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ENOWO\Documents\test_for_coolink\web_preview\"/>
    </mc:Choice>
  </mc:AlternateContent>
  <bookViews>
    <workbookView xWindow="0" yWindow="0" windowWidth="17970" windowHeight="6120"/>
  </bookViews>
  <sheets>
    <sheet name="Contribution" sheetId="1" r:id="rId1"/>
    <sheet name="Statement of Income" sheetId="2" r:id="rId2"/>
    <sheet name="Trial Bal" sheetId="3" r:id="rId3"/>
    <sheet name="Retained Earnings" sheetId="4" r:id="rId4"/>
    <sheet name="Financia position" sheetId="5" r:id="rId5"/>
    <sheet name="Sheet3" sheetId="6" r:id="rId6"/>
    <sheet name="INCOME LEDGER" sheetId="7" r:id="rId7"/>
    <sheet name="ZENITH LEDGER" sheetId="8" r:id="rId8"/>
    <sheet name="Receivable" sheetId="9" r:id="rId9"/>
    <sheet name="Interest AC" sheetId="10" r:id="rId10"/>
    <sheet name="Coollink" sheetId="11" r:id="rId11"/>
    <sheet name="Sheet4" sheetId="12" r:id="rId12"/>
    <sheet name="EXPENSES" sheetId="13" r:id="rId13"/>
    <sheet name="Investment" sheetId="14" r:id="rId14"/>
    <sheet name="Receivable Schedule" sheetId="15" r:id="rId15"/>
    <sheet name="Sheet2" sheetId="16" r:id="rId16"/>
    <sheet name="Sheet1" sheetId="17" r:id="rId17"/>
  </sheets>
  <calcPr calcId="152511"/>
</workbook>
</file>

<file path=xl/calcChain.xml><?xml version="1.0" encoding="utf-8"?>
<calcChain xmlns="http://schemas.openxmlformats.org/spreadsheetml/2006/main">
  <c r="B12" i="15" l="1"/>
  <c r="B11" i="15"/>
  <c r="B10" i="15"/>
  <c r="B9" i="15"/>
  <c r="B8" i="15"/>
  <c r="B7" i="15"/>
  <c r="B6" i="15"/>
  <c r="B5" i="15"/>
  <c r="B4" i="15"/>
  <c r="B3" i="15"/>
  <c r="E26" i="14"/>
  <c r="D26" i="14"/>
  <c r="F5" i="14"/>
  <c r="F6" i="14" s="1"/>
  <c r="F7" i="14" s="1"/>
  <c r="F8" i="14" s="1"/>
  <c r="F9" i="14" s="1"/>
  <c r="F10" i="14" s="1"/>
  <c r="F11" i="14" s="1"/>
  <c r="F12" i="14" s="1"/>
  <c r="F13" i="14" s="1"/>
  <c r="F14" i="14" s="1"/>
  <c r="F15" i="14" s="1"/>
  <c r="F16" i="14" s="1"/>
  <c r="F17" i="14" s="1"/>
  <c r="F18" i="14" s="1"/>
  <c r="F19" i="14" s="1"/>
  <c r="F20" i="14" s="1"/>
  <c r="F21" i="14" s="1"/>
  <c r="F22" i="14" s="1"/>
  <c r="F23" i="14" s="1"/>
  <c r="F24" i="14" s="1"/>
  <c r="F25" i="14" s="1"/>
  <c r="D28" i="14" s="1"/>
  <c r="F184" i="13"/>
  <c r="F185" i="13" s="1"/>
  <c r="F186" i="13" s="1"/>
  <c r="F187" i="13" s="1"/>
  <c r="F188" i="13" s="1"/>
  <c r="F189" i="13" s="1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D204" i="13" s="1"/>
  <c r="F183" i="13"/>
  <c r="F149" i="13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F170" i="13" s="1"/>
  <c r="F171" i="13" s="1"/>
  <c r="F172" i="13" s="1"/>
  <c r="F173" i="13" s="1"/>
  <c r="D174" i="13" s="1"/>
  <c r="D25" i="2" s="1"/>
  <c r="F21" i="13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F126" i="13" s="1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F147" i="13" s="1"/>
  <c r="F148" i="13" s="1"/>
  <c r="F5" i="13"/>
  <c r="F6" i="13" s="1"/>
  <c r="F7" i="13" s="1"/>
  <c r="F8" i="13" s="1"/>
  <c r="F9" i="13" s="1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F4" i="13"/>
  <c r="F568" i="11"/>
  <c r="F569" i="11" s="1"/>
  <c r="F570" i="11" s="1"/>
  <c r="F571" i="11" s="1"/>
  <c r="F572" i="11" s="1"/>
  <c r="F573" i="11" s="1"/>
  <c r="F574" i="11" s="1"/>
  <c r="F575" i="11" s="1"/>
  <c r="F576" i="11" s="1"/>
  <c r="F577" i="11" s="1"/>
  <c r="F578" i="11" s="1"/>
  <c r="F579" i="11" s="1"/>
  <c r="F580" i="11" s="1"/>
  <c r="F581" i="11" s="1"/>
  <c r="F582" i="11" s="1"/>
  <c r="F583" i="11" s="1"/>
  <c r="F584" i="11" s="1"/>
  <c r="F585" i="11" s="1"/>
  <c r="F586" i="11" s="1"/>
  <c r="F587" i="11" s="1"/>
  <c r="F588" i="11" s="1"/>
  <c r="F589" i="11" s="1"/>
  <c r="F590" i="11" s="1"/>
  <c r="F591" i="11" s="1"/>
  <c r="F592" i="11" s="1"/>
  <c r="F593" i="11" s="1"/>
  <c r="F594" i="11" s="1"/>
  <c r="F595" i="11" s="1"/>
  <c r="F596" i="11" s="1"/>
  <c r="F597" i="11" s="1"/>
  <c r="F598" i="11" s="1"/>
  <c r="F599" i="11" s="1"/>
  <c r="F600" i="11" s="1"/>
  <c r="F601" i="11" s="1"/>
  <c r="F602" i="11" s="1"/>
  <c r="F603" i="11" s="1"/>
  <c r="F604" i="11" s="1"/>
  <c r="F605" i="11" s="1"/>
  <c r="D606" i="11" s="1"/>
  <c r="E12" i="5" s="1"/>
  <c r="D493" i="11"/>
  <c r="F45" i="11"/>
  <c r="F46" i="11" s="1"/>
  <c r="F47" i="11" s="1"/>
  <c r="F48" i="11" s="1"/>
  <c r="F49" i="11" s="1"/>
  <c r="F50" i="11" s="1"/>
  <c r="F51" i="11" s="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3" i="11" s="1"/>
  <c r="F74" i="11" s="1"/>
  <c r="F75" i="11" s="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95" i="11" s="1"/>
  <c r="F96" i="11" s="1"/>
  <c r="F97" i="11" s="1"/>
  <c r="F98" i="11" s="1"/>
  <c r="F99" i="11" s="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4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F144" i="11" s="1"/>
  <c r="F145" i="11" s="1"/>
  <c r="F146" i="11" s="1"/>
  <c r="F147" i="11" s="1"/>
  <c r="F148" i="11" s="1"/>
  <c r="F149" i="11" s="1"/>
  <c r="F150" i="11" s="1"/>
  <c r="F151" i="11" s="1"/>
  <c r="F152" i="11" s="1"/>
  <c r="F153" i="11" s="1"/>
  <c r="F154" i="11" s="1"/>
  <c r="F155" i="11" s="1"/>
  <c r="F156" i="11" s="1"/>
  <c r="F157" i="11" s="1"/>
  <c r="F158" i="11" s="1"/>
  <c r="F159" i="11" s="1"/>
  <c r="F160" i="11" s="1"/>
  <c r="F161" i="11" s="1"/>
  <c r="F162" i="11" s="1"/>
  <c r="F163" i="11" s="1"/>
  <c r="F164" i="11" s="1"/>
  <c r="F165" i="11" s="1"/>
  <c r="F166" i="11" s="1"/>
  <c r="F167" i="11" s="1"/>
  <c r="F168" i="11" s="1"/>
  <c r="F169" i="11" s="1"/>
  <c r="F170" i="11" s="1"/>
  <c r="F171" i="11" s="1"/>
  <c r="F172" i="11" s="1"/>
  <c r="F173" i="11" s="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F205" i="11" s="1"/>
  <c r="F206" i="11" s="1"/>
  <c r="F207" i="11" s="1"/>
  <c r="F208" i="11" s="1"/>
  <c r="F209" i="11" s="1"/>
  <c r="F210" i="11" s="1"/>
  <c r="F211" i="11" s="1"/>
  <c r="F212" i="11" s="1"/>
  <c r="F213" i="11" s="1"/>
  <c r="F214" i="11" s="1"/>
  <c r="F215" i="11" s="1"/>
  <c r="F216" i="11" s="1"/>
  <c r="F217" i="11" s="1"/>
  <c r="F218" i="11" s="1"/>
  <c r="F219" i="11" s="1"/>
  <c r="F220" i="11" s="1"/>
  <c r="F221" i="11" s="1"/>
  <c r="F222" i="11" s="1"/>
  <c r="F223" i="11" s="1"/>
  <c r="F224" i="11" s="1"/>
  <c r="F225" i="11" s="1"/>
  <c r="F226" i="11" s="1"/>
  <c r="F227" i="11" s="1"/>
  <c r="F228" i="11" s="1"/>
  <c r="F229" i="11" s="1"/>
  <c r="F230" i="11" s="1"/>
  <c r="F231" i="11" s="1"/>
  <c r="F232" i="11" s="1"/>
  <c r="F233" i="11" s="1"/>
  <c r="F234" i="11" s="1"/>
  <c r="F235" i="11" s="1"/>
  <c r="F236" i="11" s="1"/>
  <c r="F237" i="11" s="1"/>
  <c r="F238" i="11" s="1"/>
  <c r="F239" i="11" s="1"/>
  <c r="F240" i="11" s="1"/>
  <c r="F241" i="11" s="1"/>
  <c r="F242" i="11" s="1"/>
  <c r="F243" i="11" s="1"/>
  <c r="F244" i="11" s="1"/>
  <c r="F245" i="11" s="1"/>
  <c r="F246" i="11" s="1"/>
  <c r="F247" i="11" s="1"/>
  <c r="F248" i="11" s="1"/>
  <c r="F249" i="11" s="1"/>
  <c r="F250" i="11" s="1"/>
  <c r="F251" i="11" s="1"/>
  <c r="F252" i="11" s="1"/>
  <c r="F253" i="11" s="1"/>
  <c r="F254" i="11" s="1"/>
  <c r="F255" i="11" s="1"/>
  <c r="F256" i="11" s="1"/>
  <c r="F257" i="11" s="1"/>
  <c r="F258" i="11" s="1"/>
  <c r="F259" i="11" s="1"/>
  <c r="F260" i="11" s="1"/>
  <c r="F261" i="11" s="1"/>
  <c r="F262" i="11" s="1"/>
  <c r="F263" i="11" s="1"/>
  <c r="F264" i="11" s="1"/>
  <c r="F265" i="11" s="1"/>
  <c r="F266" i="11" s="1"/>
  <c r="F267" i="11" s="1"/>
  <c r="F268" i="11" s="1"/>
  <c r="F269" i="11" s="1"/>
  <c r="F270" i="11" s="1"/>
  <c r="F271" i="11" s="1"/>
  <c r="F272" i="11" s="1"/>
  <c r="F273" i="11" s="1"/>
  <c r="F274" i="11" s="1"/>
  <c r="F275" i="11" s="1"/>
  <c r="F276" i="11" s="1"/>
  <c r="F277" i="11" s="1"/>
  <c r="F278" i="11" s="1"/>
  <c r="F279" i="11" s="1"/>
  <c r="F280" i="11" s="1"/>
  <c r="F281" i="11" s="1"/>
  <c r="F282" i="11" s="1"/>
  <c r="F283" i="11" s="1"/>
  <c r="F284" i="11" s="1"/>
  <c r="F285" i="11" s="1"/>
  <c r="F286" i="11" s="1"/>
  <c r="F287" i="11" s="1"/>
  <c r="F288" i="11" s="1"/>
  <c r="F289" i="11" s="1"/>
  <c r="F290" i="11" s="1"/>
  <c r="F291" i="11" s="1"/>
  <c r="F292" i="11" s="1"/>
  <c r="F293" i="11" s="1"/>
  <c r="F294" i="11" s="1"/>
  <c r="F295" i="11" s="1"/>
  <c r="F296" i="11" s="1"/>
  <c r="F297" i="11" s="1"/>
  <c r="F298" i="11" s="1"/>
  <c r="F299" i="11" s="1"/>
  <c r="F300" i="11" s="1"/>
  <c r="F301" i="11" s="1"/>
  <c r="F302" i="11" s="1"/>
  <c r="F303" i="11" s="1"/>
  <c r="F304" i="11" s="1"/>
  <c r="F305" i="11" s="1"/>
  <c r="F306" i="11" s="1"/>
  <c r="F307" i="11" s="1"/>
  <c r="F308" i="11" s="1"/>
  <c r="F309" i="11" s="1"/>
  <c r="F310" i="11" s="1"/>
  <c r="F311" i="11" s="1"/>
  <c r="F312" i="11" s="1"/>
  <c r="F313" i="11" s="1"/>
  <c r="F314" i="11" s="1"/>
  <c r="F315" i="11" s="1"/>
  <c r="F316" i="11" s="1"/>
  <c r="F317" i="11" s="1"/>
  <c r="F318" i="11" s="1"/>
  <c r="F319" i="11" s="1"/>
  <c r="F320" i="11" s="1"/>
  <c r="F321" i="11" s="1"/>
  <c r="F322" i="11" s="1"/>
  <c r="F323" i="11" s="1"/>
  <c r="F324" i="11" s="1"/>
  <c r="F325" i="11" s="1"/>
  <c r="F326" i="11" s="1"/>
  <c r="F327" i="11" s="1"/>
  <c r="F328" i="11" s="1"/>
  <c r="F329" i="11" s="1"/>
  <c r="F330" i="11" s="1"/>
  <c r="F331" i="11" s="1"/>
  <c r="F332" i="11" s="1"/>
  <c r="F333" i="11" s="1"/>
  <c r="F334" i="11" s="1"/>
  <c r="F335" i="11" s="1"/>
  <c r="F336" i="11" s="1"/>
  <c r="F337" i="11" s="1"/>
  <c r="F338" i="11" s="1"/>
  <c r="F339" i="11" s="1"/>
  <c r="F340" i="11" s="1"/>
  <c r="F341" i="11" s="1"/>
  <c r="F342" i="11" s="1"/>
  <c r="F343" i="11" s="1"/>
  <c r="F344" i="11" s="1"/>
  <c r="F345" i="11" s="1"/>
  <c r="F346" i="11" s="1"/>
  <c r="F347" i="11" s="1"/>
  <c r="F348" i="11" s="1"/>
  <c r="F349" i="11" s="1"/>
  <c r="F350" i="11" s="1"/>
  <c r="F351" i="11" s="1"/>
  <c r="F352" i="11" s="1"/>
  <c r="F353" i="11" s="1"/>
  <c r="F354" i="11" s="1"/>
  <c r="F355" i="11" s="1"/>
  <c r="F356" i="11" s="1"/>
  <c r="F357" i="11" s="1"/>
  <c r="F358" i="11" s="1"/>
  <c r="F359" i="11" s="1"/>
  <c r="F360" i="11" s="1"/>
  <c r="F361" i="11" s="1"/>
  <c r="F362" i="11" s="1"/>
  <c r="F363" i="11" s="1"/>
  <c r="F364" i="11" s="1"/>
  <c r="F365" i="11" s="1"/>
  <c r="F366" i="11" s="1"/>
  <c r="F367" i="11" s="1"/>
  <c r="F368" i="11" s="1"/>
  <c r="F369" i="11" s="1"/>
  <c r="F370" i="11" s="1"/>
  <c r="F371" i="11" s="1"/>
  <c r="F372" i="11" s="1"/>
  <c r="F373" i="11" s="1"/>
  <c r="F374" i="11" s="1"/>
  <c r="F375" i="11" s="1"/>
  <c r="F376" i="11" s="1"/>
  <c r="F377" i="11" s="1"/>
  <c r="F378" i="11" s="1"/>
  <c r="F379" i="11" s="1"/>
  <c r="F380" i="11" s="1"/>
  <c r="F381" i="11" s="1"/>
  <c r="F382" i="11" s="1"/>
  <c r="F383" i="11" s="1"/>
  <c r="F384" i="11" s="1"/>
  <c r="F385" i="11" s="1"/>
  <c r="F386" i="11" s="1"/>
  <c r="F387" i="11" s="1"/>
  <c r="F388" i="11" s="1"/>
  <c r="F389" i="11" s="1"/>
  <c r="F390" i="11" s="1"/>
  <c r="F391" i="11" s="1"/>
  <c r="F392" i="11" s="1"/>
  <c r="F393" i="11" s="1"/>
  <c r="F394" i="11" s="1"/>
  <c r="F395" i="11" s="1"/>
  <c r="F396" i="11" s="1"/>
  <c r="F397" i="11" s="1"/>
  <c r="F398" i="11" s="1"/>
  <c r="F399" i="11" s="1"/>
  <c r="F400" i="11" s="1"/>
  <c r="F401" i="11" s="1"/>
  <c r="F402" i="11" s="1"/>
  <c r="F403" i="11" s="1"/>
  <c r="F404" i="11" s="1"/>
  <c r="F405" i="11" s="1"/>
  <c r="F406" i="11" s="1"/>
  <c r="F407" i="11" s="1"/>
  <c r="F408" i="11" s="1"/>
  <c r="F409" i="11" s="1"/>
  <c r="F410" i="11" s="1"/>
  <c r="F411" i="11" s="1"/>
  <c r="F412" i="11" s="1"/>
  <c r="F413" i="11" s="1"/>
  <c r="F414" i="11" s="1"/>
  <c r="F415" i="11" s="1"/>
  <c r="F416" i="11" s="1"/>
  <c r="F417" i="11" s="1"/>
  <c r="F418" i="11" s="1"/>
  <c r="F419" i="11" s="1"/>
  <c r="F420" i="11" s="1"/>
  <c r="F421" i="11" s="1"/>
  <c r="F422" i="11" s="1"/>
  <c r="F423" i="11" s="1"/>
  <c r="F424" i="11" s="1"/>
  <c r="F425" i="11" s="1"/>
  <c r="F426" i="11" s="1"/>
  <c r="F427" i="11" s="1"/>
  <c r="F428" i="11" s="1"/>
  <c r="F429" i="11" s="1"/>
  <c r="F430" i="11" s="1"/>
  <c r="F431" i="11" s="1"/>
  <c r="F432" i="11" s="1"/>
  <c r="F433" i="11" s="1"/>
  <c r="F434" i="11" s="1"/>
  <c r="F435" i="11" s="1"/>
  <c r="F436" i="11" s="1"/>
  <c r="F437" i="11" s="1"/>
  <c r="F438" i="11" s="1"/>
  <c r="F439" i="11" s="1"/>
  <c r="F440" i="11" s="1"/>
  <c r="F441" i="11" s="1"/>
  <c r="F442" i="11" s="1"/>
  <c r="F443" i="11" s="1"/>
  <c r="F444" i="11" s="1"/>
  <c r="F445" i="11" s="1"/>
  <c r="F446" i="11" s="1"/>
  <c r="F447" i="11" s="1"/>
  <c r="F448" i="11" s="1"/>
  <c r="F449" i="11" s="1"/>
  <c r="F450" i="11" s="1"/>
  <c r="F451" i="11" s="1"/>
  <c r="F452" i="11" s="1"/>
  <c r="F453" i="11" s="1"/>
  <c r="F454" i="11" s="1"/>
  <c r="F455" i="11" s="1"/>
  <c r="F456" i="11" s="1"/>
  <c r="F457" i="11" s="1"/>
  <c r="F458" i="11" s="1"/>
  <c r="F459" i="11" s="1"/>
  <c r="F460" i="11" s="1"/>
  <c r="F461" i="11" s="1"/>
  <c r="F462" i="11" s="1"/>
  <c r="F463" i="11" s="1"/>
  <c r="F464" i="11" s="1"/>
  <c r="F465" i="11" s="1"/>
  <c r="F466" i="11" s="1"/>
  <c r="F467" i="11" s="1"/>
  <c r="F468" i="11" s="1"/>
  <c r="F469" i="11" s="1"/>
  <c r="F470" i="11" s="1"/>
  <c r="F471" i="11" s="1"/>
  <c r="F472" i="11" s="1"/>
  <c r="F473" i="11" s="1"/>
  <c r="F474" i="11" s="1"/>
  <c r="F475" i="11" s="1"/>
  <c r="F476" i="11" s="1"/>
  <c r="F477" i="11" s="1"/>
  <c r="F478" i="11" s="1"/>
  <c r="F479" i="11" s="1"/>
  <c r="F480" i="11" s="1"/>
  <c r="F481" i="11" s="1"/>
  <c r="F482" i="11" s="1"/>
  <c r="F483" i="11" s="1"/>
  <c r="F484" i="11" s="1"/>
  <c r="F485" i="11" s="1"/>
  <c r="F486" i="11" s="1"/>
  <c r="F487" i="11" s="1"/>
  <c r="F488" i="11" s="1"/>
  <c r="F489" i="11" s="1"/>
  <c r="F490" i="11" s="1"/>
  <c r="F491" i="11" s="1"/>
  <c r="F492" i="11" s="1"/>
  <c r="F493" i="11" s="1"/>
  <c r="F494" i="11" s="1"/>
  <c r="F495" i="11" s="1"/>
  <c r="F496" i="11" s="1"/>
  <c r="F497" i="11" s="1"/>
  <c r="F498" i="11" s="1"/>
  <c r="F499" i="11" s="1"/>
  <c r="F500" i="11" s="1"/>
  <c r="F501" i="11" s="1"/>
  <c r="F502" i="11" s="1"/>
  <c r="F503" i="11" s="1"/>
  <c r="F504" i="11" s="1"/>
  <c r="F505" i="11" s="1"/>
  <c r="F506" i="11" s="1"/>
  <c r="F507" i="11" s="1"/>
  <c r="F508" i="11" s="1"/>
  <c r="F509" i="11" s="1"/>
  <c r="F510" i="11" s="1"/>
  <c r="F511" i="11" s="1"/>
  <c r="F512" i="11" s="1"/>
  <c r="F513" i="11" s="1"/>
  <c r="F514" i="11" s="1"/>
  <c r="F515" i="11" s="1"/>
  <c r="F516" i="11" s="1"/>
  <c r="F517" i="11" s="1"/>
  <c r="F518" i="11" s="1"/>
  <c r="F519" i="11" s="1"/>
  <c r="F520" i="11" s="1"/>
  <c r="F521" i="11" s="1"/>
  <c r="F522" i="11" s="1"/>
  <c r="F523" i="11" s="1"/>
  <c r="F524" i="11" s="1"/>
  <c r="F525" i="11" s="1"/>
  <c r="F526" i="11" s="1"/>
  <c r="F527" i="11" s="1"/>
  <c r="F528" i="11" s="1"/>
  <c r="F529" i="11" s="1"/>
  <c r="F530" i="11" s="1"/>
  <c r="F531" i="11" s="1"/>
  <c r="F532" i="11" s="1"/>
  <c r="F533" i="11" s="1"/>
  <c r="F534" i="11" s="1"/>
  <c r="F535" i="11" s="1"/>
  <c r="F536" i="11" s="1"/>
  <c r="F537" i="11" s="1"/>
  <c r="F538" i="11" s="1"/>
  <c r="F539" i="11" s="1"/>
  <c r="F540" i="11" s="1"/>
  <c r="F541" i="11" s="1"/>
  <c r="F542" i="11" s="1"/>
  <c r="F543" i="11" s="1"/>
  <c r="F544" i="11" s="1"/>
  <c r="F545" i="11" s="1"/>
  <c r="F546" i="11" s="1"/>
  <c r="F547" i="11" s="1"/>
  <c r="F548" i="11" s="1"/>
  <c r="F549" i="11" s="1"/>
  <c r="F550" i="11" s="1"/>
  <c r="F551" i="11" s="1"/>
  <c r="F552" i="11" s="1"/>
  <c r="F553" i="11" s="1"/>
  <c r="F554" i="11" s="1"/>
  <c r="F555" i="11" s="1"/>
  <c r="F556" i="11" s="1"/>
  <c r="F557" i="11" s="1"/>
  <c r="F558" i="11" s="1"/>
  <c r="F559" i="11" s="1"/>
  <c r="F560" i="11" s="1"/>
  <c r="F561" i="11" s="1"/>
  <c r="F562" i="11" s="1"/>
  <c r="F563" i="11" s="1"/>
  <c r="F564" i="11" s="1"/>
  <c r="F565" i="11" s="1"/>
  <c r="F566" i="11" s="1"/>
  <c r="F567" i="11" s="1"/>
  <c r="F13" i="1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5" i="11"/>
  <c r="F6" i="11" s="1"/>
  <c r="F7" i="11" s="1"/>
  <c r="F8" i="11" s="1"/>
  <c r="F9" i="11" s="1"/>
  <c r="F10" i="11" s="1"/>
  <c r="F11" i="11" s="1"/>
  <c r="F12" i="11" s="1"/>
  <c r="F4" i="11"/>
  <c r="F71" i="10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59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1" i="10" s="1"/>
  <c r="F172" i="10" s="1"/>
  <c r="F173" i="10" s="1"/>
  <c r="F174" i="10" s="1"/>
  <c r="F175" i="10" s="1"/>
  <c r="F176" i="10" s="1"/>
  <c r="F177" i="10" s="1"/>
  <c r="F178" i="10" s="1"/>
  <c r="F179" i="10" s="1"/>
  <c r="F180" i="10" s="1"/>
  <c r="F181" i="10" s="1"/>
  <c r="F182" i="10" s="1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 s="1"/>
  <c r="F198" i="10" s="1"/>
  <c r="F199" i="10" s="1"/>
  <c r="F200" i="10" s="1"/>
  <c r="F201" i="10" s="1"/>
  <c r="F202" i="10" s="1"/>
  <c r="F203" i="10" s="1"/>
  <c r="F204" i="10" s="1"/>
  <c r="F205" i="10" s="1"/>
  <c r="F206" i="10" s="1"/>
  <c r="F207" i="10" s="1"/>
  <c r="F208" i="10" s="1"/>
  <c r="F209" i="10" s="1"/>
  <c r="F210" i="10" s="1"/>
  <c r="F211" i="10" s="1"/>
  <c r="F212" i="10" s="1"/>
  <c r="F213" i="10" s="1"/>
  <c r="F214" i="10" s="1"/>
  <c r="F215" i="10" s="1"/>
  <c r="F216" i="10" s="1"/>
  <c r="F217" i="10" s="1"/>
  <c r="F218" i="10" s="1"/>
  <c r="F219" i="10" s="1"/>
  <c r="F220" i="10" s="1"/>
  <c r="F221" i="10" s="1"/>
  <c r="F222" i="10" s="1"/>
  <c r="F223" i="10" s="1"/>
  <c r="F224" i="10" s="1"/>
  <c r="F225" i="10" s="1"/>
  <c r="F226" i="10" s="1"/>
  <c r="F227" i="10" s="1"/>
  <c r="F228" i="10" s="1"/>
  <c r="F229" i="10" s="1"/>
  <c r="F230" i="10" s="1"/>
  <c r="F231" i="10" s="1"/>
  <c r="F232" i="10" s="1"/>
  <c r="F233" i="10" s="1"/>
  <c r="F234" i="10" s="1"/>
  <c r="F235" i="10" s="1"/>
  <c r="F236" i="10" s="1"/>
  <c r="F237" i="10" s="1"/>
  <c r="F238" i="10" s="1"/>
  <c r="F239" i="10" s="1"/>
  <c r="F240" i="10" s="1"/>
  <c r="F241" i="10" s="1"/>
  <c r="F242" i="10" s="1"/>
  <c r="F243" i="10" s="1"/>
  <c r="F244" i="10" s="1"/>
  <c r="F245" i="10" s="1"/>
  <c r="F246" i="10" s="1"/>
  <c r="F247" i="10" s="1"/>
  <c r="F248" i="10" s="1"/>
  <c r="F249" i="10" s="1"/>
  <c r="F250" i="10" s="1"/>
  <c r="F251" i="10" s="1"/>
  <c r="F252" i="10" s="1"/>
  <c r="F253" i="10" s="1"/>
  <c r="F254" i="10" s="1"/>
  <c r="F255" i="10" s="1"/>
  <c r="F256" i="10" s="1"/>
  <c r="F257" i="10" s="1"/>
  <c r="F258" i="10" s="1"/>
  <c r="F259" i="10" s="1"/>
  <c r="F260" i="10" s="1"/>
  <c r="F261" i="10" s="1"/>
  <c r="F262" i="10" s="1"/>
  <c r="F263" i="10" s="1"/>
  <c r="F264" i="10" s="1"/>
  <c r="F265" i="10" s="1"/>
  <c r="F266" i="10" s="1"/>
  <c r="F267" i="10" s="1"/>
  <c r="F268" i="10" s="1"/>
  <c r="F269" i="10" s="1"/>
  <c r="F270" i="10" s="1"/>
  <c r="F271" i="10" s="1"/>
  <c r="F272" i="10" s="1"/>
  <c r="F273" i="10" s="1"/>
  <c r="F274" i="10" s="1"/>
  <c r="F275" i="10" s="1"/>
  <c r="F276" i="10" s="1"/>
  <c r="F277" i="10" s="1"/>
  <c r="F278" i="10" s="1"/>
  <c r="F279" i="10" s="1"/>
  <c r="F280" i="10" s="1"/>
  <c r="F281" i="10" s="1"/>
  <c r="F282" i="10" s="1"/>
  <c r="F283" i="10" s="1"/>
  <c r="F284" i="10" s="1"/>
  <c r="F285" i="10" s="1"/>
  <c r="F286" i="10" s="1"/>
  <c r="F287" i="10" s="1"/>
  <c r="F288" i="10" s="1"/>
  <c r="F289" i="10" s="1"/>
  <c r="F290" i="10" s="1"/>
  <c r="F291" i="10" s="1"/>
  <c r="F292" i="10" s="1"/>
  <c r="F293" i="10" s="1"/>
  <c r="F294" i="10" s="1"/>
  <c r="F295" i="10" s="1"/>
  <c r="F296" i="10" s="1"/>
  <c r="F297" i="10" s="1"/>
  <c r="F298" i="10" s="1"/>
  <c r="F299" i="10" s="1"/>
  <c r="F300" i="10" s="1"/>
  <c r="F301" i="10" s="1"/>
  <c r="F302" i="10" s="1"/>
  <c r="F303" i="10" s="1"/>
  <c r="F304" i="10" s="1"/>
  <c r="F305" i="10" s="1"/>
  <c r="F306" i="10" s="1"/>
  <c r="F307" i="10" s="1"/>
  <c r="F308" i="10" s="1"/>
  <c r="F309" i="10" s="1"/>
  <c r="F310" i="10" s="1"/>
  <c r="F311" i="10" s="1"/>
  <c r="F312" i="10" s="1"/>
  <c r="F313" i="10" s="1"/>
  <c r="F314" i="10" s="1"/>
  <c r="F315" i="10" s="1"/>
  <c r="F316" i="10" s="1"/>
  <c r="F317" i="10" s="1"/>
  <c r="F318" i="10" s="1"/>
  <c r="F319" i="10" s="1"/>
  <c r="F320" i="10" s="1"/>
  <c r="F321" i="10" s="1"/>
  <c r="F322" i="10" s="1"/>
  <c r="F323" i="10" s="1"/>
  <c r="F324" i="10" s="1"/>
  <c r="F325" i="10" s="1"/>
  <c r="F326" i="10" s="1"/>
  <c r="F327" i="10" s="1"/>
  <c r="F328" i="10" s="1"/>
  <c r="F329" i="10" s="1"/>
  <c r="F330" i="10" s="1"/>
  <c r="F331" i="10" s="1"/>
  <c r="F332" i="10" s="1"/>
  <c r="F333" i="10" s="1"/>
  <c r="F334" i="10" s="1"/>
  <c r="F335" i="10" s="1"/>
  <c r="F336" i="10" s="1"/>
  <c r="F337" i="10" s="1"/>
  <c r="F338" i="10" s="1"/>
  <c r="F339" i="10" s="1"/>
  <c r="F340" i="10" s="1"/>
  <c r="F341" i="10" s="1"/>
  <c r="F342" i="10" s="1"/>
  <c r="F343" i="10" s="1"/>
  <c r="F344" i="10" s="1"/>
  <c r="F345" i="10" s="1"/>
  <c r="F346" i="10" s="1"/>
  <c r="F347" i="10" s="1"/>
  <c r="F348" i="10" s="1"/>
  <c r="F349" i="10" s="1"/>
  <c r="F350" i="10" s="1"/>
  <c r="F351" i="10" s="1"/>
  <c r="F352" i="10" s="1"/>
  <c r="F353" i="10" s="1"/>
  <c r="F354" i="10" s="1"/>
  <c r="F355" i="10" s="1"/>
  <c r="F356" i="10" s="1"/>
  <c r="F357" i="10" s="1"/>
  <c r="F358" i="10" s="1"/>
  <c r="F359" i="10" s="1"/>
  <c r="F360" i="10" s="1"/>
  <c r="F361" i="10" s="1"/>
  <c r="F362" i="10" s="1"/>
  <c r="F363" i="10" s="1"/>
  <c r="F364" i="10" s="1"/>
  <c r="F365" i="10" s="1"/>
  <c r="F366" i="10" s="1"/>
  <c r="F367" i="10" s="1"/>
  <c r="F368" i="10" s="1"/>
  <c r="F369" i="10" s="1"/>
  <c r="F370" i="10" s="1"/>
  <c r="F371" i="10" s="1"/>
  <c r="F372" i="10" s="1"/>
  <c r="F373" i="10" s="1"/>
  <c r="F374" i="10" s="1"/>
  <c r="F375" i="10" s="1"/>
  <c r="F376" i="10" s="1"/>
  <c r="F377" i="10" s="1"/>
  <c r="F378" i="10" s="1"/>
  <c r="F379" i="10" s="1"/>
  <c r="F380" i="10" s="1"/>
  <c r="F381" i="10" s="1"/>
  <c r="F382" i="10" s="1"/>
  <c r="F383" i="10" s="1"/>
  <c r="F384" i="10" s="1"/>
  <c r="F385" i="10" s="1"/>
  <c r="F386" i="10" s="1"/>
  <c r="F387" i="10" s="1"/>
  <c r="F388" i="10" s="1"/>
  <c r="F389" i="10" s="1"/>
  <c r="F390" i="10" s="1"/>
  <c r="F391" i="10" s="1"/>
  <c r="F392" i="10" s="1"/>
  <c r="F393" i="10" s="1"/>
  <c r="F394" i="10" s="1"/>
  <c r="F395" i="10" s="1"/>
  <c r="F396" i="10" s="1"/>
  <c r="F397" i="10" s="1"/>
  <c r="F398" i="10" s="1"/>
  <c r="F399" i="10" s="1"/>
  <c r="F400" i="10" s="1"/>
  <c r="F401" i="10" s="1"/>
  <c r="F402" i="10" s="1"/>
  <c r="F403" i="10" s="1"/>
  <c r="F404" i="10" s="1"/>
  <c r="F405" i="10" s="1"/>
  <c r="F406" i="10" s="1"/>
  <c r="F407" i="10" s="1"/>
  <c r="F408" i="10" s="1"/>
  <c r="F409" i="10" s="1"/>
  <c r="F410" i="10" s="1"/>
  <c r="F411" i="10" s="1"/>
  <c r="F412" i="10" s="1"/>
  <c r="F413" i="10" s="1"/>
  <c r="F414" i="10" s="1"/>
  <c r="F415" i="10" s="1"/>
  <c r="F416" i="10" s="1"/>
  <c r="F417" i="10" s="1"/>
  <c r="F418" i="10" s="1"/>
  <c r="F419" i="10" s="1"/>
  <c r="F420" i="10" s="1"/>
  <c r="F421" i="10" s="1"/>
  <c r="F422" i="10" s="1"/>
  <c r="F423" i="10" s="1"/>
  <c r="F424" i="10" s="1"/>
  <c r="F425" i="10" s="1"/>
  <c r="F426" i="10" s="1"/>
  <c r="F427" i="10" s="1"/>
  <c r="F428" i="10" s="1"/>
  <c r="F429" i="10" s="1"/>
  <c r="F430" i="10" s="1"/>
  <c r="F431" i="10" s="1"/>
  <c r="F432" i="10" s="1"/>
  <c r="F433" i="10" s="1"/>
  <c r="F434" i="10" s="1"/>
  <c r="F435" i="10" s="1"/>
  <c r="F436" i="10" s="1"/>
  <c r="F437" i="10" s="1"/>
  <c r="F438" i="10" s="1"/>
  <c r="F439" i="10" s="1"/>
  <c r="F440" i="10" s="1"/>
  <c r="F441" i="10" s="1"/>
  <c r="F442" i="10" s="1"/>
  <c r="F443" i="10" s="1"/>
  <c r="F444" i="10" s="1"/>
  <c r="F445" i="10" s="1"/>
  <c r="F446" i="10" s="1"/>
  <c r="F447" i="10" s="1"/>
  <c r="F448" i="10" s="1"/>
  <c r="F449" i="10" s="1"/>
  <c r="F450" i="10" s="1"/>
  <c r="F451" i="10" s="1"/>
  <c r="F452" i="10" s="1"/>
  <c r="F453" i="10" s="1"/>
  <c r="F454" i="10" s="1"/>
  <c r="F455" i="10" s="1"/>
  <c r="F456" i="10" s="1"/>
  <c r="F457" i="10" s="1"/>
  <c r="F458" i="10" s="1"/>
  <c r="F459" i="10" s="1"/>
  <c r="F460" i="10" s="1"/>
  <c r="F461" i="10" s="1"/>
  <c r="F462" i="10" s="1"/>
  <c r="F463" i="10" s="1"/>
  <c r="F464" i="10" s="1"/>
  <c r="F465" i="10" s="1"/>
  <c r="F466" i="10" s="1"/>
  <c r="F467" i="10" s="1"/>
  <c r="F468" i="10" s="1"/>
  <c r="F469" i="10" s="1"/>
  <c r="F470" i="10" s="1"/>
  <c r="F471" i="10" s="1"/>
  <c r="F472" i="10" s="1"/>
  <c r="F473" i="10" s="1"/>
  <c r="F474" i="10" s="1"/>
  <c r="F475" i="10" s="1"/>
  <c r="F476" i="10" s="1"/>
  <c r="F477" i="10" s="1"/>
  <c r="F478" i="10" s="1"/>
  <c r="F479" i="10" s="1"/>
  <c r="F480" i="10" s="1"/>
  <c r="F481" i="10" s="1"/>
  <c r="F482" i="10" s="1"/>
  <c r="F483" i="10" s="1"/>
  <c r="F484" i="10" s="1"/>
  <c r="F485" i="10" s="1"/>
  <c r="F486" i="10" s="1"/>
  <c r="F487" i="10" s="1"/>
  <c r="F488" i="10" s="1"/>
  <c r="F489" i="10" s="1"/>
  <c r="F490" i="10" s="1"/>
  <c r="F491" i="10" s="1"/>
  <c r="F492" i="10" s="1"/>
  <c r="F493" i="10" s="1"/>
  <c r="F494" i="10" s="1"/>
  <c r="F495" i="10" s="1"/>
  <c r="F496" i="10" s="1"/>
  <c r="F497" i="10" s="1"/>
  <c r="F498" i="10" s="1"/>
  <c r="F499" i="10" s="1"/>
  <c r="F500" i="10" s="1"/>
  <c r="F501" i="10" s="1"/>
  <c r="F502" i="10" s="1"/>
  <c r="F503" i="10" s="1"/>
  <c r="F504" i="10" s="1"/>
  <c r="F505" i="10" s="1"/>
  <c r="F506" i="10" s="1"/>
  <c r="F507" i="10" s="1"/>
  <c r="F508" i="10" s="1"/>
  <c r="F509" i="10" s="1"/>
  <c r="F510" i="10" s="1"/>
  <c r="F511" i="10" s="1"/>
  <c r="F512" i="10" s="1"/>
  <c r="F513" i="10" s="1"/>
  <c r="F514" i="10" s="1"/>
  <c r="F515" i="10" s="1"/>
  <c r="F516" i="10" s="1"/>
  <c r="F517" i="10" s="1"/>
  <c r="F518" i="10" s="1"/>
  <c r="F519" i="10" s="1"/>
  <c r="F520" i="10" s="1"/>
  <c r="F521" i="10" s="1"/>
  <c r="F522" i="10" s="1"/>
  <c r="F523" i="10" s="1"/>
  <c r="F524" i="10" s="1"/>
  <c r="F525" i="10" s="1"/>
  <c r="F526" i="10" s="1"/>
  <c r="F527" i="10" s="1"/>
  <c r="F528" i="10" s="1"/>
  <c r="F529" i="10" s="1"/>
  <c r="F530" i="10" s="1"/>
  <c r="F531" i="10" s="1"/>
  <c r="F532" i="10" s="1"/>
  <c r="F533" i="10" s="1"/>
  <c r="F534" i="10" s="1"/>
  <c r="F535" i="10" s="1"/>
  <c r="F536" i="10" s="1"/>
  <c r="F537" i="10" s="1"/>
  <c r="F538" i="10" s="1"/>
  <c r="F539" i="10" s="1"/>
  <c r="F540" i="10" s="1"/>
  <c r="F541" i="10" s="1"/>
  <c r="F542" i="10" s="1"/>
  <c r="F543" i="10" s="1"/>
  <c r="F544" i="10" s="1"/>
  <c r="F545" i="10" s="1"/>
  <c r="F546" i="10" s="1"/>
  <c r="F547" i="10" s="1"/>
  <c r="F548" i="10" s="1"/>
  <c r="F549" i="10" s="1"/>
  <c r="F550" i="10" s="1"/>
  <c r="F551" i="10" s="1"/>
  <c r="F552" i="10" s="1"/>
  <c r="F553" i="10" s="1"/>
  <c r="F554" i="10" s="1"/>
  <c r="F555" i="10" s="1"/>
  <c r="F556" i="10" s="1"/>
  <c r="F557" i="10" s="1"/>
  <c r="F558" i="10" s="1"/>
  <c r="F559" i="10" s="1"/>
  <c r="F560" i="10" s="1"/>
  <c r="F561" i="10" s="1"/>
  <c r="F562" i="10" s="1"/>
  <c r="F563" i="10" s="1"/>
  <c r="F564" i="10" s="1"/>
  <c r="F565" i="10" s="1"/>
  <c r="F566" i="10" s="1"/>
  <c r="F567" i="10" s="1"/>
  <c r="E568" i="10" s="1"/>
  <c r="F7" i="10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6" i="10"/>
  <c r="F5" i="10"/>
  <c r="F5992" i="9"/>
  <c r="F5993" i="9" s="1"/>
  <c r="F5994" i="9" s="1"/>
  <c r="F5995" i="9" s="1"/>
  <c r="F5996" i="9" s="1"/>
  <c r="F5997" i="9" s="1"/>
  <c r="F5998" i="9" s="1"/>
  <c r="F5999" i="9" s="1"/>
  <c r="F6000" i="9" s="1"/>
  <c r="F6001" i="9" s="1"/>
  <c r="F5989" i="9"/>
  <c r="F5990" i="9" s="1"/>
  <c r="F5991" i="9" s="1"/>
  <c r="F5969" i="9"/>
  <c r="F5970" i="9" s="1"/>
  <c r="F5971" i="9" s="1"/>
  <c r="F5972" i="9" s="1"/>
  <c r="F5973" i="9" s="1"/>
  <c r="F5974" i="9" s="1"/>
  <c r="F5975" i="9" s="1"/>
  <c r="F5976" i="9" s="1"/>
  <c r="F5977" i="9" s="1"/>
  <c r="F5978" i="9" s="1"/>
  <c r="F5979" i="9" s="1"/>
  <c r="F5965" i="9"/>
  <c r="F5966" i="9" s="1"/>
  <c r="F5967" i="9" s="1"/>
  <c r="F5968" i="9" s="1"/>
  <c r="F5964" i="9"/>
  <c r="F5951" i="9"/>
  <c r="F5952" i="9" s="1"/>
  <c r="F5953" i="9" s="1"/>
  <c r="F5954" i="9" s="1"/>
  <c r="F5955" i="9" s="1"/>
  <c r="F5956" i="9" s="1"/>
  <c r="F5957" i="9" s="1"/>
  <c r="F5947" i="9"/>
  <c r="F5948" i="9" s="1"/>
  <c r="F5949" i="9" s="1"/>
  <c r="F5950" i="9" s="1"/>
  <c r="F5946" i="9"/>
  <c r="F5945" i="9"/>
  <c r="F5921" i="9"/>
  <c r="F5922" i="9" s="1"/>
  <c r="F5923" i="9" s="1"/>
  <c r="F5924" i="9" s="1"/>
  <c r="F5925" i="9" s="1"/>
  <c r="F5926" i="9" s="1"/>
  <c r="F5927" i="9" s="1"/>
  <c r="F5928" i="9" s="1"/>
  <c r="F5929" i="9" s="1"/>
  <c r="F5930" i="9" s="1"/>
  <c r="F5931" i="9" s="1"/>
  <c r="F5932" i="9" s="1"/>
  <c r="F5933" i="9" s="1"/>
  <c r="F5934" i="9" s="1"/>
  <c r="F5935" i="9" s="1"/>
  <c r="F5936" i="9" s="1"/>
  <c r="F5937" i="9" s="1"/>
  <c r="F5938" i="9" s="1"/>
  <c r="F5920" i="9"/>
  <c r="F5904" i="9"/>
  <c r="F5905" i="9" s="1"/>
  <c r="F5906" i="9" s="1"/>
  <c r="F5907" i="9" s="1"/>
  <c r="F5908" i="9" s="1"/>
  <c r="F5909" i="9" s="1"/>
  <c r="F5910" i="9" s="1"/>
  <c r="F5911" i="9" s="1"/>
  <c r="F5912" i="9" s="1"/>
  <c r="F5913" i="9" s="1"/>
  <c r="F5914" i="9" s="1"/>
  <c r="F5903" i="9"/>
  <c r="F5886" i="9"/>
  <c r="F5887" i="9" s="1"/>
  <c r="F5888" i="9" s="1"/>
  <c r="F5889" i="9" s="1"/>
  <c r="F5890" i="9" s="1"/>
  <c r="F5891" i="9" s="1"/>
  <c r="F5892" i="9" s="1"/>
  <c r="F5893" i="9" s="1"/>
  <c r="F5894" i="9" s="1"/>
  <c r="F5895" i="9" s="1"/>
  <c r="F5896" i="9" s="1"/>
  <c r="F5885" i="9"/>
  <c r="F5867" i="9"/>
  <c r="F5868" i="9" s="1"/>
  <c r="F5869" i="9" s="1"/>
  <c r="F5870" i="9" s="1"/>
  <c r="F5871" i="9" s="1"/>
  <c r="F5872" i="9" s="1"/>
  <c r="F5873" i="9" s="1"/>
  <c r="F5874" i="9" s="1"/>
  <c r="F5875" i="9" s="1"/>
  <c r="F5876" i="9" s="1"/>
  <c r="F5877" i="9" s="1"/>
  <c r="F5866" i="9"/>
  <c r="F5848" i="9"/>
  <c r="F5849" i="9" s="1"/>
  <c r="F5850" i="9" s="1"/>
  <c r="F5851" i="9" s="1"/>
  <c r="F5852" i="9" s="1"/>
  <c r="F5853" i="9" s="1"/>
  <c r="F5854" i="9" s="1"/>
  <c r="F5855" i="9" s="1"/>
  <c r="F5856" i="9" s="1"/>
  <c r="F5857" i="9" s="1"/>
  <c r="F5858" i="9" s="1"/>
  <c r="F5847" i="9"/>
  <c r="F5829" i="9"/>
  <c r="F5830" i="9" s="1"/>
  <c r="F5831" i="9" s="1"/>
  <c r="F5832" i="9" s="1"/>
  <c r="F5833" i="9" s="1"/>
  <c r="F5834" i="9" s="1"/>
  <c r="F5835" i="9" s="1"/>
  <c r="F5836" i="9" s="1"/>
  <c r="F5837" i="9" s="1"/>
  <c r="F5838" i="9" s="1"/>
  <c r="F5839" i="9" s="1"/>
  <c r="F5828" i="9"/>
  <c r="F5810" i="9"/>
  <c r="F5811" i="9" s="1"/>
  <c r="F5812" i="9" s="1"/>
  <c r="F5813" i="9" s="1"/>
  <c r="F5814" i="9" s="1"/>
  <c r="F5815" i="9" s="1"/>
  <c r="F5816" i="9" s="1"/>
  <c r="F5817" i="9" s="1"/>
  <c r="F5818" i="9" s="1"/>
  <c r="F5819" i="9" s="1"/>
  <c r="F5820" i="9" s="1"/>
  <c r="F5809" i="9"/>
  <c r="F5792" i="9"/>
  <c r="F5793" i="9" s="1"/>
  <c r="F5794" i="9" s="1"/>
  <c r="F5795" i="9" s="1"/>
  <c r="F5796" i="9" s="1"/>
  <c r="F5797" i="9" s="1"/>
  <c r="F5798" i="9" s="1"/>
  <c r="F5799" i="9" s="1"/>
  <c r="F5800" i="9" s="1"/>
  <c r="F5801" i="9" s="1"/>
  <c r="F5802" i="9" s="1"/>
  <c r="F5791" i="9"/>
  <c r="F5772" i="9"/>
  <c r="F5773" i="9" s="1"/>
  <c r="F5774" i="9" s="1"/>
  <c r="F5775" i="9" s="1"/>
  <c r="F5776" i="9" s="1"/>
  <c r="F5777" i="9" s="1"/>
  <c r="F5778" i="9" s="1"/>
  <c r="F5779" i="9" s="1"/>
  <c r="F5780" i="9" s="1"/>
  <c r="F5781" i="9" s="1"/>
  <c r="F5782" i="9" s="1"/>
  <c r="F5771" i="9"/>
  <c r="F5753" i="9"/>
  <c r="F5754" i="9" s="1"/>
  <c r="F5755" i="9" s="1"/>
  <c r="F5756" i="9" s="1"/>
  <c r="F5757" i="9" s="1"/>
  <c r="F5758" i="9" s="1"/>
  <c r="F5759" i="9" s="1"/>
  <c r="F5760" i="9" s="1"/>
  <c r="F5761" i="9" s="1"/>
  <c r="F5762" i="9" s="1"/>
  <c r="F5763" i="9" s="1"/>
  <c r="F5752" i="9"/>
  <c r="F5735" i="9"/>
  <c r="F5736" i="9" s="1"/>
  <c r="F5737" i="9" s="1"/>
  <c r="F5738" i="9" s="1"/>
  <c r="F5739" i="9" s="1"/>
  <c r="F5740" i="9" s="1"/>
  <c r="F5741" i="9" s="1"/>
  <c r="F5742" i="9" s="1"/>
  <c r="F5743" i="9" s="1"/>
  <c r="F5744" i="9" s="1"/>
  <c r="F5745" i="9" s="1"/>
  <c r="F5734" i="9"/>
  <c r="F5716" i="9"/>
  <c r="F5717" i="9" s="1"/>
  <c r="F5718" i="9" s="1"/>
  <c r="F5719" i="9" s="1"/>
  <c r="F5720" i="9" s="1"/>
  <c r="F5721" i="9" s="1"/>
  <c r="F5722" i="9" s="1"/>
  <c r="F5723" i="9" s="1"/>
  <c r="F5724" i="9" s="1"/>
  <c r="F5725" i="9" s="1"/>
  <c r="F5726" i="9" s="1"/>
  <c r="F5715" i="9"/>
  <c r="F5682" i="9"/>
  <c r="F5683" i="9" s="1"/>
  <c r="F5684" i="9" s="1"/>
  <c r="F5685" i="9" s="1"/>
  <c r="F5686" i="9" s="1"/>
  <c r="F5687" i="9" s="1"/>
  <c r="F5688" i="9" s="1"/>
  <c r="F5689" i="9" s="1"/>
  <c r="F5690" i="9" s="1"/>
  <c r="F5691" i="9" s="1"/>
  <c r="F5692" i="9" s="1"/>
  <c r="F5693" i="9" s="1"/>
  <c r="F5694" i="9" s="1"/>
  <c r="F5695" i="9" s="1"/>
  <c r="F5696" i="9" s="1"/>
  <c r="F5697" i="9" s="1"/>
  <c r="F5698" i="9" s="1"/>
  <c r="F5699" i="9" s="1"/>
  <c r="F5700" i="9" s="1"/>
  <c r="F5701" i="9" s="1"/>
  <c r="F5702" i="9" s="1"/>
  <c r="F5703" i="9" s="1"/>
  <c r="F5704" i="9" s="1"/>
  <c r="F5681" i="9"/>
  <c r="F5661" i="9"/>
  <c r="F5662" i="9" s="1"/>
  <c r="F5663" i="9" s="1"/>
  <c r="F5664" i="9" s="1"/>
  <c r="F5665" i="9" s="1"/>
  <c r="F5666" i="9" s="1"/>
  <c r="F5667" i="9" s="1"/>
  <c r="F5668" i="9" s="1"/>
  <c r="F5669" i="9" s="1"/>
  <c r="F5670" i="9" s="1"/>
  <c r="F5671" i="9" s="1"/>
  <c r="F5672" i="9" s="1"/>
  <c r="F5673" i="9" s="1"/>
  <c r="F5674" i="9" s="1"/>
  <c r="F5675" i="9" s="1"/>
  <c r="F5660" i="9"/>
  <c r="F5659" i="9"/>
  <c r="F5647" i="9"/>
  <c r="F5648" i="9" s="1"/>
  <c r="F5649" i="9" s="1"/>
  <c r="F5650" i="9" s="1"/>
  <c r="F5651" i="9" s="1"/>
  <c r="F5652" i="9" s="1"/>
  <c r="F5643" i="9"/>
  <c r="F5644" i="9" s="1"/>
  <c r="F5645" i="9" s="1"/>
  <c r="F5646" i="9" s="1"/>
  <c r="F5639" i="9"/>
  <c r="F5640" i="9" s="1"/>
  <c r="F5641" i="9" s="1"/>
  <c r="F5642" i="9" s="1"/>
  <c r="F5638" i="9"/>
  <c r="F5637" i="9"/>
  <c r="F5617" i="9"/>
  <c r="F5618" i="9" s="1"/>
  <c r="F5619" i="9" s="1"/>
  <c r="F5620" i="9" s="1"/>
  <c r="F5621" i="9" s="1"/>
  <c r="F5622" i="9" s="1"/>
  <c r="F5623" i="9" s="1"/>
  <c r="F5624" i="9" s="1"/>
  <c r="F5625" i="9" s="1"/>
  <c r="F5626" i="9" s="1"/>
  <c r="F5627" i="9" s="1"/>
  <c r="F5628" i="9" s="1"/>
  <c r="F5629" i="9" s="1"/>
  <c r="F5630" i="9" s="1"/>
  <c r="F5616" i="9"/>
  <c r="F5615" i="9"/>
  <c r="F5603" i="9"/>
  <c r="F5604" i="9" s="1"/>
  <c r="F5605" i="9" s="1"/>
  <c r="F5606" i="9" s="1"/>
  <c r="F5607" i="9" s="1"/>
  <c r="F5608" i="9" s="1"/>
  <c r="F5599" i="9"/>
  <c r="F5600" i="9" s="1"/>
  <c r="F5601" i="9" s="1"/>
  <c r="F5602" i="9" s="1"/>
  <c r="F5595" i="9"/>
  <c r="F5596" i="9" s="1"/>
  <c r="F5597" i="9" s="1"/>
  <c r="F5598" i="9" s="1"/>
  <c r="F5594" i="9"/>
  <c r="F5593" i="9"/>
  <c r="F5573" i="9"/>
  <c r="F5574" i="9" s="1"/>
  <c r="F5575" i="9" s="1"/>
  <c r="F5576" i="9" s="1"/>
  <c r="F5577" i="9" s="1"/>
  <c r="F5578" i="9" s="1"/>
  <c r="F5579" i="9" s="1"/>
  <c r="F5580" i="9" s="1"/>
  <c r="F5581" i="9" s="1"/>
  <c r="F5582" i="9" s="1"/>
  <c r="F5583" i="9" s="1"/>
  <c r="F5584" i="9" s="1"/>
  <c r="F5585" i="9" s="1"/>
  <c r="F5586" i="9" s="1"/>
  <c r="F5557" i="9"/>
  <c r="F5558" i="9" s="1"/>
  <c r="F5559" i="9" s="1"/>
  <c r="F5560" i="9" s="1"/>
  <c r="F5561" i="9" s="1"/>
  <c r="F5562" i="9" s="1"/>
  <c r="F5563" i="9" s="1"/>
  <c r="F5564" i="9" s="1"/>
  <c r="F5565" i="9" s="1"/>
  <c r="F5554" i="9"/>
  <c r="F5555" i="9" s="1"/>
  <c r="F5556" i="9" s="1"/>
  <c r="F5553" i="9"/>
  <c r="F5552" i="9"/>
  <c r="F5537" i="9"/>
  <c r="F5538" i="9" s="1"/>
  <c r="F5539" i="9" s="1"/>
  <c r="F5540" i="9" s="1"/>
  <c r="F5541" i="9" s="1"/>
  <c r="F5542" i="9" s="1"/>
  <c r="F5543" i="9" s="1"/>
  <c r="F5544" i="9" s="1"/>
  <c r="F5545" i="9" s="1"/>
  <c r="F5546" i="9" s="1"/>
  <c r="F5529" i="9"/>
  <c r="F5530" i="9" s="1"/>
  <c r="F5531" i="9" s="1"/>
  <c r="F5532" i="9" s="1"/>
  <c r="F5533" i="9" s="1"/>
  <c r="F5534" i="9" s="1"/>
  <c r="F5535" i="9" s="1"/>
  <c r="F5536" i="9" s="1"/>
  <c r="F5528" i="9"/>
  <c r="F5525" i="9"/>
  <c r="F5526" i="9" s="1"/>
  <c r="F5527" i="9" s="1"/>
  <c r="F5498" i="9"/>
  <c r="F5499" i="9" s="1"/>
  <c r="F5500" i="9" s="1"/>
  <c r="F5501" i="9" s="1"/>
  <c r="F5502" i="9" s="1"/>
  <c r="F5503" i="9" s="1"/>
  <c r="F5504" i="9" s="1"/>
  <c r="F5497" i="9"/>
  <c r="F5496" i="9"/>
  <c r="F5485" i="9"/>
  <c r="F5486" i="9" s="1"/>
  <c r="F5488" i="9" s="1"/>
  <c r="F5477" i="9"/>
  <c r="F5478" i="9" s="1"/>
  <c r="F5479" i="9" s="1"/>
  <c r="F5480" i="9" s="1"/>
  <c r="F5481" i="9" s="1"/>
  <c r="F5482" i="9" s="1"/>
  <c r="F5483" i="9" s="1"/>
  <c r="F5484" i="9" s="1"/>
  <c r="F5474" i="9"/>
  <c r="F5475" i="9" s="1"/>
  <c r="F5476" i="9" s="1"/>
  <c r="F5473" i="9"/>
  <c r="F5471" i="9"/>
  <c r="F5472" i="9" s="1"/>
  <c r="F5447" i="9"/>
  <c r="F5448" i="9" s="1"/>
  <c r="F5449" i="9" s="1"/>
  <c r="F5450" i="9" s="1"/>
  <c r="F5451" i="9" s="1"/>
  <c r="F5452" i="9" s="1"/>
  <c r="F5453" i="9" s="1"/>
  <c r="F5454" i="9" s="1"/>
  <c r="F5455" i="9" s="1"/>
  <c r="F5456" i="9" s="1"/>
  <c r="F5457" i="9" s="1"/>
  <c r="F5458" i="9" s="1"/>
  <c r="F5459" i="9" s="1"/>
  <c r="F5460" i="9" s="1"/>
  <c r="F5461" i="9" s="1"/>
  <c r="F5462" i="9" s="1"/>
  <c r="F5463" i="9" s="1"/>
  <c r="F5446" i="9"/>
  <c r="F5444" i="9"/>
  <c r="F5445" i="9" s="1"/>
  <c r="F5428" i="9"/>
  <c r="F5429" i="9" s="1"/>
  <c r="F5430" i="9" s="1"/>
  <c r="F5431" i="9" s="1"/>
  <c r="F5432" i="9" s="1"/>
  <c r="F5433" i="9" s="1"/>
  <c r="F5434" i="9" s="1"/>
  <c r="F5435" i="9" s="1"/>
  <c r="F5436" i="9" s="1"/>
  <c r="F5437" i="9" s="1"/>
  <c r="F5412" i="9"/>
  <c r="F5413" i="9" s="1"/>
  <c r="F5414" i="9" s="1"/>
  <c r="F5415" i="9" s="1"/>
  <c r="F5416" i="9" s="1"/>
  <c r="F5417" i="9" s="1"/>
  <c r="F5418" i="9" s="1"/>
  <c r="F5419" i="9" s="1"/>
  <c r="F5411" i="9"/>
  <c r="F5390" i="9"/>
  <c r="F5391" i="9" s="1"/>
  <c r="F5392" i="9" s="1"/>
  <c r="F5393" i="9" s="1"/>
  <c r="F5394" i="9" s="1"/>
  <c r="F5395" i="9" s="1"/>
  <c r="F5396" i="9" s="1"/>
  <c r="F5397" i="9" s="1"/>
  <c r="F5398" i="9" s="1"/>
  <c r="F5399" i="9" s="1"/>
  <c r="F5400" i="9" s="1"/>
  <c r="F5401" i="9" s="1"/>
  <c r="F5402" i="9" s="1"/>
  <c r="F5403" i="9" s="1"/>
  <c r="F5382" i="9"/>
  <c r="F5383" i="9" s="1"/>
  <c r="F5384" i="9" s="1"/>
  <c r="F5385" i="9" s="1"/>
  <c r="F5386" i="9" s="1"/>
  <c r="F5387" i="9" s="1"/>
  <c r="F5388" i="9" s="1"/>
  <c r="F5389" i="9" s="1"/>
  <c r="F5381" i="9"/>
  <c r="F5380" i="9"/>
  <c r="F5369" i="9"/>
  <c r="F5370" i="9" s="1"/>
  <c r="F5371" i="9" s="1"/>
  <c r="F5361" i="9"/>
  <c r="F5362" i="9" s="1"/>
  <c r="F5363" i="9" s="1"/>
  <c r="F5364" i="9" s="1"/>
  <c r="F5365" i="9" s="1"/>
  <c r="F5366" i="9" s="1"/>
  <c r="F5367" i="9" s="1"/>
  <c r="F5368" i="9" s="1"/>
  <c r="F5358" i="9"/>
  <c r="F5359" i="9" s="1"/>
  <c r="F5360" i="9" s="1"/>
  <c r="F5357" i="9"/>
  <c r="F5356" i="9"/>
  <c r="F5331" i="9"/>
  <c r="F5332" i="9" s="1"/>
  <c r="F5333" i="9" s="1"/>
  <c r="F5334" i="9" s="1"/>
  <c r="F5335" i="9" s="1"/>
  <c r="F5336" i="9" s="1"/>
  <c r="F5337" i="9" s="1"/>
  <c r="F5338" i="9" s="1"/>
  <c r="F5339" i="9" s="1"/>
  <c r="F5340" i="9" s="1"/>
  <c r="F5341" i="9" s="1"/>
  <c r="F5342" i="9" s="1"/>
  <c r="F5343" i="9" s="1"/>
  <c r="F5344" i="9" s="1"/>
  <c r="F5345" i="9" s="1"/>
  <c r="F5346" i="9" s="1"/>
  <c r="F5347" i="9" s="1"/>
  <c r="F5348" i="9" s="1"/>
  <c r="F5330" i="9"/>
  <c r="F5327" i="9"/>
  <c r="F5328" i="9" s="1"/>
  <c r="F5329" i="9" s="1"/>
  <c r="F5326" i="9"/>
  <c r="F5310" i="9"/>
  <c r="F5311" i="9" s="1"/>
  <c r="F5312" i="9" s="1"/>
  <c r="F5313" i="9" s="1"/>
  <c r="F5314" i="9" s="1"/>
  <c r="F5315" i="9" s="1"/>
  <c r="F5316" i="9" s="1"/>
  <c r="F5317" i="9" s="1"/>
  <c r="F5318" i="9" s="1"/>
  <c r="F5319" i="9" s="1"/>
  <c r="F5320" i="9" s="1"/>
  <c r="F5305" i="9"/>
  <c r="F5306" i="9" s="1"/>
  <c r="F5307" i="9" s="1"/>
  <c r="F5308" i="9" s="1"/>
  <c r="F5309" i="9" s="1"/>
  <c r="F5299" i="9"/>
  <c r="F5300" i="9" s="1"/>
  <c r="F5301" i="9" s="1"/>
  <c r="F5302" i="9" s="1"/>
  <c r="F5303" i="9" s="1"/>
  <c r="F5304" i="9" s="1"/>
  <c r="F5298" i="9"/>
  <c r="F5287" i="9"/>
  <c r="F5288" i="9" s="1"/>
  <c r="F5289" i="9" s="1"/>
  <c r="F5290" i="9" s="1"/>
  <c r="F5282" i="9"/>
  <c r="F5283" i="9" s="1"/>
  <c r="F5284" i="9" s="1"/>
  <c r="F5285" i="9" s="1"/>
  <c r="F5286" i="9" s="1"/>
  <c r="F5276" i="9"/>
  <c r="F5277" i="9" s="1"/>
  <c r="F5278" i="9" s="1"/>
  <c r="F5279" i="9" s="1"/>
  <c r="F5280" i="9" s="1"/>
  <c r="F5281" i="9" s="1"/>
  <c r="F5275" i="9"/>
  <c r="F5264" i="9"/>
  <c r="F5265" i="9" s="1"/>
  <c r="F5266" i="9" s="1"/>
  <c r="F5267" i="9" s="1"/>
  <c r="F5247" i="9"/>
  <c r="F5248" i="9" s="1"/>
  <c r="F5249" i="9" s="1"/>
  <c r="F5250" i="9" s="1"/>
  <c r="F5251" i="9" s="1"/>
  <c r="F5252" i="9" s="1"/>
  <c r="F5253" i="9" s="1"/>
  <c r="F5254" i="9" s="1"/>
  <c r="F5255" i="9" s="1"/>
  <c r="F5256" i="9" s="1"/>
  <c r="F5257" i="9" s="1"/>
  <c r="F5258" i="9" s="1"/>
  <c r="F5259" i="9" s="1"/>
  <c r="F5260" i="9" s="1"/>
  <c r="F5261" i="9" s="1"/>
  <c r="F5262" i="9" s="1"/>
  <c r="F5263" i="9" s="1"/>
  <c r="F5243" i="9"/>
  <c r="F5244" i="9" s="1"/>
  <c r="F5245" i="9" s="1"/>
  <c r="F5246" i="9" s="1"/>
  <c r="F5239" i="9"/>
  <c r="F5240" i="9" s="1"/>
  <c r="F5241" i="9" s="1"/>
  <c r="F5242" i="9" s="1"/>
  <c r="F5238" i="9"/>
  <c r="F5237" i="9"/>
  <c r="F5236" i="9"/>
  <c r="F5205" i="9"/>
  <c r="F5206" i="9" s="1"/>
  <c r="F5207" i="9" s="1"/>
  <c r="F5208" i="9" s="1"/>
  <c r="F5209" i="9" s="1"/>
  <c r="F5210" i="9" s="1"/>
  <c r="F5211" i="9" s="1"/>
  <c r="F5212" i="9" s="1"/>
  <c r="F5213" i="9" s="1"/>
  <c r="F5214" i="9" s="1"/>
  <c r="F5215" i="9" s="1"/>
  <c r="F5216" i="9" s="1"/>
  <c r="F5217" i="9" s="1"/>
  <c r="F5218" i="9" s="1"/>
  <c r="F5219" i="9" s="1"/>
  <c r="F5220" i="9" s="1"/>
  <c r="F5221" i="9" s="1"/>
  <c r="F5222" i="9" s="1"/>
  <c r="F5223" i="9" s="1"/>
  <c r="F5224" i="9" s="1"/>
  <c r="F5225" i="9" s="1"/>
  <c r="F5226" i="9" s="1"/>
  <c r="F5227" i="9" s="1"/>
  <c r="F5228" i="9" s="1"/>
  <c r="F5229" i="9" s="1"/>
  <c r="F5204" i="9"/>
  <c r="F5186" i="9"/>
  <c r="F5187" i="9" s="1"/>
  <c r="F5188" i="9" s="1"/>
  <c r="F5189" i="9" s="1"/>
  <c r="F5190" i="9" s="1"/>
  <c r="F5191" i="9" s="1"/>
  <c r="F5192" i="9" s="1"/>
  <c r="F5193" i="9" s="1"/>
  <c r="F5194" i="9" s="1"/>
  <c r="F5195" i="9" s="1"/>
  <c r="F5196" i="9" s="1"/>
  <c r="F5170" i="9"/>
  <c r="F5171" i="9" s="1"/>
  <c r="F5172" i="9" s="1"/>
  <c r="F5173" i="9" s="1"/>
  <c r="F5174" i="9" s="1"/>
  <c r="F5175" i="9" s="1"/>
  <c r="F5176" i="9" s="1"/>
  <c r="F5177" i="9" s="1"/>
  <c r="F5178" i="9" s="1"/>
  <c r="F5179" i="9" s="1"/>
  <c r="F5180" i="9" s="1"/>
  <c r="F5181" i="9" s="1"/>
  <c r="F5182" i="9" s="1"/>
  <c r="F5183" i="9" s="1"/>
  <c r="F5184" i="9" s="1"/>
  <c r="F5185" i="9" s="1"/>
  <c r="F5169" i="9"/>
  <c r="F5168" i="9"/>
  <c r="F5167" i="9"/>
  <c r="F5144" i="9"/>
  <c r="F5145" i="9" s="1"/>
  <c r="F5146" i="9" s="1"/>
  <c r="F5147" i="9" s="1"/>
  <c r="F5148" i="9" s="1"/>
  <c r="F5149" i="9" s="1"/>
  <c r="F5150" i="9" s="1"/>
  <c r="F5151" i="9" s="1"/>
  <c r="F5152" i="9" s="1"/>
  <c r="F5153" i="9" s="1"/>
  <c r="F5154" i="9" s="1"/>
  <c r="F5155" i="9" s="1"/>
  <c r="F5156" i="9" s="1"/>
  <c r="F5157" i="9" s="1"/>
  <c r="F5158" i="9" s="1"/>
  <c r="F5159" i="9" s="1"/>
  <c r="F5160" i="9" s="1"/>
  <c r="F5140" i="9"/>
  <c r="F5141" i="9" s="1"/>
  <c r="F5142" i="9" s="1"/>
  <c r="F5143" i="9" s="1"/>
  <c r="F5136" i="9"/>
  <c r="F5137" i="9" s="1"/>
  <c r="F5138" i="9" s="1"/>
  <c r="F5139" i="9" s="1"/>
  <c r="F5135" i="9"/>
  <c r="F5134" i="9"/>
  <c r="F5116" i="9"/>
  <c r="F5117" i="9" s="1"/>
  <c r="F5118" i="9" s="1"/>
  <c r="F5119" i="9" s="1"/>
  <c r="F5120" i="9" s="1"/>
  <c r="F5121" i="9" s="1"/>
  <c r="F5122" i="9" s="1"/>
  <c r="F5123" i="9" s="1"/>
  <c r="F5124" i="9" s="1"/>
  <c r="F5125" i="9" s="1"/>
  <c r="F5105" i="9"/>
  <c r="F5106" i="9" s="1"/>
  <c r="F5107" i="9" s="1"/>
  <c r="F5108" i="9" s="1"/>
  <c r="F5089" i="9"/>
  <c r="F5090" i="9" s="1"/>
  <c r="F5091" i="9" s="1"/>
  <c r="F5092" i="9" s="1"/>
  <c r="F5093" i="9" s="1"/>
  <c r="F5094" i="9" s="1"/>
  <c r="F5095" i="9" s="1"/>
  <c r="F5096" i="9" s="1"/>
  <c r="F5097" i="9" s="1"/>
  <c r="F5098" i="9" s="1"/>
  <c r="F5099" i="9" s="1"/>
  <c r="F5100" i="9" s="1"/>
  <c r="F5101" i="9" s="1"/>
  <c r="F5102" i="9" s="1"/>
  <c r="F5103" i="9" s="1"/>
  <c r="F5104" i="9" s="1"/>
  <c r="F5085" i="9"/>
  <c r="F5086" i="9" s="1"/>
  <c r="F5087" i="9" s="1"/>
  <c r="F5088" i="9" s="1"/>
  <c r="F5081" i="9"/>
  <c r="F5082" i="9" s="1"/>
  <c r="F5083" i="9" s="1"/>
  <c r="F5084" i="9" s="1"/>
  <c r="F5064" i="9"/>
  <c r="F5065" i="9" s="1"/>
  <c r="F5066" i="9" s="1"/>
  <c r="F5067" i="9" s="1"/>
  <c r="F5068" i="9" s="1"/>
  <c r="F5069" i="9" s="1"/>
  <c r="F5070" i="9" s="1"/>
  <c r="F5071" i="9" s="1"/>
  <c r="F5048" i="9"/>
  <c r="F5049" i="9" s="1"/>
  <c r="F5050" i="9" s="1"/>
  <c r="F5051" i="9" s="1"/>
  <c r="F5052" i="9" s="1"/>
  <c r="F5053" i="9" s="1"/>
  <c r="F5054" i="9" s="1"/>
  <c r="F5055" i="9" s="1"/>
  <c r="F5056" i="9" s="1"/>
  <c r="F5057" i="9" s="1"/>
  <c r="F5058" i="9" s="1"/>
  <c r="F5059" i="9" s="1"/>
  <c r="F5060" i="9" s="1"/>
  <c r="F5061" i="9" s="1"/>
  <c r="F5062" i="9" s="1"/>
  <c r="F5063" i="9" s="1"/>
  <c r="F5047" i="9"/>
  <c r="F5013" i="9"/>
  <c r="F5014" i="9" s="1"/>
  <c r="F5015" i="9" s="1"/>
  <c r="F5016" i="9" s="1"/>
  <c r="F5017" i="9" s="1"/>
  <c r="F5018" i="9" s="1"/>
  <c r="F5019" i="9" s="1"/>
  <c r="F5020" i="9" s="1"/>
  <c r="F5021" i="9" s="1"/>
  <c r="F5022" i="9" s="1"/>
  <c r="F5023" i="9" s="1"/>
  <c r="F5024" i="9" s="1"/>
  <c r="F5025" i="9" s="1"/>
  <c r="F5026" i="9" s="1"/>
  <c r="F5027" i="9" s="1"/>
  <c r="F5028" i="9" s="1"/>
  <c r="F5029" i="9" s="1"/>
  <c r="F5030" i="9" s="1"/>
  <c r="F5031" i="9" s="1"/>
  <c r="F5032" i="9" s="1"/>
  <c r="F5033" i="9" s="1"/>
  <c r="F5034" i="9" s="1"/>
  <c r="F5035" i="9" s="1"/>
  <c r="F5036" i="9" s="1"/>
  <c r="F5037" i="9" s="1"/>
  <c r="F5038" i="9" s="1"/>
  <c r="F5039" i="9" s="1"/>
  <c r="F4991" i="9"/>
  <c r="F4992" i="9" s="1"/>
  <c r="F4993" i="9" s="1"/>
  <c r="F4994" i="9" s="1"/>
  <c r="F4995" i="9" s="1"/>
  <c r="F4996" i="9" s="1"/>
  <c r="F4997" i="9" s="1"/>
  <c r="F4998" i="9" s="1"/>
  <c r="F4999" i="9" s="1"/>
  <c r="F5000" i="9" s="1"/>
  <c r="F5001" i="9" s="1"/>
  <c r="F5002" i="9" s="1"/>
  <c r="F5003" i="9" s="1"/>
  <c r="F5004" i="9" s="1"/>
  <c r="F5005" i="9" s="1"/>
  <c r="F5006" i="9" s="1"/>
  <c r="F4987" i="9"/>
  <c r="F4988" i="9" s="1"/>
  <c r="F4989" i="9" s="1"/>
  <c r="F4990" i="9" s="1"/>
  <c r="F4983" i="9"/>
  <c r="F4984" i="9" s="1"/>
  <c r="F4985" i="9" s="1"/>
  <c r="F4986" i="9" s="1"/>
  <c r="F4968" i="9"/>
  <c r="F4969" i="9" s="1"/>
  <c r="F4970" i="9" s="1"/>
  <c r="F4971" i="9" s="1"/>
  <c r="F4972" i="9" s="1"/>
  <c r="F4973" i="9" s="1"/>
  <c r="F4974" i="9" s="1"/>
  <c r="F4975" i="9" s="1"/>
  <c r="F4967" i="9"/>
  <c r="F4966" i="9"/>
  <c r="F4938" i="9"/>
  <c r="F4939" i="9" s="1"/>
  <c r="F4940" i="9" s="1"/>
  <c r="F4941" i="9" s="1"/>
  <c r="F4942" i="9" s="1"/>
  <c r="F4943" i="9" s="1"/>
  <c r="F4944" i="9" s="1"/>
  <c r="F4945" i="9" s="1"/>
  <c r="F4946" i="9" s="1"/>
  <c r="F4947" i="9" s="1"/>
  <c r="F4948" i="9" s="1"/>
  <c r="F4949" i="9" s="1"/>
  <c r="F4950" i="9" s="1"/>
  <c r="F4951" i="9" s="1"/>
  <c r="F4952" i="9" s="1"/>
  <c r="F4953" i="9" s="1"/>
  <c r="F4954" i="9" s="1"/>
  <c r="F4955" i="9" s="1"/>
  <c r="F4956" i="9" s="1"/>
  <c r="F4957" i="9" s="1"/>
  <c r="F4958" i="9" s="1"/>
  <c r="F4959" i="9" s="1"/>
  <c r="F4934" i="9"/>
  <c r="F4935" i="9" s="1"/>
  <c r="F4936" i="9" s="1"/>
  <c r="F4937" i="9" s="1"/>
  <c r="F4930" i="9"/>
  <c r="F4931" i="9" s="1"/>
  <c r="F4932" i="9" s="1"/>
  <c r="F4933" i="9" s="1"/>
  <c r="F4929" i="9"/>
  <c r="F4919" i="9"/>
  <c r="F4920" i="9" s="1"/>
  <c r="F4921" i="9" s="1"/>
  <c r="F4908" i="9"/>
  <c r="F4909" i="9" s="1"/>
  <c r="F4910" i="9" s="1"/>
  <c r="F4911" i="9" s="1"/>
  <c r="F4912" i="9" s="1"/>
  <c r="F4913" i="9" s="1"/>
  <c r="F4914" i="9" s="1"/>
  <c r="F4915" i="9" s="1"/>
  <c r="F4916" i="9" s="1"/>
  <c r="F4917" i="9" s="1"/>
  <c r="F4918" i="9" s="1"/>
  <c r="F4898" i="9"/>
  <c r="F4870" i="9"/>
  <c r="F4871" i="9" s="1"/>
  <c r="F4872" i="9" s="1"/>
  <c r="F4873" i="9" s="1"/>
  <c r="F4874" i="9" s="1"/>
  <c r="F4875" i="9" s="1"/>
  <c r="F4876" i="9" s="1"/>
  <c r="F4877" i="9" s="1"/>
  <c r="F4878" i="9" s="1"/>
  <c r="F4879" i="9" s="1"/>
  <c r="F4880" i="9" s="1"/>
  <c r="F4881" i="9" s="1"/>
  <c r="F4882" i="9" s="1"/>
  <c r="F4883" i="9" s="1"/>
  <c r="F4884" i="9" s="1"/>
  <c r="F4885" i="9" s="1"/>
  <c r="F4886" i="9" s="1"/>
  <c r="F4887" i="9" s="1"/>
  <c r="F4888" i="9" s="1"/>
  <c r="F4889" i="9" s="1"/>
  <c r="F4890" i="9" s="1"/>
  <c r="F4891" i="9" s="1"/>
  <c r="F4892" i="9" s="1"/>
  <c r="F4893" i="9" s="1"/>
  <c r="F4894" i="9" s="1"/>
  <c r="F4895" i="9" s="1"/>
  <c r="F4896" i="9" s="1"/>
  <c r="F4897" i="9" s="1"/>
  <c r="F4869" i="9"/>
  <c r="F4845" i="9"/>
  <c r="F4846" i="9" s="1"/>
  <c r="F4847" i="9" s="1"/>
  <c r="F4848" i="9" s="1"/>
  <c r="F4849" i="9" s="1"/>
  <c r="F4850" i="9" s="1"/>
  <c r="F4851" i="9" s="1"/>
  <c r="F4852" i="9" s="1"/>
  <c r="F4853" i="9" s="1"/>
  <c r="F4844" i="9"/>
  <c r="F4843" i="9"/>
  <c r="F4811" i="9"/>
  <c r="F4812" i="9" s="1"/>
  <c r="F4813" i="9" s="1"/>
  <c r="F4814" i="9" s="1"/>
  <c r="F4815" i="9" s="1"/>
  <c r="F4816" i="9" s="1"/>
  <c r="F4817" i="9" s="1"/>
  <c r="F4818" i="9" s="1"/>
  <c r="F4819" i="9" s="1"/>
  <c r="F4820" i="9" s="1"/>
  <c r="F4821" i="9" s="1"/>
  <c r="F4822" i="9" s="1"/>
  <c r="F4823" i="9" s="1"/>
  <c r="F4824" i="9" s="1"/>
  <c r="F4825" i="9" s="1"/>
  <c r="F4826" i="9" s="1"/>
  <c r="F4827" i="9" s="1"/>
  <c r="F4828" i="9" s="1"/>
  <c r="F4829" i="9" s="1"/>
  <c r="F4830" i="9" s="1"/>
  <c r="F4831" i="9" s="1"/>
  <c r="F4832" i="9" s="1"/>
  <c r="F4833" i="9" s="1"/>
  <c r="F4834" i="9" s="1"/>
  <c r="F4835" i="9" s="1"/>
  <c r="F4836" i="9" s="1"/>
  <c r="F4810" i="9"/>
  <c r="F4809" i="9"/>
  <c r="F4796" i="9"/>
  <c r="F4797" i="9" s="1"/>
  <c r="F4798" i="9" s="1"/>
  <c r="F4799" i="9" s="1"/>
  <c r="F4800" i="9" s="1"/>
  <c r="F4801" i="9" s="1"/>
  <c r="F4792" i="9"/>
  <c r="F4793" i="9" s="1"/>
  <c r="F4794" i="9" s="1"/>
  <c r="F4795" i="9" s="1"/>
  <c r="F4791" i="9"/>
  <c r="F4790" i="9"/>
  <c r="F4766" i="9"/>
  <c r="F4767" i="9" s="1"/>
  <c r="F4768" i="9" s="1"/>
  <c r="F4769" i="9" s="1"/>
  <c r="F4770" i="9" s="1"/>
  <c r="F4771" i="9" s="1"/>
  <c r="F4772" i="9" s="1"/>
  <c r="F4773" i="9" s="1"/>
  <c r="F4774" i="9" s="1"/>
  <c r="F4775" i="9" s="1"/>
  <c r="F4776" i="9" s="1"/>
  <c r="F4777" i="9" s="1"/>
  <c r="F4778" i="9" s="1"/>
  <c r="F4779" i="9" s="1"/>
  <c r="F4780" i="9" s="1"/>
  <c r="F4781" i="9" s="1"/>
  <c r="F4782" i="9" s="1"/>
  <c r="F4783" i="9" s="1"/>
  <c r="F4750" i="9"/>
  <c r="F4751" i="9" s="1"/>
  <c r="F4752" i="9" s="1"/>
  <c r="F4753" i="9" s="1"/>
  <c r="F4754" i="9" s="1"/>
  <c r="F4755" i="9" s="1"/>
  <c r="F4756" i="9" s="1"/>
  <c r="F4757" i="9" s="1"/>
  <c r="F4758" i="9" s="1"/>
  <c r="F4759" i="9" s="1"/>
  <c r="F4760" i="9" s="1"/>
  <c r="F4761" i="9" s="1"/>
  <c r="F4762" i="9" s="1"/>
  <c r="F4763" i="9" s="1"/>
  <c r="F4764" i="9" s="1"/>
  <c r="F4765" i="9" s="1"/>
  <c r="F4749" i="9"/>
  <c r="F4721" i="9"/>
  <c r="F4722" i="9" s="1"/>
  <c r="F4723" i="9" s="1"/>
  <c r="F4724" i="9" s="1"/>
  <c r="F4725" i="9" s="1"/>
  <c r="F4726" i="9" s="1"/>
  <c r="F4727" i="9" s="1"/>
  <c r="F4728" i="9" s="1"/>
  <c r="F4729" i="9" s="1"/>
  <c r="F4730" i="9" s="1"/>
  <c r="F4731" i="9" s="1"/>
  <c r="F4732" i="9" s="1"/>
  <c r="F4733" i="9" s="1"/>
  <c r="F4734" i="9" s="1"/>
  <c r="F4735" i="9" s="1"/>
  <c r="F4736" i="9" s="1"/>
  <c r="F4737" i="9" s="1"/>
  <c r="F4738" i="9" s="1"/>
  <c r="F4739" i="9" s="1"/>
  <c r="F4740" i="9" s="1"/>
  <c r="F4741" i="9" s="1"/>
  <c r="F4742" i="9" s="1"/>
  <c r="F4698" i="9"/>
  <c r="F4699" i="9" s="1"/>
  <c r="F4700" i="9" s="1"/>
  <c r="F4701" i="9" s="1"/>
  <c r="F4702" i="9" s="1"/>
  <c r="F4703" i="9" s="1"/>
  <c r="F4704" i="9" s="1"/>
  <c r="F4705" i="9" s="1"/>
  <c r="F4706" i="9" s="1"/>
  <c r="F4707" i="9" s="1"/>
  <c r="F4708" i="9" s="1"/>
  <c r="F4709" i="9" s="1"/>
  <c r="F4710" i="9" s="1"/>
  <c r="F4711" i="9" s="1"/>
  <c r="F4712" i="9" s="1"/>
  <c r="F4713" i="9" s="1"/>
  <c r="F4714" i="9" s="1"/>
  <c r="F4694" i="9"/>
  <c r="F4695" i="9" s="1"/>
  <c r="F4696" i="9" s="1"/>
  <c r="F4697" i="9" s="1"/>
  <c r="F4690" i="9"/>
  <c r="F4691" i="9" s="1"/>
  <c r="F4692" i="9" s="1"/>
  <c r="F4693" i="9" s="1"/>
  <c r="F4689" i="9"/>
  <c r="F4688" i="9"/>
  <c r="F4672" i="9"/>
  <c r="F4673" i="9" s="1"/>
  <c r="F4674" i="9" s="1"/>
  <c r="F4675" i="9" s="1"/>
  <c r="F4676" i="9" s="1"/>
  <c r="F4677" i="9" s="1"/>
  <c r="F4678" i="9" s="1"/>
  <c r="F4679" i="9" s="1"/>
  <c r="F4680" i="9" s="1"/>
  <c r="F4681" i="9" s="1"/>
  <c r="F4671" i="9"/>
  <c r="F4670" i="9"/>
  <c r="F4655" i="9"/>
  <c r="F4656" i="9" s="1"/>
  <c r="F4657" i="9" s="1"/>
  <c r="F4658" i="9" s="1"/>
  <c r="F4659" i="9" s="1"/>
  <c r="F4660" i="9" s="1"/>
  <c r="F4661" i="9" s="1"/>
  <c r="F4662" i="9" s="1"/>
  <c r="F4663" i="9" s="1"/>
  <c r="F4664" i="9" s="1"/>
  <c r="F4643" i="9"/>
  <c r="F4644" i="9" s="1"/>
  <c r="F4645" i="9" s="1"/>
  <c r="F4646" i="9" s="1"/>
  <c r="F4647" i="9" s="1"/>
  <c r="F4648" i="9" s="1"/>
  <c r="F4649" i="9" s="1"/>
  <c r="F4650" i="9" s="1"/>
  <c r="F4651" i="9" s="1"/>
  <c r="F4652" i="9" s="1"/>
  <c r="F4653" i="9" s="1"/>
  <c r="F4654" i="9" s="1"/>
  <c r="F4642" i="9"/>
  <c r="F4641" i="9"/>
  <c r="F4625" i="9"/>
  <c r="F4626" i="9" s="1"/>
  <c r="F4627" i="9" s="1"/>
  <c r="F4628" i="9" s="1"/>
  <c r="F4629" i="9" s="1"/>
  <c r="F4630" i="9" s="1"/>
  <c r="F4631" i="9" s="1"/>
  <c r="F4632" i="9" s="1"/>
  <c r="F4633" i="9" s="1"/>
  <c r="F4634" i="9" s="1"/>
  <c r="F4613" i="9"/>
  <c r="F4614" i="9" s="1"/>
  <c r="F4615" i="9" s="1"/>
  <c r="F4616" i="9" s="1"/>
  <c r="F4617" i="9" s="1"/>
  <c r="F4618" i="9" s="1"/>
  <c r="F4619" i="9" s="1"/>
  <c r="F4620" i="9" s="1"/>
  <c r="F4621" i="9" s="1"/>
  <c r="F4622" i="9" s="1"/>
  <c r="F4623" i="9" s="1"/>
  <c r="F4624" i="9" s="1"/>
  <c r="F4612" i="9"/>
  <c r="F4576" i="9"/>
  <c r="F4577" i="9" s="1"/>
  <c r="F4578" i="9" s="1"/>
  <c r="F4579" i="9" s="1"/>
  <c r="F4580" i="9" s="1"/>
  <c r="F4581" i="9" s="1"/>
  <c r="F4582" i="9" s="1"/>
  <c r="F4583" i="9" s="1"/>
  <c r="F4584" i="9" s="1"/>
  <c r="F4585" i="9" s="1"/>
  <c r="F4586" i="9" s="1"/>
  <c r="F4587" i="9" s="1"/>
  <c r="F4588" i="9" s="1"/>
  <c r="F4589" i="9" s="1"/>
  <c r="F4590" i="9" s="1"/>
  <c r="F4591" i="9" s="1"/>
  <c r="F4592" i="9" s="1"/>
  <c r="F4593" i="9" s="1"/>
  <c r="F4594" i="9" s="1"/>
  <c r="F4595" i="9" s="1"/>
  <c r="F4596" i="9" s="1"/>
  <c r="F4597" i="9" s="1"/>
  <c r="F4598" i="9" s="1"/>
  <c r="F4599" i="9" s="1"/>
  <c r="F4600" i="9" s="1"/>
  <c r="F4601" i="9" s="1"/>
  <c r="F4602" i="9" s="1"/>
  <c r="F4603" i="9" s="1"/>
  <c r="F4604" i="9" s="1"/>
  <c r="F4605" i="9" s="1"/>
  <c r="F4540" i="9"/>
  <c r="F4541" i="9" s="1"/>
  <c r="F4542" i="9" s="1"/>
  <c r="F4543" i="9" s="1"/>
  <c r="F4544" i="9" s="1"/>
  <c r="F4545" i="9" s="1"/>
  <c r="F4546" i="9" s="1"/>
  <c r="F4547" i="9" s="1"/>
  <c r="F4548" i="9" s="1"/>
  <c r="F4549" i="9" s="1"/>
  <c r="F4550" i="9" s="1"/>
  <c r="F4551" i="9" s="1"/>
  <c r="F4552" i="9" s="1"/>
  <c r="F4553" i="9" s="1"/>
  <c r="F4554" i="9" s="1"/>
  <c r="F4555" i="9" s="1"/>
  <c r="F4556" i="9" s="1"/>
  <c r="F4557" i="9" s="1"/>
  <c r="F4558" i="9" s="1"/>
  <c r="F4559" i="9" s="1"/>
  <c r="F4560" i="9" s="1"/>
  <c r="F4561" i="9" s="1"/>
  <c r="F4562" i="9" s="1"/>
  <c r="F4563" i="9" s="1"/>
  <c r="F4564" i="9" s="1"/>
  <c r="F4565" i="9" s="1"/>
  <c r="F4566" i="9" s="1"/>
  <c r="F4567" i="9" s="1"/>
  <c r="F4568" i="9" s="1"/>
  <c r="F4539" i="9"/>
  <c r="F4538" i="9"/>
  <c r="F4525" i="9"/>
  <c r="F4526" i="9" s="1"/>
  <c r="F4527" i="9" s="1"/>
  <c r="F4528" i="9" s="1"/>
  <c r="F4529" i="9" s="1"/>
  <c r="F4530" i="9" s="1"/>
  <c r="F4521" i="9"/>
  <c r="F4522" i="9" s="1"/>
  <c r="F4523" i="9" s="1"/>
  <c r="F4524" i="9" s="1"/>
  <c r="F4517" i="9"/>
  <c r="F4518" i="9" s="1"/>
  <c r="F4519" i="9" s="1"/>
  <c r="F4520" i="9" s="1"/>
  <c r="F4516" i="9"/>
  <c r="F4515" i="9"/>
  <c r="F4499" i="9"/>
  <c r="F4500" i="9" s="1"/>
  <c r="F4501" i="9" s="1"/>
  <c r="F4502" i="9" s="1"/>
  <c r="F4503" i="9" s="1"/>
  <c r="F4504" i="9" s="1"/>
  <c r="F4505" i="9" s="1"/>
  <c r="F4506" i="9" s="1"/>
  <c r="F4507" i="9" s="1"/>
  <c r="F4508" i="9" s="1"/>
  <c r="F4498" i="9"/>
  <c r="F4497" i="9"/>
  <c r="F4480" i="9"/>
  <c r="F4481" i="9" s="1"/>
  <c r="F4482" i="9" s="1"/>
  <c r="F4483" i="9" s="1"/>
  <c r="F4484" i="9" s="1"/>
  <c r="F4485" i="9" s="1"/>
  <c r="F4486" i="9" s="1"/>
  <c r="F4487" i="9" s="1"/>
  <c r="F4488" i="9" s="1"/>
  <c r="F4489" i="9" s="1"/>
  <c r="F4490" i="9" s="1"/>
  <c r="F4479" i="9"/>
  <c r="F4448" i="9"/>
  <c r="F4449" i="9" s="1"/>
  <c r="F4450" i="9" s="1"/>
  <c r="F4451" i="9" s="1"/>
  <c r="F4452" i="9" s="1"/>
  <c r="F4453" i="9" s="1"/>
  <c r="F4454" i="9" s="1"/>
  <c r="F4455" i="9" s="1"/>
  <c r="F4456" i="9" s="1"/>
  <c r="F4457" i="9" s="1"/>
  <c r="F4458" i="9" s="1"/>
  <c r="F4459" i="9" s="1"/>
  <c r="F4460" i="9" s="1"/>
  <c r="F4461" i="9" s="1"/>
  <c r="F4462" i="9" s="1"/>
  <c r="F4463" i="9" s="1"/>
  <c r="F4464" i="9" s="1"/>
  <c r="F4465" i="9" s="1"/>
  <c r="F4466" i="9" s="1"/>
  <c r="F4467" i="9" s="1"/>
  <c r="F4468" i="9" s="1"/>
  <c r="F4469" i="9" s="1"/>
  <c r="F4470" i="9" s="1"/>
  <c r="F4433" i="9"/>
  <c r="F4434" i="9" s="1"/>
  <c r="F4435" i="9" s="1"/>
  <c r="F4436" i="9" s="1"/>
  <c r="F4437" i="9" s="1"/>
  <c r="F4438" i="9" s="1"/>
  <c r="F4439" i="9" s="1"/>
  <c r="F4440" i="9" s="1"/>
  <c r="F4441" i="9" s="1"/>
  <c r="F4442" i="9" s="1"/>
  <c r="F4443" i="9" s="1"/>
  <c r="F4444" i="9" s="1"/>
  <c r="F4445" i="9" s="1"/>
  <c r="F4446" i="9" s="1"/>
  <c r="F4447" i="9" s="1"/>
  <c r="F4418" i="9"/>
  <c r="F4419" i="9" s="1"/>
  <c r="F4420" i="9" s="1"/>
  <c r="F4421" i="9" s="1"/>
  <c r="F4422" i="9" s="1"/>
  <c r="F4423" i="9" s="1"/>
  <c r="F4424" i="9" s="1"/>
  <c r="F4425" i="9" s="1"/>
  <c r="F4426" i="9" s="1"/>
  <c r="F4402" i="9"/>
  <c r="F4403" i="9" s="1"/>
  <c r="F4404" i="9" s="1"/>
  <c r="F4405" i="9" s="1"/>
  <c r="F4406" i="9" s="1"/>
  <c r="F4407" i="9" s="1"/>
  <c r="F4408" i="9" s="1"/>
  <c r="F4409" i="9" s="1"/>
  <c r="F4410" i="9" s="1"/>
  <c r="F4411" i="9" s="1"/>
  <c r="F4412" i="9" s="1"/>
  <c r="F4413" i="9" s="1"/>
  <c r="F4414" i="9" s="1"/>
  <c r="F4415" i="9" s="1"/>
  <c r="F4416" i="9" s="1"/>
  <c r="F4417" i="9" s="1"/>
  <c r="F4394" i="9"/>
  <c r="F4395" i="9" s="1"/>
  <c r="F4396" i="9" s="1"/>
  <c r="F4397" i="9" s="1"/>
  <c r="F4398" i="9" s="1"/>
  <c r="F4399" i="9" s="1"/>
  <c r="F4400" i="9" s="1"/>
  <c r="F4401" i="9" s="1"/>
  <c r="F4348" i="9"/>
  <c r="F4349" i="9" s="1"/>
  <c r="F4350" i="9" s="1"/>
  <c r="F4351" i="9" s="1"/>
  <c r="F4352" i="9" s="1"/>
  <c r="F4353" i="9" s="1"/>
  <c r="F4354" i="9" s="1"/>
  <c r="F4355" i="9" s="1"/>
  <c r="F4356" i="9" s="1"/>
  <c r="F4357" i="9" s="1"/>
  <c r="F4358" i="9" s="1"/>
  <c r="F4359" i="9" s="1"/>
  <c r="F4360" i="9" s="1"/>
  <c r="F4361" i="9" s="1"/>
  <c r="F4362" i="9" s="1"/>
  <c r="F4363" i="9" s="1"/>
  <c r="F4364" i="9" s="1"/>
  <c r="F4365" i="9" s="1"/>
  <c r="F4366" i="9" s="1"/>
  <c r="F4367" i="9" s="1"/>
  <c r="F4368" i="9" s="1"/>
  <c r="F4369" i="9" s="1"/>
  <c r="F4370" i="9" s="1"/>
  <c r="F4371" i="9" s="1"/>
  <c r="F4372" i="9" s="1"/>
  <c r="F4373" i="9" s="1"/>
  <c r="F4374" i="9" s="1"/>
  <c r="F4375" i="9" s="1"/>
  <c r="F4376" i="9" s="1"/>
  <c r="F4377" i="9" s="1"/>
  <c r="F4378" i="9" s="1"/>
  <c r="F4379" i="9" s="1"/>
  <c r="F4380" i="9" s="1"/>
  <c r="F4381" i="9" s="1"/>
  <c r="F4382" i="9" s="1"/>
  <c r="F4383" i="9" s="1"/>
  <c r="F4384" i="9" s="1"/>
  <c r="F4385" i="9" s="1"/>
  <c r="F4386" i="9" s="1"/>
  <c r="F4387" i="9" s="1"/>
  <c r="F4347" i="9"/>
  <c r="F4319" i="9"/>
  <c r="F4320" i="9" s="1"/>
  <c r="F4321" i="9" s="1"/>
  <c r="F4322" i="9" s="1"/>
  <c r="F4323" i="9" s="1"/>
  <c r="F4324" i="9" s="1"/>
  <c r="F4325" i="9" s="1"/>
  <c r="F4326" i="9" s="1"/>
  <c r="F4327" i="9" s="1"/>
  <c r="F4328" i="9" s="1"/>
  <c r="F4329" i="9" s="1"/>
  <c r="F4330" i="9" s="1"/>
  <c r="F4331" i="9" s="1"/>
  <c r="F4332" i="9" s="1"/>
  <c r="F4333" i="9" s="1"/>
  <c r="F4334" i="9" s="1"/>
  <c r="F4335" i="9" s="1"/>
  <c r="F4336" i="9" s="1"/>
  <c r="F4337" i="9" s="1"/>
  <c r="F4338" i="9" s="1"/>
  <c r="F4339" i="9" s="1"/>
  <c r="F4340" i="9" s="1"/>
  <c r="F4304" i="9"/>
  <c r="F4305" i="9" s="1"/>
  <c r="F4306" i="9" s="1"/>
  <c r="F4307" i="9" s="1"/>
  <c r="F4308" i="9" s="1"/>
  <c r="F4309" i="9" s="1"/>
  <c r="F4310" i="9" s="1"/>
  <c r="F4311" i="9" s="1"/>
  <c r="F4312" i="9" s="1"/>
  <c r="F4313" i="9" s="1"/>
  <c r="F4314" i="9" s="1"/>
  <c r="F4315" i="9" s="1"/>
  <c r="F4316" i="9" s="1"/>
  <c r="F4317" i="9" s="1"/>
  <c r="F4318" i="9" s="1"/>
  <c r="F4293" i="9"/>
  <c r="F4294" i="9" s="1"/>
  <c r="F4295" i="9" s="1"/>
  <c r="F4296" i="9" s="1"/>
  <c r="F4297" i="9" s="1"/>
  <c r="F4298" i="9" s="1"/>
  <c r="F4292" i="9"/>
  <c r="F4271" i="9"/>
  <c r="F4272" i="9" s="1"/>
  <c r="F4273" i="9" s="1"/>
  <c r="F4274" i="9" s="1"/>
  <c r="F4275" i="9" s="1"/>
  <c r="F4276" i="9" s="1"/>
  <c r="F4277" i="9" s="1"/>
  <c r="F4278" i="9" s="1"/>
  <c r="F4279" i="9" s="1"/>
  <c r="F4280" i="9" s="1"/>
  <c r="F4281" i="9" s="1"/>
  <c r="F4282" i="9" s="1"/>
  <c r="F4283" i="9" s="1"/>
  <c r="F4247" i="9"/>
  <c r="F4248" i="9" s="1"/>
  <c r="F4249" i="9" s="1"/>
  <c r="F4250" i="9" s="1"/>
  <c r="F4251" i="9" s="1"/>
  <c r="F4252" i="9" s="1"/>
  <c r="F4253" i="9" s="1"/>
  <c r="F4254" i="9" s="1"/>
  <c r="F4255" i="9" s="1"/>
  <c r="F4256" i="9" s="1"/>
  <c r="F4257" i="9" s="1"/>
  <c r="F4258" i="9" s="1"/>
  <c r="F4259" i="9" s="1"/>
  <c r="F4262" i="9" s="1"/>
  <c r="F4239" i="9"/>
  <c r="F4240" i="9" s="1"/>
  <c r="F4241" i="9" s="1"/>
  <c r="F4242" i="9" s="1"/>
  <c r="F4243" i="9" s="1"/>
  <c r="F4244" i="9" s="1"/>
  <c r="F4245" i="9" s="1"/>
  <c r="F4246" i="9" s="1"/>
  <c r="F4236" i="9"/>
  <c r="F4237" i="9" s="1"/>
  <c r="F4238" i="9" s="1"/>
  <c r="F4224" i="9"/>
  <c r="F4225" i="9" s="1"/>
  <c r="F4226" i="9" s="1"/>
  <c r="F4227" i="9" s="1"/>
  <c r="F4228" i="9" s="1"/>
  <c r="F4222" i="9"/>
  <c r="F4223" i="9" s="1"/>
  <c r="F4186" i="9"/>
  <c r="F4187" i="9" s="1"/>
  <c r="F4188" i="9" s="1"/>
  <c r="F4189" i="9" s="1"/>
  <c r="F4190" i="9" s="1"/>
  <c r="F4191" i="9" s="1"/>
  <c r="F4192" i="9" s="1"/>
  <c r="F4193" i="9" s="1"/>
  <c r="F4194" i="9" s="1"/>
  <c r="F4195" i="9" s="1"/>
  <c r="F4196" i="9" s="1"/>
  <c r="F4197" i="9" s="1"/>
  <c r="F4198" i="9" s="1"/>
  <c r="F4199" i="9" s="1"/>
  <c r="F4200" i="9" s="1"/>
  <c r="F4201" i="9" s="1"/>
  <c r="F4202" i="9" s="1"/>
  <c r="F4203" i="9" s="1"/>
  <c r="F4204" i="9" s="1"/>
  <c r="F4205" i="9" s="1"/>
  <c r="F4206" i="9" s="1"/>
  <c r="F4207" i="9" s="1"/>
  <c r="F4208" i="9" s="1"/>
  <c r="F4209" i="9" s="1"/>
  <c r="F4210" i="9" s="1"/>
  <c r="F4211" i="9" s="1"/>
  <c r="F4212" i="9" s="1"/>
  <c r="F4213" i="9" s="1"/>
  <c r="F4215" i="9" s="1"/>
  <c r="F4181" i="9"/>
  <c r="F4182" i="9" s="1"/>
  <c r="F4183" i="9" s="1"/>
  <c r="F4184" i="9" s="1"/>
  <c r="F4185" i="9" s="1"/>
  <c r="F4180" i="9"/>
  <c r="F4126" i="9"/>
  <c r="F4127" i="9" s="1"/>
  <c r="F4128" i="9" s="1"/>
  <c r="F4129" i="9" s="1"/>
  <c r="F4130" i="9" s="1"/>
  <c r="F4131" i="9" s="1"/>
  <c r="F4132" i="9" s="1"/>
  <c r="F4133" i="9" s="1"/>
  <c r="F4134" i="9" s="1"/>
  <c r="F4135" i="9" s="1"/>
  <c r="F4136" i="9" s="1"/>
  <c r="F4137" i="9" s="1"/>
  <c r="F4138" i="9" s="1"/>
  <c r="F4139" i="9" s="1"/>
  <c r="F4140" i="9" s="1"/>
  <c r="F4141" i="9" s="1"/>
  <c r="F4142" i="9" s="1"/>
  <c r="F4143" i="9" s="1"/>
  <c r="F4144" i="9" s="1"/>
  <c r="F4145" i="9" s="1"/>
  <c r="F4146" i="9" s="1"/>
  <c r="F4147" i="9" s="1"/>
  <c r="F4148" i="9" s="1"/>
  <c r="F4149" i="9" s="1"/>
  <c r="F4150" i="9" s="1"/>
  <c r="F4151" i="9" s="1"/>
  <c r="F4152" i="9" s="1"/>
  <c r="F4153" i="9" s="1"/>
  <c r="F4154" i="9" s="1"/>
  <c r="F4155" i="9" s="1"/>
  <c r="F4156" i="9" s="1"/>
  <c r="F4157" i="9" s="1"/>
  <c r="F4158" i="9" s="1"/>
  <c r="F4159" i="9" s="1"/>
  <c r="F4160" i="9" s="1"/>
  <c r="F4161" i="9" s="1"/>
  <c r="F4162" i="9" s="1"/>
  <c r="F4163" i="9" s="1"/>
  <c r="F4164" i="9" s="1"/>
  <c r="F4165" i="9" s="1"/>
  <c r="F4166" i="9" s="1"/>
  <c r="F4167" i="9" s="1"/>
  <c r="F4168" i="9" s="1"/>
  <c r="F4169" i="9" s="1"/>
  <c r="F4170" i="9" s="1"/>
  <c r="F4171" i="9" s="1"/>
  <c r="F4173" i="9" s="1"/>
  <c r="F4123" i="9"/>
  <c r="F4124" i="9" s="1"/>
  <c r="F4125" i="9" s="1"/>
  <c r="F4122" i="9"/>
  <c r="F4070" i="9"/>
  <c r="F4071" i="9" s="1"/>
  <c r="F4072" i="9" s="1"/>
  <c r="F4073" i="9" s="1"/>
  <c r="F4074" i="9" s="1"/>
  <c r="F4075" i="9" s="1"/>
  <c r="F4076" i="9" s="1"/>
  <c r="F4077" i="9" s="1"/>
  <c r="F4078" i="9" s="1"/>
  <c r="F4079" i="9" s="1"/>
  <c r="F4080" i="9" s="1"/>
  <c r="F4081" i="9" s="1"/>
  <c r="F4082" i="9" s="1"/>
  <c r="F4083" i="9" s="1"/>
  <c r="F4084" i="9" s="1"/>
  <c r="F4085" i="9" s="1"/>
  <c r="F4086" i="9" s="1"/>
  <c r="F4087" i="9" s="1"/>
  <c r="F4088" i="9" s="1"/>
  <c r="F4089" i="9" s="1"/>
  <c r="F4090" i="9" s="1"/>
  <c r="F4091" i="9" s="1"/>
  <c r="F4092" i="9" s="1"/>
  <c r="F4093" i="9" s="1"/>
  <c r="F4094" i="9" s="1"/>
  <c r="F4095" i="9" s="1"/>
  <c r="F4096" i="9" s="1"/>
  <c r="F4097" i="9" s="1"/>
  <c r="F4098" i="9" s="1"/>
  <c r="F4099" i="9" s="1"/>
  <c r="F4100" i="9" s="1"/>
  <c r="F4101" i="9" s="1"/>
  <c r="F4102" i="9" s="1"/>
  <c r="F4103" i="9" s="1"/>
  <c r="F4104" i="9" s="1"/>
  <c r="F4105" i="9" s="1"/>
  <c r="F4106" i="9" s="1"/>
  <c r="F4107" i="9" s="1"/>
  <c r="F4108" i="9" s="1"/>
  <c r="F4109" i="9" s="1"/>
  <c r="F4110" i="9" s="1"/>
  <c r="F4111" i="9" s="1"/>
  <c r="F4112" i="9" s="1"/>
  <c r="F4114" i="9" s="1"/>
  <c r="F4014" i="9"/>
  <c r="F4015" i="9" s="1"/>
  <c r="F4016" i="9" s="1"/>
  <c r="F4017" i="9" s="1"/>
  <c r="F4018" i="9" s="1"/>
  <c r="F4019" i="9" s="1"/>
  <c r="F4020" i="9" s="1"/>
  <c r="F4021" i="9" s="1"/>
  <c r="F4022" i="9" s="1"/>
  <c r="F4023" i="9" s="1"/>
  <c r="F4024" i="9" s="1"/>
  <c r="F4025" i="9" s="1"/>
  <c r="F4026" i="9" s="1"/>
  <c r="F4027" i="9" s="1"/>
  <c r="F4028" i="9" s="1"/>
  <c r="F4029" i="9" s="1"/>
  <c r="F4030" i="9" s="1"/>
  <c r="F4031" i="9" s="1"/>
  <c r="F4032" i="9" s="1"/>
  <c r="F4033" i="9" s="1"/>
  <c r="F4034" i="9" s="1"/>
  <c r="F4035" i="9" s="1"/>
  <c r="F4036" i="9" s="1"/>
  <c r="F4037" i="9" s="1"/>
  <c r="F4038" i="9" s="1"/>
  <c r="F4039" i="9" s="1"/>
  <c r="F4040" i="9" s="1"/>
  <c r="F4041" i="9" s="1"/>
  <c r="F4042" i="9" s="1"/>
  <c r="F4043" i="9" s="1"/>
  <c r="F4044" i="9" s="1"/>
  <c r="F4045" i="9" s="1"/>
  <c r="F4046" i="9" s="1"/>
  <c r="F4047" i="9" s="1"/>
  <c r="F4048" i="9" s="1"/>
  <c r="F4049" i="9" s="1"/>
  <c r="F4050" i="9" s="1"/>
  <c r="F4051" i="9" s="1"/>
  <c r="F4052" i="9" s="1"/>
  <c r="F4053" i="9" s="1"/>
  <c r="F4054" i="9" s="1"/>
  <c r="F4055" i="9" s="1"/>
  <c r="F4056" i="9" s="1"/>
  <c r="F4057" i="9" s="1"/>
  <c r="F4058" i="9" s="1"/>
  <c r="F4059" i="9" s="1"/>
  <c r="F4060" i="9" s="1"/>
  <c r="F4062" i="9" s="1"/>
  <c r="F4013" i="9"/>
  <c r="F3999" i="9"/>
  <c r="F4000" i="9" s="1"/>
  <c r="F4001" i="9" s="1"/>
  <c r="F4002" i="9" s="1"/>
  <c r="F4003" i="9" s="1"/>
  <c r="F4005" i="9" s="1"/>
  <c r="F3991" i="9"/>
  <c r="F3992" i="9" s="1"/>
  <c r="F3993" i="9" s="1"/>
  <c r="F3994" i="9" s="1"/>
  <c r="F3995" i="9" s="1"/>
  <c r="F3996" i="9" s="1"/>
  <c r="F3997" i="9" s="1"/>
  <c r="F3998" i="9" s="1"/>
  <c r="F3990" i="9"/>
  <c r="F3989" i="9"/>
  <c r="F3978" i="9"/>
  <c r="F3979" i="9" s="1"/>
  <c r="F3981" i="9" s="1"/>
  <c r="F3946" i="9"/>
  <c r="F3947" i="9" s="1"/>
  <c r="F3948" i="9" s="1"/>
  <c r="F3949" i="9" s="1"/>
  <c r="F3950" i="9" s="1"/>
  <c r="F3951" i="9" s="1"/>
  <c r="F3952" i="9" s="1"/>
  <c r="F3953" i="9" s="1"/>
  <c r="F3954" i="9" s="1"/>
  <c r="F3955" i="9" s="1"/>
  <c r="F3956" i="9" s="1"/>
  <c r="F3957" i="9" s="1"/>
  <c r="F3958" i="9" s="1"/>
  <c r="F3959" i="9" s="1"/>
  <c r="F3960" i="9" s="1"/>
  <c r="F3961" i="9" s="1"/>
  <c r="F3962" i="9" s="1"/>
  <c r="F3963" i="9" s="1"/>
  <c r="F3964" i="9" s="1"/>
  <c r="F3965" i="9" s="1"/>
  <c r="F3966" i="9" s="1"/>
  <c r="F3967" i="9" s="1"/>
  <c r="F3968" i="9" s="1"/>
  <c r="F3969" i="9" s="1"/>
  <c r="F3970" i="9" s="1"/>
  <c r="F3971" i="9" s="1"/>
  <c r="F3972" i="9" s="1"/>
  <c r="F3973" i="9" s="1"/>
  <c r="F3974" i="9" s="1"/>
  <c r="F3975" i="9" s="1"/>
  <c r="F3976" i="9" s="1"/>
  <c r="F3977" i="9" s="1"/>
  <c r="F3938" i="9"/>
  <c r="F3939" i="9" s="1"/>
  <c r="F3940" i="9" s="1"/>
  <c r="F3941" i="9" s="1"/>
  <c r="F3942" i="9" s="1"/>
  <c r="F3943" i="9" s="1"/>
  <c r="F3944" i="9" s="1"/>
  <c r="F3945" i="9" s="1"/>
  <c r="F3936" i="9"/>
  <c r="F3937" i="9" s="1"/>
  <c r="F3867" i="9"/>
  <c r="F3868" i="9" s="1"/>
  <c r="F3869" i="9" s="1"/>
  <c r="F3870" i="9" s="1"/>
  <c r="F3871" i="9" s="1"/>
  <c r="F3872" i="9" s="1"/>
  <c r="F3873" i="9" s="1"/>
  <c r="F3874" i="9" s="1"/>
  <c r="F3875" i="9" s="1"/>
  <c r="F3876" i="9" s="1"/>
  <c r="F3877" i="9" s="1"/>
  <c r="F3878" i="9" s="1"/>
  <c r="F3879" i="9" s="1"/>
  <c r="F3880" i="9" s="1"/>
  <c r="F3881" i="9" s="1"/>
  <c r="F3882" i="9" s="1"/>
  <c r="F3883" i="9" s="1"/>
  <c r="F3884" i="9" s="1"/>
  <c r="F3885" i="9" s="1"/>
  <c r="F3886" i="9" s="1"/>
  <c r="F3887" i="9" s="1"/>
  <c r="F3888" i="9" s="1"/>
  <c r="F3889" i="9" s="1"/>
  <c r="F3890" i="9" s="1"/>
  <c r="F3891" i="9" s="1"/>
  <c r="F3892" i="9" s="1"/>
  <c r="F3893" i="9" s="1"/>
  <c r="F3894" i="9" s="1"/>
  <c r="F3895" i="9" s="1"/>
  <c r="F3896" i="9" s="1"/>
  <c r="F3897" i="9" s="1"/>
  <c r="F3898" i="9" s="1"/>
  <c r="F3899" i="9" s="1"/>
  <c r="F3900" i="9" s="1"/>
  <c r="F3901" i="9" s="1"/>
  <c r="F3902" i="9" s="1"/>
  <c r="F3903" i="9" s="1"/>
  <c r="F3904" i="9" s="1"/>
  <c r="F3905" i="9" s="1"/>
  <c r="F3906" i="9" s="1"/>
  <c r="F3907" i="9" s="1"/>
  <c r="F3908" i="9" s="1"/>
  <c r="F3909" i="9" s="1"/>
  <c r="F3910" i="9" s="1"/>
  <c r="F3911" i="9" s="1"/>
  <c r="F3912" i="9" s="1"/>
  <c r="F3913" i="9" s="1"/>
  <c r="F3914" i="9" s="1"/>
  <c r="F3915" i="9" s="1"/>
  <c r="F3916" i="9" s="1"/>
  <c r="F3917" i="9" s="1"/>
  <c r="F3918" i="9" s="1"/>
  <c r="F3919" i="9" s="1"/>
  <c r="F3920" i="9" s="1"/>
  <c r="F3921" i="9" s="1"/>
  <c r="F3922" i="9" s="1"/>
  <c r="F3923" i="9" s="1"/>
  <c r="F3924" i="9" s="1"/>
  <c r="F3925" i="9" s="1"/>
  <c r="F3926" i="9" s="1"/>
  <c r="F3928" i="9" s="1"/>
  <c r="E3858" i="9"/>
  <c r="D3858" i="9"/>
  <c r="F3833" i="9"/>
  <c r="F3834" i="9" s="1"/>
  <c r="F3835" i="9" s="1"/>
  <c r="F3836" i="9" s="1"/>
  <c r="F3837" i="9" s="1"/>
  <c r="F3838" i="9" s="1"/>
  <c r="F3839" i="9" s="1"/>
  <c r="F3840" i="9" s="1"/>
  <c r="F3841" i="9" s="1"/>
  <c r="F3842" i="9" s="1"/>
  <c r="F3843" i="9" s="1"/>
  <c r="F3844" i="9" s="1"/>
  <c r="F3845" i="9" s="1"/>
  <c r="F3846" i="9" s="1"/>
  <c r="F3847" i="9" s="1"/>
  <c r="F3848" i="9" s="1"/>
  <c r="F3849" i="9" s="1"/>
  <c r="F3850" i="9" s="1"/>
  <c r="F3851" i="9" s="1"/>
  <c r="F3852" i="9" s="1"/>
  <c r="F3853" i="9" s="1"/>
  <c r="F3854" i="9" s="1"/>
  <c r="F3855" i="9" s="1"/>
  <c r="F3856" i="9" s="1"/>
  <c r="F3857" i="9" s="1"/>
  <c r="F3859" i="9" s="1"/>
  <c r="F3767" i="9"/>
  <c r="F3768" i="9" s="1"/>
  <c r="F3769" i="9" s="1"/>
  <c r="F3770" i="9" s="1"/>
  <c r="F3771" i="9" s="1"/>
  <c r="F3772" i="9" s="1"/>
  <c r="F3773" i="9" s="1"/>
  <c r="F3774" i="9" s="1"/>
  <c r="F3775" i="9" s="1"/>
  <c r="F3776" i="9" s="1"/>
  <c r="F3777" i="9" s="1"/>
  <c r="F3778" i="9" s="1"/>
  <c r="F3779" i="9" s="1"/>
  <c r="F3780" i="9" s="1"/>
  <c r="F3781" i="9" s="1"/>
  <c r="F3782" i="9" s="1"/>
  <c r="F3783" i="9" s="1"/>
  <c r="F3784" i="9" s="1"/>
  <c r="F3785" i="9" s="1"/>
  <c r="F3786" i="9" s="1"/>
  <c r="F3787" i="9" s="1"/>
  <c r="F3788" i="9" s="1"/>
  <c r="F3789" i="9" s="1"/>
  <c r="F3790" i="9" s="1"/>
  <c r="F3791" i="9" s="1"/>
  <c r="F3792" i="9" s="1"/>
  <c r="F3793" i="9" s="1"/>
  <c r="F3794" i="9" s="1"/>
  <c r="F3795" i="9" s="1"/>
  <c r="F3796" i="9" s="1"/>
  <c r="F3797" i="9" s="1"/>
  <c r="F3798" i="9" s="1"/>
  <c r="F3799" i="9" s="1"/>
  <c r="F3800" i="9" s="1"/>
  <c r="F3801" i="9" s="1"/>
  <c r="F3802" i="9" s="1"/>
  <c r="F3803" i="9" s="1"/>
  <c r="F3804" i="9" s="1"/>
  <c r="F3805" i="9" s="1"/>
  <c r="F3806" i="9" s="1"/>
  <c r="F3807" i="9" s="1"/>
  <c r="F3808" i="9" s="1"/>
  <c r="F3809" i="9" s="1"/>
  <c r="F3810" i="9" s="1"/>
  <c r="F3811" i="9" s="1"/>
  <c r="F3812" i="9" s="1"/>
  <c r="F3813" i="9" s="1"/>
  <c r="F3814" i="9" s="1"/>
  <c r="F3815" i="9" s="1"/>
  <c r="F3816" i="9" s="1"/>
  <c r="F3817" i="9" s="1"/>
  <c r="F3818" i="9" s="1"/>
  <c r="F3819" i="9" s="1"/>
  <c r="F3820" i="9" s="1"/>
  <c r="F3821" i="9" s="1"/>
  <c r="F3822" i="9" s="1"/>
  <c r="F3823" i="9" s="1"/>
  <c r="F3824" i="9" s="1"/>
  <c r="F3825" i="9" s="1"/>
  <c r="F3826" i="9" s="1"/>
  <c r="E3759" i="9"/>
  <c r="D3759" i="9"/>
  <c r="F3749" i="9"/>
  <c r="F3750" i="9" s="1"/>
  <c r="F3751" i="9" s="1"/>
  <c r="F3752" i="9" s="1"/>
  <c r="F3753" i="9" s="1"/>
  <c r="F3754" i="9" s="1"/>
  <c r="F3755" i="9" s="1"/>
  <c r="F3756" i="9" s="1"/>
  <c r="F3757" i="9" s="1"/>
  <c r="F3758" i="9" s="1"/>
  <c r="F3760" i="9" s="1"/>
  <c r="F3745" i="9"/>
  <c r="F3746" i="9" s="1"/>
  <c r="F3747" i="9" s="1"/>
  <c r="F3748" i="9" s="1"/>
  <c r="F3744" i="9"/>
  <c r="E3735" i="9"/>
  <c r="F3726" i="9"/>
  <c r="F3727" i="9" s="1"/>
  <c r="F3728" i="9" s="1"/>
  <c r="F3729" i="9" s="1"/>
  <c r="F3730" i="9" s="1"/>
  <c r="F3731" i="9" s="1"/>
  <c r="F3732" i="9" s="1"/>
  <c r="F3733" i="9" s="1"/>
  <c r="F3734" i="9" s="1"/>
  <c r="F3736" i="9" s="1"/>
  <c r="F3722" i="9"/>
  <c r="F3723" i="9" s="1"/>
  <c r="F3724" i="9" s="1"/>
  <c r="F3725" i="9" s="1"/>
  <c r="F3721" i="9"/>
  <c r="F3720" i="9"/>
  <c r="F3679" i="9"/>
  <c r="F3680" i="9" s="1"/>
  <c r="F3681" i="9" s="1"/>
  <c r="F3682" i="9" s="1"/>
  <c r="F3683" i="9" s="1"/>
  <c r="F3684" i="9" s="1"/>
  <c r="F3685" i="9" s="1"/>
  <c r="F3686" i="9" s="1"/>
  <c r="F3687" i="9" s="1"/>
  <c r="F3688" i="9" s="1"/>
  <c r="F3689" i="9" s="1"/>
  <c r="F3690" i="9" s="1"/>
  <c r="F3691" i="9" s="1"/>
  <c r="F3692" i="9" s="1"/>
  <c r="F3693" i="9" s="1"/>
  <c r="F3694" i="9" s="1"/>
  <c r="F3695" i="9" s="1"/>
  <c r="F3696" i="9" s="1"/>
  <c r="F3697" i="9" s="1"/>
  <c r="F3698" i="9" s="1"/>
  <c r="F3699" i="9" s="1"/>
  <c r="F3700" i="9" s="1"/>
  <c r="F3701" i="9" s="1"/>
  <c r="F3702" i="9" s="1"/>
  <c r="F3703" i="9" s="1"/>
  <c r="F3704" i="9" s="1"/>
  <c r="F3705" i="9" s="1"/>
  <c r="F3706" i="9" s="1"/>
  <c r="F3707" i="9" s="1"/>
  <c r="F3708" i="9" s="1"/>
  <c r="F3709" i="9" s="1"/>
  <c r="F3710" i="9" s="1"/>
  <c r="F3711" i="9" s="1"/>
  <c r="F3713" i="9" s="1"/>
  <c r="F3663" i="9"/>
  <c r="F3664" i="9" s="1"/>
  <c r="F3665" i="9" s="1"/>
  <c r="F3666" i="9" s="1"/>
  <c r="F3667" i="9" s="1"/>
  <c r="F3668" i="9" s="1"/>
  <c r="F3669" i="9" s="1"/>
  <c r="F3670" i="9" s="1"/>
  <c r="F3671" i="9" s="1"/>
  <c r="F3672" i="9" s="1"/>
  <c r="F3673" i="9" s="1"/>
  <c r="F3674" i="9" s="1"/>
  <c r="F3675" i="9" s="1"/>
  <c r="F3676" i="9" s="1"/>
  <c r="F3677" i="9" s="1"/>
  <c r="F3678" i="9" s="1"/>
  <c r="F3659" i="9"/>
  <c r="F3660" i="9" s="1"/>
  <c r="F3661" i="9" s="1"/>
  <c r="F3662" i="9" s="1"/>
  <c r="F3658" i="9"/>
  <c r="F3612" i="9"/>
  <c r="F3613" i="9" s="1"/>
  <c r="F3614" i="9" s="1"/>
  <c r="F3615" i="9" s="1"/>
  <c r="F3616" i="9" s="1"/>
  <c r="F3617" i="9" s="1"/>
  <c r="F3618" i="9" s="1"/>
  <c r="F3619" i="9" s="1"/>
  <c r="F3620" i="9" s="1"/>
  <c r="F3621" i="9" s="1"/>
  <c r="F3622" i="9" s="1"/>
  <c r="F3623" i="9" s="1"/>
  <c r="F3624" i="9" s="1"/>
  <c r="F3625" i="9" s="1"/>
  <c r="F3626" i="9" s="1"/>
  <c r="F3627" i="9" s="1"/>
  <c r="F3628" i="9" s="1"/>
  <c r="F3629" i="9" s="1"/>
  <c r="F3630" i="9" s="1"/>
  <c r="F3631" i="9" s="1"/>
  <c r="F3632" i="9" s="1"/>
  <c r="F3633" i="9" s="1"/>
  <c r="F3634" i="9" s="1"/>
  <c r="F3635" i="9" s="1"/>
  <c r="F3636" i="9" s="1"/>
  <c r="F3637" i="9" s="1"/>
  <c r="F3638" i="9" s="1"/>
  <c r="F3639" i="9" s="1"/>
  <c r="F3640" i="9" s="1"/>
  <c r="F3641" i="9" s="1"/>
  <c r="F3642" i="9" s="1"/>
  <c r="F3643" i="9" s="1"/>
  <c r="F3644" i="9" s="1"/>
  <c r="F3645" i="9" s="1"/>
  <c r="F3646" i="9" s="1"/>
  <c r="F3647" i="9" s="1"/>
  <c r="F3648" i="9" s="1"/>
  <c r="F3649" i="9" s="1"/>
  <c r="F3650" i="9" s="1"/>
  <c r="F3596" i="9"/>
  <c r="F3597" i="9" s="1"/>
  <c r="F3598" i="9" s="1"/>
  <c r="F3599" i="9" s="1"/>
  <c r="F3600" i="9" s="1"/>
  <c r="F3601" i="9" s="1"/>
  <c r="F3602" i="9" s="1"/>
  <c r="F3603" i="9" s="1"/>
  <c r="F3604" i="9" s="1"/>
  <c r="F3605" i="9" s="1"/>
  <c r="F3606" i="9" s="1"/>
  <c r="F3607" i="9" s="1"/>
  <c r="F3608" i="9" s="1"/>
  <c r="F3609" i="9" s="1"/>
  <c r="F3610" i="9" s="1"/>
  <c r="F3611" i="9" s="1"/>
  <c r="F3595" i="9"/>
  <c r="F3536" i="9"/>
  <c r="F3537" i="9" s="1"/>
  <c r="F3538" i="9" s="1"/>
  <c r="F3539" i="9" s="1"/>
  <c r="F3540" i="9" s="1"/>
  <c r="F3541" i="9" s="1"/>
  <c r="F3542" i="9" s="1"/>
  <c r="F3543" i="9" s="1"/>
  <c r="F3544" i="9" s="1"/>
  <c r="F3545" i="9" s="1"/>
  <c r="F3546" i="9" s="1"/>
  <c r="F3547" i="9" s="1"/>
  <c r="F3548" i="9" s="1"/>
  <c r="F3549" i="9" s="1"/>
  <c r="F3550" i="9" s="1"/>
  <c r="F3551" i="9" s="1"/>
  <c r="F3552" i="9" s="1"/>
  <c r="F3553" i="9" s="1"/>
  <c r="F3554" i="9" s="1"/>
  <c r="F3555" i="9" s="1"/>
  <c r="F3556" i="9" s="1"/>
  <c r="F3557" i="9" s="1"/>
  <c r="F3558" i="9" s="1"/>
  <c r="F3559" i="9" s="1"/>
  <c r="F3560" i="9" s="1"/>
  <c r="F3561" i="9" s="1"/>
  <c r="F3562" i="9" s="1"/>
  <c r="F3563" i="9" s="1"/>
  <c r="F3564" i="9" s="1"/>
  <c r="F3565" i="9" s="1"/>
  <c r="F3566" i="9" s="1"/>
  <c r="F3567" i="9" s="1"/>
  <c r="F3568" i="9" s="1"/>
  <c r="F3569" i="9" s="1"/>
  <c r="F3570" i="9" s="1"/>
  <c r="F3571" i="9" s="1"/>
  <c r="F3572" i="9" s="1"/>
  <c r="F3573" i="9" s="1"/>
  <c r="F3574" i="9" s="1"/>
  <c r="F3575" i="9" s="1"/>
  <c r="F3576" i="9" s="1"/>
  <c r="F3577" i="9" s="1"/>
  <c r="F3578" i="9" s="1"/>
  <c r="F3579" i="9" s="1"/>
  <c r="F3580" i="9" s="1"/>
  <c r="F3581" i="9" s="1"/>
  <c r="F3582" i="9" s="1"/>
  <c r="F3583" i="9" s="1"/>
  <c r="F3584" i="9" s="1"/>
  <c r="F3585" i="9" s="1"/>
  <c r="F3587" i="9" s="1"/>
  <c r="F3535" i="9"/>
  <c r="E3526" i="9"/>
  <c r="D3526" i="9"/>
  <c r="F3514" i="9"/>
  <c r="F3515" i="9" s="1"/>
  <c r="F3516" i="9" s="1"/>
  <c r="F3517" i="9" s="1"/>
  <c r="F3518" i="9" s="1"/>
  <c r="F3519" i="9" s="1"/>
  <c r="F3520" i="9" s="1"/>
  <c r="F3521" i="9" s="1"/>
  <c r="F3522" i="9" s="1"/>
  <c r="F3523" i="9" s="1"/>
  <c r="F3524" i="9" s="1"/>
  <c r="F3525" i="9" s="1"/>
  <c r="F3527" i="9" s="1"/>
  <c r="F3490" i="9"/>
  <c r="F3491" i="9" s="1"/>
  <c r="F3492" i="9" s="1"/>
  <c r="F3493" i="9" s="1"/>
  <c r="F3494" i="9" s="1"/>
  <c r="F3495" i="9" s="1"/>
  <c r="F3496" i="9" s="1"/>
  <c r="F3497" i="9" s="1"/>
  <c r="F3498" i="9" s="1"/>
  <c r="F3499" i="9" s="1"/>
  <c r="F3500" i="9" s="1"/>
  <c r="F3501" i="9" s="1"/>
  <c r="F3502" i="9" s="1"/>
  <c r="F3503" i="9" s="1"/>
  <c r="F3504" i="9" s="1"/>
  <c r="F3505" i="9" s="1"/>
  <c r="F3506" i="9" s="1"/>
  <c r="F3507" i="9" s="1"/>
  <c r="F3508" i="9" s="1"/>
  <c r="F3509" i="9" s="1"/>
  <c r="F3510" i="9" s="1"/>
  <c r="F3511" i="9" s="1"/>
  <c r="F3512" i="9" s="1"/>
  <c r="F3513" i="9" s="1"/>
  <c r="F3486" i="9"/>
  <c r="F3487" i="9" s="1"/>
  <c r="F3488" i="9" s="1"/>
  <c r="F3489" i="9" s="1"/>
  <c r="F3485" i="9"/>
  <c r="E3477" i="9"/>
  <c r="D3475" i="9"/>
  <c r="F3457" i="9"/>
  <c r="F3458" i="9" s="1"/>
  <c r="F3459" i="9" s="1"/>
  <c r="F3460" i="9" s="1"/>
  <c r="F3461" i="9" s="1"/>
  <c r="F3462" i="9" s="1"/>
  <c r="F3463" i="9" s="1"/>
  <c r="F3464" i="9" s="1"/>
  <c r="F3465" i="9" s="1"/>
  <c r="F3466" i="9" s="1"/>
  <c r="F3467" i="9" s="1"/>
  <c r="F3468" i="9" s="1"/>
  <c r="F3469" i="9" s="1"/>
  <c r="F3470" i="9" s="1"/>
  <c r="F3471" i="9" s="1"/>
  <c r="F3472" i="9" s="1"/>
  <c r="F3473" i="9" s="1"/>
  <c r="F3474" i="9" s="1"/>
  <c r="F3475" i="9" s="1"/>
  <c r="F3476" i="9" s="1"/>
  <c r="F3478" i="9" s="1"/>
  <c r="F3456" i="9"/>
  <c r="F3417" i="9"/>
  <c r="F3418" i="9" s="1"/>
  <c r="F3419" i="9" s="1"/>
  <c r="F3420" i="9" s="1"/>
  <c r="F3421" i="9" s="1"/>
  <c r="F3422" i="9" s="1"/>
  <c r="F3423" i="9" s="1"/>
  <c r="F3424" i="9" s="1"/>
  <c r="F3425" i="9" s="1"/>
  <c r="F3426" i="9" s="1"/>
  <c r="F3427" i="9" s="1"/>
  <c r="F3428" i="9" s="1"/>
  <c r="F3429" i="9" s="1"/>
  <c r="F3430" i="9" s="1"/>
  <c r="F3431" i="9" s="1"/>
  <c r="F3432" i="9" s="1"/>
  <c r="F3433" i="9" s="1"/>
  <c r="F3434" i="9" s="1"/>
  <c r="F3435" i="9" s="1"/>
  <c r="F3436" i="9" s="1"/>
  <c r="F3437" i="9" s="1"/>
  <c r="F3438" i="9" s="1"/>
  <c r="F3439" i="9" s="1"/>
  <c r="F3440" i="9" s="1"/>
  <c r="F3441" i="9" s="1"/>
  <c r="F3442" i="9" s="1"/>
  <c r="F3443" i="9" s="1"/>
  <c r="F3444" i="9" s="1"/>
  <c r="F3445" i="9" s="1"/>
  <c r="F3446" i="9" s="1"/>
  <c r="F3447" i="9" s="1"/>
  <c r="F3449" i="9" s="1"/>
  <c r="F3401" i="9"/>
  <c r="F3402" i="9" s="1"/>
  <c r="F3403" i="9" s="1"/>
  <c r="F3404" i="9" s="1"/>
  <c r="F3405" i="9" s="1"/>
  <c r="F3406" i="9" s="1"/>
  <c r="F3407" i="9" s="1"/>
  <c r="F3408" i="9" s="1"/>
  <c r="F3409" i="9" s="1"/>
  <c r="F3410" i="9" s="1"/>
  <c r="F3411" i="9" s="1"/>
  <c r="F3412" i="9" s="1"/>
  <c r="F3413" i="9" s="1"/>
  <c r="F3414" i="9" s="1"/>
  <c r="F3415" i="9" s="1"/>
  <c r="F3416" i="9" s="1"/>
  <c r="F3399" i="9"/>
  <c r="F3400" i="9" s="1"/>
  <c r="F3388" i="9"/>
  <c r="F3389" i="9" s="1"/>
  <c r="F3390" i="9" s="1"/>
  <c r="F3391" i="9" s="1"/>
  <c r="F3393" i="9" s="1"/>
  <c r="F3356" i="9"/>
  <c r="F3357" i="9" s="1"/>
  <c r="F3358" i="9" s="1"/>
  <c r="F3359" i="9" s="1"/>
  <c r="F3360" i="9" s="1"/>
  <c r="F3361" i="9" s="1"/>
  <c r="F3362" i="9" s="1"/>
  <c r="F3363" i="9" s="1"/>
  <c r="F3364" i="9" s="1"/>
  <c r="F3365" i="9" s="1"/>
  <c r="F3366" i="9" s="1"/>
  <c r="F3367" i="9" s="1"/>
  <c r="F3368" i="9" s="1"/>
  <c r="F3369" i="9" s="1"/>
  <c r="F3370" i="9" s="1"/>
  <c r="F3371" i="9" s="1"/>
  <c r="F3372" i="9" s="1"/>
  <c r="F3373" i="9" s="1"/>
  <c r="F3374" i="9" s="1"/>
  <c r="F3375" i="9" s="1"/>
  <c r="F3376" i="9" s="1"/>
  <c r="F3377" i="9" s="1"/>
  <c r="F3378" i="9" s="1"/>
  <c r="F3379" i="9" s="1"/>
  <c r="F3380" i="9" s="1"/>
  <c r="F3381" i="9" s="1"/>
  <c r="F3382" i="9" s="1"/>
  <c r="F3383" i="9" s="1"/>
  <c r="F3384" i="9" s="1"/>
  <c r="F3385" i="9" s="1"/>
  <c r="F3386" i="9" s="1"/>
  <c r="F3387" i="9" s="1"/>
  <c r="F3345" i="9"/>
  <c r="F3346" i="9" s="1"/>
  <c r="F3347" i="9" s="1"/>
  <c r="F3348" i="9" s="1"/>
  <c r="F3349" i="9" s="1"/>
  <c r="F3350" i="9" s="1"/>
  <c r="F3351" i="9" s="1"/>
  <c r="F3352" i="9" s="1"/>
  <c r="F3353" i="9" s="1"/>
  <c r="F3354" i="9" s="1"/>
  <c r="F3355" i="9" s="1"/>
  <c r="F3306" i="9"/>
  <c r="F3307" i="9" s="1"/>
  <c r="F3308" i="9" s="1"/>
  <c r="F3309" i="9" s="1"/>
  <c r="F3310" i="9" s="1"/>
  <c r="F3311" i="9" s="1"/>
  <c r="F3312" i="9" s="1"/>
  <c r="F3313" i="9" s="1"/>
  <c r="F3314" i="9" s="1"/>
  <c r="F3315" i="9" s="1"/>
  <c r="F3316" i="9" s="1"/>
  <c r="F3317" i="9" s="1"/>
  <c r="F3318" i="9" s="1"/>
  <c r="F3319" i="9" s="1"/>
  <c r="F3320" i="9" s="1"/>
  <c r="F3321" i="9" s="1"/>
  <c r="F3322" i="9" s="1"/>
  <c r="F3323" i="9" s="1"/>
  <c r="F3324" i="9" s="1"/>
  <c r="F3325" i="9" s="1"/>
  <c r="F3326" i="9" s="1"/>
  <c r="F3327" i="9" s="1"/>
  <c r="F3328" i="9" s="1"/>
  <c r="F3329" i="9" s="1"/>
  <c r="F3330" i="9" s="1"/>
  <c r="F3331" i="9" s="1"/>
  <c r="F3332" i="9" s="1"/>
  <c r="F3333" i="9" s="1"/>
  <c r="F3334" i="9" s="1"/>
  <c r="F3335" i="9" s="1"/>
  <c r="F3336" i="9" s="1"/>
  <c r="F3338" i="9" s="1"/>
  <c r="F3304" i="9"/>
  <c r="F3305" i="9" s="1"/>
  <c r="F3303" i="9"/>
  <c r="F3282" i="9"/>
  <c r="F3283" i="9" s="1"/>
  <c r="F3284" i="9" s="1"/>
  <c r="F3285" i="9" s="1"/>
  <c r="F3286" i="9" s="1"/>
  <c r="F3287" i="9" s="1"/>
  <c r="F3288" i="9" s="1"/>
  <c r="F3289" i="9" s="1"/>
  <c r="F3290" i="9" s="1"/>
  <c r="F3291" i="9" s="1"/>
  <c r="F3292" i="9" s="1"/>
  <c r="F3293" i="9" s="1"/>
  <c r="F3294" i="9" s="1"/>
  <c r="F3296" i="9" s="1"/>
  <c r="F3250" i="9"/>
  <c r="F3251" i="9" s="1"/>
  <c r="F3252" i="9" s="1"/>
  <c r="F3253" i="9" s="1"/>
  <c r="F3254" i="9" s="1"/>
  <c r="F3255" i="9" s="1"/>
  <c r="F3256" i="9" s="1"/>
  <c r="F3257" i="9" s="1"/>
  <c r="F3258" i="9" s="1"/>
  <c r="F3259" i="9" s="1"/>
  <c r="F3260" i="9" s="1"/>
  <c r="F3261" i="9" s="1"/>
  <c r="F3262" i="9" s="1"/>
  <c r="F3263" i="9" s="1"/>
  <c r="F3264" i="9" s="1"/>
  <c r="F3265" i="9" s="1"/>
  <c r="F3266" i="9" s="1"/>
  <c r="F3267" i="9" s="1"/>
  <c r="F3268" i="9" s="1"/>
  <c r="F3269" i="9" s="1"/>
  <c r="F3270" i="9" s="1"/>
  <c r="F3271" i="9" s="1"/>
  <c r="F3272" i="9" s="1"/>
  <c r="F3273" i="9" s="1"/>
  <c r="F3274" i="9" s="1"/>
  <c r="F3275" i="9" s="1"/>
  <c r="F3276" i="9" s="1"/>
  <c r="F3277" i="9" s="1"/>
  <c r="F3278" i="9" s="1"/>
  <c r="F3279" i="9" s="1"/>
  <c r="F3280" i="9" s="1"/>
  <c r="F3281" i="9" s="1"/>
  <c r="E3243" i="9"/>
  <c r="D3243" i="9"/>
  <c r="F3229" i="9"/>
  <c r="F3230" i="9" s="1"/>
  <c r="F3231" i="9" s="1"/>
  <c r="F3232" i="9" s="1"/>
  <c r="F3233" i="9" s="1"/>
  <c r="F3234" i="9" s="1"/>
  <c r="F3235" i="9" s="1"/>
  <c r="F3236" i="9" s="1"/>
  <c r="F3237" i="9" s="1"/>
  <c r="F3238" i="9" s="1"/>
  <c r="F3239" i="9" s="1"/>
  <c r="F3240" i="9" s="1"/>
  <c r="F3241" i="9" s="1"/>
  <c r="F3242" i="9" s="1"/>
  <c r="F3244" i="9" s="1"/>
  <c r="F3226" i="9"/>
  <c r="F3227" i="9" s="1"/>
  <c r="F3228" i="9" s="1"/>
  <c r="F3225" i="9"/>
  <c r="F3191" i="9"/>
  <c r="F3192" i="9" s="1"/>
  <c r="F3193" i="9" s="1"/>
  <c r="F3194" i="9" s="1"/>
  <c r="F3195" i="9" s="1"/>
  <c r="F3196" i="9" s="1"/>
  <c r="F3197" i="9" s="1"/>
  <c r="F3198" i="9" s="1"/>
  <c r="F3199" i="9" s="1"/>
  <c r="F3200" i="9" s="1"/>
  <c r="F3201" i="9" s="1"/>
  <c r="F3202" i="9" s="1"/>
  <c r="F3203" i="9" s="1"/>
  <c r="F3204" i="9" s="1"/>
  <c r="F3205" i="9" s="1"/>
  <c r="F3206" i="9" s="1"/>
  <c r="F3207" i="9" s="1"/>
  <c r="F3208" i="9" s="1"/>
  <c r="F3209" i="9" s="1"/>
  <c r="F3210" i="9" s="1"/>
  <c r="F3211" i="9" s="1"/>
  <c r="F3212" i="9" s="1"/>
  <c r="F3213" i="9" s="1"/>
  <c r="F3214" i="9" s="1"/>
  <c r="F3215" i="9" s="1"/>
  <c r="F3217" i="9" s="1"/>
  <c r="F3181" i="9"/>
  <c r="F3182" i="9" s="1"/>
  <c r="F3183" i="9" s="1"/>
  <c r="F3184" i="9" s="1"/>
  <c r="F3185" i="9" s="1"/>
  <c r="F3186" i="9" s="1"/>
  <c r="F3187" i="9" s="1"/>
  <c r="F3188" i="9" s="1"/>
  <c r="F3189" i="9" s="1"/>
  <c r="F3190" i="9" s="1"/>
  <c r="F3170" i="9"/>
  <c r="F3171" i="9" s="1"/>
  <c r="F3172" i="9" s="1"/>
  <c r="F3173" i="9" s="1"/>
  <c r="F3174" i="9" s="1"/>
  <c r="F3175" i="9" s="1"/>
  <c r="F3176" i="9" s="1"/>
  <c r="F3177" i="9" s="1"/>
  <c r="F3178" i="9" s="1"/>
  <c r="F3179" i="9" s="1"/>
  <c r="F3180" i="9" s="1"/>
  <c r="F3169" i="9"/>
  <c r="F3168" i="9"/>
  <c r="E3161" i="9"/>
  <c r="D3161" i="9"/>
  <c r="F3141" i="9"/>
  <c r="F3142" i="9" s="1"/>
  <c r="F3143" i="9" s="1"/>
  <c r="F3144" i="9" s="1"/>
  <c r="F3145" i="9" s="1"/>
  <c r="F3146" i="9" s="1"/>
  <c r="F3147" i="9" s="1"/>
  <c r="F3148" i="9" s="1"/>
  <c r="F3149" i="9" s="1"/>
  <c r="F3150" i="9" s="1"/>
  <c r="F3151" i="9" s="1"/>
  <c r="F3152" i="9" s="1"/>
  <c r="F3153" i="9" s="1"/>
  <c r="F3154" i="9" s="1"/>
  <c r="F3155" i="9" s="1"/>
  <c r="F3156" i="9" s="1"/>
  <c r="F3157" i="9" s="1"/>
  <c r="F3158" i="9" s="1"/>
  <c r="F3159" i="9" s="1"/>
  <c r="F3160" i="9" s="1"/>
  <c r="F3162" i="9" s="1"/>
  <c r="E3134" i="9"/>
  <c r="D3134" i="9"/>
  <c r="F3118" i="9"/>
  <c r="F3119" i="9" s="1"/>
  <c r="F3120" i="9" s="1"/>
  <c r="F3121" i="9" s="1"/>
  <c r="F3122" i="9" s="1"/>
  <c r="F3123" i="9" s="1"/>
  <c r="F3124" i="9" s="1"/>
  <c r="F3125" i="9" s="1"/>
  <c r="F3126" i="9" s="1"/>
  <c r="F3127" i="9" s="1"/>
  <c r="F3128" i="9" s="1"/>
  <c r="F3129" i="9" s="1"/>
  <c r="F3130" i="9" s="1"/>
  <c r="F3131" i="9" s="1"/>
  <c r="F3132" i="9" s="1"/>
  <c r="F3133" i="9" s="1"/>
  <c r="F3135" i="9" s="1"/>
  <c r="F3069" i="9"/>
  <c r="F3070" i="9" s="1"/>
  <c r="F3071" i="9" s="1"/>
  <c r="F3072" i="9" s="1"/>
  <c r="F3073" i="9" s="1"/>
  <c r="F3074" i="9" s="1"/>
  <c r="F3075" i="9" s="1"/>
  <c r="F3076" i="9" s="1"/>
  <c r="F3077" i="9" s="1"/>
  <c r="F3078" i="9" s="1"/>
  <c r="F3079" i="9" s="1"/>
  <c r="F3080" i="9" s="1"/>
  <c r="F3081" i="9" s="1"/>
  <c r="F3082" i="9" s="1"/>
  <c r="F3083" i="9" s="1"/>
  <c r="F3084" i="9" s="1"/>
  <c r="F3085" i="9" s="1"/>
  <c r="F3086" i="9" s="1"/>
  <c r="F3087" i="9" s="1"/>
  <c r="F3088" i="9" s="1"/>
  <c r="F3089" i="9" s="1"/>
  <c r="F3090" i="9" s="1"/>
  <c r="F3091" i="9" s="1"/>
  <c r="F3092" i="9" s="1"/>
  <c r="F3093" i="9" s="1"/>
  <c r="F3094" i="9" s="1"/>
  <c r="F3095" i="9" s="1"/>
  <c r="F3096" i="9" s="1"/>
  <c r="F3097" i="9" s="1"/>
  <c r="F3098" i="9" s="1"/>
  <c r="F3099" i="9" s="1"/>
  <c r="F3100" i="9" s="1"/>
  <c r="F3101" i="9" s="1"/>
  <c r="F3102" i="9" s="1"/>
  <c r="F3103" i="9" s="1"/>
  <c r="F3104" i="9" s="1"/>
  <c r="F3105" i="9" s="1"/>
  <c r="F3106" i="9" s="1"/>
  <c r="F3107" i="9" s="1"/>
  <c r="F3108" i="9" s="1"/>
  <c r="F3109" i="9" s="1"/>
  <c r="F3110" i="9" s="1"/>
  <c r="F3112" i="9" s="1"/>
  <c r="F3064" i="9"/>
  <c r="F3065" i="9" s="1"/>
  <c r="F3066" i="9" s="1"/>
  <c r="F3067" i="9" s="1"/>
  <c r="F3068" i="9" s="1"/>
  <c r="E3057" i="9"/>
  <c r="F3028" i="9"/>
  <c r="F3029" i="9" s="1"/>
  <c r="F3030" i="9" s="1"/>
  <c r="F3031" i="9" s="1"/>
  <c r="F3032" i="9" s="1"/>
  <c r="F3033" i="9" s="1"/>
  <c r="F3034" i="9" s="1"/>
  <c r="F3035" i="9" s="1"/>
  <c r="F3036" i="9" s="1"/>
  <c r="F3037" i="9" s="1"/>
  <c r="F3038" i="9" s="1"/>
  <c r="F3039" i="9" s="1"/>
  <c r="F3040" i="9" s="1"/>
  <c r="F3041" i="9" s="1"/>
  <c r="F3042" i="9" s="1"/>
  <c r="F3043" i="9" s="1"/>
  <c r="F3044" i="9" s="1"/>
  <c r="F3045" i="9" s="1"/>
  <c r="F3046" i="9" s="1"/>
  <c r="F3047" i="9" s="1"/>
  <c r="F3048" i="9" s="1"/>
  <c r="F3049" i="9" s="1"/>
  <c r="F3050" i="9" s="1"/>
  <c r="F3051" i="9" s="1"/>
  <c r="F3052" i="9" s="1"/>
  <c r="F3053" i="9" s="1"/>
  <c r="F3054" i="9" s="1"/>
  <c r="F3055" i="9" s="1"/>
  <c r="F3056" i="9" s="1"/>
  <c r="F3058" i="9" s="1"/>
  <c r="F3007" i="9"/>
  <c r="F3008" i="9" s="1"/>
  <c r="F3009" i="9" s="1"/>
  <c r="F3010" i="9" s="1"/>
  <c r="F3011" i="9" s="1"/>
  <c r="F3012" i="9" s="1"/>
  <c r="F3013" i="9" s="1"/>
  <c r="F3014" i="9" s="1"/>
  <c r="F3015" i="9" s="1"/>
  <c r="F3016" i="9" s="1"/>
  <c r="F3017" i="9" s="1"/>
  <c r="F3018" i="9" s="1"/>
  <c r="F3019" i="9" s="1"/>
  <c r="F3020" i="9" s="1"/>
  <c r="F3021" i="9" s="1"/>
  <c r="F3022" i="9" s="1"/>
  <c r="F3023" i="9" s="1"/>
  <c r="F3024" i="9" s="1"/>
  <c r="F3025" i="9" s="1"/>
  <c r="F3026" i="9" s="1"/>
  <c r="F3027" i="9" s="1"/>
  <c r="F3002" i="9"/>
  <c r="F3003" i="9" s="1"/>
  <c r="F3004" i="9" s="1"/>
  <c r="F3005" i="9" s="1"/>
  <c r="F3006" i="9" s="1"/>
  <c r="F2996" i="9"/>
  <c r="F2997" i="9" s="1"/>
  <c r="F2998" i="9" s="1"/>
  <c r="F2999" i="9" s="1"/>
  <c r="F3000" i="9" s="1"/>
  <c r="F3001" i="9" s="1"/>
  <c r="F2995" i="9"/>
  <c r="F2928" i="9"/>
  <c r="F2929" i="9" s="1"/>
  <c r="F2930" i="9" s="1"/>
  <c r="F2931" i="9" s="1"/>
  <c r="F2932" i="9" s="1"/>
  <c r="F2933" i="9" s="1"/>
  <c r="F2934" i="9" s="1"/>
  <c r="F2935" i="9" s="1"/>
  <c r="F2936" i="9" s="1"/>
  <c r="F2937" i="9" s="1"/>
  <c r="F2938" i="9" s="1"/>
  <c r="F2939" i="9" s="1"/>
  <c r="F2940" i="9" s="1"/>
  <c r="F2941" i="9" s="1"/>
  <c r="F2942" i="9" s="1"/>
  <c r="F2943" i="9" s="1"/>
  <c r="F2944" i="9" s="1"/>
  <c r="F2945" i="9" s="1"/>
  <c r="F2946" i="9" s="1"/>
  <c r="F2947" i="9" s="1"/>
  <c r="F2948" i="9" s="1"/>
  <c r="F2949" i="9" s="1"/>
  <c r="F2950" i="9" s="1"/>
  <c r="F2951" i="9" s="1"/>
  <c r="F2952" i="9" s="1"/>
  <c r="F2953" i="9" s="1"/>
  <c r="F2954" i="9" s="1"/>
  <c r="F2955" i="9" s="1"/>
  <c r="F2956" i="9" s="1"/>
  <c r="F2957" i="9" s="1"/>
  <c r="F2958" i="9" s="1"/>
  <c r="F2959" i="9" s="1"/>
  <c r="F2960" i="9" s="1"/>
  <c r="F2961" i="9" s="1"/>
  <c r="F2962" i="9" s="1"/>
  <c r="F2963" i="9" s="1"/>
  <c r="F2964" i="9" s="1"/>
  <c r="F2965" i="9" s="1"/>
  <c r="F2966" i="9" s="1"/>
  <c r="F2967" i="9" s="1"/>
  <c r="F2968" i="9" s="1"/>
  <c r="F2969" i="9" s="1"/>
  <c r="F2970" i="9" s="1"/>
  <c r="F2971" i="9" s="1"/>
  <c r="F2972" i="9" s="1"/>
  <c r="F2973" i="9" s="1"/>
  <c r="F2974" i="9" s="1"/>
  <c r="F2975" i="9" s="1"/>
  <c r="F2976" i="9" s="1"/>
  <c r="F2977" i="9" s="1"/>
  <c r="F2978" i="9" s="1"/>
  <c r="F2979" i="9" s="1"/>
  <c r="F2980" i="9" s="1"/>
  <c r="F2981" i="9" s="1"/>
  <c r="F2982" i="9" s="1"/>
  <c r="F2983" i="9" s="1"/>
  <c r="F2984" i="9" s="1"/>
  <c r="F2985" i="9" s="1"/>
  <c r="F2986" i="9" s="1"/>
  <c r="F2988" i="9" s="1"/>
  <c r="F2925" i="9"/>
  <c r="F2926" i="9" s="1"/>
  <c r="F2927" i="9" s="1"/>
  <c r="F2924" i="9"/>
  <c r="E2917" i="9"/>
  <c r="D2917" i="9"/>
  <c r="F2915" i="9"/>
  <c r="F2916" i="9" s="1"/>
  <c r="F2918" i="9" s="1"/>
  <c r="F2909" i="9"/>
  <c r="F2910" i="9" s="1"/>
  <c r="F2911" i="9" s="1"/>
  <c r="F2912" i="9" s="1"/>
  <c r="F2913" i="9" s="1"/>
  <c r="F2914" i="9" s="1"/>
  <c r="F2904" i="9"/>
  <c r="F2905" i="9" s="1"/>
  <c r="F2906" i="9" s="1"/>
  <c r="F2907" i="9" s="1"/>
  <c r="F2908" i="9" s="1"/>
  <c r="F2901" i="9"/>
  <c r="F2902" i="9" s="1"/>
  <c r="F2903" i="9" s="1"/>
  <c r="F2871" i="9"/>
  <c r="F2872" i="9" s="1"/>
  <c r="F2873" i="9" s="1"/>
  <c r="F2874" i="9" s="1"/>
  <c r="F2875" i="9" s="1"/>
  <c r="F2876" i="9" s="1"/>
  <c r="F2877" i="9" s="1"/>
  <c r="F2878" i="9" s="1"/>
  <c r="F2879" i="9" s="1"/>
  <c r="F2880" i="9" s="1"/>
  <c r="F2881" i="9" s="1"/>
  <c r="F2882" i="9" s="1"/>
  <c r="F2883" i="9" s="1"/>
  <c r="F2884" i="9" s="1"/>
  <c r="F2885" i="9" s="1"/>
  <c r="F2886" i="9" s="1"/>
  <c r="F2887" i="9" s="1"/>
  <c r="F2888" i="9" s="1"/>
  <c r="F2889" i="9" s="1"/>
  <c r="F2890" i="9" s="1"/>
  <c r="F2891" i="9" s="1"/>
  <c r="F2892" i="9" s="1"/>
  <c r="F2893" i="9" s="1"/>
  <c r="F2895" i="9" s="1"/>
  <c r="F2850" i="9"/>
  <c r="F2851" i="9" s="1"/>
  <c r="F2852" i="9" s="1"/>
  <c r="F2853" i="9" s="1"/>
  <c r="F2854" i="9" s="1"/>
  <c r="F2855" i="9" s="1"/>
  <c r="F2856" i="9" s="1"/>
  <c r="F2857" i="9" s="1"/>
  <c r="F2858" i="9" s="1"/>
  <c r="F2859" i="9" s="1"/>
  <c r="F2860" i="9" s="1"/>
  <c r="F2861" i="9" s="1"/>
  <c r="F2862" i="9" s="1"/>
  <c r="F2863" i="9" s="1"/>
  <c r="F2864" i="9" s="1"/>
  <c r="F2865" i="9" s="1"/>
  <c r="F2866" i="9" s="1"/>
  <c r="F2867" i="9" s="1"/>
  <c r="F2868" i="9" s="1"/>
  <c r="F2869" i="9" s="1"/>
  <c r="F2870" i="9" s="1"/>
  <c r="F2845" i="9"/>
  <c r="F2846" i="9" s="1"/>
  <c r="F2847" i="9" s="1"/>
  <c r="F2848" i="9" s="1"/>
  <c r="F2849" i="9" s="1"/>
  <c r="F2839" i="9"/>
  <c r="F2840" i="9" s="1"/>
  <c r="F2841" i="9" s="1"/>
  <c r="F2842" i="9" s="1"/>
  <c r="F2843" i="9" s="1"/>
  <c r="F2844" i="9" s="1"/>
  <c r="F2837" i="9"/>
  <c r="F2838" i="9" s="1"/>
  <c r="E2829" i="9"/>
  <c r="D2829" i="9"/>
  <c r="F2794" i="9"/>
  <c r="F2795" i="9" s="1"/>
  <c r="F2796" i="9" s="1"/>
  <c r="F2797" i="9" s="1"/>
  <c r="F2798" i="9" s="1"/>
  <c r="F2799" i="9" s="1"/>
  <c r="F2800" i="9" s="1"/>
  <c r="F2801" i="9" s="1"/>
  <c r="F2802" i="9" s="1"/>
  <c r="F2803" i="9" s="1"/>
  <c r="F2804" i="9" s="1"/>
  <c r="F2805" i="9" s="1"/>
  <c r="F2806" i="9" s="1"/>
  <c r="F2807" i="9" s="1"/>
  <c r="F2808" i="9" s="1"/>
  <c r="F2809" i="9" s="1"/>
  <c r="F2810" i="9" s="1"/>
  <c r="F2811" i="9" s="1"/>
  <c r="F2812" i="9" s="1"/>
  <c r="F2813" i="9" s="1"/>
  <c r="F2814" i="9" s="1"/>
  <c r="F2815" i="9" s="1"/>
  <c r="F2816" i="9" s="1"/>
  <c r="F2817" i="9" s="1"/>
  <c r="F2818" i="9" s="1"/>
  <c r="F2819" i="9" s="1"/>
  <c r="F2820" i="9" s="1"/>
  <c r="F2821" i="9" s="1"/>
  <c r="F2822" i="9" s="1"/>
  <c r="F2823" i="9" s="1"/>
  <c r="F2824" i="9" s="1"/>
  <c r="F2825" i="9" s="1"/>
  <c r="F2826" i="9" s="1"/>
  <c r="F2827" i="9" s="1"/>
  <c r="F2828" i="9" s="1"/>
  <c r="F2830" i="9" s="1"/>
  <c r="F2773" i="9"/>
  <c r="F2774" i="9" s="1"/>
  <c r="F2775" i="9" s="1"/>
  <c r="F2776" i="9" s="1"/>
  <c r="F2777" i="9" s="1"/>
  <c r="F2778" i="9" s="1"/>
  <c r="F2779" i="9" s="1"/>
  <c r="F2780" i="9" s="1"/>
  <c r="F2781" i="9" s="1"/>
  <c r="F2782" i="9" s="1"/>
  <c r="F2783" i="9" s="1"/>
  <c r="F2784" i="9" s="1"/>
  <c r="F2785" i="9" s="1"/>
  <c r="F2786" i="9" s="1"/>
  <c r="F2787" i="9" s="1"/>
  <c r="F2788" i="9" s="1"/>
  <c r="F2789" i="9" s="1"/>
  <c r="F2790" i="9" s="1"/>
  <c r="F2791" i="9" s="1"/>
  <c r="F2792" i="9" s="1"/>
  <c r="F2793" i="9" s="1"/>
  <c r="F2772" i="9"/>
  <c r="F2771" i="9"/>
  <c r="E2764" i="9"/>
  <c r="F2741" i="9"/>
  <c r="F2742" i="9" s="1"/>
  <c r="F2743" i="9" s="1"/>
  <c r="F2744" i="9" s="1"/>
  <c r="F2745" i="9" s="1"/>
  <c r="F2746" i="9" s="1"/>
  <c r="F2747" i="9" s="1"/>
  <c r="F2748" i="9" s="1"/>
  <c r="F2749" i="9" s="1"/>
  <c r="F2750" i="9" s="1"/>
  <c r="F2751" i="9" s="1"/>
  <c r="F2752" i="9" s="1"/>
  <c r="F2753" i="9" s="1"/>
  <c r="F2754" i="9" s="1"/>
  <c r="F2755" i="9" s="1"/>
  <c r="F2756" i="9" s="1"/>
  <c r="F2757" i="9" s="1"/>
  <c r="F2758" i="9" s="1"/>
  <c r="F2759" i="9" s="1"/>
  <c r="F2760" i="9" s="1"/>
  <c r="F2761" i="9" s="1"/>
  <c r="F2762" i="9" s="1"/>
  <c r="F2763" i="9" s="1"/>
  <c r="F2765" i="9" s="1"/>
  <c r="F2740" i="9"/>
  <c r="E2732" i="9"/>
  <c r="D2732" i="9"/>
  <c r="F2684" i="9"/>
  <c r="F2685" i="9" s="1"/>
  <c r="F2686" i="9" s="1"/>
  <c r="F2687" i="9" s="1"/>
  <c r="F2688" i="9" s="1"/>
  <c r="F2689" i="9" s="1"/>
  <c r="F2690" i="9" s="1"/>
  <c r="F2691" i="9" s="1"/>
  <c r="F2692" i="9" s="1"/>
  <c r="F2693" i="9" s="1"/>
  <c r="F2694" i="9" s="1"/>
  <c r="F2695" i="9" s="1"/>
  <c r="F2696" i="9" s="1"/>
  <c r="F2697" i="9" s="1"/>
  <c r="F2698" i="9" s="1"/>
  <c r="F2699" i="9" s="1"/>
  <c r="F2700" i="9" s="1"/>
  <c r="F2701" i="9" s="1"/>
  <c r="F2702" i="9" s="1"/>
  <c r="F2703" i="9" s="1"/>
  <c r="F2704" i="9" s="1"/>
  <c r="F2705" i="9" s="1"/>
  <c r="F2706" i="9" s="1"/>
  <c r="F2707" i="9" s="1"/>
  <c r="F2708" i="9" s="1"/>
  <c r="F2709" i="9" s="1"/>
  <c r="F2710" i="9" s="1"/>
  <c r="F2711" i="9" s="1"/>
  <c r="F2712" i="9" s="1"/>
  <c r="F2713" i="9" s="1"/>
  <c r="F2714" i="9" s="1"/>
  <c r="F2715" i="9" s="1"/>
  <c r="F2716" i="9" s="1"/>
  <c r="F2717" i="9" s="1"/>
  <c r="F2718" i="9" s="1"/>
  <c r="F2719" i="9" s="1"/>
  <c r="F2720" i="9" s="1"/>
  <c r="F2721" i="9" s="1"/>
  <c r="F2722" i="9" s="1"/>
  <c r="F2723" i="9" s="1"/>
  <c r="F2724" i="9" s="1"/>
  <c r="F2725" i="9" s="1"/>
  <c r="F2726" i="9" s="1"/>
  <c r="F2727" i="9" s="1"/>
  <c r="F2728" i="9" s="1"/>
  <c r="F2729" i="9" s="1"/>
  <c r="F2730" i="9" s="1"/>
  <c r="F2731" i="9" s="1"/>
  <c r="F2733" i="9" s="1"/>
  <c r="F2672" i="9"/>
  <c r="F2673" i="9" s="1"/>
  <c r="F2674" i="9" s="1"/>
  <c r="F2675" i="9" s="1"/>
  <c r="F2676" i="9" s="1"/>
  <c r="F2677" i="9" s="1"/>
  <c r="F2678" i="9" s="1"/>
  <c r="F2679" i="9" s="1"/>
  <c r="F2680" i="9" s="1"/>
  <c r="F2681" i="9" s="1"/>
  <c r="F2682" i="9" s="1"/>
  <c r="F2683" i="9" s="1"/>
  <c r="F2671" i="9"/>
  <c r="E2664" i="9"/>
  <c r="D2664" i="9"/>
  <c r="F2660" i="9"/>
  <c r="F2661" i="9" s="1"/>
  <c r="F2662" i="9" s="1"/>
  <c r="F2663" i="9" s="1"/>
  <c r="F2665" i="9" s="1"/>
  <c r="F2656" i="9"/>
  <c r="F2657" i="9" s="1"/>
  <c r="F2658" i="9" s="1"/>
  <c r="F2659" i="9" s="1"/>
  <c r="F2652" i="9"/>
  <c r="F2653" i="9" s="1"/>
  <c r="F2654" i="9" s="1"/>
  <c r="F2655" i="9" s="1"/>
  <c r="F2650" i="9"/>
  <c r="F2651" i="9" s="1"/>
  <c r="F2649" i="9"/>
  <c r="E2640" i="9"/>
  <c r="D2640" i="9"/>
  <c r="F2634" i="9"/>
  <c r="F2635" i="9" s="1"/>
  <c r="F2636" i="9" s="1"/>
  <c r="F2637" i="9" s="1"/>
  <c r="F2638" i="9" s="1"/>
  <c r="F2639" i="9" s="1"/>
  <c r="F2641" i="9" s="1"/>
  <c r="F2606" i="9"/>
  <c r="F2607" i="9" s="1"/>
  <c r="F2608" i="9" s="1"/>
  <c r="F2609" i="9" s="1"/>
  <c r="F2610" i="9" s="1"/>
  <c r="F2611" i="9" s="1"/>
  <c r="F2612" i="9" s="1"/>
  <c r="F2613" i="9" s="1"/>
  <c r="F2614" i="9" s="1"/>
  <c r="F2615" i="9" s="1"/>
  <c r="F2616" i="9" s="1"/>
  <c r="F2617" i="9" s="1"/>
  <c r="F2618" i="9" s="1"/>
  <c r="F2619" i="9" s="1"/>
  <c r="F2620" i="9" s="1"/>
  <c r="F2621" i="9" s="1"/>
  <c r="F2622" i="9" s="1"/>
  <c r="F2623" i="9" s="1"/>
  <c r="F2624" i="9" s="1"/>
  <c r="F2625" i="9" s="1"/>
  <c r="F2626" i="9" s="1"/>
  <c r="F2627" i="9" s="1"/>
  <c r="F2628" i="9" s="1"/>
  <c r="F2629" i="9" s="1"/>
  <c r="F2630" i="9" s="1"/>
  <c r="F2631" i="9" s="1"/>
  <c r="F2632" i="9" s="1"/>
  <c r="F2633" i="9" s="1"/>
  <c r="D2606" i="9"/>
  <c r="F2605" i="9"/>
  <c r="F2539" i="9"/>
  <c r="F2540" i="9" s="1"/>
  <c r="F2541" i="9" s="1"/>
  <c r="F2542" i="9" s="1"/>
  <c r="F2543" i="9" s="1"/>
  <c r="F2544" i="9" s="1"/>
  <c r="F2545" i="9" s="1"/>
  <c r="F2546" i="9" s="1"/>
  <c r="F2547" i="9" s="1"/>
  <c r="F2548" i="9" s="1"/>
  <c r="F2549" i="9" s="1"/>
  <c r="F2550" i="9" s="1"/>
  <c r="F2551" i="9" s="1"/>
  <c r="F2552" i="9" s="1"/>
  <c r="F2553" i="9" s="1"/>
  <c r="F2554" i="9" s="1"/>
  <c r="F2555" i="9" s="1"/>
  <c r="F2556" i="9" s="1"/>
  <c r="F2557" i="9" s="1"/>
  <c r="F2558" i="9" s="1"/>
  <c r="F2559" i="9" s="1"/>
  <c r="F2560" i="9" s="1"/>
  <c r="F2561" i="9" s="1"/>
  <c r="F2562" i="9" s="1"/>
  <c r="F2563" i="9" s="1"/>
  <c r="F2564" i="9" s="1"/>
  <c r="F2565" i="9" s="1"/>
  <c r="F2566" i="9" s="1"/>
  <c r="F2567" i="9" s="1"/>
  <c r="F2568" i="9" s="1"/>
  <c r="F2569" i="9" s="1"/>
  <c r="F2570" i="9" s="1"/>
  <c r="F2571" i="9" s="1"/>
  <c r="F2572" i="9" s="1"/>
  <c r="F2573" i="9" s="1"/>
  <c r="F2574" i="9" s="1"/>
  <c r="F2575" i="9" s="1"/>
  <c r="F2576" i="9" s="1"/>
  <c r="F2577" i="9" s="1"/>
  <c r="F2578" i="9" s="1"/>
  <c r="F2579" i="9" s="1"/>
  <c r="F2580" i="9" s="1"/>
  <c r="F2581" i="9" s="1"/>
  <c r="F2582" i="9" s="1"/>
  <c r="F2583" i="9" s="1"/>
  <c r="F2584" i="9" s="1"/>
  <c r="F2585" i="9" s="1"/>
  <c r="F2586" i="9" s="1"/>
  <c r="F2587" i="9" s="1"/>
  <c r="F2588" i="9" s="1"/>
  <c r="F2589" i="9" s="1"/>
  <c r="F2590" i="9" s="1"/>
  <c r="F2591" i="9" s="1"/>
  <c r="F2592" i="9" s="1"/>
  <c r="F2593" i="9" s="1"/>
  <c r="F2594" i="9" s="1"/>
  <c r="F2595" i="9" s="1"/>
  <c r="F2596" i="9" s="1"/>
  <c r="F2597" i="9" s="1"/>
  <c r="F2599" i="9" s="1"/>
  <c r="F2535" i="9"/>
  <c r="F2536" i="9" s="1"/>
  <c r="F2537" i="9" s="1"/>
  <c r="F2538" i="9" s="1"/>
  <c r="F2534" i="9"/>
  <c r="E2526" i="9"/>
  <c r="D2526" i="9"/>
  <c r="F2466" i="9"/>
  <c r="F2467" i="9" s="1"/>
  <c r="F2468" i="9" s="1"/>
  <c r="F2469" i="9" s="1"/>
  <c r="F2470" i="9" s="1"/>
  <c r="F2471" i="9" s="1"/>
  <c r="F2472" i="9" s="1"/>
  <c r="F2473" i="9" s="1"/>
  <c r="F2474" i="9" s="1"/>
  <c r="F2475" i="9" s="1"/>
  <c r="F2476" i="9" s="1"/>
  <c r="F2477" i="9" s="1"/>
  <c r="F2478" i="9" s="1"/>
  <c r="F2479" i="9" s="1"/>
  <c r="F2480" i="9" s="1"/>
  <c r="F2481" i="9" s="1"/>
  <c r="F2482" i="9" s="1"/>
  <c r="F2483" i="9" s="1"/>
  <c r="F2484" i="9" s="1"/>
  <c r="F2485" i="9" s="1"/>
  <c r="F2486" i="9" s="1"/>
  <c r="F2487" i="9" s="1"/>
  <c r="F2488" i="9" s="1"/>
  <c r="F2489" i="9" s="1"/>
  <c r="F2490" i="9" s="1"/>
  <c r="F2491" i="9" s="1"/>
  <c r="F2492" i="9" s="1"/>
  <c r="F2493" i="9" s="1"/>
  <c r="F2494" i="9" s="1"/>
  <c r="F2495" i="9" s="1"/>
  <c r="F2496" i="9" s="1"/>
  <c r="F2497" i="9" s="1"/>
  <c r="F2498" i="9" s="1"/>
  <c r="F2499" i="9" s="1"/>
  <c r="F2500" i="9" s="1"/>
  <c r="F2501" i="9" s="1"/>
  <c r="F2502" i="9" s="1"/>
  <c r="F2503" i="9" s="1"/>
  <c r="F2504" i="9" s="1"/>
  <c r="F2505" i="9" s="1"/>
  <c r="F2506" i="9" s="1"/>
  <c r="F2507" i="9" s="1"/>
  <c r="F2508" i="9" s="1"/>
  <c r="F2509" i="9" s="1"/>
  <c r="F2510" i="9" s="1"/>
  <c r="F2511" i="9" s="1"/>
  <c r="F2512" i="9" s="1"/>
  <c r="F2513" i="9" s="1"/>
  <c r="F2514" i="9" s="1"/>
  <c r="F2515" i="9" s="1"/>
  <c r="F2516" i="9" s="1"/>
  <c r="F2517" i="9" s="1"/>
  <c r="F2518" i="9" s="1"/>
  <c r="F2519" i="9" s="1"/>
  <c r="F2520" i="9" s="1"/>
  <c r="F2521" i="9" s="1"/>
  <c r="F2522" i="9" s="1"/>
  <c r="F2523" i="9" s="1"/>
  <c r="F2524" i="9" s="1"/>
  <c r="F2525" i="9" s="1"/>
  <c r="F2527" i="9" s="1"/>
  <c r="F2454" i="9"/>
  <c r="F2455" i="9" s="1"/>
  <c r="F2456" i="9" s="1"/>
  <c r="F2457" i="9" s="1"/>
  <c r="F2458" i="9" s="1"/>
  <c r="F2459" i="9" s="1"/>
  <c r="F2460" i="9" s="1"/>
  <c r="F2461" i="9" s="1"/>
  <c r="F2462" i="9" s="1"/>
  <c r="F2463" i="9" s="1"/>
  <c r="F2464" i="9" s="1"/>
  <c r="F2465" i="9" s="1"/>
  <c r="F2453" i="9"/>
  <c r="E2445" i="9"/>
  <c r="D2445" i="9"/>
  <c r="F2429" i="9"/>
  <c r="F2430" i="9" s="1"/>
  <c r="F2431" i="9" s="1"/>
  <c r="F2432" i="9" s="1"/>
  <c r="F2433" i="9" s="1"/>
  <c r="F2434" i="9" s="1"/>
  <c r="F2435" i="9" s="1"/>
  <c r="F2436" i="9" s="1"/>
  <c r="F2437" i="9" s="1"/>
  <c r="F2438" i="9" s="1"/>
  <c r="F2439" i="9" s="1"/>
  <c r="F2440" i="9" s="1"/>
  <c r="F2441" i="9" s="1"/>
  <c r="F2442" i="9" s="1"/>
  <c r="F2443" i="9" s="1"/>
  <c r="F2444" i="9" s="1"/>
  <c r="F2446" i="9" s="1"/>
  <c r="F2428" i="9"/>
  <c r="E2421" i="9"/>
  <c r="D2421" i="9"/>
  <c r="F2417" i="9"/>
  <c r="F2418" i="9" s="1"/>
  <c r="F2419" i="9" s="1"/>
  <c r="F2420" i="9" s="1"/>
  <c r="F2422" i="9" s="1"/>
  <c r="F2405" i="9"/>
  <c r="F2406" i="9" s="1"/>
  <c r="F2407" i="9" s="1"/>
  <c r="F2408" i="9" s="1"/>
  <c r="F2409" i="9" s="1"/>
  <c r="F2410" i="9" s="1"/>
  <c r="F2411" i="9" s="1"/>
  <c r="F2412" i="9" s="1"/>
  <c r="F2413" i="9" s="1"/>
  <c r="F2414" i="9" s="1"/>
  <c r="F2415" i="9" s="1"/>
  <c r="F2416" i="9" s="1"/>
  <c r="F2404" i="9"/>
  <c r="E2396" i="9"/>
  <c r="D2396" i="9"/>
  <c r="F2348" i="9"/>
  <c r="F2349" i="9" s="1"/>
  <c r="F2350" i="9" s="1"/>
  <c r="F2351" i="9" s="1"/>
  <c r="F2352" i="9" s="1"/>
  <c r="F2353" i="9" s="1"/>
  <c r="F2354" i="9" s="1"/>
  <c r="F2355" i="9" s="1"/>
  <c r="F2356" i="9" s="1"/>
  <c r="F2357" i="9" s="1"/>
  <c r="F2358" i="9" s="1"/>
  <c r="F2359" i="9" s="1"/>
  <c r="F2360" i="9" s="1"/>
  <c r="F2361" i="9" s="1"/>
  <c r="F2362" i="9" s="1"/>
  <c r="F2363" i="9" s="1"/>
  <c r="F2364" i="9" s="1"/>
  <c r="F2365" i="9" s="1"/>
  <c r="F2366" i="9" s="1"/>
  <c r="F2367" i="9" s="1"/>
  <c r="F2368" i="9" s="1"/>
  <c r="F2369" i="9" s="1"/>
  <c r="F2370" i="9" s="1"/>
  <c r="F2371" i="9" s="1"/>
  <c r="F2372" i="9" s="1"/>
  <c r="F2373" i="9" s="1"/>
  <c r="F2374" i="9" s="1"/>
  <c r="F2375" i="9" s="1"/>
  <c r="F2376" i="9" s="1"/>
  <c r="F2377" i="9" s="1"/>
  <c r="F2378" i="9" s="1"/>
  <c r="F2379" i="9" s="1"/>
  <c r="F2380" i="9" s="1"/>
  <c r="F2381" i="9" s="1"/>
  <c r="F2382" i="9" s="1"/>
  <c r="F2383" i="9" s="1"/>
  <c r="F2384" i="9" s="1"/>
  <c r="F2385" i="9" s="1"/>
  <c r="F2386" i="9" s="1"/>
  <c r="F2387" i="9" s="1"/>
  <c r="F2388" i="9" s="1"/>
  <c r="F2389" i="9" s="1"/>
  <c r="F2390" i="9" s="1"/>
  <c r="F2391" i="9" s="1"/>
  <c r="F2392" i="9" s="1"/>
  <c r="F2393" i="9" s="1"/>
  <c r="F2394" i="9" s="1"/>
  <c r="F2395" i="9" s="1"/>
  <c r="F2397" i="9" s="1"/>
  <c r="F2346" i="9"/>
  <c r="F2347" i="9" s="1"/>
  <c r="F2345" i="9"/>
  <c r="E2338" i="9"/>
  <c r="D2338" i="9"/>
  <c r="F2326" i="9"/>
  <c r="F2327" i="9" s="1"/>
  <c r="F2328" i="9" s="1"/>
  <c r="F2329" i="9" s="1"/>
  <c r="F2330" i="9" s="1"/>
  <c r="F2331" i="9" s="1"/>
  <c r="F2332" i="9" s="1"/>
  <c r="F2333" i="9" s="1"/>
  <c r="F2334" i="9" s="1"/>
  <c r="F2335" i="9" s="1"/>
  <c r="F2336" i="9" s="1"/>
  <c r="F2337" i="9" s="1"/>
  <c r="F2339" i="9" s="1"/>
  <c r="F2324" i="9"/>
  <c r="F2325" i="9" s="1"/>
  <c r="F2321" i="9"/>
  <c r="F2322" i="9" s="1"/>
  <c r="F2323" i="9" s="1"/>
  <c r="E2313" i="9"/>
  <c r="D2313" i="9"/>
  <c r="F2251" i="9"/>
  <c r="F2252" i="9" s="1"/>
  <c r="F2253" i="9" s="1"/>
  <c r="F2254" i="9" s="1"/>
  <c r="F2255" i="9" s="1"/>
  <c r="F2256" i="9" s="1"/>
  <c r="F2257" i="9" s="1"/>
  <c r="F2258" i="9" s="1"/>
  <c r="F2259" i="9" s="1"/>
  <c r="F2260" i="9" s="1"/>
  <c r="F2261" i="9" s="1"/>
  <c r="F2262" i="9" s="1"/>
  <c r="F2263" i="9" s="1"/>
  <c r="F2264" i="9" s="1"/>
  <c r="F2265" i="9" s="1"/>
  <c r="F2266" i="9" s="1"/>
  <c r="F2267" i="9" s="1"/>
  <c r="F2268" i="9" s="1"/>
  <c r="F2269" i="9" s="1"/>
  <c r="F2270" i="9" s="1"/>
  <c r="F2271" i="9" s="1"/>
  <c r="F2272" i="9" s="1"/>
  <c r="F2273" i="9" s="1"/>
  <c r="F2274" i="9" s="1"/>
  <c r="F2275" i="9" s="1"/>
  <c r="F2276" i="9" s="1"/>
  <c r="F2277" i="9" s="1"/>
  <c r="F2278" i="9" s="1"/>
  <c r="F2279" i="9" s="1"/>
  <c r="F2280" i="9" s="1"/>
  <c r="F2281" i="9" s="1"/>
  <c r="F2282" i="9" s="1"/>
  <c r="F2283" i="9" s="1"/>
  <c r="F2284" i="9" s="1"/>
  <c r="F2285" i="9" s="1"/>
  <c r="F2286" i="9" s="1"/>
  <c r="F2287" i="9" s="1"/>
  <c r="F2288" i="9" s="1"/>
  <c r="F2289" i="9" s="1"/>
  <c r="F2290" i="9" s="1"/>
  <c r="F2291" i="9" s="1"/>
  <c r="F2292" i="9" s="1"/>
  <c r="F2293" i="9" s="1"/>
  <c r="F2294" i="9" s="1"/>
  <c r="F2295" i="9" s="1"/>
  <c r="F2296" i="9" s="1"/>
  <c r="F2297" i="9" s="1"/>
  <c r="F2298" i="9" s="1"/>
  <c r="F2299" i="9" s="1"/>
  <c r="F2300" i="9" s="1"/>
  <c r="F2301" i="9" s="1"/>
  <c r="F2302" i="9" s="1"/>
  <c r="F2303" i="9" s="1"/>
  <c r="F2304" i="9" s="1"/>
  <c r="F2305" i="9" s="1"/>
  <c r="F2306" i="9" s="1"/>
  <c r="F2307" i="9" s="1"/>
  <c r="F2308" i="9" s="1"/>
  <c r="F2309" i="9" s="1"/>
  <c r="F2310" i="9" s="1"/>
  <c r="F2311" i="9" s="1"/>
  <c r="F2312" i="9" s="1"/>
  <c r="F2314" i="9" s="1"/>
  <c r="F2243" i="9"/>
  <c r="F2244" i="9" s="1"/>
  <c r="F2245" i="9" s="1"/>
  <c r="F2246" i="9" s="1"/>
  <c r="F2247" i="9" s="1"/>
  <c r="F2248" i="9" s="1"/>
  <c r="F2249" i="9" s="1"/>
  <c r="F2250" i="9" s="1"/>
  <c r="F2242" i="9"/>
  <c r="E2234" i="9"/>
  <c r="D2234" i="9"/>
  <c r="F2231" i="9"/>
  <c r="F2232" i="9" s="1"/>
  <c r="F2233" i="9" s="1"/>
  <c r="F2235" i="9" s="1"/>
  <c r="F2228" i="9"/>
  <c r="F2229" i="9" s="1"/>
  <c r="F2230" i="9" s="1"/>
  <c r="F2226" i="9"/>
  <c r="F2227" i="9" s="1"/>
  <c r="F2224" i="9"/>
  <c r="F2225" i="9" s="1"/>
  <c r="E2217" i="9"/>
  <c r="D2217" i="9"/>
  <c r="F2212" i="9"/>
  <c r="F2213" i="9" s="1"/>
  <c r="F2214" i="9" s="1"/>
  <c r="F2215" i="9" s="1"/>
  <c r="F2216" i="9" s="1"/>
  <c r="F2218" i="9" s="1"/>
  <c r="F2202" i="9"/>
  <c r="F2203" i="9" s="1"/>
  <c r="F2204" i="9" s="1"/>
  <c r="F2205" i="9" s="1"/>
  <c r="F2206" i="9" s="1"/>
  <c r="F2207" i="9" s="1"/>
  <c r="F2208" i="9" s="1"/>
  <c r="F2209" i="9" s="1"/>
  <c r="F2210" i="9" s="1"/>
  <c r="F2211" i="9" s="1"/>
  <c r="F2200" i="9"/>
  <c r="F2201" i="9" s="1"/>
  <c r="E2193" i="9"/>
  <c r="D2193" i="9"/>
  <c r="F2130" i="9"/>
  <c r="F2131" i="9" s="1"/>
  <c r="F2132" i="9" s="1"/>
  <c r="F2133" i="9" s="1"/>
  <c r="F2134" i="9" s="1"/>
  <c r="F2135" i="9" s="1"/>
  <c r="F2136" i="9" s="1"/>
  <c r="F2137" i="9" s="1"/>
  <c r="F2138" i="9" s="1"/>
  <c r="F2139" i="9" s="1"/>
  <c r="F2140" i="9" s="1"/>
  <c r="F2141" i="9" s="1"/>
  <c r="F2142" i="9" s="1"/>
  <c r="F2143" i="9" s="1"/>
  <c r="F2144" i="9" s="1"/>
  <c r="F2145" i="9" s="1"/>
  <c r="F2146" i="9" s="1"/>
  <c r="F2147" i="9" s="1"/>
  <c r="F2148" i="9" s="1"/>
  <c r="F2149" i="9" s="1"/>
  <c r="F2150" i="9" s="1"/>
  <c r="F2151" i="9" s="1"/>
  <c r="F2152" i="9" s="1"/>
  <c r="F2153" i="9" s="1"/>
  <c r="F2154" i="9" s="1"/>
  <c r="F2155" i="9" s="1"/>
  <c r="F2156" i="9" s="1"/>
  <c r="F2157" i="9" s="1"/>
  <c r="F2158" i="9" s="1"/>
  <c r="F2159" i="9" s="1"/>
  <c r="F2160" i="9" s="1"/>
  <c r="F2161" i="9" s="1"/>
  <c r="F2162" i="9" s="1"/>
  <c r="F2163" i="9" s="1"/>
  <c r="F2164" i="9" s="1"/>
  <c r="F2165" i="9" s="1"/>
  <c r="F2166" i="9" s="1"/>
  <c r="F2167" i="9" s="1"/>
  <c r="F2168" i="9" s="1"/>
  <c r="F2169" i="9" s="1"/>
  <c r="F2170" i="9" s="1"/>
  <c r="F2171" i="9" s="1"/>
  <c r="F2172" i="9" s="1"/>
  <c r="F2173" i="9" s="1"/>
  <c r="F2174" i="9" s="1"/>
  <c r="F2175" i="9" s="1"/>
  <c r="F2176" i="9" s="1"/>
  <c r="F2177" i="9" s="1"/>
  <c r="F2178" i="9" s="1"/>
  <c r="F2179" i="9" s="1"/>
  <c r="F2180" i="9" s="1"/>
  <c r="F2181" i="9" s="1"/>
  <c r="F2182" i="9" s="1"/>
  <c r="F2183" i="9" s="1"/>
  <c r="F2184" i="9" s="1"/>
  <c r="F2185" i="9" s="1"/>
  <c r="F2186" i="9" s="1"/>
  <c r="F2187" i="9" s="1"/>
  <c r="F2188" i="9" s="1"/>
  <c r="F2189" i="9" s="1"/>
  <c r="F2190" i="9" s="1"/>
  <c r="F2191" i="9" s="1"/>
  <c r="F2192" i="9" s="1"/>
  <c r="F2194" i="9" s="1"/>
  <c r="F2129" i="9"/>
  <c r="E2122" i="9"/>
  <c r="D2122" i="9"/>
  <c r="F2111" i="9"/>
  <c r="F2112" i="9" s="1"/>
  <c r="F2113" i="9" s="1"/>
  <c r="F2114" i="9" s="1"/>
  <c r="F2115" i="9" s="1"/>
  <c r="F2116" i="9" s="1"/>
  <c r="F2117" i="9" s="1"/>
  <c r="F2118" i="9" s="1"/>
  <c r="F2119" i="9" s="1"/>
  <c r="F2120" i="9" s="1"/>
  <c r="F2121" i="9" s="1"/>
  <c r="F2123" i="9" s="1"/>
  <c r="F2090" i="9"/>
  <c r="F2091" i="9" s="1"/>
  <c r="F2092" i="9" s="1"/>
  <c r="F2093" i="9" s="1"/>
  <c r="F2094" i="9" s="1"/>
  <c r="F2095" i="9" s="1"/>
  <c r="F2096" i="9" s="1"/>
  <c r="F2097" i="9" s="1"/>
  <c r="F2098" i="9" s="1"/>
  <c r="F2099" i="9" s="1"/>
  <c r="F2100" i="9" s="1"/>
  <c r="F2101" i="9" s="1"/>
  <c r="F2102" i="9" s="1"/>
  <c r="F2103" i="9" s="1"/>
  <c r="F2104" i="9" s="1"/>
  <c r="F2105" i="9" s="1"/>
  <c r="F2106" i="9" s="1"/>
  <c r="F2107" i="9" s="1"/>
  <c r="F2108" i="9" s="1"/>
  <c r="F2109" i="9" s="1"/>
  <c r="F2110" i="9" s="1"/>
  <c r="F2082" i="9"/>
  <c r="F2083" i="9" s="1"/>
  <c r="F2084" i="9" s="1"/>
  <c r="F2085" i="9" s="1"/>
  <c r="F2086" i="9" s="1"/>
  <c r="F2087" i="9" s="1"/>
  <c r="F2088" i="9" s="1"/>
  <c r="F2089" i="9" s="1"/>
  <c r="F2031" i="9"/>
  <c r="F2032" i="9" s="1"/>
  <c r="F2033" i="9" s="1"/>
  <c r="F2034" i="9" s="1"/>
  <c r="F2035" i="9" s="1"/>
  <c r="F2036" i="9" s="1"/>
  <c r="F2037" i="9" s="1"/>
  <c r="F2038" i="9" s="1"/>
  <c r="F2039" i="9" s="1"/>
  <c r="F2040" i="9" s="1"/>
  <c r="F2041" i="9" s="1"/>
  <c r="F2042" i="9" s="1"/>
  <c r="F2043" i="9" s="1"/>
  <c r="F2044" i="9" s="1"/>
  <c r="F2045" i="9" s="1"/>
  <c r="F2046" i="9" s="1"/>
  <c r="F2047" i="9" s="1"/>
  <c r="F2048" i="9" s="1"/>
  <c r="F2049" i="9" s="1"/>
  <c r="F2050" i="9" s="1"/>
  <c r="F2051" i="9" s="1"/>
  <c r="F2052" i="9" s="1"/>
  <c r="F2053" i="9" s="1"/>
  <c r="F2054" i="9" s="1"/>
  <c r="F2055" i="9" s="1"/>
  <c r="F2056" i="9" s="1"/>
  <c r="F2057" i="9" s="1"/>
  <c r="F2058" i="9" s="1"/>
  <c r="F2059" i="9" s="1"/>
  <c r="F2060" i="9" s="1"/>
  <c r="F2061" i="9" s="1"/>
  <c r="F2062" i="9" s="1"/>
  <c r="F2063" i="9" s="1"/>
  <c r="F2064" i="9" s="1"/>
  <c r="F2065" i="9" s="1"/>
  <c r="F2066" i="9" s="1"/>
  <c r="F2067" i="9" s="1"/>
  <c r="F2068" i="9" s="1"/>
  <c r="F2069" i="9" s="1"/>
  <c r="F2070" i="9" s="1"/>
  <c r="F2071" i="9" s="1"/>
  <c r="F2072" i="9" s="1"/>
  <c r="F2073" i="9" s="1"/>
  <c r="F2074" i="9" s="1"/>
  <c r="F2075" i="9" s="1"/>
  <c r="F2076" i="9" s="1"/>
  <c r="F2021" i="9"/>
  <c r="F2022" i="9" s="1"/>
  <c r="F2023" i="9" s="1"/>
  <c r="F2024" i="9" s="1"/>
  <c r="F2025" i="9" s="1"/>
  <c r="F2026" i="9" s="1"/>
  <c r="F2027" i="9" s="1"/>
  <c r="F2028" i="9" s="1"/>
  <c r="F2029" i="9" s="1"/>
  <c r="F2030" i="9" s="1"/>
  <c r="F1940" i="9"/>
  <c r="F1941" i="9" s="1"/>
  <c r="F1942" i="9" s="1"/>
  <c r="F1943" i="9" s="1"/>
  <c r="F1944" i="9" s="1"/>
  <c r="F1945" i="9" s="1"/>
  <c r="F1946" i="9" s="1"/>
  <c r="F1947" i="9" s="1"/>
  <c r="F1948" i="9" s="1"/>
  <c r="F1949" i="9" s="1"/>
  <c r="F1950" i="9" s="1"/>
  <c r="F1951" i="9" s="1"/>
  <c r="F1952" i="9" s="1"/>
  <c r="F1953" i="9" s="1"/>
  <c r="F1954" i="9" s="1"/>
  <c r="F1955" i="9" s="1"/>
  <c r="F1956" i="9" s="1"/>
  <c r="F1957" i="9" s="1"/>
  <c r="F1958" i="9" s="1"/>
  <c r="F1959" i="9" s="1"/>
  <c r="F1960" i="9" s="1"/>
  <c r="F1961" i="9" s="1"/>
  <c r="F1962" i="9" s="1"/>
  <c r="F1963" i="9" s="1"/>
  <c r="F1964" i="9" s="1"/>
  <c r="F1965" i="9" s="1"/>
  <c r="F1966" i="9" s="1"/>
  <c r="F1967" i="9" s="1"/>
  <c r="F1968" i="9" s="1"/>
  <c r="F1969" i="9" s="1"/>
  <c r="F1970" i="9" s="1"/>
  <c r="F1971" i="9" s="1"/>
  <c r="F1972" i="9" s="1"/>
  <c r="F1973" i="9" s="1"/>
  <c r="F1974" i="9" s="1"/>
  <c r="F1975" i="9" s="1"/>
  <c r="F1976" i="9" s="1"/>
  <c r="F1977" i="9" s="1"/>
  <c r="F1978" i="9" s="1"/>
  <c r="F1979" i="9" s="1"/>
  <c r="F1980" i="9" s="1"/>
  <c r="F1981" i="9" s="1"/>
  <c r="F1982" i="9" s="1"/>
  <c r="F1983" i="9" s="1"/>
  <c r="F1984" i="9" s="1"/>
  <c r="F1985" i="9" s="1"/>
  <c r="F1986" i="9" s="1"/>
  <c r="F1987" i="9" s="1"/>
  <c r="F1988" i="9" s="1"/>
  <c r="F1989" i="9" s="1"/>
  <c r="F1990" i="9" s="1"/>
  <c r="F1991" i="9" s="1"/>
  <c r="F1992" i="9" s="1"/>
  <c r="F1993" i="9" s="1"/>
  <c r="F1994" i="9" s="1"/>
  <c r="F1995" i="9" s="1"/>
  <c r="F1996" i="9" s="1"/>
  <c r="F1997" i="9" s="1"/>
  <c r="F1998" i="9" s="1"/>
  <c r="F1999" i="9" s="1"/>
  <c r="F2000" i="9" s="1"/>
  <c r="F2001" i="9" s="1"/>
  <c r="F2002" i="9" s="1"/>
  <c r="F2003" i="9" s="1"/>
  <c r="F2004" i="9" s="1"/>
  <c r="F2005" i="9" s="1"/>
  <c r="F2006" i="9" s="1"/>
  <c r="F2007" i="9" s="1"/>
  <c r="F2008" i="9" s="1"/>
  <c r="F2009" i="9" s="1"/>
  <c r="F2010" i="9" s="1"/>
  <c r="F2011" i="9" s="1"/>
  <c r="F2012" i="9" s="1"/>
  <c r="F2013" i="9" s="1"/>
  <c r="F2014" i="9" s="1"/>
  <c r="F1932" i="9"/>
  <c r="F1933" i="9" s="1"/>
  <c r="F1934" i="9" s="1"/>
  <c r="F1935" i="9" s="1"/>
  <c r="F1936" i="9" s="1"/>
  <c r="F1937" i="9" s="1"/>
  <c r="F1938" i="9" s="1"/>
  <c r="F1939" i="9" s="1"/>
  <c r="F1931" i="9"/>
  <c r="F1881" i="9"/>
  <c r="F1882" i="9" s="1"/>
  <c r="F1883" i="9" s="1"/>
  <c r="F1884" i="9" s="1"/>
  <c r="F1885" i="9" s="1"/>
  <c r="F1886" i="9" s="1"/>
  <c r="F1887" i="9" s="1"/>
  <c r="F1888" i="9" s="1"/>
  <c r="F1889" i="9" s="1"/>
  <c r="F1890" i="9" s="1"/>
  <c r="F1891" i="9" s="1"/>
  <c r="F1892" i="9" s="1"/>
  <c r="F1893" i="9" s="1"/>
  <c r="F1894" i="9" s="1"/>
  <c r="F1895" i="9" s="1"/>
  <c r="F1896" i="9" s="1"/>
  <c r="F1897" i="9" s="1"/>
  <c r="F1898" i="9" s="1"/>
  <c r="F1899" i="9" s="1"/>
  <c r="F1900" i="9" s="1"/>
  <c r="F1901" i="9" s="1"/>
  <c r="F1902" i="9" s="1"/>
  <c r="F1903" i="9" s="1"/>
  <c r="F1904" i="9" s="1"/>
  <c r="F1905" i="9" s="1"/>
  <c r="F1906" i="9" s="1"/>
  <c r="F1907" i="9" s="1"/>
  <c r="F1908" i="9" s="1"/>
  <c r="F1909" i="9" s="1"/>
  <c r="F1910" i="9" s="1"/>
  <c r="F1911" i="9" s="1"/>
  <c r="F1912" i="9" s="1"/>
  <c r="F1913" i="9" s="1"/>
  <c r="F1914" i="9" s="1"/>
  <c r="F1915" i="9" s="1"/>
  <c r="F1916" i="9" s="1"/>
  <c r="F1917" i="9" s="1"/>
  <c r="F1918" i="9" s="1"/>
  <c r="F1919" i="9" s="1"/>
  <c r="F1920" i="9" s="1"/>
  <c r="F1921" i="9" s="1"/>
  <c r="F1924" i="9" s="1"/>
  <c r="F1871" i="9"/>
  <c r="F1872" i="9" s="1"/>
  <c r="F1873" i="9" s="1"/>
  <c r="F1874" i="9" s="1"/>
  <c r="F1875" i="9" s="1"/>
  <c r="F1876" i="9" s="1"/>
  <c r="F1877" i="9" s="1"/>
  <c r="F1878" i="9" s="1"/>
  <c r="F1879" i="9" s="1"/>
  <c r="F1880" i="9" s="1"/>
  <c r="F1868" i="9"/>
  <c r="F1869" i="9" s="1"/>
  <c r="F1870" i="9" s="1"/>
  <c r="E1861" i="9"/>
  <c r="D1861" i="9"/>
  <c r="F1849" i="9"/>
  <c r="F1850" i="9" s="1"/>
  <c r="F1851" i="9" s="1"/>
  <c r="F1852" i="9" s="1"/>
  <c r="F1853" i="9" s="1"/>
  <c r="F1854" i="9" s="1"/>
  <c r="F1855" i="9" s="1"/>
  <c r="F1856" i="9" s="1"/>
  <c r="F1857" i="9" s="1"/>
  <c r="F1858" i="9" s="1"/>
  <c r="F1859" i="9" s="1"/>
  <c r="F1860" i="9" s="1"/>
  <c r="F1862" i="9" s="1"/>
  <c r="F1847" i="9"/>
  <c r="F1848" i="9" s="1"/>
  <c r="F1844" i="9"/>
  <c r="F1845" i="9" s="1"/>
  <c r="F1846" i="9" s="1"/>
  <c r="E1837" i="9"/>
  <c r="D1837" i="9"/>
  <c r="F1796" i="9"/>
  <c r="F1797" i="9" s="1"/>
  <c r="F1798" i="9" s="1"/>
  <c r="F1799" i="9" s="1"/>
  <c r="F1800" i="9" s="1"/>
  <c r="F1801" i="9" s="1"/>
  <c r="F1802" i="9" s="1"/>
  <c r="F1803" i="9" s="1"/>
  <c r="F1804" i="9" s="1"/>
  <c r="F1805" i="9" s="1"/>
  <c r="F1806" i="9" s="1"/>
  <c r="F1807" i="9" s="1"/>
  <c r="F1808" i="9" s="1"/>
  <c r="F1809" i="9" s="1"/>
  <c r="F1810" i="9" s="1"/>
  <c r="F1811" i="9" s="1"/>
  <c r="F1812" i="9" s="1"/>
  <c r="F1813" i="9" s="1"/>
  <c r="F1814" i="9" s="1"/>
  <c r="F1815" i="9" s="1"/>
  <c r="F1816" i="9" s="1"/>
  <c r="F1817" i="9" s="1"/>
  <c r="F1818" i="9" s="1"/>
  <c r="F1819" i="9" s="1"/>
  <c r="F1820" i="9" s="1"/>
  <c r="F1821" i="9" s="1"/>
  <c r="F1822" i="9" s="1"/>
  <c r="F1823" i="9" s="1"/>
  <c r="F1824" i="9" s="1"/>
  <c r="F1825" i="9" s="1"/>
  <c r="F1826" i="9" s="1"/>
  <c r="F1827" i="9" s="1"/>
  <c r="F1828" i="9" s="1"/>
  <c r="F1829" i="9" s="1"/>
  <c r="F1830" i="9" s="1"/>
  <c r="F1831" i="9" s="1"/>
  <c r="F1832" i="9" s="1"/>
  <c r="F1833" i="9" s="1"/>
  <c r="F1834" i="9" s="1"/>
  <c r="F1835" i="9" s="1"/>
  <c r="F1836" i="9" s="1"/>
  <c r="F1838" i="9" s="1"/>
  <c r="F1780" i="9"/>
  <c r="F1781" i="9" s="1"/>
  <c r="F1782" i="9" s="1"/>
  <c r="F1783" i="9" s="1"/>
  <c r="F1784" i="9" s="1"/>
  <c r="F1785" i="9" s="1"/>
  <c r="F1786" i="9" s="1"/>
  <c r="F1787" i="9" s="1"/>
  <c r="F1788" i="9" s="1"/>
  <c r="F1789" i="9" s="1"/>
  <c r="F1790" i="9" s="1"/>
  <c r="F1791" i="9" s="1"/>
  <c r="F1792" i="9" s="1"/>
  <c r="F1793" i="9" s="1"/>
  <c r="F1794" i="9" s="1"/>
  <c r="F1795" i="9" s="1"/>
  <c r="F1778" i="9"/>
  <c r="F1779" i="9" s="1"/>
  <c r="F1777" i="9"/>
  <c r="E1770" i="9"/>
  <c r="D1770" i="9"/>
  <c r="F1724" i="9"/>
  <c r="F1725" i="9" s="1"/>
  <c r="F1726" i="9" s="1"/>
  <c r="F1727" i="9" s="1"/>
  <c r="F1728" i="9" s="1"/>
  <c r="F1729" i="9" s="1"/>
  <c r="F1730" i="9" s="1"/>
  <c r="F1731" i="9" s="1"/>
  <c r="F1732" i="9" s="1"/>
  <c r="F1733" i="9" s="1"/>
  <c r="F1734" i="9" s="1"/>
  <c r="F1735" i="9" s="1"/>
  <c r="F1736" i="9" s="1"/>
  <c r="F1737" i="9" s="1"/>
  <c r="F1738" i="9" s="1"/>
  <c r="F1739" i="9" s="1"/>
  <c r="F1740" i="9" s="1"/>
  <c r="F1741" i="9" s="1"/>
  <c r="F1742" i="9" s="1"/>
  <c r="F1743" i="9" s="1"/>
  <c r="F1744" i="9" s="1"/>
  <c r="F1745" i="9" s="1"/>
  <c r="F1746" i="9" s="1"/>
  <c r="F1747" i="9" s="1"/>
  <c r="F1748" i="9" s="1"/>
  <c r="F1749" i="9" s="1"/>
  <c r="F1750" i="9" s="1"/>
  <c r="F1751" i="9" s="1"/>
  <c r="F1752" i="9" s="1"/>
  <c r="F1753" i="9" s="1"/>
  <c r="F1754" i="9" s="1"/>
  <c r="F1755" i="9" s="1"/>
  <c r="F1756" i="9" s="1"/>
  <c r="F1757" i="9" s="1"/>
  <c r="F1758" i="9" s="1"/>
  <c r="F1759" i="9" s="1"/>
  <c r="F1760" i="9" s="1"/>
  <c r="F1761" i="9" s="1"/>
  <c r="F1762" i="9" s="1"/>
  <c r="F1763" i="9" s="1"/>
  <c r="F1764" i="9" s="1"/>
  <c r="F1765" i="9" s="1"/>
  <c r="F1766" i="9" s="1"/>
  <c r="F1767" i="9" s="1"/>
  <c r="F1768" i="9" s="1"/>
  <c r="F1769" i="9" s="1"/>
  <c r="F1771" i="9" s="1"/>
  <c r="F1708" i="9"/>
  <c r="F1709" i="9" s="1"/>
  <c r="F1710" i="9" s="1"/>
  <c r="F1711" i="9" s="1"/>
  <c r="F1712" i="9" s="1"/>
  <c r="F1713" i="9" s="1"/>
  <c r="F1714" i="9" s="1"/>
  <c r="F1715" i="9" s="1"/>
  <c r="F1716" i="9" s="1"/>
  <c r="F1717" i="9" s="1"/>
  <c r="F1718" i="9" s="1"/>
  <c r="F1719" i="9" s="1"/>
  <c r="F1720" i="9" s="1"/>
  <c r="F1721" i="9" s="1"/>
  <c r="F1722" i="9" s="1"/>
  <c r="F1723" i="9" s="1"/>
  <c r="E1701" i="9"/>
  <c r="D1701" i="9"/>
  <c r="F1674" i="9"/>
  <c r="F1675" i="9" s="1"/>
  <c r="F1676" i="9" s="1"/>
  <c r="F1677" i="9" s="1"/>
  <c r="F1678" i="9" s="1"/>
  <c r="F1679" i="9" s="1"/>
  <c r="F1680" i="9" s="1"/>
  <c r="F1681" i="9" s="1"/>
  <c r="F1682" i="9" s="1"/>
  <c r="F1683" i="9" s="1"/>
  <c r="F1684" i="9" s="1"/>
  <c r="F1685" i="9" s="1"/>
  <c r="F1686" i="9" s="1"/>
  <c r="F1687" i="9" s="1"/>
  <c r="F1688" i="9" s="1"/>
  <c r="F1689" i="9" s="1"/>
  <c r="F1690" i="9" s="1"/>
  <c r="F1691" i="9" s="1"/>
  <c r="F1692" i="9" s="1"/>
  <c r="F1693" i="9" s="1"/>
  <c r="F1694" i="9" s="1"/>
  <c r="F1695" i="9" s="1"/>
  <c r="F1696" i="9" s="1"/>
  <c r="F1697" i="9" s="1"/>
  <c r="F1698" i="9" s="1"/>
  <c r="F1699" i="9" s="1"/>
  <c r="F1700" i="9" s="1"/>
  <c r="F1702" i="9" s="1"/>
  <c r="F1672" i="9"/>
  <c r="F1673" i="9" s="1"/>
  <c r="F1670" i="9"/>
  <c r="F1671" i="9" s="1"/>
  <c r="F1669" i="9"/>
  <c r="E1661" i="9"/>
  <c r="D1661" i="9"/>
  <c r="F1633" i="9"/>
  <c r="F1634" i="9" s="1"/>
  <c r="F1635" i="9" s="1"/>
  <c r="F1636" i="9" s="1"/>
  <c r="F1637" i="9" s="1"/>
  <c r="F1638" i="9" s="1"/>
  <c r="F1639" i="9" s="1"/>
  <c r="F1640" i="9" s="1"/>
  <c r="F1641" i="9" s="1"/>
  <c r="F1642" i="9" s="1"/>
  <c r="F1643" i="9" s="1"/>
  <c r="F1644" i="9" s="1"/>
  <c r="F1645" i="9" s="1"/>
  <c r="F1646" i="9" s="1"/>
  <c r="F1647" i="9" s="1"/>
  <c r="F1648" i="9" s="1"/>
  <c r="F1649" i="9" s="1"/>
  <c r="F1650" i="9" s="1"/>
  <c r="F1651" i="9" s="1"/>
  <c r="F1652" i="9" s="1"/>
  <c r="F1653" i="9" s="1"/>
  <c r="F1654" i="9" s="1"/>
  <c r="F1655" i="9" s="1"/>
  <c r="F1656" i="9" s="1"/>
  <c r="F1657" i="9" s="1"/>
  <c r="F1658" i="9" s="1"/>
  <c r="F1659" i="9" s="1"/>
  <c r="F1660" i="9" s="1"/>
  <c r="F1662" i="9" s="1"/>
  <c r="F1632" i="9"/>
  <c r="E1625" i="9"/>
  <c r="D1625" i="9"/>
  <c r="F1601" i="9"/>
  <c r="F1602" i="9" s="1"/>
  <c r="F1603" i="9" s="1"/>
  <c r="F1604" i="9" s="1"/>
  <c r="F1605" i="9" s="1"/>
  <c r="F1606" i="9" s="1"/>
  <c r="F1607" i="9" s="1"/>
  <c r="F1608" i="9" s="1"/>
  <c r="F1609" i="9" s="1"/>
  <c r="F1610" i="9" s="1"/>
  <c r="F1611" i="9" s="1"/>
  <c r="F1612" i="9" s="1"/>
  <c r="F1613" i="9" s="1"/>
  <c r="F1614" i="9" s="1"/>
  <c r="F1615" i="9" s="1"/>
  <c r="F1616" i="9" s="1"/>
  <c r="F1617" i="9" s="1"/>
  <c r="F1618" i="9" s="1"/>
  <c r="F1619" i="9" s="1"/>
  <c r="F1620" i="9" s="1"/>
  <c r="F1621" i="9" s="1"/>
  <c r="F1622" i="9" s="1"/>
  <c r="F1623" i="9" s="1"/>
  <c r="F1624" i="9" s="1"/>
  <c r="F1626" i="9" s="1"/>
  <c r="F1599" i="9"/>
  <c r="F1600" i="9" s="1"/>
  <c r="F1523" i="9"/>
  <c r="F1524" i="9" s="1"/>
  <c r="F1525" i="9" s="1"/>
  <c r="F1526" i="9" s="1"/>
  <c r="F1527" i="9" s="1"/>
  <c r="F1528" i="9" s="1"/>
  <c r="F1529" i="9" s="1"/>
  <c r="F1530" i="9" s="1"/>
  <c r="F1531" i="9" s="1"/>
  <c r="F1532" i="9" s="1"/>
  <c r="F1533" i="9" s="1"/>
  <c r="F1534" i="9" s="1"/>
  <c r="F1535" i="9" s="1"/>
  <c r="F1536" i="9" s="1"/>
  <c r="F1537" i="9" s="1"/>
  <c r="F1538" i="9" s="1"/>
  <c r="F1539" i="9" s="1"/>
  <c r="F1540" i="9" s="1"/>
  <c r="F1541" i="9" s="1"/>
  <c r="F1542" i="9" s="1"/>
  <c r="F1543" i="9" s="1"/>
  <c r="F1544" i="9" s="1"/>
  <c r="F1545" i="9" s="1"/>
  <c r="F1546" i="9" s="1"/>
  <c r="F1547" i="9" s="1"/>
  <c r="F1548" i="9" s="1"/>
  <c r="F1549" i="9" s="1"/>
  <c r="F1550" i="9" s="1"/>
  <c r="F1551" i="9" s="1"/>
  <c r="F1552" i="9" s="1"/>
  <c r="F1553" i="9" s="1"/>
  <c r="F1554" i="9" s="1"/>
  <c r="F1555" i="9" s="1"/>
  <c r="F1556" i="9" s="1"/>
  <c r="F1557" i="9" s="1"/>
  <c r="F1558" i="9" s="1"/>
  <c r="F1559" i="9" s="1"/>
  <c r="F1560" i="9" s="1"/>
  <c r="F1561" i="9" s="1"/>
  <c r="F1562" i="9" s="1"/>
  <c r="F1563" i="9" s="1"/>
  <c r="F1564" i="9" s="1"/>
  <c r="F1565" i="9" s="1"/>
  <c r="F1566" i="9" s="1"/>
  <c r="F1567" i="9" s="1"/>
  <c r="F1568" i="9" s="1"/>
  <c r="F1569" i="9" s="1"/>
  <c r="F1570" i="9" s="1"/>
  <c r="F1571" i="9" s="1"/>
  <c r="F1572" i="9" s="1"/>
  <c r="F1573" i="9" s="1"/>
  <c r="F1574" i="9" s="1"/>
  <c r="F1575" i="9" s="1"/>
  <c r="F1576" i="9" s="1"/>
  <c r="F1577" i="9" s="1"/>
  <c r="F1578" i="9" s="1"/>
  <c r="F1579" i="9" s="1"/>
  <c r="F1580" i="9" s="1"/>
  <c r="F1581" i="9" s="1"/>
  <c r="F1582" i="9" s="1"/>
  <c r="F1583" i="9" s="1"/>
  <c r="F1584" i="9" s="1"/>
  <c r="F1585" i="9" s="1"/>
  <c r="F1586" i="9" s="1"/>
  <c r="F1587" i="9" s="1"/>
  <c r="F1588" i="9" s="1"/>
  <c r="F1589" i="9" s="1"/>
  <c r="F1590" i="9" s="1"/>
  <c r="F1591" i="9" s="1"/>
  <c r="F1593" i="9" s="1"/>
  <c r="F1517" i="9"/>
  <c r="F1518" i="9" s="1"/>
  <c r="F1519" i="9" s="1"/>
  <c r="F1520" i="9" s="1"/>
  <c r="F1521" i="9" s="1"/>
  <c r="F1522" i="9" s="1"/>
  <c r="F1516" i="9"/>
  <c r="F1449" i="9"/>
  <c r="F1450" i="9" s="1"/>
  <c r="F1451" i="9" s="1"/>
  <c r="F1452" i="9" s="1"/>
  <c r="F1453" i="9" s="1"/>
  <c r="F1454" i="9" s="1"/>
  <c r="F1455" i="9" s="1"/>
  <c r="F1456" i="9" s="1"/>
  <c r="F1457" i="9" s="1"/>
  <c r="F1458" i="9" s="1"/>
  <c r="F1459" i="9" s="1"/>
  <c r="F1460" i="9" s="1"/>
  <c r="F1461" i="9" s="1"/>
  <c r="F1462" i="9" s="1"/>
  <c r="F1463" i="9" s="1"/>
  <c r="F1464" i="9" s="1"/>
  <c r="F1465" i="9" s="1"/>
  <c r="F1466" i="9" s="1"/>
  <c r="F1467" i="9" s="1"/>
  <c r="F1468" i="9" s="1"/>
  <c r="F1469" i="9" s="1"/>
  <c r="F1470" i="9" s="1"/>
  <c r="F1471" i="9" s="1"/>
  <c r="F1472" i="9" s="1"/>
  <c r="F1473" i="9" s="1"/>
  <c r="F1474" i="9" s="1"/>
  <c r="F1475" i="9" s="1"/>
  <c r="F1476" i="9" s="1"/>
  <c r="F1477" i="9" s="1"/>
  <c r="F1478" i="9" s="1"/>
  <c r="F1479" i="9" s="1"/>
  <c r="F1480" i="9" s="1"/>
  <c r="F1481" i="9" s="1"/>
  <c r="F1482" i="9" s="1"/>
  <c r="F1483" i="9" s="1"/>
  <c r="F1484" i="9" s="1"/>
  <c r="F1485" i="9" s="1"/>
  <c r="F1486" i="9" s="1"/>
  <c r="F1487" i="9" s="1"/>
  <c r="F1488" i="9" s="1"/>
  <c r="F1489" i="9" s="1"/>
  <c r="F1490" i="9" s="1"/>
  <c r="F1491" i="9" s="1"/>
  <c r="F1492" i="9" s="1"/>
  <c r="F1493" i="9" s="1"/>
  <c r="F1494" i="9" s="1"/>
  <c r="F1495" i="9" s="1"/>
  <c r="F1496" i="9" s="1"/>
  <c r="F1497" i="9" s="1"/>
  <c r="F1498" i="9" s="1"/>
  <c r="F1499" i="9" s="1"/>
  <c r="F1500" i="9" s="1"/>
  <c r="F1501" i="9" s="1"/>
  <c r="F1502" i="9" s="1"/>
  <c r="F1503" i="9" s="1"/>
  <c r="F1504" i="9" s="1"/>
  <c r="F1505" i="9" s="1"/>
  <c r="F1506" i="9" s="1"/>
  <c r="F1507" i="9" s="1"/>
  <c r="F1508" i="9" s="1"/>
  <c r="F1510" i="9" s="1"/>
  <c r="E1442" i="9"/>
  <c r="D1442" i="9"/>
  <c r="F1413" i="9"/>
  <c r="F1414" i="9" s="1"/>
  <c r="F1415" i="9" s="1"/>
  <c r="F1416" i="9" s="1"/>
  <c r="F1417" i="9" s="1"/>
  <c r="F1418" i="9" s="1"/>
  <c r="F1419" i="9" s="1"/>
  <c r="F1420" i="9" s="1"/>
  <c r="F1421" i="9" s="1"/>
  <c r="F1422" i="9" s="1"/>
  <c r="F1423" i="9" s="1"/>
  <c r="F1424" i="9" s="1"/>
  <c r="F1425" i="9" s="1"/>
  <c r="F1426" i="9" s="1"/>
  <c r="F1427" i="9" s="1"/>
  <c r="F1428" i="9" s="1"/>
  <c r="F1429" i="9" s="1"/>
  <c r="F1430" i="9" s="1"/>
  <c r="F1431" i="9" s="1"/>
  <c r="F1432" i="9" s="1"/>
  <c r="F1433" i="9" s="1"/>
  <c r="F1434" i="9" s="1"/>
  <c r="F1435" i="9" s="1"/>
  <c r="F1436" i="9" s="1"/>
  <c r="F1437" i="9" s="1"/>
  <c r="F1438" i="9" s="1"/>
  <c r="F1439" i="9" s="1"/>
  <c r="F1440" i="9" s="1"/>
  <c r="F1441" i="9" s="1"/>
  <c r="F1443" i="9" s="1"/>
  <c r="F1407" i="9"/>
  <c r="F1408" i="9" s="1"/>
  <c r="F1409" i="9" s="1"/>
  <c r="F1410" i="9" s="1"/>
  <c r="F1411" i="9" s="1"/>
  <c r="F1412" i="9" s="1"/>
  <c r="E1399" i="9"/>
  <c r="D1399" i="9"/>
  <c r="F1378" i="9"/>
  <c r="F1379" i="9" s="1"/>
  <c r="F1380" i="9" s="1"/>
  <c r="F1381" i="9" s="1"/>
  <c r="F1382" i="9" s="1"/>
  <c r="F1383" i="9" s="1"/>
  <c r="F1384" i="9" s="1"/>
  <c r="F1385" i="9" s="1"/>
  <c r="F1386" i="9" s="1"/>
  <c r="F1387" i="9" s="1"/>
  <c r="F1388" i="9" s="1"/>
  <c r="F1389" i="9" s="1"/>
  <c r="F1390" i="9" s="1"/>
  <c r="F1391" i="9" s="1"/>
  <c r="F1392" i="9" s="1"/>
  <c r="F1393" i="9" s="1"/>
  <c r="F1394" i="9" s="1"/>
  <c r="F1395" i="9" s="1"/>
  <c r="F1396" i="9" s="1"/>
  <c r="F1397" i="9" s="1"/>
  <c r="F1398" i="9" s="1"/>
  <c r="F1400" i="9" s="1"/>
  <c r="F1362" i="9"/>
  <c r="F1363" i="9" s="1"/>
  <c r="F1364" i="9" s="1"/>
  <c r="F1365" i="9" s="1"/>
  <c r="F1366" i="9" s="1"/>
  <c r="F1367" i="9" s="1"/>
  <c r="F1368" i="9" s="1"/>
  <c r="F1369" i="9" s="1"/>
  <c r="F1370" i="9" s="1"/>
  <c r="F1371" i="9" s="1"/>
  <c r="F1372" i="9" s="1"/>
  <c r="F1373" i="9" s="1"/>
  <c r="F1374" i="9" s="1"/>
  <c r="F1375" i="9" s="1"/>
  <c r="F1376" i="9" s="1"/>
  <c r="F1377" i="9" s="1"/>
  <c r="F1354" i="9"/>
  <c r="F1355" i="9" s="1"/>
  <c r="F1356" i="9" s="1"/>
  <c r="F1357" i="9" s="1"/>
  <c r="F1358" i="9" s="1"/>
  <c r="F1359" i="9" s="1"/>
  <c r="F1360" i="9" s="1"/>
  <c r="F1361" i="9" s="1"/>
  <c r="F1352" i="9"/>
  <c r="F1353" i="9" s="1"/>
  <c r="E1344" i="9"/>
  <c r="D1344" i="9"/>
  <c r="F1319" i="9"/>
  <c r="F1320" i="9" s="1"/>
  <c r="F1321" i="9" s="1"/>
  <c r="F1322" i="9" s="1"/>
  <c r="F1323" i="9" s="1"/>
  <c r="F1324" i="9" s="1"/>
  <c r="F1325" i="9" s="1"/>
  <c r="F1326" i="9" s="1"/>
  <c r="F1327" i="9" s="1"/>
  <c r="F1328" i="9" s="1"/>
  <c r="F1329" i="9" s="1"/>
  <c r="F1330" i="9" s="1"/>
  <c r="F1331" i="9" s="1"/>
  <c r="F1332" i="9" s="1"/>
  <c r="F1333" i="9" s="1"/>
  <c r="F1334" i="9" s="1"/>
  <c r="F1335" i="9" s="1"/>
  <c r="F1336" i="9" s="1"/>
  <c r="F1337" i="9" s="1"/>
  <c r="F1338" i="9" s="1"/>
  <c r="F1339" i="9" s="1"/>
  <c r="F1340" i="9" s="1"/>
  <c r="F1341" i="9" s="1"/>
  <c r="F1342" i="9" s="1"/>
  <c r="F1343" i="9" s="1"/>
  <c r="F1345" i="9" s="1"/>
  <c r="F1311" i="9"/>
  <c r="F1312" i="9" s="1"/>
  <c r="F1313" i="9" s="1"/>
  <c r="F1314" i="9" s="1"/>
  <c r="F1315" i="9" s="1"/>
  <c r="F1316" i="9" s="1"/>
  <c r="F1317" i="9" s="1"/>
  <c r="F1318" i="9" s="1"/>
  <c r="F1309" i="9"/>
  <c r="F1310" i="9" s="1"/>
  <c r="F1308" i="9"/>
  <c r="E1300" i="9"/>
  <c r="D1300" i="9"/>
  <c r="F1294" i="9"/>
  <c r="F1295" i="9" s="1"/>
  <c r="F1296" i="9" s="1"/>
  <c r="F1297" i="9" s="1"/>
  <c r="F1298" i="9" s="1"/>
  <c r="F1299" i="9" s="1"/>
  <c r="F1301" i="9" s="1"/>
  <c r="F1286" i="9"/>
  <c r="F1287" i="9" s="1"/>
  <c r="F1288" i="9" s="1"/>
  <c r="F1289" i="9" s="1"/>
  <c r="F1290" i="9" s="1"/>
  <c r="F1291" i="9" s="1"/>
  <c r="F1292" i="9" s="1"/>
  <c r="F1293" i="9" s="1"/>
  <c r="F1284" i="9"/>
  <c r="F1285" i="9" s="1"/>
  <c r="F1262" i="9"/>
  <c r="F1263" i="9" s="1"/>
  <c r="F1264" i="9" s="1"/>
  <c r="F1265" i="9" s="1"/>
  <c r="F1266" i="9" s="1"/>
  <c r="F1267" i="9" s="1"/>
  <c r="F1268" i="9" s="1"/>
  <c r="F1269" i="9" s="1"/>
  <c r="F1270" i="9" s="1"/>
  <c r="F1271" i="9" s="1"/>
  <c r="F1272" i="9" s="1"/>
  <c r="F1273" i="9" s="1"/>
  <c r="F1274" i="9" s="1"/>
  <c r="F1276" i="9" s="1"/>
  <c r="F1230" i="9"/>
  <c r="F1231" i="9" s="1"/>
  <c r="F1232" i="9" s="1"/>
  <c r="F1233" i="9" s="1"/>
  <c r="F1234" i="9" s="1"/>
  <c r="F1235" i="9" s="1"/>
  <c r="F1236" i="9" s="1"/>
  <c r="F1237" i="9" s="1"/>
  <c r="F1238" i="9" s="1"/>
  <c r="F1239" i="9" s="1"/>
  <c r="F1240" i="9" s="1"/>
  <c r="F1241" i="9" s="1"/>
  <c r="F1242" i="9" s="1"/>
  <c r="F1243" i="9" s="1"/>
  <c r="F1244" i="9" s="1"/>
  <c r="F1245" i="9" s="1"/>
  <c r="F1246" i="9" s="1"/>
  <c r="F1247" i="9" s="1"/>
  <c r="F1248" i="9" s="1"/>
  <c r="F1249" i="9" s="1"/>
  <c r="F1250" i="9" s="1"/>
  <c r="F1251" i="9" s="1"/>
  <c r="F1252" i="9" s="1"/>
  <c r="F1253" i="9" s="1"/>
  <c r="F1254" i="9" s="1"/>
  <c r="F1255" i="9" s="1"/>
  <c r="F1256" i="9" s="1"/>
  <c r="F1257" i="9" s="1"/>
  <c r="F1258" i="9" s="1"/>
  <c r="F1259" i="9" s="1"/>
  <c r="F1260" i="9" s="1"/>
  <c r="F1261" i="9" s="1"/>
  <c r="F1214" i="9"/>
  <c r="F1215" i="9" s="1"/>
  <c r="F1216" i="9" s="1"/>
  <c r="F1217" i="9" s="1"/>
  <c r="F1218" i="9" s="1"/>
  <c r="F1219" i="9" s="1"/>
  <c r="F1220" i="9" s="1"/>
  <c r="F1221" i="9" s="1"/>
  <c r="F1222" i="9" s="1"/>
  <c r="F1223" i="9" s="1"/>
  <c r="F1224" i="9" s="1"/>
  <c r="F1225" i="9" s="1"/>
  <c r="F1226" i="9" s="1"/>
  <c r="F1227" i="9" s="1"/>
  <c r="F1228" i="9" s="1"/>
  <c r="F1229" i="9" s="1"/>
  <c r="F1212" i="9"/>
  <c r="F1213" i="9" s="1"/>
  <c r="F1211" i="9"/>
  <c r="E1204" i="9"/>
  <c r="D1204" i="9"/>
  <c r="F1158" i="9"/>
  <c r="F1159" i="9" s="1"/>
  <c r="F1160" i="9" s="1"/>
  <c r="F1161" i="9" s="1"/>
  <c r="F1162" i="9" s="1"/>
  <c r="F1163" i="9" s="1"/>
  <c r="F1164" i="9" s="1"/>
  <c r="F1165" i="9" s="1"/>
  <c r="F1166" i="9" s="1"/>
  <c r="F1167" i="9" s="1"/>
  <c r="F1168" i="9" s="1"/>
  <c r="F1169" i="9" s="1"/>
  <c r="F1170" i="9" s="1"/>
  <c r="F1171" i="9" s="1"/>
  <c r="F1172" i="9" s="1"/>
  <c r="F1173" i="9" s="1"/>
  <c r="F1174" i="9" s="1"/>
  <c r="F1175" i="9" s="1"/>
  <c r="F1176" i="9" s="1"/>
  <c r="F1177" i="9" s="1"/>
  <c r="F1178" i="9" s="1"/>
  <c r="F1179" i="9" s="1"/>
  <c r="F1180" i="9" s="1"/>
  <c r="F1181" i="9" s="1"/>
  <c r="F1182" i="9" s="1"/>
  <c r="F1183" i="9" s="1"/>
  <c r="F1184" i="9" s="1"/>
  <c r="F1185" i="9" s="1"/>
  <c r="F1186" i="9" s="1"/>
  <c r="F1187" i="9" s="1"/>
  <c r="F1188" i="9" s="1"/>
  <c r="F1189" i="9" s="1"/>
  <c r="F1190" i="9" s="1"/>
  <c r="F1191" i="9" s="1"/>
  <c r="F1192" i="9" s="1"/>
  <c r="F1193" i="9" s="1"/>
  <c r="F1194" i="9" s="1"/>
  <c r="F1195" i="9" s="1"/>
  <c r="F1196" i="9" s="1"/>
  <c r="F1197" i="9" s="1"/>
  <c r="F1198" i="9" s="1"/>
  <c r="F1199" i="9" s="1"/>
  <c r="F1200" i="9" s="1"/>
  <c r="F1201" i="9" s="1"/>
  <c r="F1202" i="9" s="1"/>
  <c r="F1203" i="9" s="1"/>
  <c r="F1205" i="9" s="1"/>
  <c r="F1136" i="9"/>
  <c r="F1137" i="9" s="1"/>
  <c r="F1138" i="9" s="1"/>
  <c r="F1139" i="9" s="1"/>
  <c r="F1140" i="9" s="1"/>
  <c r="F1141" i="9" s="1"/>
  <c r="F1142" i="9" s="1"/>
  <c r="F1143" i="9" s="1"/>
  <c r="F1144" i="9" s="1"/>
  <c r="F1145" i="9" s="1"/>
  <c r="F1146" i="9" s="1"/>
  <c r="F1147" i="9" s="1"/>
  <c r="F1148" i="9" s="1"/>
  <c r="F1149" i="9" s="1"/>
  <c r="F1150" i="9" s="1"/>
  <c r="F1151" i="9" s="1"/>
  <c r="F1152" i="9" s="1"/>
  <c r="F1153" i="9" s="1"/>
  <c r="F1154" i="9" s="1"/>
  <c r="F1155" i="9" s="1"/>
  <c r="F1156" i="9" s="1"/>
  <c r="F1157" i="9" s="1"/>
  <c r="F1134" i="9"/>
  <c r="F1135" i="9" s="1"/>
  <c r="F1132" i="9"/>
  <c r="F1133" i="9" s="1"/>
  <c r="F1130" i="9"/>
  <c r="F1131" i="9" s="1"/>
  <c r="F1129" i="9"/>
  <c r="E1122" i="9"/>
  <c r="D1122" i="9"/>
  <c r="F1120" i="9"/>
  <c r="F1121" i="9" s="1"/>
  <c r="F1123" i="9" s="1"/>
  <c r="F1112" i="9"/>
  <c r="F1113" i="9" s="1"/>
  <c r="F1114" i="9" s="1"/>
  <c r="F1115" i="9" s="1"/>
  <c r="F1116" i="9" s="1"/>
  <c r="F1117" i="9" s="1"/>
  <c r="F1118" i="9" s="1"/>
  <c r="F1119" i="9" s="1"/>
  <c r="F1110" i="9"/>
  <c r="F1111" i="9" s="1"/>
  <c r="F1108" i="9"/>
  <c r="F1109" i="9" s="1"/>
  <c r="F1106" i="9"/>
  <c r="F1107" i="9" s="1"/>
  <c r="E1099" i="9"/>
  <c r="D1099" i="9"/>
  <c r="F1078" i="9"/>
  <c r="F1079" i="9" s="1"/>
  <c r="F1080" i="9" s="1"/>
  <c r="F1081" i="9" s="1"/>
  <c r="F1082" i="9" s="1"/>
  <c r="F1083" i="9" s="1"/>
  <c r="F1084" i="9" s="1"/>
  <c r="F1085" i="9" s="1"/>
  <c r="F1086" i="9" s="1"/>
  <c r="F1087" i="9" s="1"/>
  <c r="F1088" i="9" s="1"/>
  <c r="F1089" i="9" s="1"/>
  <c r="F1090" i="9" s="1"/>
  <c r="F1091" i="9" s="1"/>
  <c r="F1092" i="9" s="1"/>
  <c r="F1093" i="9" s="1"/>
  <c r="F1094" i="9" s="1"/>
  <c r="F1095" i="9" s="1"/>
  <c r="F1096" i="9" s="1"/>
  <c r="F1097" i="9" s="1"/>
  <c r="F1098" i="9" s="1"/>
  <c r="F1100" i="9" s="1"/>
  <c r="F1062" i="9"/>
  <c r="F1063" i="9" s="1"/>
  <c r="F1064" i="9" s="1"/>
  <c r="F1065" i="9" s="1"/>
  <c r="F1066" i="9" s="1"/>
  <c r="F1067" i="9" s="1"/>
  <c r="F1068" i="9" s="1"/>
  <c r="F1069" i="9" s="1"/>
  <c r="F1070" i="9" s="1"/>
  <c r="F1071" i="9" s="1"/>
  <c r="F1072" i="9" s="1"/>
  <c r="F1073" i="9" s="1"/>
  <c r="F1074" i="9" s="1"/>
  <c r="F1075" i="9" s="1"/>
  <c r="F1076" i="9" s="1"/>
  <c r="F1077" i="9" s="1"/>
  <c r="F1061" i="9"/>
  <c r="E1052" i="9"/>
  <c r="D1052" i="9"/>
  <c r="F1026" i="9"/>
  <c r="F1027" i="9" s="1"/>
  <c r="F1028" i="9" s="1"/>
  <c r="F1029" i="9" s="1"/>
  <c r="F1030" i="9" s="1"/>
  <c r="F1031" i="9" s="1"/>
  <c r="F1032" i="9" s="1"/>
  <c r="F1033" i="9" s="1"/>
  <c r="F1034" i="9" s="1"/>
  <c r="F1035" i="9" s="1"/>
  <c r="F1036" i="9" s="1"/>
  <c r="F1037" i="9" s="1"/>
  <c r="F1038" i="9" s="1"/>
  <c r="F1039" i="9" s="1"/>
  <c r="F1040" i="9" s="1"/>
  <c r="F1041" i="9" s="1"/>
  <c r="F1042" i="9" s="1"/>
  <c r="F1043" i="9" s="1"/>
  <c r="F1044" i="9" s="1"/>
  <c r="F1045" i="9" s="1"/>
  <c r="F1046" i="9" s="1"/>
  <c r="F1047" i="9" s="1"/>
  <c r="F1048" i="9" s="1"/>
  <c r="F1049" i="9" s="1"/>
  <c r="F1050" i="9" s="1"/>
  <c r="F1051" i="9" s="1"/>
  <c r="F1053" i="9" s="1"/>
  <c r="F1024" i="9"/>
  <c r="F1025" i="9" s="1"/>
  <c r="F1022" i="9"/>
  <c r="F1023" i="9" s="1"/>
  <c r="F1021" i="9"/>
  <c r="E1013" i="9"/>
  <c r="D1013" i="9"/>
  <c r="F969" i="9"/>
  <c r="F970" i="9" s="1"/>
  <c r="F971" i="9" s="1"/>
  <c r="F972" i="9" s="1"/>
  <c r="F973" i="9" s="1"/>
  <c r="F974" i="9" s="1"/>
  <c r="F975" i="9" s="1"/>
  <c r="F976" i="9" s="1"/>
  <c r="F977" i="9" s="1"/>
  <c r="F978" i="9" s="1"/>
  <c r="F979" i="9" s="1"/>
  <c r="F980" i="9" s="1"/>
  <c r="F981" i="9" s="1"/>
  <c r="F982" i="9" s="1"/>
  <c r="F983" i="9" s="1"/>
  <c r="F984" i="9" s="1"/>
  <c r="F985" i="9" s="1"/>
  <c r="F986" i="9" s="1"/>
  <c r="F987" i="9" s="1"/>
  <c r="F988" i="9" s="1"/>
  <c r="F989" i="9" s="1"/>
  <c r="F990" i="9" s="1"/>
  <c r="F991" i="9" s="1"/>
  <c r="F992" i="9" s="1"/>
  <c r="F993" i="9" s="1"/>
  <c r="F994" i="9" s="1"/>
  <c r="F995" i="9" s="1"/>
  <c r="F996" i="9" s="1"/>
  <c r="F997" i="9" s="1"/>
  <c r="F998" i="9" s="1"/>
  <c r="F999" i="9" s="1"/>
  <c r="F1000" i="9" s="1"/>
  <c r="F1001" i="9" s="1"/>
  <c r="F1002" i="9" s="1"/>
  <c r="F1003" i="9" s="1"/>
  <c r="F1004" i="9" s="1"/>
  <c r="F1005" i="9" s="1"/>
  <c r="F1006" i="9" s="1"/>
  <c r="F1007" i="9" s="1"/>
  <c r="F1008" i="9" s="1"/>
  <c r="F1009" i="9" s="1"/>
  <c r="F1010" i="9" s="1"/>
  <c r="F1011" i="9" s="1"/>
  <c r="F1012" i="9" s="1"/>
  <c r="F1014" i="9" s="1"/>
  <c r="F967" i="9"/>
  <c r="F968" i="9" s="1"/>
  <c r="F965" i="9"/>
  <c r="F966" i="9" s="1"/>
  <c r="F882" i="9"/>
  <c r="F883" i="9" s="1"/>
  <c r="F884" i="9" s="1"/>
  <c r="F885" i="9" s="1"/>
  <c r="F886" i="9" s="1"/>
  <c r="F887" i="9" s="1"/>
  <c r="F888" i="9" s="1"/>
  <c r="F889" i="9" s="1"/>
  <c r="F890" i="9" s="1"/>
  <c r="F891" i="9" s="1"/>
  <c r="F892" i="9" s="1"/>
  <c r="F893" i="9" s="1"/>
  <c r="F894" i="9" s="1"/>
  <c r="F895" i="9" s="1"/>
  <c r="F896" i="9" s="1"/>
  <c r="F897" i="9" s="1"/>
  <c r="F898" i="9" s="1"/>
  <c r="F899" i="9" s="1"/>
  <c r="F900" i="9" s="1"/>
  <c r="F901" i="9" s="1"/>
  <c r="F902" i="9" s="1"/>
  <c r="F903" i="9" s="1"/>
  <c r="F904" i="9" s="1"/>
  <c r="F905" i="9" s="1"/>
  <c r="F906" i="9" s="1"/>
  <c r="F907" i="9" s="1"/>
  <c r="F908" i="9" s="1"/>
  <c r="F909" i="9" s="1"/>
  <c r="F910" i="9" s="1"/>
  <c r="F911" i="9" s="1"/>
  <c r="F912" i="9" s="1"/>
  <c r="F913" i="9" s="1"/>
  <c r="F914" i="9" s="1"/>
  <c r="F915" i="9" s="1"/>
  <c r="F916" i="9" s="1"/>
  <c r="F917" i="9" s="1"/>
  <c r="F918" i="9" s="1"/>
  <c r="F919" i="9" s="1"/>
  <c r="F920" i="9" s="1"/>
  <c r="F921" i="9" s="1"/>
  <c r="F922" i="9" s="1"/>
  <c r="F923" i="9" s="1"/>
  <c r="F924" i="9" s="1"/>
  <c r="F925" i="9" s="1"/>
  <c r="F926" i="9" s="1"/>
  <c r="F927" i="9" s="1"/>
  <c r="F928" i="9" s="1"/>
  <c r="F929" i="9" s="1"/>
  <c r="F930" i="9" s="1"/>
  <c r="F931" i="9" s="1"/>
  <c r="F932" i="9" s="1"/>
  <c r="F933" i="9" s="1"/>
  <c r="F934" i="9" s="1"/>
  <c r="F935" i="9" s="1"/>
  <c r="F936" i="9" s="1"/>
  <c r="F937" i="9" s="1"/>
  <c r="F938" i="9" s="1"/>
  <c r="F939" i="9" s="1"/>
  <c r="F940" i="9" s="1"/>
  <c r="F941" i="9" s="1"/>
  <c r="F942" i="9" s="1"/>
  <c r="F943" i="9" s="1"/>
  <c r="F944" i="9" s="1"/>
  <c r="F945" i="9" s="1"/>
  <c r="F946" i="9" s="1"/>
  <c r="F947" i="9" s="1"/>
  <c r="F948" i="9" s="1"/>
  <c r="F949" i="9" s="1"/>
  <c r="F950" i="9" s="1"/>
  <c r="F951" i="9" s="1"/>
  <c r="F952" i="9" s="1"/>
  <c r="F953" i="9" s="1"/>
  <c r="F954" i="9" s="1"/>
  <c r="F955" i="9" s="1"/>
  <c r="F956" i="9" s="1"/>
  <c r="F958" i="9" s="1"/>
  <c r="F876" i="9"/>
  <c r="F877" i="9" s="1"/>
  <c r="F878" i="9" s="1"/>
  <c r="F879" i="9" s="1"/>
  <c r="F880" i="9" s="1"/>
  <c r="F881" i="9" s="1"/>
  <c r="E868" i="9"/>
  <c r="D868" i="9"/>
  <c r="F857" i="9"/>
  <c r="F858" i="9" s="1"/>
  <c r="F859" i="9" s="1"/>
  <c r="F860" i="9" s="1"/>
  <c r="F861" i="9" s="1"/>
  <c r="F862" i="9" s="1"/>
  <c r="F863" i="9" s="1"/>
  <c r="F864" i="9" s="1"/>
  <c r="F865" i="9" s="1"/>
  <c r="F866" i="9" s="1"/>
  <c r="F867" i="9" s="1"/>
  <c r="F869" i="9" s="1"/>
  <c r="F855" i="9"/>
  <c r="F856" i="9" s="1"/>
  <c r="F853" i="9"/>
  <c r="F854" i="9" s="1"/>
  <c r="F852" i="9"/>
  <c r="E844" i="9"/>
  <c r="D844" i="9"/>
  <c r="F830" i="9"/>
  <c r="F831" i="9" s="1"/>
  <c r="F832" i="9" s="1"/>
  <c r="F833" i="9" s="1"/>
  <c r="F834" i="9" s="1"/>
  <c r="F835" i="9" s="1"/>
  <c r="F836" i="9" s="1"/>
  <c r="F837" i="9" s="1"/>
  <c r="F838" i="9" s="1"/>
  <c r="F839" i="9" s="1"/>
  <c r="F840" i="9" s="1"/>
  <c r="F841" i="9" s="1"/>
  <c r="F842" i="9" s="1"/>
  <c r="F843" i="9" s="1"/>
  <c r="F845" i="9" s="1"/>
  <c r="F828" i="9"/>
  <c r="F829" i="9" s="1"/>
  <c r="E821" i="9"/>
  <c r="D821" i="9"/>
  <c r="F812" i="9"/>
  <c r="F813" i="9" s="1"/>
  <c r="F814" i="9" s="1"/>
  <c r="F815" i="9" s="1"/>
  <c r="F816" i="9" s="1"/>
  <c r="F817" i="9" s="1"/>
  <c r="F818" i="9" s="1"/>
  <c r="F819" i="9" s="1"/>
  <c r="F820" i="9" s="1"/>
  <c r="F822" i="9" s="1"/>
  <c r="C12" i="15" s="1"/>
  <c r="F806" i="9"/>
  <c r="F807" i="9" s="1"/>
  <c r="F808" i="9" s="1"/>
  <c r="F809" i="9" s="1"/>
  <c r="F810" i="9" s="1"/>
  <c r="F811" i="9" s="1"/>
  <c r="F805" i="9"/>
  <c r="F759" i="9"/>
  <c r="F760" i="9" s="1"/>
  <c r="F761" i="9" s="1"/>
  <c r="F762" i="9" s="1"/>
  <c r="F763" i="9" s="1"/>
  <c r="F764" i="9" s="1"/>
  <c r="F765" i="9" s="1"/>
  <c r="F766" i="9" s="1"/>
  <c r="F767" i="9" s="1"/>
  <c r="F768" i="9" s="1"/>
  <c r="F769" i="9" s="1"/>
  <c r="F770" i="9" s="1"/>
  <c r="F771" i="9" s="1"/>
  <c r="F772" i="9" s="1"/>
  <c r="F773" i="9" s="1"/>
  <c r="F774" i="9" s="1"/>
  <c r="F775" i="9" s="1"/>
  <c r="F776" i="9" s="1"/>
  <c r="F777" i="9" s="1"/>
  <c r="F778" i="9" s="1"/>
  <c r="F779" i="9" s="1"/>
  <c r="F780" i="9" s="1"/>
  <c r="F781" i="9" s="1"/>
  <c r="F782" i="9" s="1"/>
  <c r="F783" i="9" s="1"/>
  <c r="F784" i="9" s="1"/>
  <c r="F785" i="9" s="1"/>
  <c r="F786" i="9" s="1"/>
  <c r="F787" i="9" s="1"/>
  <c r="F788" i="9" s="1"/>
  <c r="F789" i="9" s="1"/>
  <c r="F790" i="9" s="1"/>
  <c r="F791" i="9" s="1"/>
  <c r="F792" i="9" s="1"/>
  <c r="F793" i="9" s="1"/>
  <c r="F794" i="9" s="1"/>
  <c r="F795" i="9" s="1"/>
  <c r="F796" i="9" s="1"/>
  <c r="F798" i="9" s="1"/>
  <c r="C11" i="15" s="1"/>
  <c r="F743" i="9"/>
  <c r="F744" i="9" s="1"/>
  <c r="F745" i="9" s="1"/>
  <c r="F746" i="9" s="1"/>
  <c r="F747" i="9" s="1"/>
  <c r="F748" i="9" s="1"/>
  <c r="F749" i="9" s="1"/>
  <c r="F750" i="9" s="1"/>
  <c r="F751" i="9" s="1"/>
  <c r="F752" i="9" s="1"/>
  <c r="F753" i="9" s="1"/>
  <c r="F754" i="9" s="1"/>
  <c r="F755" i="9" s="1"/>
  <c r="F756" i="9" s="1"/>
  <c r="F757" i="9" s="1"/>
  <c r="F758" i="9" s="1"/>
  <c r="F727" i="9"/>
  <c r="F728" i="9" s="1"/>
  <c r="F729" i="9" s="1"/>
  <c r="F730" i="9" s="1"/>
  <c r="F731" i="9" s="1"/>
  <c r="F732" i="9" s="1"/>
  <c r="F733" i="9" s="1"/>
  <c r="F734" i="9" s="1"/>
  <c r="F735" i="9" s="1"/>
  <c r="F736" i="9" s="1"/>
  <c r="F737" i="9" s="1"/>
  <c r="F738" i="9" s="1"/>
  <c r="F739" i="9" s="1"/>
  <c r="F740" i="9" s="1"/>
  <c r="F741" i="9" s="1"/>
  <c r="F742" i="9" s="1"/>
  <c r="F725" i="9"/>
  <c r="F726" i="9" s="1"/>
  <c r="F723" i="9"/>
  <c r="F724" i="9" s="1"/>
  <c r="E714" i="9"/>
  <c r="D714" i="9"/>
  <c r="F683" i="9"/>
  <c r="F684" i="9" s="1"/>
  <c r="F685" i="9" s="1"/>
  <c r="F686" i="9" s="1"/>
  <c r="F687" i="9" s="1"/>
  <c r="F688" i="9" s="1"/>
  <c r="F689" i="9" s="1"/>
  <c r="F690" i="9" s="1"/>
  <c r="F691" i="9" s="1"/>
  <c r="F692" i="9" s="1"/>
  <c r="F693" i="9" s="1"/>
  <c r="F694" i="9" s="1"/>
  <c r="F695" i="9" s="1"/>
  <c r="F696" i="9" s="1"/>
  <c r="F697" i="9" s="1"/>
  <c r="F698" i="9" s="1"/>
  <c r="F699" i="9" s="1"/>
  <c r="F700" i="9" s="1"/>
  <c r="F701" i="9" s="1"/>
  <c r="F702" i="9" s="1"/>
  <c r="F703" i="9" s="1"/>
  <c r="F704" i="9" s="1"/>
  <c r="F705" i="9" s="1"/>
  <c r="F706" i="9" s="1"/>
  <c r="F707" i="9" s="1"/>
  <c r="F708" i="9" s="1"/>
  <c r="F709" i="9" s="1"/>
  <c r="F710" i="9" s="1"/>
  <c r="F711" i="9" s="1"/>
  <c r="F712" i="9" s="1"/>
  <c r="F713" i="9" s="1"/>
  <c r="F715" i="9" s="1"/>
  <c r="F681" i="9"/>
  <c r="F682" i="9" s="1"/>
  <c r="F680" i="9"/>
  <c r="F651" i="9"/>
  <c r="F652" i="9" s="1"/>
  <c r="F653" i="9" s="1"/>
  <c r="F654" i="9" s="1"/>
  <c r="F655" i="9" s="1"/>
  <c r="F656" i="9" s="1"/>
  <c r="F657" i="9" s="1"/>
  <c r="F658" i="9" s="1"/>
  <c r="F659" i="9" s="1"/>
  <c r="F660" i="9" s="1"/>
  <c r="F661" i="9" s="1"/>
  <c r="F662" i="9" s="1"/>
  <c r="F663" i="9" s="1"/>
  <c r="F664" i="9" s="1"/>
  <c r="F665" i="9" s="1"/>
  <c r="F666" i="9" s="1"/>
  <c r="F667" i="9" s="1"/>
  <c r="F668" i="9" s="1"/>
  <c r="F671" i="9" s="1"/>
  <c r="C10" i="15" s="1"/>
  <c r="F635" i="9"/>
  <c r="F636" i="9" s="1"/>
  <c r="F637" i="9" s="1"/>
  <c r="F638" i="9" s="1"/>
  <c r="F639" i="9" s="1"/>
  <c r="F640" i="9" s="1"/>
  <c r="F641" i="9" s="1"/>
  <c r="F642" i="9" s="1"/>
  <c r="F643" i="9" s="1"/>
  <c r="F644" i="9" s="1"/>
  <c r="F645" i="9" s="1"/>
  <c r="F646" i="9" s="1"/>
  <c r="F647" i="9" s="1"/>
  <c r="F648" i="9" s="1"/>
  <c r="F649" i="9" s="1"/>
  <c r="F650" i="9" s="1"/>
  <c r="F619" i="9"/>
  <c r="F620" i="9" s="1"/>
  <c r="F621" i="9" s="1"/>
  <c r="F622" i="9" s="1"/>
  <c r="F623" i="9" s="1"/>
  <c r="F624" i="9" s="1"/>
  <c r="F625" i="9" s="1"/>
  <c r="F626" i="9" s="1"/>
  <c r="F627" i="9" s="1"/>
  <c r="F628" i="9" s="1"/>
  <c r="F629" i="9" s="1"/>
  <c r="F630" i="9" s="1"/>
  <c r="F631" i="9" s="1"/>
  <c r="F632" i="9" s="1"/>
  <c r="F633" i="9" s="1"/>
  <c r="F634" i="9" s="1"/>
  <c r="F617" i="9"/>
  <c r="F618" i="9" s="1"/>
  <c r="E608" i="9"/>
  <c r="D608" i="9"/>
  <c r="F599" i="9"/>
  <c r="F600" i="9" s="1"/>
  <c r="F601" i="9" s="1"/>
  <c r="F602" i="9" s="1"/>
  <c r="F603" i="9" s="1"/>
  <c r="F604" i="9" s="1"/>
  <c r="F605" i="9" s="1"/>
  <c r="F606" i="9" s="1"/>
  <c r="F607" i="9" s="1"/>
  <c r="F609" i="9" s="1"/>
  <c r="F593" i="9"/>
  <c r="F594" i="9" s="1"/>
  <c r="F595" i="9" s="1"/>
  <c r="F596" i="9" s="1"/>
  <c r="F597" i="9" s="1"/>
  <c r="F598" i="9" s="1"/>
  <c r="F592" i="9"/>
  <c r="E583" i="9"/>
  <c r="D583" i="9"/>
  <c r="F527" i="9"/>
  <c r="F528" i="9" s="1"/>
  <c r="F529" i="9" s="1"/>
  <c r="F530" i="9" s="1"/>
  <c r="F531" i="9" s="1"/>
  <c r="F532" i="9" s="1"/>
  <c r="F533" i="9" s="1"/>
  <c r="F534" i="9" s="1"/>
  <c r="F535" i="9" s="1"/>
  <c r="F536" i="9" s="1"/>
  <c r="F537" i="9" s="1"/>
  <c r="F538" i="9" s="1"/>
  <c r="F539" i="9" s="1"/>
  <c r="F540" i="9" s="1"/>
  <c r="F541" i="9" s="1"/>
  <c r="F542" i="9" s="1"/>
  <c r="F543" i="9" s="1"/>
  <c r="F544" i="9" s="1"/>
  <c r="F545" i="9" s="1"/>
  <c r="F546" i="9" s="1"/>
  <c r="F547" i="9" s="1"/>
  <c r="F548" i="9" s="1"/>
  <c r="F549" i="9" s="1"/>
  <c r="F550" i="9" s="1"/>
  <c r="F551" i="9" s="1"/>
  <c r="F552" i="9" s="1"/>
  <c r="F553" i="9" s="1"/>
  <c r="F554" i="9" s="1"/>
  <c r="F555" i="9" s="1"/>
  <c r="F556" i="9" s="1"/>
  <c r="F557" i="9" s="1"/>
  <c r="F558" i="9" s="1"/>
  <c r="F559" i="9" s="1"/>
  <c r="F560" i="9" s="1"/>
  <c r="F561" i="9" s="1"/>
  <c r="F562" i="9" s="1"/>
  <c r="F563" i="9" s="1"/>
  <c r="F564" i="9" s="1"/>
  <c r="F565" i="9" s="1"/>
  <c r="F566" i="9" s="1"/>
  <c r="F567" i="9" s="1"/>
  <c r="F568" i="9" s="1"/>
  <c r="F569" i="9" s="1"/>
  <c r="F570" i="9" s="1"/>
  <c r="F571" i="9" s="1"/>
  <c r="F572" i="9" s="1"/>
  <c r="F573" i="9" s="1"/>
  <c r="F574" i="9" s="1"/>
  <c r="F575" i="9" s="1"/>
  <c r="F576" i="9" s="1"/>
  <c r="F577" i="9" s="1"/>
  <c r="F578" i="9" s="1"/>
  <c r="F579" i="9" s="1"/>
  <c r="F580" i="9" s="1"/>
  <c r="F581" i="9" s="1"/>
  <c r="F582" i="9" s="1"/>
  <c r="F584" i="9" s="1"/>
  <c r="C9" i="15" s="1"/>
  <c r="F525" i="9"/>
  <c r="F526" i="9" s="1"/>
  <c r="F524" i="9"/>
  <c r="E515" i="9"/>
  <c r="D515" i="9"/>
  <c r="F451" i="9"/>
  <c r="F452" i="9" s="1"/>
  <c r="F453" i="9" s="1"/>
  <c r="F454" i="9" s="1"/>
  <c r="F455" i="9" s="1"/>
  <c r="F456" i="9" s="1"/>
  <c r="F457" i="9" s="1"/>
  <c r="F458" i="9" s="1"/>
  <c r="F459" i="9" s="1"/>
  <c r="F460" i="9" s="1"/>
  <c r="F461" i="9" s="1"/>
  <c r="F462" i="9" s="1"/>
  <c r="F463" i="9" s="1"/>
  <c r="F464" i="9" s="1"/>
  <c r="F465" i="9" s="1"/>
  <c r="F466" i="9" s="1"/>
  <c r="F467" i="9" s="1"/>
  <c r="F468" i="9" s="1"/>
  <c r="F469" i="9" s="1"/>
  <c r="F470" i="9" s="1"/>
  <c r="F471" i="9" s="1"/>
  <c r="F472" i="9" s="1"/>
  <c r="F473" i="9" s="1"/>
  <c r="F474" i="9" s="1"/>
  <c r="F475" i="9" s="1"/>
  <c r="F476" i="9" s="1"/>
  <c r="F477" i="9" s="1"/>
  <c r="F478" i="9" s="1"/>
  <c r="F479" i="9" s="1"/>
  <c r="F480" i="9" s="1"/>
  <c r="F481" i="9" s="1"/>
  <c r="F482" i="9" s="1"/>
  <c r="F483" i="9" s="1"/>
  <c r="F484" i="9" s="1"/>
  <c r="F485" i="9" s="1"/>
  <c r="F486" i="9" s="1"/>
  <c r="F487" i="9" s="1"/>
  <c r="F488" i="9" s="1"/>
  <c r="F489" i="9" s="1"/>
  <c r="F490" i="9" s="1"/>
  <c r="F491" i="9" s="1"/>
  <c r="F492" i="9" s="1"/>
  <c r="F493" i="9" s="1"/>
  <c r="F494" i="9" s="1"/>
  <c r="F495" i="9" s="1"/>
  <c r="F496" i="9" s="1"/>
  <c r="F497" i="9" s="1"/>
  <c r="F498" i="9" s="1"/>
  <c r="F499" i="9" s="1"/>
  <c r="F500" i="9" s="1"/>
  <c r="F501" i="9" s="1"/>
  <c r="F502" i="9" s="1"/>
  <c r="F503" i="9" s="1"/>
  <c r="F504" i="9" s="1"/>
  <c r="F505" i="9" s="1"/>
  <c r="F506" i="9" s="1"/>
  <c r="F507" i="9" s="1"/>
  <c r="F508" i="9" s="1"/>
  <c r="F509" i="9" s="1"/>
  <c r="F510" i="9" s="1"/>
  <c r="F511" i="9" s="1"/>
  <c r="F512" i="9" s="1"/>
  <c r="F513" i="9" s="1"/>
  <c r="F514" i="9" s="1"/>
  <c r="F516" i="9" s="1"/>
  <c r="C8" i="15" s="1"/>
  <c r="F449" i="9"/>
  <c r="F450" i="9" s="1"/>
  <c r="F447" i="9"/>
  <c r="F448" i="9" s="1"/>
  <c r="E439" i="9"/>
  <c r="D439" i="9"/>
  <c r="F360" i="9"/>
  <c r="F361" i="9" s="1"/>
  <c r="F362" i="9" s="1"/>
  <c r="F363" i="9" s="1"/>
  <c r="F364" i="9" s="1"/>
  <c r="F365" i="9" s="1"/>
  <c r="F366" i="9" s="1"/>
  <c r="F367" i="9" s="1"/>
  <c r="F368" i="9" s="1"/>
  <c r="F369" i="9" s="1"/>
  <c r="F370" i="9" s="1"/>
  <c r="F371" i="9" s="1"/>
  <c r="F372" i="9" s="1"/>
  <c r="F373" i="9" s="1"/>
  <c r="F374" i="9" s="1"/>
  <c r="F375" i="9" s="1"/>
  <c r="F376" i="9" s="1"/>
  <c r="F377" i="9" s="1"/>
  <c r="F378" i="9" s="1"/>
  <c r="F379" i="9" s="1"/>
  <c r="F380" i="9" s="1"/>
  <c r="F381" i="9" s="1"/>
  <c r="F382" i="9" s="1"/>
  <c r="F383" i="9" s="1"/>
  <c r="F384" i="9" s="1"/>
  <c r="F385" i="9" s="1"/>
  <c r="F386" i="9" s="1"/>
  <c r="F387" i="9" s="1"/>
  <c r="F388" i="9" s="1"/>
  <c r="F389" i="9" s="1"/>
  <c r="F390" i="9" s="1"/>
  <c r="F391" i="9" s="1"/>
  <c r="F392" i="9" s="1"/>
  <c r="F393" i="9" s="1"/>
  <c r="F394" i="9" s="1"/>
  <c r="F395" i="9" s="1"/>
  <c r="F396" i="9" s="1"/>
  <c r="F397" i="9" s="1"/>
  <c r="F398" i="9" s="1"/>
  <c r="F399" i="9" s="1"/>
  <c r="F400" i="9" s="1"/>
  <c r="F401" i="9" s="1"/>
  <c r="F402" i="9" s="1"/>
  <c r="F403" i="9" s="1"/>
  <c r="F404" i="9" s="1"/>
  <c r="F405" i="9" s="1"/>
  <c r="F406" i="9" s="1"/>
  <c r="F407" i="9" s="1"/>
  <c r="F408" i="9" s="1"/>
  <c r="F409" i="9" s="1"/>
  <c r="F410" i="9" s="1"/>
  <c r="F411" i="9" s="1"/>
  <c r="F412" i="9" s="1"/>
  <c r="F413" i="9" s="1"/>
  <c r="F414" i="9" s="1"/>
  <c r="F415" i="9" s="1"/>
  <c r="F416" i="9" s="1"/>
  <c r="F417" i="9" s="1"/>
  <c r="F418" i="9" s="1"/>
  <c r="F419" i="9" s="1"/>
  <c r="F420" i="9" s="1"/>
  <c r="F421" i="9" s="1"/>
  <c r="F422" i="9" s="1"/>
  <c r="F423" i="9" s="1"/>
  <c r="F424" i="9" s="1"/>
  <c r="F425" i="9" s="1"/>
  <c r="F426" i="9" s="1"/>
  <c r="F427" i="9" s="1"/>
  <c r="F428" i="9" s="1"/>
  <c r="F429" i="9" s="1"/>
  <c r="F430" i="9" s="1"/>
  <c r="F431" i="9" s="1"/>
  <c r="F432" i="9" s="1"/>
  <c r="F433" i="9" s="1"/>
  <c r="F434" i="9" s="1"/>
  <c r="F435" i="9" s="1"/>
  <c r="F436" i="9" s="1"/>
  <c r="F437" i="9" s="1"/>
  <c r="F438" i="9" s="1"/>
  <c r="F440" i="9" s="1"/>
  <c r="C7" i="15" s="1"/>
  <c r="F359" i="9"/>
  <c r="E351" i="9"/>
  <c r="D351" i="9"/>
  <c r="F345" i="9"/>
  <c r="F346" i="9" s="1"/>
  <c r="F347" i="9" s="1"/>
  <c r="F348" i="9" s="1"/>
  <c r="F349" i="9" s="1"/>
  <c r="F350" i="9" s="1"/>
  <c r="F352" i="9" s="1"/>
  <c r="F329" i="9"/>
  <c r="F330" i="9" s="1"/>
  <c r="F331" i="9" s="1"/>
  <c r="F332" i="9" s="1"/>
  <c r="F333" i="9" s="1"/>
  <c r="F334" i="9" s="1"/>
  <c r="F335" i="9" s="1"/>
  <c r="F336" i="9" s="1"/>
  <c r="F337" i="9" s="1"/>
  <c r="F338" i="9" s="1"/>
  <c r="F339" i="9" s="1"/>
  <c r="F340" i="9" s="1"/>
  <c r="F341" i="9" s="1"/>
  <c r="F342" i="9" s="1"/>
  <c r="F343" i="9" s="1"/>
  <c r="F344" i="9" s="1"/>
  <c r="F321" i="9"/>
  <c r="F322" i="9" s="1"/>
  <c r="F323" i="9" s="1"/>
  <c r="F324" i="9" s="1"/>
  <c r="F325" i="9" s="1"/>
  <c r="F326" i="9" s="1"/>
  <c r="F327" i="9" s="1"/>
  <c r="F328" i="9" s="1"/>
  <c r="F320" i="9"/>
  <c r="E311" i="9"/>
  <c r="D311" i="9"/>
  <c r="F269" i="9"/>
  <c r="F270" i="9" s="1"/>
  <c r="F271" i="9" s="1"/>
  <c r="F272" i="9" s="1"/>
  <c r="F273" i="9" s="1"/>
  <c r="F274" i="9" s="1"/>
  <c r="F275" i="9" s="1"/>
  <c r="F276" i="9" s="1"/>
  <c r="F277" i="9" s="1"/>
  <c r="F278" i="9" s="1"/>
  <c r="F279" i="9" s="1"/>
  <c r="F280" i="9" s="1"/>
  <c r="F281" i="9" s="1"/>
  <c r="F282" i="9" s="1"/>
  <c r="F283" i="9" s="1"/>
  <c r="F284" i="9" s="1"/>
  <c r="F285" i="9" s="1"/>
  <c r="F286" i="9" s="1"/>
  <c r="F287" i="9" s="1"/>
  <c r="F288" i="9" s="1"/>
  <c r="F289" i="9" s="1"/>
  <c r="F290" i="9" s="1"/>
  <c r="F291" i="9" s="1"/>
  <c r="F292" i="9" s="1"/>
  <c r="F293" i="9" s="1"/>
  <c r="F294" i="9" s="1"/>
  <c r="F295" i="9" s="1"/>
  <c r="F296" i="9" s="1"/>
  <c r="F297" i="9" s="1"/>
  <c r="F298" i="9" s="1"/>
  <c r="F299" i="9" s="1"/>
  <c r="F300" i="9" s="1"/>
  <c r="F301" i="9" s="1"/>
  <c r="F302" i="9" s="1"/>
  <c r="F303" i="9" s="1"/>
  <c r="F304" i="9" s="1"/>
  <c r="F305" i="9" s="1"/>
  <c r="F306" i="9" s="1"/>
  <c r="F307" i="9" s="1"/>
  <c r="F308" i="9" s="1"/>
  <c r="F309" i="9" s="1"/>
  <c r="F310" i="9" s="1"/>
  <c r="F312" i="9" s="1"/>
  <c r="C6" i="15" s="1"/>
  <c r="F253" i="9"/>
  <c r="F254" i="9" s="1"/>
  <c r="F255" i="9" s="1"/>
  <c r="F256" i="9" s="1"/>
  <c r="F257" i="9" s="1"/>
  <c r="F258" i="9" s="1"/>
  <c r="F259" i="9" s="1"/>
  <c r="F260" i="9" s="1"/>
  <c r="F261" i="9" s="1"/>
  <c r="F262" i="9" s="1"/>
  <c r="F263" i="9" s="1"/>
  <c r="F264" i="9" s="1"/>
  <c r="F265" i="9" s="1"/>
  <c r="F266" i="9" s="1"/>
  <c r="F267" i="9" s="1"/>
  <c r="F268" i="9" s="1"/>
  <c r="F251" i="9"/>
  <c r="F252" i="9" s="1"/>
  <c r="F249" i="9"/>
  <c r="F250" i="9" s="1"/>
  <c r="F248" i="9"/>
  <c r="E240" i="9"/>
  <c r="D240" i="9"/>
  <c r="F236" i="9"/>
  <c r="F237" i="9" s="1"/>
  <c r="F238" i="9" s="1"/>
  <c r="F239" i="9" s="1"/>
  <c r="F241" i="9" s="1"/>
  <c r="C5" i="15" s="1"/>
  <c r="F220" i="9"/>
  <c r="F221" i="9" s="1"/>
  <c r="F222" i="9" s="1"/>
  <c r="F223" i="9" s="1"/>
  <c r="F224" i="9" s="1"/>
  <c r="F225" i="9" s="1"/>
  <c r="F226" i="9" s="1"/>
  <c r="F227" i="9" s="1"/>
  <c r="F228" i="9" s="1"/>
  <c r="F229" i="9" s="1"/>
  <c r="F230" i="9" s="1"/>
  <c r="F231" i="9" s="1"/>
  <c r="F232" i="9" s="1"/>
  <c r="F233" i="9" s="1"/>
  <c r="F234" i="9" s="1"/>
  <c r="F235" i="9" s="1"/>
  <c r="F212" i="9"/>
  <c r="F213" i="9" s="1"/>
  <c r="F214" i="9" s="1"/>
  <c r="F215" i="9" s="1"/>
  <c r="F216" i="9" s="1"/>
  <c r="F217" i="9" s="1"/>
  <c r="F218" i="9" s="1"/>
  <c r="F219" i="9" s="1"/>
  <c r="F206" i="9"/>
  <c r="F207" i="9" s="1"/>
  <c r="F208" i="9" s="1"/>
  <c r="F209" i="9" s="1"/>
  <c r="F210" i="9" s="1"/>
  <c r="F211" i="9" s="1"/>
  <c r="E198" i="9"/>
  <c r="D198" i="9"/>
  <c r="F163" i="9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F181" i="9" s="1"/>
  <c r="F182" i="9" s="1"/>
  <c r="F183" i="9" s="1"/>
  <c r="F184" i="9" s="1"/>
  <c r="F185" i="9" s="1"/>
  <c r="F186" i="9" s="1"/>
  <c r="F187" i="9" s="1"/>
  <c r="F188" i="9" s="1"/>
  <c r="F189" i="9" s="1"/>
  <c r="F190" i="9" s="1"/>
  <c r="F191" i="9" s="1"/>
  <c r="F192" i="9" s="1"/>
  <c r="F193" i="9" s="1"/>
  <c r="F194" i="9" s="1"/>
  <c r="F195" i="9" s="1"/>
  <c r="F196" i="9" s="1"/>
  <c r="F197" i="9" s="1"/>
  <c r="F199" i="9" s="1"/>
  <c r="F162" i="9"/>
  <c r="F116" i="9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3" i="9" s="1"/>
  <c r="C4" i="15" s="1"/>
  <c r="F100" i="9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84" i="9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82" i="9"/>
  <c r="F83" i="9" s="1"/>
  <c r="F80" i="9"/>
  <c r="F81" i="9" s="1"/>
  <c r="E70" i="9"/>
  <c r="D70" i="9"/>
  <c r="F39" i="9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1" i="9" s="1"/>
  <c r="F23" i="9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7" i="9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6" i="9"/>
  <c r="H68" i="8"/>
  <c r="F6" i="8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F635" i="8" s="1"/>
  <c r="F636" i="8" s="1"/>
  <c r="F637" i="8" s="1"/>
  <c r="F638" i="8" s="1"/>
  <c r="F639" i="8" s="1"/>
  <c r="F640" i="8" s="1"/>
  <c r="F641" i="8" s="1"/>
  <c r="F642" i="8" s="1"/>
  <c r="F643" i="8" s="1"/>
  <c r="F644" i="8" s="1"/>
  <c r="F645" i="8" s="1"/>
  <c r="F646" i="8" s="1"/>
  <c r="F647" i="8" s="1"/>
  <c r="F648" i="8" s="1"/>
  <c r="F649" i="8" s="1"/>
  <c r="F650" i="8" s="1"/>
  <c r="F651" i="8" s="1"/>
  <c r="F652" i="8" s="1"/>
  <c r="F653" i="8" s="1"/>
  <c r="F654" i="8" s="1"/>
  <c r="F655" i="8" s="1"/>
  <c r="F656" i="8" s="1"/>
  <c r="F657" i="8" s="1"/>
  <c r="F658" i="8" s="1"/>
  <c r="F659" i="8" s="1"/>
  <c r="F660" i="8" s="1"/>
  <c r="F661" i="8" s="1"/>
  <c r="F662" i="8" s="1"/>
  <c r="F663" i="8" s="1"/>
  <c r="F664" i="8" s="1"/>
  <c r="F665" i="8" s="1"/>
  <c r="F666" i="8" s="1"/>
  <c r="F667" i="8" s="1"/>
  <c r="F668" i="8" s="1"/>
  <c r="F669" i="8" s="1"/>
  <c r="F670" i="8" s="1"/>
  <c r="F671" i="8" s="1"/>
  <c r="F672" i="8" s="1"/>
  <c r="F673" i="8" s="1"/>
  <c r="F674" i="8" s="1"/>
  <c r="F675" i="8" s="1"/>
  <c r="F676" i="8" s="1"/>
  <c r="F677" i="8" s="1"/>
  <c r="F678" i="8" s="1"/>
  <c r="F679" i="8" s="1"/>
  <c r="F680" i="8" s="1"/>
  <c r="F681" i="8" s="1"/>
  <c r="F682" i="8" s="1"/>
  <c r="F683" i="8" s="1"/>
  <c r="F684" i="8" s="1"/>
  <c r="F685" i="8" s="1"/>
  <c r="F686" i="8" s="1"/>
  <c r="F687" i="8" s="1"/>
  <c r="F688" i="8" s="1"/>
  <c r="F689" i="8" s="1"/>
  <c r="F690" i="8" s="1"/>
  <c r="F691" i="8" s="1"/>
  <c r="F692" i="8" s="1"/>
  <c r="F693" i="8" s="1"/>
  <c r="F694" i="8" s="1"/>
  <c r="F695" i="8" s="1"/>
  <c r="F696" i="8" s="1"/>
  <c r="F697" i="8" s="1"/>
  <c r="F698" i="8" s="1"/>
  <c r="F699" i="8" s="1"/>
  <c r="F700" i="8" s="1"/>
  <c r="F701" i="8" s="1"/>
  <c r="F702" i="8" s="1"/>
  <c r="F703" i="8" s="1"/>
  <c r="F704" i="8" s="1"/>
  <c r="F705" i="8" s="1"/>
  <c r="F706" i="8" s="1"/>
  <c r="F707" i="8" s="1"/>
  <c r="F708" i="8" s="1"/>
  <c r="F709" i="8" s="1"/>
  <c r="F710" i="8" s="1"/>
  <c r="F711" i="8" s="1"/>
  <c r="F712" i="8" s="1"/>
  <c r="F713" i="8" s="1"/>
  <c r="F714" i="8" s="1"/>
  <c r="F715" i="8" s="1"/>
  <c r="F716" i="8" s="1"/>
  <c r="F717" i="8" s="1"/>
  <c r="F718" i="8" s="1"/>
  <c r="F719" i="8" s="1"/>
  <c r="F720" i="8" s="1"/>
  <c r="F721" i="8" s="1"/>
  <c r="F722" i="8" s="1"/>
  <c r="F723" i="8" s="1"/>
  <c r="F724" i="8" s="1"/>
  <c r="F725" i="8" s="1"/>
  <c r="F726" i="8" s="1"/>
  <c r="F727" i="8" s="1"/>
  <c r="F728" i="8" s="1"/>
  <c r="F729" i="8" s="1"/>
  <c r="F730" i="8" s="1"/>
  <c r="F731" i="8" s="1"/>
  <c r="F732" i="8" s="1"/>
  <c r="F733" i="8" s="1"/>
  <c r="F734" i="8" s="1"/>
  <c r="F735" i="8" s="1"/>
  <c r="F736" i="8" s="1"/>
  <c r="F737" i="8" s="1"/>
  <c r="F738" i="8" s="1"/>
  <c r="F739" i="8" s="1"/>
  <c r="F740" i="8" s="1"/>
  <c r="F741" i="8" s="1"/>
  <c r="F742" i="8" s="1"/>
  <c r="F743" i="8" s="1"/>
  <c r="F744" i="8" s="1"/>
  <c r="F745" i="8" s="1"/>
  <c r="F746" i="8" s="1"/>
  <c r="F747" i="8" s="1"/>
  <c r="F748" i="8" s="1"/>
  <c r="F749" i="8" s="1"/>
  <c r="F750" i="8" s="1"/>
  <c r="F751" i="8" s="1"/>
  <c r="F752" i="8" s="1"/>
  <c r="F753" i="8" s="1"/>
  <c r="F754" i="8" s="1"/>
  <c r="F755" i="8" s="1"/>
  <c r="F756" i="8" s="1"/>
  <c r="F757" i="8" s="1"/>
  <c r="F758" i="8" s="1"/>
  <c r="F759" i="8" s="1"/>
  <c r="F760" i="8" s="1"/>
  <c r="F761" i="8" s="1"/>
  <c r="F762" i="8" s="1"/>
  <c r="F763" i="8" s="1"/>
  <c r="F764" i="8" s="1"/>
  <c r="F765" i="8" s="1"/>
  <c r="F766" i="8" s="1"/>
  <c r="F767" i="8" s="1"/>
  <c r="F768" i="8" s="1"/>
  <c r="F769" i="8" s="1"/>
  <c r="F770" i="8" s="1"/>
  <c r="F771" i="8" s="1"/>
  <c r="F772" i="8" s="1"/>
  <c r="F773" i="8" s="1"/>
  <c r="F774" i="8" s="1"/>
  <c r="F775" i="8" s="1"/>
  <c r="F776" i="8" s="1"/>
  <c r="F777" i="8" s="1"/>
  <c r="F778" i="8" s="1"/>
  <c r="F779" i="8" s="1"/>
  <c r="F780" i="8" s="1"/>
  <c r="F781" i="8" s="1"/>
  <c r="F782" i="8" s="1"/>
  <c r="F783" i="8" s="1"/>
  <c r="F784" i="8" s="1"/>
  <c r="F785" i="8" s="1"/>
  <c r="F786" i="8" s="1"/>
  <c r="F787" i="8" s="1"/>
  <c r="F788" i="8" s="1"/>
  <c r="F789" i="8" s="1"/>
  <c r="F790" i="8" s="1"/>
  <c r="F791" i="8" s="1"/>
  <c r="F792" i="8" s="1"/>
  <c r="F793" i="8" s="1"/>
  <c r="F794" i="8" s="1"/>
  <c r="F795" i="8" s="1"/>
  <c r="F796" i="8" s="1"/>
  <c r="F797" i="8" s="1"/>
  <c r="F798" i="8" s="1"/>
  <c r="F799" i="8" s="1"/>
  <c r="F800" i="8" s="1"/>
  <c r="F801" i="8" s="1"/>
  <c r="F802" i="8" s="1"/>
  <c r="F803" i="8" s="1"/>
  <c r="F804" i="8" s="1"/>
  <c r="F805" i="8" s="1"/>
  <c r="F806" i="8" s="1"/>
  <c r="F807" i="8" s="1"/>
  <c r="F808" i="8" s="1"/>
  <c r="F809" i="8" s="1"/>
  <c r="F810" i="8" s="1"/>
  <c r="F811" i="8" s="1"/>
  <c r="F812" i="8" s="1"/>
  <c r="F813" i="8" s="1"/>
  <c r="F814" i="8" s="1"/>
  <c r="F815" i="8" s="1"/>
  <c r="F816" i="8" s="1"/>
  <c r="F817" i="8" s="1"/>
  <c r="F818" i="8" s="1"/>
  <c r="F819" i="8" s="1"/>
  <c r="F820" i="8" s="1"/>
  <c r="F821" i="8" s="1"/>
  <c r="F822" i="8" s="1"/>
  <c r="F823" i="8" s="1"/>
  <c r="F824" i="8" s="1"/>
  <c r="F825" i="8" s="1"/>
  <c r="F826" i="8" s="1"/>
  <c r="F827" i="8" s="1"/>
  <c r="F828" i="8" s="1"/>
  <c r="F829" i="8" s="1"/>
  <c r="F830" i="8" s="1"/>
  <c r="F831" i="8" s="1"/>
  <c r="F832" i="8" s="1"/>
  <c r="F833" i="8" s="1"/>
  <c r="F834" i="8" s="1"/>
  <c r="F835" i="8" s="1"/>
  <c r="F836" i="8" s="1"/>
  <c r="F837" i="8" s="1"/>
  <c r="F838" i="8" s="1"/>
  <c r="F839" i="8" s="1"/>
  <c r="F840" i="8" s="1"/>
  <c r="F841" i="8" s="1"/>
  <c r="F842" i="8" s="1"/>
  <c r="F843" i="8" s="1"/>
  <c r="F844" i="8" s="1"/>
  <c r="F845" i="8" s="1"/>
  <c r="F846" i="8" s="1"/>
  <c r="F847" i="8" s="1"/>
  <c r="F848" i="8" s="1"/>
  <c r="F849" i="8" s="1"/>
  <c r="F850" i="8" s="1"/>
  <c r="F851" i="8" s="1"/>
  <c r="F852" i="8" s="1"/>
  <c r="F853" i="8" s="1"/>
  <c r="F854" i="8" s="1"/>
  <c r="F855" i="8" s="1"/>
  <c r="F856" i="8" s="1"/>
  <c r="F857" i="8" s="1"/>
  <c r="F858" i="8" s="1"/>
  <c r="F859" i="8" s="1"/>
  <c r="F860" i="8" s="1"/>
  <c r="F861" i="8" s="1"/>
  <c r="F862" i="8" s="1"/>
  <c r="F863" i="8" s="1"/>
  <c r="F864" i="8" s="1"/>
  <c r="F865" i="8" s="1"/>
  <c r="F866" i="8" s="1"/>
  <c r="F867" i="8" s="1"/>
  <c r="F868" i="8" s="1"/>
  <c r="F869" i="8" s="1"/>
  <c r="F870" i="8" s="1"/>
  <c r="F871" i="8" s="1"/>
  <c r="F872" i="8" s="1"/>
  <c r="F873" i="8" s="1"/>
  <c r="F874" i="8" s="1"/>
  <c r="F875" i="8" s="1"/>
  <c r="F876" i="8" s="1"/>
  <c r="F877" i="8" s="1"/>
  <c r="F878" i="8" s="1"/>
  <c r="F879" i="8" s="1"/>
  <c r="F880" i="8" s="1"/>
  <c r="F881" i="8" s="1"/>
  <c r="F882" i="8" s="1"/>
  <c r="F883" i="8" s="1"/>
  <c r="F884" i="8" s="1"/>
  <c r="F885" i="8" s="1"/>
  <c r="F886" i="8" s="1"/>
  <c r="F887" i="8" s="1"/>
  <c r="F888" i="8" s="1"/>
  <c r="F889" i="8" s="1"/>
  <c r="F890" i="8" s="1"/>
  <c r="F891" i="8" s="1"/>
  <c r="F892" i="8" s="1"/>
  <c r="F893" i="8" s="1"/>
  <c r="F894" i="8" s="1"/>
  <c r="F895" i="8" s="1"/>
  <c r="F896" i="8" s="1"/>
  <c r="F897" i="8" s="1"/>
  <c r="F898" i="8" s="1"/>
  <c r="F899" i="8" s="1"/>
  <c r="F900" i="8" s="1"/>
  <c r="F901" i="8" s="1"/>
  <c r="F902" i="8" s="1"/>
  <c r="F903" i="8" s="1"/>
  <c r="F904" i="8" s="1"/>
  <c r="F905" i="8" s="1"/>
  <c r="F906" i="8" s="1"/>
  <c r="F907" i="8" s="1"/>
  <c r="F908" i="8" s="1"/>
  <c r="F909" i="8" s="1"/>
  <c r="F910" i="8" s="1"/>
  <c r="F911" i="8" s="1"/>
  <c r="F912" i="8" s="1"/>
  <c r="F913" i="8" s="1"/>
  <c r="F914" i="8" s="1"/>
  <c r="F915" i="8" s="1"/>
  <c r="F916" i="8" s="1"/>
  <c r="F917" i="8" s="1"/>
  <c r="F918" i="8" s="1"/>
  <c r="F919" i="8" s="1"/>
  <c r="F920" i="8" s="1"/>
  <c r="F921" i="8" s="1"/>
  <c r="F922" i="8" s="1"/>
  <c r="F923" i="8" s="1"/>
  <c r="F924" i="8" s="1"/>
  <c r="F925" i="8" s="1"/>
  <c r="F926" i="8" s="1"/>
  <c r="F927" i="8" s="1"/>
  <c r="F928" i="8" s="1"/>
  <c r="F929" i="8" s="1"/>
  <c r="F930" i="8" s="1"/>
  <c r="F931" i="8" s="1"/>
  <c r="F932" i="8" s="1"/>
  <c r="F933" i="8" s="1"/>
  <c r="F934" i="8" s="1"/>
  <c r="F935" i="8" s="1"/>
  <c r="F936" i="8" s="1"/>
  <c r="F937" i="8" s="1"/>
  <c r="F938" i="8" s="1"/>
  <c r="F939" i="8" s="1"/>
  <c r="F940" i="8" s="1"/>
  <c r="F941" i="8" s="1"/>
  <c r="F942" i="8" s="1"/>
  <c r="F943" i="8" s="1"/>
  <c r="F944" i="8" s="1"/>
  <c r="F945" i="8" s="1"/>
  <c r="F946" i="8" s="1"/>
  <c r="D947" i="8" s="1"/>
  <c r="E10" i="5" s="1"/>
  <c r="F5" i="8"/>
  <c r="F577" i="7"/>
  <c r="F578" i="7" s="1"/>
  <c r="F579" i="7" s="1"/>
  <c r="F580" i="7" s="1"/>
  <c r="F581" i="7" s="1"/>
  <c r="F582" i="7" s="1"/>
  <c r="F583" i="7" s="1"/>
  <c r="F584" i="7" s="1"/>
  <c r="D10" i="2" s="1"/>
  <c r="E562" i="7"/>
  <c r="D562" i="7"/>
  <c r="F6" i="7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F501" i="7" s="1"/>
  <c r="F502" i="7" s="1"/>
  <c r="F503" i="7" s="1"/>
  <c r="F504" i="7" s="1"/>
  <c r="F505" i="7" s="1"/>
  <c r="F506" i="7" s="1"/>
  <c r="F507" i="7" s="1"/>
  <c r="F508" i="7" s="1"/>
  <c r="F509" i="7" s="1"/>
  <c r="F510" i="7" s="1"/>
  <c r="F511" i="7" s="1"/>
  <c r="F512" i="7" s="1"/>
  <c r="F513" i="7" s="1"/>
  <c r="F514" i="7" s="1"/>
  <c r="F515" i="7" s="1"/>
  <c r="F516" i="7" s="1"/>
  <c r="F517" i="7" s="1"/>
  <c r="F518" i="7" s="1"/>
  <c r="F519" i="7" s="1"/>
  <c r="F520" i="7" s="1"/>
  <c r="F521" i="7" s="1"/>
  <c r="F522" i="7" s="1"/>
  <c r="F523" i="7" s="1"/>
  <c r="F524" i="7" s="1"/>
  <c r="F525" i="7" s="1"/>
  <c r="F526" i="7" s="1"/>
  <c r="F527" i="7" s="1"/>
  <c r="F528" i="7" s="1"/>
  <c r="F529" i="7" s="1"/>
  <c r="F530" i="7" s="1"/>
  <c r="F531" i="7" s="1"/>
  <c r="F532" i="7" s="1"/>
  <c r="F533" i="7" s="1"/>
  <c r="F534" i="7" s="1"/>
  <c r="F535" i="7" s="1"/>
  <c r="F536" i="7" s="1"/>
  <c r="F537" i="7" s="1"/>
  <c r="F538" i="7" s="1"/>
  <c r="F539" i="7" s="1"/>
  <c r="F540" i="7" s="1"/>
  <c r="F541" i="7" s="1"/>
  <c r="F542" i="7" s="1"/>
  <c r="F543" i="7" s="1"/>
  <c r="F544" i="7" s="1"/>
  <c r="F545" i="7" s="1"/>
  <c r="F546" i="7" s="1"/>
  <c r="F547" i="7" s="1"/>
  <c r="F548" i="7" s="1"/>
  <c r="F549" i="7" s="1"/>
  <c r="F550" i="7" s="1"/>
  <c r="F551" i="7" s="1"/>
  <c r="F552" i="7" s="1"/>
  <c r="F553" i="7" s="1"/>
  <c r="F554" i="7" s="1"/>
  <c r="F555" i="7" s="1"/>
  <c r="F556" i="7" s="1"/>
  <c r="F557" i="7" s="1"/>
  <c r="F558" i="7" s="1"/>
  <c r="F559" i="7" s="1"/>
  <c r="F560" i="7" s="1"/>
  <c r="F561" i="7" s="1"/>
  <c r="F4" i="7"/>
  <c r="F5" i="7" s="1"/>
  <c r="D37" i="5"/>
  <c r="D38" i="5" s="1"/>
  <c r="E31" i="5"/>
  <c r="D31" i="5"/>
  <c r="E27" i="5"/>
  <c r="E21" i="5"/>
  <c r="D21" i="5"/>
  <c r="D14" i="5"/>
  <c r="D22" i="5" s="1"/>
  <c r="E13" i="5"/>
  <c r="E53" i="4"/>
  <c r="D53" i="4"/>
  <c r="F6" i="4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E36" i="5" s="1"/>
  <c r="F5" i="4"/>
  <c r="E27" i="2"/>
  <c r="C27" i="2"/>
  <c r="D17" i="2"/>
  <c r="D27" i="2" s="1"/>
  <c r="E11" i="2"/>
  <c r="C11" i="2"/>
  <c r="R222" i="1"/>
  <c r="T222" i="1" s="1"/>
  <c r="R221" i="1"/>
  <c r="T221" i="1" s="1"/>
  <c r="R220" i="1"/>
  <c r="T220" i="1" s="1"/>
  <c r="R219" i="1"/>
  <c r="T219" i="1" s="1"/>
  <c r="R218" i="1"/>
  <c r="T218" i="1" s="1"/>
  <c r="R217" i="1"/>
  <c r="T217" i="1" s="1"/>
  <c r="R216" i="1"/>
  <c r="T216" i="1" s="1"/>
  <c r="R215" i="1"/>
  <c r="T215" i="1" s="1"/>
  <c r="Q213" i="1"/>
  <c r="R213" i="1" s="1"/>
  <c r="T213" i="1" s="1"/>
  <c r="R212" i="1"/>
  <c r="T212" i="1" s="1"/>
  <c r="R211" i="1"/>
  <c r="T211" i="1" s="1"/>
  <c r="R210" i="1"/>
  <c r="T210" i="1" s="1"/>
  <c r="R209" i="1"/>
  <c r="T209" i="1" s="1"/>
  <c r="S208" i="1"/>
  <c r="R208" i="1"/>
  <c r="R207" i="1"/>
  <c r="T207" i="1" s="1"/>
  <c r="Q206" i="1"/>
  <c r="N206" i="1"/>
  <c r="S205" i="1"/>
  <c r="R205" i="1"/>
  <c r="N204" i="1"/>
  <c r="R204" i="1" s="1"/>
  <c r="T204" i="1" s="1"/>
  <c r="R203" i="1"/>
  <c r="T203" i="1" s="1"/>
  <c r="P202" i="1"/>
  <c r="K202" i="1"/>
  <c r="S201" i="1"/>
  <c r="R201" i="1"/>
  <c r="S200" i="1"/>
  <c r="M200" i="1"/>
  <c r="K200" i="1"/>
  <c r="J200" i="1"/>
  <c r="R199" i="1"/>
  <c r="T199" i="1" s="1"/>
  <c r="S198" i="1"/>
  <c r="R198" i="1"/>
  <c r="R197" i="1"/>
  <c r="T197" i="1" s="1"/>
  <c r="R196" i="1"/>
  <c r="T196" i="1" s="1"/>
  <c r="S195" i="1"/>
  <c r="R195" i="1"/>
  <c r="R194" i="1"/>
  <c r="T194" i="1" s="1"/>
  <c r="S193" i="1"/>
  <c r="R193" i="1"/>
  <c r="S192" i="1"/>
  <c r="R192" i="1"/>
  <c r="S191" i="1"/>
  <c r="R191" i="1"/>
  <c r="S190" i="1"/>
  <c r="R190" i="1"/>
  <c r="R189" i="1"/>
  <c r="T189" i="1" s="1"/>
  <c r="R188" i="1"/>
  <c r="T188" i="1" s="1"/>
  <c r="R187" i="1"/>
  <c r="T187" i="1" s="1"/>
  <c r="S186" i="1"/>
  <c r="R186" i="1"/>
  <c r="R185" i="1"/>
  <c r="T185" i="1" s="1"/>
  <c r="R184" i="1"/>
  <c r="T184" i="1" s="1"/>
  <c r="R183" i="1"/>
  <c r="T183" i="1" s="1"/>
  <c r="S182" i="1"/>
  <c r="R182" i="1"/>
  <c r="S181" i="1"/>
  <c r="R181" i="1"/>
  <c r="R180" i="1"/>
  <c r="T180" i="1" s="1"/>
  <c r="S179" i="1"/>
  <c r="R179" i="1"/>
  <c r="R178" i="1"/>
  <c r="T178" i="1" s="1"/>
  <c r="R177" i="1"/>
  <c r="T177" i="1" s="1"/>
  <c r="R176" i="1"/>
  <c r="T176" i="1" s="1"/>
  <c r="H175" i="1"/>
  <c r="R175" i="1" s="1"/>
  <c r="T175" i="1" s="1"/>
  <c r="H174" i="1"/>
  <c r="R174" i="1" s="1"/>
  <c r="T174" i="1" s="1"/>
  <c r="H173" i="1"/>
  <c r="R173" i="1" s="1"/>
  <c r="T173" i="1" s="1"/>
  <c r="S172" i="1"/>
  <c r="R172" i="1"/>
  <c r="R171" i="1"/>
  <c r="T171" i="1" s="1"/>
  <c r="R170" i="1"/>
  <c r="T170" i="1" s="1"/>
  <c r="R169" i="1"/>
  <c r="T169" i="1" s="1"/>
  <c r="Q168" i="1"/>
  <c r="G167" i="1"/>
  <c r="R167" i="1" s="1"/>
  <c r="T167" i="1" s="1"/>
  <c r="R166" i="1"/>
  <c r="T166" i="1" s="1"/>
  <c r="N165" i="1"/>
  <c r="I165" i="1"/>
  <c r="S164" i="1"/>
  <c r="R164" i="1"/>
  <c r="R163" i="1"/>
  <c r="T163" i="1" s="1"/>
  <c r="S162" i="1"/>
  <c r="R162" i="1"/>
  <c r="A162" i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R161" i="1"/>
  <c r="T161" i="1" s="1"/>
  <c r="R160" i="1"/>
  <c r="T160" i="1" s="1"/>
  <c r="R159" i="1"/>
  <c r="T159" i="1" s="1"/>
  <c r="S158" i="1"/>
  <c r="R158" i="1"/>
  <c r="R157" i="1"/>
  <c r="T157" i="1" s="1"/>
  <c r="S156" i="1"/>
  <c r="M156" i="1"/>
  <c r="R156" i="1" s="1"/>
  <c r="R155" i="1"/>
  <c r="T155" i="1" s="1"/>
  <c r="S154" i="1"/>
  <c r="R154" i="1"/>
  <c r="R153" i="1"/>
  <c r="T153" i="1" s="1"/>
  <c r="S152" i="1"/>
  <c r="R152" i="1"/>
  <c r="S151" i="1"/>
  <c r="R151" i="1"/>
  <c r="S150" i="1"/>
  <c r="R150" i="1"/>
  <c r="S149" i="1"/>
  <c r="R149" i="1"/>
  <c r="R148" i="1"/>
  <c r="T148" i="1" s="1"/>
  <c r="S147" i="1"/>
  <c r="R147" i="1"/>
  <c r="S146" i="1"/>
  <c r="R146" i="1"/>
  <c r="S145" i="1"/>
  <c r="R145" i="1"/>
  <c r="R144" i="1"/>
  <c r="T144" i="1" s="1"/>
  <c r="S143" i="1"/>
  <c r="R143" i="1"/>
  <c r="R142" i="1"/>
  <c r="T142" i="1" s="1"/>
  <c r="R141" i="1"/>
  <c r="T141" i="1" s="1"/>
  <c r="R140" i="1"/>
  <c r="T140" i="1" s="1"/>
  <c r="R139" i="1"/>
  <c r="T139" i="1" s="1"/>
  <c r="R138" i="1"/>
  <c r="T138" i="1" s="1"/>
  <c r="R137" i="1"/>
  <c r="T137" i="1" s="1"/>
  <c r="R136" i="1"/>
  <c r="T136" i="1" s="1"/>
  <c r="R135" i="1"/>
  <c r="T135" i="1" s="1"/>
  <c r="R134" i="1"/>
  <c r="T134" i="1" s="1"/>
  <c r="S133" i="1"/>
  <c r="R133" i="1"/>
  <c r="S132" i="1"/>
  <c r="R132" i="1"/>
  <c r="E132" i="1"/>
  <c r="S131" i="1"/>
  <c r="R131" i="1"/>
  <c r="R130" i="1"/>
  <c r="T130" i="1" s="1"/>
  <c r="R129" i="1"/>
  <c r="T129" i="1" s="1"/>
  <c r="S128" i="1"/>
  <c r="R128" i="1"/>
  <c r="R127" i="1"/>
  <c r="T127" i="1" s="1"/>
  <c r="S126" i="1"/>
  <c r="R126" i="1"/>
  <c r="R125" i="1"/>
  <c r="T125" i="1" s="1"/>
  <c r="R124" i="1"/>
  <c r="T124" i="1" s="1"/>
  <c r="R123" i="1"/>
  <c r="T123" i="1" s="1"/>
  <c r="R122" i="1"/>
  <c r="T122" i="1" s="1"/>
  <c r="R121" i="1"/>
  <c r="T121" i="1" s="1"/>
  <c r="R120" i="1"/>
  <c r="T120" i="1" s="1"/>
  <c r="R119" i="1"/>
  <c r="T119" i="1" s="1"/>
  <c r="R118" i="1"/>
  <c r="T118" i="1" s="1"/>
  <c r="R117" i="1"/>
  <c r="T117" i="1" s="1"/>
  <c r="R116" i="1"/>
  <c r="T116" i="1" s="1"/>
  <c r="R115" i="1"/>
  <c r="E115" i="1"/>
  <c r="R114" i="1"/>
  <c r="T114" i="1" s="1"/>
  <c r="S113" i="1"/>
  <c r="H113" i="1"/>
  <c r="R113" i="1" s="1"/>
  <c r="S112" i="1"/>
  <c r="R112" i="1"/>
  <c r="R111" i="1"/>
  <c r="T111" i="1" s="1"/>
  <c r="R110" i="1"/>
  <c r="T110" i="1" s="1"/>
  <c r="R109" i="1"/>
  <c r="T109" i="1" s="1"/>
  <c r="R108" i="1"/>
  <c r="T108" i="1" s="1"/>
  <c r="R107" i="1"/>
  <c r="T107" i="1" s="1"/>
  <c r="S106" i="1"/>
  <c r="R106" i="1"/>
  <c r="R105" i="1"/>
  <c r="T105" i="1" s="1"/>
  <c r="R104" i="1"/>
  <c r="T104" i="1" s="1"/>
  <c r="R103" i="1"/>
  <c r="T103" i="1" s="1"/>
  <c r="S102" i="1"/>
  <c r="R102" i="1"/>
  <c r="S101" i="1"/>
  <c r="R101" i="1"/>
  <c r="S100" i="1"/>
  <c r="R100" i="1"/>
  <c r="R99" i="1"/>
  <c r="T99" i="1" s="1"/>
  <c r="S98" i="1"/>
  <c r="R98" i="1"/>
  <c r="S97" i="1"/>
  <c r="J97" i="1"/>
  <c r="R97" i="1" s="1"/>
  <c r="S96" i="1"/>
  <c r="R96" i="1"/>
  <c r="R95" i="1"/>
  <c r="T95" i="1" s="1"/>
  <c r="R94" i="1"/>
  <c r="T94" i="1" s="1"/>
  <c r="R93" i="1"/>
  <c r="T93" i="1" s="1"/>
  <c r="R92" i="1"/>
  <c r="T92" i="1" s="1"/>
  <c r="R91" i="1"/>
  <c r="T91" i="1" s="1"/>
  <c r="R90" i="1"/>
  <c r="T90" i="1" s="1"/>
  <c r="S89" i="1"/>
  <c r="R89" i="1"/>
  <c r="S88" i="1"/>
  <c r="R88" i="1"/>
  <c r="S87" i="1"/>
  <c r="R87" i="1"/>
  <c r="R86" i="1"/>
  <c r="T86" i="1" s="1"/>
  <c r="R85" i="1"/>
  <c r="T85" i="1" s="1"/>
  <c r="R84" i="1"/>
  <c r="T84" i="1" s="1"/>
  <c r="R83" i="1"/>
  <c r="T83" i="1" s="1"/>
  <c r="R82" i="1"/>
  <c r="T82" i="1" s="1"/>
  <c r="S81" i="1"/>
  <c r="R81" i="1"/>
  <c r="R80" i="1"/>
  <c r="T80" i="1" s="1"/>
  <c r="S79" i="1"/>
  <c r="R79" i="1"/>
  <c r="S78" i="1"/>
  <c r="R78" i="1"/>
  <c r="R77" i="1"/>
  <c r="T77" i="1" s="1"/>
  <c r="R76" i="1"/>
  <c r="T76" i="1" s="1"/>
  <c r="R75" i="1"/>
  <c r="T75" i="1" s="1"/>
  <c r="M74" i="1"/>
  <c r="R73" i="1"/>
  <c r="T73" i="1" s="1"/>
  <c r="S72" i="1"/>
  <c r="R72" i="1"/>
  <c r="S71" i="1"/>
  <c r="R71" i="1"/>
  <c r="R70" i="1"/>
  <c r="T70" i="1" s="1"/>
  <c r="R69" i="1"/>
  <c r="T69" i="1" s="1"/>
  <c r="R68" i="1"/>
  <c r="T68" i="1" s="1"/>
  <c r="R67" i="1"/>
  <c r="T67" i="1" s="1"/>
  <c r="S66" i="1"/>
  <c r="R66" i="1"/>
  <c r="R65" i="1"/>
  <c r="T65" i="1" s="1"/>
  <c r="S64" i="1"/>
  <c r="R64" i="1"/>
  <c r="S63" i="1"/>
  <c r="R63" i="1"/>
  <c r="S62" i="1"/>
  <c r="R62" i="1"/>
  <c r="R61" i="1"/>
  <c r="T61" i="1" s="1"/>
  <c r="S60" i="1"/>
  <c r="R60" i="1"/>
  <c r="R59" i="1"/>
  <c r="T59" i="1" s="1"/>
  <c r="S58" i="1"/>
  <c r="R58" i="1"/>
  <c r="R57" i="1"/>
  <c r="T57" i="1" s="1"/>
  <c r="S56" i="1"/>
  <c r="O56" i="1"/>
  <c r="L56" i="1"/>
  <c r="R55" i="1"/>
  <c r="T55" i="1" s="1"/>
  <c r="R54" i="1"/>
  <c r="T54" i="1" s="1"/>
  <c r="R53" i="1"/>
  <c r="T53" i="1" s="1"/>
  <c r="R52" i="1"/>
  <c r="T52" i="1" s="1"/>
  <c r="R51" i="1"/>
  <c r="T51" i="1" s="1"/>
  <c r="P50" i="1"/>
  <c r="F50" i="1"/>
  <c r="F227" i="1" s="1"/>
  <c r="S49" i="1"/>
  <c r="R49" i="1"/>
  <c r="S48" i="1"/>
  <c r="R48" i="1"/>
  <c r="S47" i="1"/>
  <c r="R47" i="1"/>
  <c r="S46" i="1"/>
  <c r="R46" i="1"/>
  <c r="R45" i="1"/>
  <c r="T45" i="1" s="1"/>
  <c r="S44" i="1"/>
  <c r="R44" i="1"/>
  <c r="R43" i="1"/>
  <c r="T43" i="1" s="1"/>
  <c r="R42" i="1"/>
  <c r="T42" i="1" s="1"/>
  <c r="S41" i="1"/>
  <c r="R41" i="1"/>
  <c r="R40" i="1"/>
  <c r="T40" i="1" s="1"/>
  <c r="R39" i="1"/>
  <c r="T39" i="1" s="1"/>
  <c r="S38" i="1"/>
  <c r="R38" i="1"/>
  <c r="S37" i="1"/>
  <c r="R37" i="1"/>
  <c r="S36" i="1"/>
  <c r="R36" i="1"/>
  <c r="S35" i="1"/>
  <c r="R35" i="1"/>
  <c r="S34" i="1"/>
  <c r="R34" i="1"/>
  <c r="S33" i="1"/>
  <c r="R33" i="1"/>
  <c r="S32" i="1"/>
  <c r="R32" i="1"/>
  <c r="S31" i="1"/>
  <c r="R31" i="1"/>
  <c r="T30" i="1"/>
  <c r="S29" i="1"/>
  <c r="L29" i="1"/>
  <c r="I29" i="1"/>
  <c r="S28" i="1"/>
  <c r="R28" i="1"/>
  <c r="S27" i="1"/>
  <c r="R27" i="1"/>
  <c r="R26" i="1"/>
  <c r="T26" i="1" s="1"/>
  <c r="R25" i="1"/>
  <c r="T25" i="1" s="1"/>
  <c r="S24" i="1"/>
  <c r="R24" i="1"/>
  <c r="S23" i="1"/>
  <c r="R23" i="1"/>
  <c r="H22" i="1"/>
  <c r="R22" i="1" s="1"/>
  <c r="T22" i="1" s="1"/>
  <c r="R21" i="1"/>
  <c r="T21" i="1" s="1"/>
  <c r="S20" i="1"/>
  <c r="R20" i="1"/>
  <c r="R19" i="1"/>
  <c r="T19" i="1" s="1"/>
  <c r="K18" i="1"/>
  <c r="R17" i="1"/>
  <c r="T17" i="1" s="1"/>
  <c r="S16" i="1"/>
  <c r="O16" i="1"/>
  <c r="J16" i="1"/>
  <c r="G16" i="1"/>
  <c r="R15" i="1"/>
  <c r="T15" i="1" s="1"/>
  <c r="R14" i="1"/>
  <c r="T14" i="1" s="1"/>
  <c r="R13" i="1"/>
  <c r="T13" i="1" s="1"/>
  <c r="T12" i="1"/>
  <c r="R11" i="1"/>
  <c r="T11" i="1" s="1"/>
  <c r="R10" i="1"/>
  <c r="T10" i="1" s="1"/>
  <c r="S9" i="1"/>
  <c r="R9" i="1"/>
  <c r="R8" i="1"/>
  <c r="T8" i="1" s="1"/>
  <c r="R7" i="1"/>
  <c r="T7" i="1" s="1"/>
  <c r="S6" i="1"/>
  <c r="R6" i="1"/>
  <c r="S5" i="1"/>
  <c r="R5" i="1"/>
  <c r="R4" i="1"/>
  <c r="T4" i="1" s="1"/>
  <c r="R3" i="1"/>
  <c r="T3" i="1" s="1"/>
  <c r="R2" i="1"/>
  <c r="T2" i="1" s="1"/>
  <c r="T193" i="1" l="1"/>
  <c r="R202" i="1"/>
  <c r="T202" i="1" s="1"/>
  <c r="T128" i="1"/>
  <c r="R165" i="1"/>
  <c r="T165" i="1" s="1"/>
  <c r="T172" i="1"/>
  <c r="T198" i="1"/>
  <c r="T48" i="1"/>
  <c r="T101" i="1"/>
  <c r="T186" i="1"/>
  <c r="T33" i="1"/>
  <c r="T49" i="1"/>
  <c r="T58" i="1"/>
  <c r="T87" i="1"/>
  <c r="T89" i="1"/>
  <c r="T106" i="1"/>
  <c r="T158" i="1"/>
  <c r="T81" i="1"/>
  <c r="T24" i="1"/>
  <c r="T28" i="1"/>
  <c r="T32" i="1"/>
  <c r="T34" i="1"/>
  <c r="T38" i="1"/>
  <c r="T44" i="1"/>
  <c r="T62" i="1"/>
  <c r="T79" i="1"/>
  <c r="T145" i="1"/>
  <c r="T147" i="1"/>
  <c r="T181" i="1"/>
  <c r="T208" i="1"/>
  <c r="Q227" i="1"/>
  <c r="T96" i="1"/>
  <c r="T152" i="1"/>
  <c r="R200" i="1"/>
  <c r="T200" i="1" s="1"/>
  <c r="T98" i="1"/>
  <c r="P227" i="1"/>
  <c r="T71" i="1"/>
  <c r="T97" i="1"/>
  <c r="T113" i="1"/>
  <c r="T151" i="1"/>
  <c r="T192" i="1"/>
  <c r="N227" i="1"/>
  <c r="T36" i="1"/>
  <c r="T46" i="1"/>
  <c r="T149" i="1"/>
  <c r="L227" i="1"/>
  <c r="T37" i="1"/>
  <c r="T47" i="1"/>
  <c r="T63" i="1"/>
  <c r="T78" i="1"/>
  <c r="T102" i="1"/>
  <c r="T112" i="1"/>
  <c r="E227" i="1"/>
  <c r="T133" i="1"/>
  <c r="T150" i="1"/>
  <c r="T191" i="1"/>
  <c r="R206" i="1"/>
  <c r="T206" i="1" s="1"/>
  <c r="S227" i="1"/>
  <c r="T9" i="1"/>
  <c r="T5" i="1"/>
  <c r="T72" i="1"/>
  <c r="R50" i="1"/>
  <c r="T50" i="1" s="1"/>
  <c r="T190" i="1"/>
  <c r="T27" i="1"/>
  <c r="T31" i="1"/>
  <c r="T100" i="1"/>
  <c r="T131" i="1"/>
  <c r="T146" i="1"/>
  <c r="T205" i="1"/>
  <c r="T35" i="1"/>
  <c r="T41" i="1"/>
  <c r="T60" i="1"/>
  <c r="T64" i="1"/>
  <c r="T66" i="1"/>
  <c r="T88" i="1"/>
  <c r="T126" i="1"/>
  <c r="T143" i="1"/>
  <c r="T154" i="1"/>
  <c r="T162" i="1"/>
  <c r="T164" i="1"/>
  <c r="R168" i="1"/>
  <c r="T168" i="1" s="1"/>
  <c r="T182" i="1"/>
  <c r="T201" i="1"/>
  <c r="E592" i="7"/>
  <c r="D8" i="2" s="1"/>
  <c r="D11" i="2" s="1"/>
  <c r="D31" i="2" s="1"/>
  <c r="D33" i="2" s="1"/>
  <c r="E34" i="5" s="1"/>
  <c r="C3" i="15"/>
  <c r="F6007" i="9"/>
  <c r="E11" i="5" s="1"/>
  <c r="E14" i="5" s="1"/>
  <c r="T6" i="1"/>
  <c r="T23" i="1"/>
  <c r="M227" i="1"/>
  <c r="R74" i="1"/>
  <c r="T74" i="1" s="1"/>
  <c r="H227" i="1"/>
  <c r="G227" i="1"/>
  <c r="R16" i="1"/>
  <c r="T16" i="1" s="1"/>
  <c r="O227" i="1"/>
  <c r="T115" i="1"/>
  <c r="K227" i="1"/>
  <c r="R18" i="1"/>
  <c r="T18" i="1" s="1"/>
  <c r="T20" i="1"/>
  <c r="R29" i="1"/>
  <c r="T29" i="1" s="1"/>
  <c r="R56" i="1"/>
  <c r="T56" i="1" s="1"/>
  <c r="T132" i="1"/>
  <c r="T156" i="1"/>
  <c r="J227" i="1"/>
  <c r="T179" i="1"/>
  <c r="T195" i="1"/>
  <c r="I227" i="1"/>
  <c r="F4855" i="9"/>
  <c r="F4854" i="9"/>
  <c r="F5515" i="9"/>
  <c r="F5516" i="9" s="1"/>
  <c r="F5517" i="9" s="1"/>
  <c r="F5505" i="9"/>
  <c r="F5506" i="9" s="1"/>
  <c r="F5507" i="9" s="1"/>
  <c r="F5508" i="9" s="1"/>
  <c r="F5509" i="9" s="1"/>
  <c r="F5510" i="9" s="1"/>
  <c r="F5511" i="9" s="1"/>
  <c r="F5512" i="9" s="1"/>
  <c r="F5513" i="9" s="1"/>
  <c r="F5514" i="9" s="1"/>
  <c r="T227" i="1" l="1"/>
  <c r="E35" i="5" s="1"/>
  <c r="E37" i="5" s="1"/>
  <c r="E38" i="5" s="1"/>
  <c r="H28" i="5" s="1"/>
  <c r="E22" i="5"/>
  <c r="R227" i="1"/>
  <c r="D2764" i="9"/>
</calcChain>
</file>

<file path=xl/comments1.xml><?xml version="1.0" encoding="utf-8"?>
<comments xmlns="http://schemas.openxmlformats.org/spreadsheetml/2006/main">
  <authors>
    <author/>
  </authors>
  <commentList>
    <comment ref="A3459" authorId="0" shapeId="0">
      <text>
        <r>
          <rPr>
            <sz val="11"/>
            <color rgb="FF000000"/>
            <rFont val="Calibri"/>
            <scheme val="minor"/>
          </rPr>
          <t>Kate, Pls come with other cooperative reconciliation.
	-israel lawal</t>
        </r>
      </text>
    </comment>
  </commentList>
</comments>
</file>

<file path=xl/sharedStrings.xml><?xml version="1.0" encoding="utf-8"?>
<sst xmlns="http://schemas.openxmlformats.org/spreadsheetml/2006/main" count="17306" uniqueCount="2797">
  <si>
    <t>Month-January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</si>
  <si>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</si>
  <si>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</si>
  <si>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</si>
  <si>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</si>
  <si>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</si>
  <si>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</si>
  <si>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</si>
  <si>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</si>
  <si>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</si>
  <si>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</si>
  <si>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</si>
  <si>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</si>
  <si>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DEDUCTIONS</t>
  </si>
  <si>
    <t>GRAND TOTAL</t>
  </si>
  <si>
    <t>S/N</t>
  </si>
  <si>
    <t>Name</t>
  </si>
  <si>
    <t>Phone</t>
  </si>
  <si>
    <t>COY</t>
  </si>
  <si>
    <t>BAL B/FWD</t>
  </si>
  <si>
    <t>LUQMAN GIDADO OMOWUNMI</t>
  </si>
  <si>
    <t>08099930045</t>
  </si>
  <si>
    <t>RTN060</t>
  </si>
  <si>
    <t>ABIODUN ADEYEYE</t>
  </si>
  <si>
    <t>EXIT</t>
  </si>
  <si>
    <t>CLL</t>
  </si>
  <si>
    <t>OMUOPHU GODDOWELL EJIRO</t>
  </si>
  <si>
    <t>RTN097</t>
  </si>
  <si>
    <t>MUSA MUBI ABDURRAHMAN</t>
  </si>
  <si>
    <t xml:space="preserve">08099973292 </t>
  </si>
  <si>
    <t>RTN059</t>
  </si>
  <si>
    <t>JOHN GOMUS DEYOL</t>
  </si>
  <si>
    <t>08095975274</t>
  </si>
  <si>
    <t>RTN065</t>
  </si>
  <si>
    <t>OGIERUMWENSE O. ROLAND</t>
  </si>
  <si>
    <t>08099928787</t>
  </si>
  <si>
    <t>RTN064</t>
  </si>
  <si>
    <t>ARIYO SALISU ADEBAYO</t>
  </si>
  <si>
    <t>08090321435</t>
  </si>
  <si>
    <t>WAZ6928</t>
  </si>
  <si>
    <t>ISRAEL LAWAL</t>
  </si>
  <si>
    <t>08056074969</t>
  </si>
  <si>
    <t>RTN022</t>
  </si>
  <si>
    <t>PAUL AKINTOMIDE</t>
  </si>
  <si>
    <t>RTN021</t>
  </si>
  <si>
    <t>EMMANUEL OGUNSUADA</t>
  </si>
  <si>
    <t>08029759157</t>
  </si>
  <si>
    <t>RTN024</t>
  </si>
  <si>
    <t>KOLWOLE BABATUNDE</t>
  </si>
  <si>
    <t>ONAIGBEN FREDERICK ESEBAMEN</t>
  </si>
  <si>
    <t>08095975598</t>
  </si>
  <si>
    <t>RTN008</t>
  </si>
  <si>
    <t>ADAKU NWANGANGA</t>
  </si>
  <si>
    <t>RTN095</t>
  </si>
  <si>
    <t>MAURICE GESA CHAGBA</t>
  </si>
  <si>
    <t>RTN081</t>
  </si>
  <si>
    <t>KATHERINE UCHE</t>
  </si>
  <si>
    <t>08095975409</t>
  </si>
  <si>
    <t>RTN047</t>
  </si>
  <si>
    <t>JEGEDE OLUWATOYIN MAUSI</t>
  </si>
  <si>
    <t>08099920292</t>
  </si>
  <si>
    <t>RTN050</t>
  </si>
  <si>
    <t>COSMOS NWADEI</t>
  </si>
  <si>
    <t xml:space="preserve">08095975576   </t>
  </si>
  <si>
    <t>RTN091</t>
  </si>
  <si>
    <t>GABRIEL OGIJI</t>
  </si>
  <si>
    <t>RTN078</t>
  </si>
  <si>
    <t>OLATUNDE OLAITAN SOLOMON</t>
  </si>
  <si>
    <t>RTN017</t>
  </si>
  <si>
    <t>SALAKO TUMININU</t>
  </si>
  <si>
    <t>IFM656</t>
  </si>
  <si>
    <t>OYINKAN ADENIYI</t>
  </si>
  <si>
    <t>NON-STAFF</t>
  </si>
  <si>
    <t>SAMSUDEEN BABATUNDE</t>
  </si>
  <si>
    <t>RTN026</t>
  </si>
  <si>
    <t>IGE AYOBAMI OLUWASEGUN</t>
  </si>
  <si>
    <t>08039216636</t>
  </si>
  <si>
    <t>WAZ6714</t>
  </si>
  <si>
    <t>OLUWATOSIN SAMUEL COKER</t>
  </si>
  <si>
    <t>RTN085</t>
  </si>
  <si>
    <t>OMOBOLA WILSON</t>
  </si>
  <si>
    <t>VERONICA FRANCIS OKON</t>
  </si>
  <si>
    <t>08102307455</t>
  </si>
  <si>
    <t>AAE034</t>
  </si>
  <si>
    <t>ADEJIMI TOYIN</t>
  </si>
  <si>
    <t>08097675432</t>
  </si>
  <si>
    <t>CFM1455</t>
  </si>
  <si>
    <t>COMFORT AKPAN</t>
  </si>
  <si>
    <t>08034740923</t>
  </si>
  <si>
    <t>IFM636</t>
  </si>
  <si>
    <t>OLAJIDE WASIU ADEKOLA</t>
  </si>
  <si>
    <t>GFS105</t>
  </si>
  <si>
    <t>ISIBORO MONDAY</t>
  </si>
  <si>
    <t>08056570265</t>
  </si>
  <si>
    <t>NWODO PAUL CHIJIOKE</t>
  </si>
  <si>
    <t>08036447780</t>
  </si>
  <si>
    <t>RTN052</t>
  </si>
  <si>
    <t>SAMUEL UKPE OTU</t>
  </si>
  <si>
    <t>09054406162</t>
  </si>
  <si>
    <t>IFM217</t>
  </si>
  <si>
    <t>CAJETAN OKWUDILI UDE</t>
  </si>
  <si>
    <t>08060572819</t>
  </si>
  <si>
    <t>RTN058</t>
  </si>
  <si>
    <t>OKOH ONYEKACHUKWU CHRISTOPHER</t>
  </si>
  <si>
    <t>07088171023</t>
  </si>
  <si>
    <t>GFS1669</t>
  </si>
  <si>
    <t>JOHNSON TEGA SAMSON</t>
  </si>
  <si>
    <t>08065115413</t>
  </si>
  <si>
    <t>CFM1667</t>
  </si>
  <si>
    <t>JOHN MICHEAL</t>
  </si>
  <si>
    <t>CFM1460</t>
  </si>
  <si>
    <t>AKINOSHO AYODEJI FATAI</t>
  </si>
  <si>
    <t>WAZ6562</t>
  </si>
  <si>
    <t>ONAH ELIJAH</t>
  </si>
  <si>
    <t>IFM548</t>
  </si>
  <si>
    <t>FAGBEMIRO MARTINS TUNDE</t>
  </si>
  <si>
    <t>AIM1543</t>
  </si>
  <si>
    <t>EFFIONG HAPPINESS</t>
  </si>
  <si>
    <t>08060937454</t>
  </si>
  <si>
    <t>CFM1484</t>
  </si>
  <si>
    <t>INNOCENT S. JIMIYE</t>
  </si>
  <si>
    <t>08066546112</t>
  </si>
  <si>
    <t>CFM1368</t>
  </si>
  <si>
    <t>EKPENYONG THERESA OKON</t>
  </si>
  <si>
    <t>RTN034</t>
  </si>
  <si>
    <t>SUNDAY PETER ONYEKACHUKWU</t>
  </si>
  <si>
    <t>08038632507</t>
  </si>
  <si>
    <t>CFM1367</t>
  </si>
  <si>
    <t>LUIS ADO-IMOISILI AIKHUOMOBHOGBE</t>
  </si>
  <si>
    <t>08094065335</t>
  </si>
  <si>
    <t>WAZ6684</t>
  </si>
  <si>
    <t>CALISTER SUNDAY</t>
  </si>
  <si>
    <t>07014144845</t>
  </si>
  <si>
    <t>RTN0227</t>
  </si>
  <si>
    <t>AGOAMANAM CHIDI GEORGE</t>
  </si>
  <si>
    <t>08182842851</t>
  </si>
  <si>
    <t>RTN0183</t>
  </si>
  <si>
    <t>AYODELE JOEL ADEYINKA</t>
  </si>
  <si>
    <t>08095975981</t>
  </si>
  <si>
    <t>WAZ6555</t>
  </si>
  <si>
    <t>AMODU NURUDEEN</t>
  </si>
  <si>
    <t>WAZ6566</t>
  </si>
  <si>
    <t>ADEDEJI TIJANI IBRAHIM</t>
  </si>
  <si>
    <t>09091996973</t>
  </si>
  <si>
    <t>AAE031</t>
  </si>
  <si>
    <t>SAHEED OLAGUNJU ADEKUNLE</t>
  </si>
  <si>
    <t>07033223700</t>
  </si>
  <si>
    <t>AAE040</t>
  </si>
  <si>
    <t>ONANUGA ADEBISI</t>
  </si>
  <si>
    <t>RTN039</t>
  </si>
  <si>
    <t xml:space="preserve">UDOH NITA VICTORIA </t>
  </si>
  <si>
    <t>CFM1365</t>
  </si>
  <si>
    <t>AJAO ABDULRAHMAN OKANLAWON</t>
  </si>
  <si>
    <t>AIM1548</t>
  </si>
  <si>
    <t>AJEDITI JOSHUA</t>
  </si>
  <si>
    <t>08099930038</t>
  </si>
  <si>
    <t>CFM568</t>
  </si>
  <si>
    <t>BOLAWA TEMITOPE OMOLARA</t>
  </si>
  <si>
    <t>08095975262</t>
  </si>
  <si>
    <t>RTN0124</t>
  </si>
  <si>
    <t>OLAONIPEKUN OLAWALE MATHEW</t>
  </si>
  <si>
    <t>08095267319</t>
  </si>
  <si>
    <t>WAZ6452</t>
  </si>
  <si>
    <t>UCHE SIMON OKO</t>
  </si>
  <si>
    <t>08095974948</t>
  </si>
  <si>
    <t>RTN0120</t>
  </si>
  <si>
    <t>SUZAN BENJAMIN</t>
  </si>
  <si>
    <t>09053966403</t>
  </si>
  <si>
    <t>WAZ6568</t>
  </si>
  <si>
    <t>MUMUNEY BASHIRU AKOREDE</t>
  </si>
  <si>
    <t>08099928801</t>
  </si>
  <si>
    <t>RTN068</t>
  </si>
  <si>
    <t>EBHOMIEN ANICETUS</t>
  </si>
  <si>
    <t>WTV125</t>
  </si>
  <si>
    <t>IGWE HENRY UCHENNA</t>
  </si>
  <si>
    <t>08099928803</t>
  </si>
  <si>
    <t>IFM732</t>
  </si>
  <si>
    <t>ADEDUGBA FELIX</t>
  </si>
  <si>
    <t>08095975275</t>
  </si>
  <si>
    <t>AAE041</t>
  </si>
  <si>
    <t>JANADA DANDY</t>
  </si>
  <si>
    <t>08062110112</t>
  </si>
  <si>
    <t>AAE025</t>
  </si>
  <si>
    <t>AKUNNA ANAYO</t>
  </si>
  <si>
    <t>08062533323</t>
  </si>
  <si>
    <t>GFS1565</t>
  </si>
  <si>
    <t>MICHAEL JOY OKON</t>
  </si>
  <si>
    <t>GFS1590</t>
  </si>
  <si>
    <t>DAVID OYAKHILOME</t>
  </si>
  <si>
    <t>WTV467</t>
  </si>
  <si>
    <t>BABALEYE MICHAEL OLUMIDE</t>
  </si>
  <si>
    <t>08032462348</t>
  </si>
  <si>
    <t>IFM487</t>
  </si>
  <si>
    <t>ASUQUO EKAETTE GLORIA</t>
  </si>
  <si>
    <t>IFM553</t>
  </si>
  <si>
    <t>ESSIEN ANIEBIET ABASI</t>
  </si>
  <si>
    <t>08162266919</t>
  </si>
  <si>
    <t>CFM1490</t>
  </si>
  <si>
    <t>CHRISTIANAH ABON</t>
  </si>
  <si>
    <t>08023910926</t>
  </si>
  <si>
    <t>WTV449</t>
  </si>
  <si>
    <t>YETUNDE TAIWO</t>
  </si>
  <si>
    <t>08034460965</t>
  </si>
  <si>
    <t>WMX530</t>
  </si>
  <si>
    <t xml:space="preserve"> MFON JOHN EDIETE</t>
  </si>
  <si>
    <t>08099920248</t>
  </si>
  <si>
    <t>WAZ6809</t>
  </si>
  <si>
    <t>CHIKERE CHIZOBAR</t>
  </si>
  <si>
    <t>08099920299</t>
  </si>
  <si>
    <t>RTN0106</t>
  </si>
  <si>
    <t>OLADAYO IDRIS ADESINA</t>
  </si>
  <si>
    <t>08035750443</t>
  </si>
  <si>
    <t>AIM1384</t>
  </si>
  <si>
    <t>ADEJOH ABDULLAHI ISAAC</t>
  </si>
  <si>
    <t>AAE026</t>
  </si>
  <si>
    <t>NWOKO CHIGOZIE</t>
  </si>
  <si>
    <t>08026489490</t>
  </si>
  <si>
    <t>RTN013</t>
  </si>
  <si>
    <t>OLAJANA OLAYEMI EMMANUEL</t>
  </si>
  <si>
    <t>08037160040</t>
  </si>
  <si>
    <t>RTN018</t>
  </si>
  <si>
    <t>KANU LOVETH</t>
  </si>
  <si>
    <t>08099930181</t>
  </si>
  <si>
    <t>RTN035</t>
  </si>
  <si>
    <t>SUNDAY AYODELE ADEGBONMIRE</t>
  </si>
  <si>
    <t>08095975527</t>
  </si>
  <si>
    <t>RTN066</t>
  </si>
  <si>
    <t>SHOETAN AKINPELU</t>
  </si>
  <si>
    <t>08090346058</t>
  </si>
  <si>
    <t>RTN067</t>
  </si>
  <si>
    <t>IBRAHIM ALIYU</t>
  </si>
  <si>
    <t>RTN077</t>
  </si>
  <si>
    <t>BABATUNDE IFEOLUWA ABISOLA</t>
  </si>
  <si>
    <t>WAZ6717</t>
  </si>
  <si>
    <t>EKONG GIFT UDO</t>
  </si>
  <si>
    <t>08086165904</t>
  </si>
  <si>
    <t>WMX447</t>
  </si>
  <si>
    <t>EYO MARGARET EDET</t>
  </si>
  <si>
    <t>WTV397</t>
  </si>
  <si>
    <t>AGBO ISRAEL APAA</t>
  </si>
  <si>
    <t>08176480235</t>
  </si>
  <si>
    <t>RTN099</t>
  </si>
  <si>
    <t>GODWIN ENE ROSE</t>
  </si>
  <si>
    <t>08130940766</t>
  </si>
  <si>
    <t>WAZ2060</t>
  </si>
  <si>
    <t>ODESANYA OLUWAYEMISI FOLUKE</t>
  </si>
  <si>
    <t>RTN0125</t>
  </si>
  <si>
    <t>OKOI SAMUEL NKANU</t>
  </si>
  <si>
    <t>08182637120</t>
  </si>
  <si>
    <t>ADEJARE KAYODE ALADEGBEMI</t>
  </si>
  <si>
    <t>08026977736</t>
  </si>
  <si>
    <t>ANJORIN ADEYEMI TEMITOPE</t>
  </si>
  <si>
    <t>08038639390</t>
  </si>
  <si>
    <t>CFM643</t>
  </si>
  <si>
    <t>ADESIYAN ABASS ALEX</t>
  </si>
  <si>
    <t>GFS1559</t>
  </si>
  <si>
    <t>ARAMIDE ODUSAMI OLATUNDE</t>
  </si>
  <si>
    <t>WTV128</t>
  </si>
  <si>
    <t>MUHAMMED ABDULLAHI AUDU</t>
  </si>
  <si>
    <t>08028569636</t>
  </si>
  <si>
    <t>WMX059</t>
  </si>
  <si>
    <t>NDUKWU CHIBUZOR KIZITO</t>
  </si>
  <si>
    <t xml:space="preserve">08087619768
</t>
  </si>
  <si>
    <t>WAZ6823</t>
  </si>
  <si>
    <t>BHADMUS RAMON ALADE</t>
  </si>
  <si>
    <t>WAZ6807</t>
  </si>
  <si>
    <t>EYO NDIFREKE EMMANUEL</t>
  </si>
  <si>
    <t>OKEREAFOR EMMANUEL</t>
  </si>
  <si>
    <t>08026849788</t>
  </si>
  <si>
    <t>WAZ6829</t>
  </si>
  <si>
    <t>OLUWATOSIN OLUDARE</t>
  </si>
  <si>
    <t>08100765062</t>
  </si>
  <si>
    <t>RTN045</t>
  </si>
  <si>
    <t xml:space="preserve">GLORY </t>
  </si>
  <si>
    <t>CALEB</t>
  </si>
  <si>
    <t>OGBOLUO SOPHIE</t>
  </si>
  <si>
    <t>0803418008</t>
  </si>
  <si>
    <t>RTN0146</t>
  </si>
  <si>
    <t>ESOHWODE EZEKIEL</t>
  </si>
  <si>
    <t>RTN0149</t>
  </si>
  <si>
    <t>BASSEY PRINCEWILL</t>
  </si>
  <si>
    <t>RTN0164</t>
  </si>
  <si>
    <t>NJOKU KINGSLEY</t>
  </si>
  <si>
    <t>08034822806</t>
  </si>
  <si>
    <t>AAE035</t>
  </si>
  <si>
    <t>ESTHER ABOSEDE OJO</t>
  </si>
  <si>
    <t>07036364979</t>
  </si>
  <si>
    <t>IFM521</t>
  </si>
  <si>
    <t>AHMAD ABDULRAMAN</t>
  </si>
  <si>
    <t>08022837045</t>
  </si>
  <si>
    <t>IFM540</t>
  </si>
  <si>
    <t>IDOKO MICHAEL EBIEGA</t>
  </si>
  <si>
    <t>08064848541</t>
  </si>
  <si>
    <t>WAZ6573</t>
  </si>
  <si>
    <t>AHMED LAWAL SANI</t>
  </si>
  <si>
    <t>08063209209</t>
  </si>
  <si>
    <t>WAZ6801</t>
  </si>
  <si>
    <t>THORPE KEHINDE ANTHONY</t>
  </si>
  <si>
    <t>07030611149</t>
  </si>
  <si>
    <t>WAZ6824</t>
  </si>
  <si>
    <t>UDODI CHISOM CHINAZA</t>
  </si>
  <si>
    <t>WMX493</t>
  </si>
  <si>
    <t>PETER ETANOFOR</t>
  </si>
  <si>
    <t>08024125685</t>
  </si>
  <si>
    <t>WAZ6514</t>
  </si>
  <si>
    <t>ADAH SUNDAY</t>
  </si>
  <si>
    <t>08157688183</t>
  </si>
  <si>
    <t>SENBORE OYEBANJO YAKUBU</t>
  </si>
  <si>
    <t>08099928785</t>
  </si>
  <si>
    <t>AAE027</t>
  </si>
  <si>
    <t>UDEME SUNDAY</t>
  </si>
  <si>
    <t>IFM782</t>
  </si>
  <si>
    <t>BENJAMIN BERNARD</t>
  </si>
  <si>
    <t>UDUMA EZEKIEL ORJI</t>
  </si>
  <si>
    <t>08062889966</t>
  </si>
  <si>
    <t>CFM1420</t>
  </si>
  <si>
    <t>VICTOR BLESSING</t>
  </si>
  <si>
    <t>07068501779</t>
  </si>
  <si>
    <t>BORIS CHABI</t>
  </si>
  <si>
    <t>AAE028</t>
  </si>
  <si>
    <t>AJIBADE OLUWATOBI ADEDAYO</t>
  </si>
  <si>
    <t>AAE029</t>
  </si>
  <si>
    <t>OKE FUNSO MARTINS</t>
  </si>
  <si>
    <t>AIM1557</t>
  </si>
  <si>
    <t>IRIA CLEMENT</t>
  </si>
  <si>
    <t>07088263861</t>
  </si>
  <si>
    <t>AIM331</t>
  </si>
  <si>
    <t>MATTHEW OSEGHALE</t>
  </si>
  <si>
    <t>08075445140</t>
  </si>
  <si>
    <t>IFM628</t>
  </si>
  <si>
    <t>MORIS PATRICIA</t>
  </si>
  <si>
    <t xml:space="preserve">08023447510
</t>
  </si>
  <si>
    <t>IFM643</t>
  </si>
  <si>
    <t>OGWUCHU FRIDAY IKEH</t>
  </si>
  <si>
    <t>07084952645</t>
  </si>
  <si>
    <t>WAZ6757</t>
  </si>
  <si>
    <t>AGU BLESSING</t>
  </si>
  <si>
    <t>WMX056</t>
  </si>
  <si>
    <t>FAGBEMIRO MARTINS IGE NEXTOR</t>
  </si>
  <si>
    <t>08062597502</t>
  </si>
  <si>
    <t>WMX547</t>
  </si>
  <si>
    <t>UDOFIA USORO</t>
  </si>
  <si>
    <t>09071837947</t>
  </si>
  <si>
    <t>RTN0148</t>
  </si>
  <si>
    <t>JAMES BENJAMIN PRINCE</t>
  </si>
  <si>
    <t>RTN0150</t>
  </si>
  <si>
    <t>OLUBISOSE ADEWALE OLAYEMI</t>
  </si>
  <si>
    <t>RTN0162</t>
  </si>
  <si>
    <t>ADIGUN JANET OLAJUMOKE</t>
  </si>
  <si>
    <t>07036709180</t>
  </si>
  <si>
    <t>RTN0169</t>
  </si>
  <si>
    <t>UDOFIA UDEME</t>
  </si>
  <si>
    <t>08149160763</t>
  </si>
  <si>
    <t>SAMUEL LUCKY</t>
  </si>
  <si>
    <t>08109623712</t>
  </si>
  <si>
    <t>RTN038</t>
  </si>
  <si>
    <t>AMECHI CHRISTOPHER</t>
  </si>
  <si>
    <t>RTN036</t>
  </si>
  <si>
    <t>ABIMBOLA BABATUNDE</t>
  </si>
  <si>
    <t>08062222323</t>
  </si>
  <si>
    <t>RTN0187</t>
  </si>
  <si>
    <t>AKWAHA BLESSING AKWAHA</t>
  </si>
  <si>
    <t>08036338728</t>
  </si>
  <si>
    <t>RTN0191</t>
  </si>
  <si>
    <t>UDODUNG CHRISTIANA</t>
  </si>
  <si>
    <t>08082121320</t>
  </si>
  <si>
    <t>RTN037</t>
  </si>
  <si>
    <t>EFFIONG UNYIME OKON</t>
  </si>
  <si>
    <t>IFM681</t>
  </si>
  <si>
    <t>IYIOLA AFOLABI IDRIS</t>
  </si>
  <si>
    <t>08186199483</t>
  </si>
  <si>
    <t>WMX546</t>
  </si>
  <si>
    <t>OLUSOGA OLAYIKANMI ABIODUN</t>
  </si>
  <si>
    <t>07033971536</t>
  </si>
  <si>
    <t>CFM1422</t>
  </si>
  <si>
    <t>OYEMIKE IKECHUKWU</t>
  </si>
  <si>
    <t>07031688899</t>
  </si>
  <si>
    <t>WAZ6596</t>
  </si>
  <si>
    <t>PRATT ANTHONY BABATUNDE</t>
  </si>
  <si>
    <t>08034905483</t>
  </si>
  <si>
    <t>WAZ6581</t>
  </si>
  <si>
    <t>ROTIMI AINA</t>
  </si>
  <si>
    <t>08034468938</t>
  </si>
  <si>
    <t>AAE052</t>
  </si>
  <si>
    <t>AREKEMASE OLADIMEJI OLADIPUPO</t>
  </si>
  <si>
    <t>NAR103</t>
  </si>
  <si>
    <t>JONATHAN CHIBUIKE ONYE</t>
  </si>
  <si>
    <t>ORIOLA OLUWAJUWON</t>
  </si>
  <si>
    <t>IRETOMIWA ASORONA</t>
  </si>
  <si>
    <t>AIM1561</t>
  </si>
  <si>
    <t>EGBULA PRINCEWILL CHIJINDU</t>
  </si>
  <si>
    <t>CFM1462</t>
  </si>
  <si>
    <t>INIOBONG OKON AKPAN</t>
  </si>
  <si>
    <t>CFM1564</t>
  </si>
  <si>
    <t>TEKE COLLINS</t>
  </si>
  <si>
    <t>ANDREA ODUOBI TEKE</t>
  </si>
  <si>
    <t>EKUN OLUSOLA JOHN</t>
  </si>
  <si>
    <t>WAZ6818</t>
  </si>
  <si>
    <t>NKABARI BRIGHT</t>
  </si>
  <si>
    <t>WAZ6892</t>
  </si>
  <si>
    <t>IHEANACHOR BONAVENTURE CHIMEZIE</t>
  </si>
  <si>
    <t>WMX449</t>
  </si>
  <si>
    <t>PHILOMINA-OMOYEMI OKHIRIA</t>
  </si>
  <si>
    <t>WTV465</t>
  </si>
  <si>
    <t>OLOFU MARY</t>
  </si>
  <si>
    <t>OGAH ENELE JOY</t>
  </si>
  <si>
    <t>RTN0197</t>
  </si>
  <si>
    <t>ADEYEMO OPEYEMI JOSEPH</t>
  </si>
  <si>
    <t>RTN0209</t>
  </si>
  <si>
    <t xml:space="preserve">BETTY AKINTOMIDE </t>
  </si>
  <si>
    <t>ATM</t>
  </si>
  <si>
    <t>ABIKOYE BUNMI ESTHER</t>
  </si>
  <si>
    <t>RTN0207</t>
  </si>
  <si>
    <t>SUNDAY OLUWATOBI OSUNNIRAN</t>
  </si>
  <si>
    <t>UCHE SAMUEL DIKE</t>
  </si>
  <si>
    <t>OYINDAMOLA MAKINDE LAWAL</t>
  </si>
  <si>
    <t xml:space="preserve">JIMOH SAMSON AYINDE </t>
  </si>
  <si>
    <t>GFS1057</t>
  </si>
  <si>
    <t>ANIEDI UDO WILLIAM</t>
  </si>
  <si>
    <t>GFS1743</t>
  </si>
  <si>
    <t>AIRHIENBUWA EDENABOYE KINGSLEY</t>
  </si>
  <si>
    <t>IFM705</t>
  </si>
  <si>
    <t>UCHE ONYECHERE</t>
  </si>
  <si>
    <t>JEREMIAH IMMACULATA</t>
  </si>
  <si>
    <t>UBANI CHIDINMA GRACE</t>
  </si>
  <si>
    <t>WMX520</t>
  </si>
  <si>
    <t>OJE ESTHER</t>
  </si>
  <si>
    <t>PETER EFFIONG ATTE</t>
  </si>
  <si>
    <t>OKORO CHINYERE ADA</t>
  </si>
  <si>
    <t>IFM558</t>
  </si>
  <si>
    <t>ASOR MDEVAAN SANDRA</t>
  </si>
  <si>
    <t>IFEOMA FAVOUR CHUKWUDI</t>
  </si>
  <si>
    <t>BABATUNDE DARAMOLA</t>
  </si>
  <si>
    <t>AAE055</t>
  </si>
  <si>
    <t>BAKO DODO ADAMU</t>
  </si>
  <si>
    <t>RTN0212</t>
  </si>
  <si>
    <t>YUSSUF OLAWALE LUKMAN</t>
  </si>
  <si>
    <t>RTN0195</t>
  </si>
  <si>
    <t>PATRICK AKATA</t>
  </si>
  <si>
    <t>SUNDAY ANIEDI FRIDAY</t>
  </si>
  <si>
    <t>RTN033</t>
  </si>
  <si>
    <t>ODESANYA TEMITAYO TAIWO</t>
  </si>
  <si>
    <t>FELIX FODONU SAMSOM</t>
  </si>
  <si>
    <t>AIM1596</t>
  </si>
  <si>
    <t>JONAS NORAH EMMANUEL</t>
  </si>
  <si>
    <t>AIM1597</t>
  </si>
  <si>
    <t>TIFASE DAMILARE GABRIEL</t>
  </si>
  <si>
    <t>CFM1634</t>
  </si>
  <si>
    <t>IWAHA OTHUKE</t>
  </si>
  <si>
    <t>IFM210</t>
  </si>
  <si>
    <t>TIMOTHY AZUBUIKE NWIBO</t>
  </si>
  <si>
    <t>IFM728</t>
  </si>
  <si>
    <t>NKWOCHA ALOYIUS CHIAKA</t>
  </si>
  <si>
    <t>WAZ6560</t>
  </si>
  <si>
    <t>BOKOSSA JEAN</t>
  </si>
  <si>
    <t>WAZ6673</t>
  </si>
  <si>
    <t>TONON FELIX</t>
  </si>
  <si>
    <t>WAZ6694</t>
  </si>
  <si>
    <t>MATTHEW IGEBOR IKPEMINAGHENA</t>
  </si>
  <si>
    <t>WAZ6918</t>
  </si>
  <si>
    <t>OSAS STANLEY JOSHUA</t>
  </si>
  <si>
    <t>EMMANUEL OKEY EGBULA</t>
  </si>
  <si>
    <t>WAZ6924</t>
  </si>
  <si>
    <t>SIMEON OLUSHOLA BABASEESIN</t>
  </si>
  <si>
    <t>WAZ6925</t>
  </si>
  <si>
    <t>UNUTATA SUNDAY DANIEL</t>
  </si>
  <si>
    <t>WAZ6926</t>
  </si>
  <si>
    <t>ESTHER OLAJIDE DAMILOLA</t>
  </si>
  <si>
    <t>WMX557</t>
  </si>
  <si>
    <t>BASHIRU AKANNI BALOGUN</t>
  </si>
  <si>
    <t>WMX627</t>
  </si>
  <si>
    <t>CLEMENT EDEM SUNDAY</t>
  </si>
  <si>
    <t>WTV487</t>
  </si>
  <si>
    <t>ALICE ENE PETER</t>
  </si>
  <si>
    <t>WTV489</t>
  </si>
  <si>
    <t>GABRIEL AMENGER</t>
  </si>
  <si>
    <t>WTV491</t>
  </si>
  <si>
    <t>OJUWONI ADEDOYIN</t>
  </si>
  <si>
    <t>BLESSING EMMANUEL ETIM</t>
  </si>
  <si>
    <t>JOY SUNDAY IDARA</t>
  </si>
  <si>
    <t>ELIZABETH JOSEPH</t>
  </si>
  <si>
    <t>ETARERI OSAS UKAWANREN</t>
  </si>
  <si>
    <t>RTN</t>
  </si>
  <si>
    <t>RTN0218</t>
  </si>
  <si>
    <t>TAIWO OLUWASEYI</t>
  </si>
  <si>
    <t>RTN0223</t>
  </si>
  <si>
    <t>ADEWOLE WASIU ADEWALE</t>
  </si>
  <si>
    <t xml:space="preserve">GFS
</t>
  </si>
  <si>
    <t>GFS1760</t>
  </si>
  <si>
    <t>EMMANUEL PAUL KADIRI</t>
  </si>
  <si>
    <t>OYETEJU TEJUMADE</t>
  </si>
  <si>
    <t>07068583852</t>
  </si>
  <si>
    <t>IFM744</t>
  </si>
  <si>
    <t>SOTUNBO OLUWATOSIN</t>
  </si>
  <si>
    <t xml:space="preserve">009088341106
</t>
  </si>
  <si>
    <t>RTN2017</t>
  </si>
  <si>
    <t>OLATUNJI MOSES BABATUNDE</t>
  </si>
  <si>
    <t>08099928655</t>
  </si>
  <si>
    <t>AAE032</t>
  </si>
  <si>
    <t>OLAYEMI AGBELU</t>
  </si>
  <si>
    <t xml:space="preserve">008080770188
</t>
  </si>
  <si>
    <t>AIM092</t>
  </si>
  <si>
    <t>FREDERICK UNUIGBOKHAI</t>
  </si>
  <si>
    <t>008036758407</t>
  </si>
  <si>
    <t>WA6754</t>
  </si>
  <si>
    <t>ELECHI MERCY EBERECHI</t>
  </si>
  <si>
    <t>RTN0232</t>
  </si>
  <si>
    <t>ONWURAH IFEOMA JOY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</si>
  <si>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</si>
  <si>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</si>
  <si>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</si>
  <si>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</si>
  <si>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</si>
  <si>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</si>
  <si>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</si>
  <si>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</si>
  <si>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</si>
  <si>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</si>
  <si>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</si>
  <si>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COOLLINK EMPLOYE MULTI-PURPOSE COOPERATIVE SOCIETY</t>
  </si>
  <si>
    <t xml:space="preserve"> Financial Statements </t>
  </si>
  <si>
    <t>FISCAL YEAR ENDED</t>
  </si>
  <si>
    <t>Statement of Revenue, Expenditures and Surplus</t>
  </si>
  <si>
    <t>Revenue</t>
  </si>
  <si>
    <t>Note</t>
  </si>
  <si>
    <t>Budget</t>
  </si>
  <si>
    <t>Actual</t>
  </si>
  <si>
    <t>Variance</t>
  </si>
  <si>
    <t>Revenue from app.</t>
  </si>
  <si>
    <t>Membership fees</t>
  </si>
  <si>
    <t>Revenue on Investment</t>
  </si>
  <si>
    <t>Total Revenue</t>
  </si>
  <si>
    <t>Expenditures</t>
  </si>
  <si>
    <t>Administration</t>
  </si>
  <si>
    <t>Print &amp; Stationeries</t>
  </si>
  <si>
    <t>Transportation</t>
  </si>
  <si>
    <t>Entertainement</t>
  </si>
  <si>
    <t>Telex &amp; Telephone</t>
  </si>
  <si>
    <t>Donation</t>
  </si>
  <si>
    <t>Education &amp; Training</t>
  </si>
  <si>
    <t>Pre operational exp.</t>
  </si>
  <si>
    <t>Bank Charges</t>
  </si>
  <si>
    <t>Other exp.</t>
  </si>
  <si>
    <t>Total Expenses</t>
  </si>
  <si>
    <t>Gross Profit/Loss</t>
  </si>
  <si>
    <t>Net Profit/Loss</t>
  </si>
  <si>
    <t>Surplus (Deficit), beginning of year</t>
  </si>
  <si>
    <t>Surplus (Deficit), end of year</t>
  </si>
  <si>
    <t>Retained Earnings</t>
  </si>
  <si>
    <t>DATE</t>
  </si>
  <si>
    <t>REF.</t>
  </si>
  <si>
    <t>Details</t>
  </si>
  <si>
    <t>DR</t>
  </si>
  <si>
    <t>CR</t>
  </si>
  <si>
    <t>Balance</t>
  </si>
  <si>
    <t>31/12/2021</t>
  </si>
  <si>
    <t>2021 profit</t>
  </si>
  <si>
    <t xml:space="preserve"> </t>
  </si>
  <si>
    <t>Financial Statements 2020</t>
  </si>
  <si>
    <t>Statement of Financial Position 2022</t>
  </si>
  <si>
    <t>N</t>
  </si>
  <si>
    <t>Assets</t>
  </si>
  <si>
    <t>Current Assets</t>
  </si>
  <si>
    <t>Cash &amp; Banks</t>
  </si>
  <si>
    <t>Accounts receivable</t>
  </si>
  <si>
    <t>Other receivable</t>
  </si>
  <si>
    <t>Investment - Treasury bill</t>
  </si>
  <si>
    <t>Total Current Assets</t>
  </si>
  <si>
    <t>Capital/Fixed Assets</t>
  </si>
  <si>
    <t>Investments</t>
  </si>
  <si>
    <t>Land</t>
  </si>
  <si>
    <t>Buildings</t>
  </si>
  <si>
    <t>Other capital/Fixed Assets</t>
  </si>
  <si>
    <t>Total Capital/Fixed Assets</t>
  </si>
  <si>
    <t>Total Assets</t>
  </si>
  <si>
    <t xml:space="preserve">Liabilities </t>
  </si>
  <si>
    <t>Current liabilities</t>
  </si>
  <si>
    <t>Amounts payable</t>
  </si>
  <si>
    <t>Deferred Income</t>
  </si>
  <si>
    <t>Taxes payable</t>
  </si>
  <si>
    <t>Long Term Debt</t>
  </si>
  <si>
    <t>Mortgage</t>
  </si>
  <si>
    <t>Total Liabilities</t>
  </si>
  <si>
    <t>Member Equity</t>
  </si>
  <si>
    <t>Net Income</t>
  </si>
  <si>
    <t>Membership Deposits</t>
  </si>
  <si>
    <t>Retained earnings/deficit</t>
  </si>
  <si>
    <t>Total Member Equity</t>
  </si>
  <si>
    <t>Total Liabilities &amp; Member Equity</t>
  </si>
  <si>
    <t>INCOME STATEMENT</t>
  </si>
  <si>
    <t>CSH</t>
  </si>
  <si>
    <t>VERONICA FRANCIS</t>
  </si>
  <si>
    <t>ANJORIN TOPE</t>
  </si>
  <si>
    <t>TRF</t>
  </si>
  <si>
    <t>LUKMAN OLAWALE YUSSUF</t>
  </si>
  <si>
    <t>DS2013560 CD BAKO DODO ADAMU</t>
  </si>
  <si>
    <t>NIP</t>
  </si>
  <si>
    <t>OYEMIKE ALBERT IKECHUKWU</t>
  </si>
  <si>
    <t>DS 6028563/CD/OSAS STANLEY</t>
  </si>
  <si>
    <t>DS 6028562/CD/TIFASE DAMILARE</t>
  </si>
  <si>
    <t>DS6028533/CD/NWIBO A. TIMOTHY</t>
  </si>
  <si>
    <t>DS6030000/CD/INIOBONG AKPAN</t>
  </si>
  <si>
    <t>DS 6029991/ CD/ MARY</t>
  </si>
  <si>
    <t>CD GABRIEL/ DS283570</t>
  </si>
  <si>
    <t>JEAN BOKOSSA</t>
  </si>
  <si>
    <t>DS 6571086/ CD/ ALOYSIUS NKWOCHA</t>
  </si>
  <si>
    <t>DS 6571081/CD/EGBULA OKEY EMMMANUEL</t>
  </si>
  <si>
    <t>13/01/2022</t>
  </si>
  <si>
    <t xml:space="preserve">PETER EFFIONG </t>
  </si>
  <si>
    <t>13/1/2022</t>
  </si>
  <si>
    <t>SUNDAY EDEM /DS 1683131</t>
  </si>
  <si>
    <t>14/1/2022</t>
  </si>
  <si>
    <t>FELIX TONON/ DS 9279145</t>
  </si>
  <si>
    <t>17/1/2022</t>
  </si>
  <si>
    <t>ANIEDI FRIDAY SUNDAY</t>
  </si>
  <si>
    <t>18/1/2022</t>
  </si>
  <si>
    <t>ESTHER DAMILOLA OLAJIDE</t>
  </si>
  <si>
    <t>20/1/2022</t>
  </si>
  <si>
    <t>25/1/2022</t>
  </si>
  <si>
    <t>31/1/2022</t>
  </si>
  <si>
    <t>LAWAL OYINDAMOLA MAKINDE</t>
  </si>
  <si>
    <t>SAMUEL LUCKY ISIOMA</t>
  </si>
  <si>
    <t>PETER ALICE ENE</t>
  </si>
  <si>
    <t>DS 5153360/CD/OJE ESTHER</t>
  </si>
  <si>
    <t>DS 6570680 AIRHIEN BUWA KINGSLEY</t>
  </si>
  <si>
    <t>SAMSON AYINDE JIMOH</t>
  </si>
  <si>
    <t>KINGSLEY IKECHUKWU NJOKU</t>
  </si>
  <si>
    <t>KAYODE OSHO ALADEGBEMI</t>
  </si>
  <si>
    <t>DS 540293/CD/TOYIN ADEJIMI</t>
  </si>
  <si>
    <t>DS 540303/CD/IKEH FRIDAY</t>
  </si>
  <si>
    <t>14/02/2022</t>
  </si>
  <si>
    <t>DS 540239/CD/MARGRET EYO</t>
  </si>
  <si>
    <t>15/02/2022</t>
  </si>
  <si>
    <t>IGEBOR IKPEMINAGHEMA MATTHEW</t>
  </si>
  <si>
    <t>16/02/2022</t>
  </si>
  <si>
    <t>OLATUNDE OLUWAYEMISI FOLUKE OLATUNDE</t>
  </si>
  <si>
    <t>17/02/2022</t>
  </si>
  <si>
    <t>DS 494255/CD/JEREMAIAH IMMACULATE ETIM</t>
  </si>
  <si>
    <t>23/02/2022</t>
  </si>
  <si>
    <t>EMMANUEL NORAH JONAS</t>
  </si>
  <si>
    <t>28/02/2022</t>
  </si>
  <si>
    <t>OLOFU MARY OCHANYA</t>
  </si>
  <si>
    <t>DANDY JANADA BUBA</t>
  </si>
  <si>
    <t>DS 757134/CD/ONAH ELIJAH</t>
  </si>
  <si>
    <t>DEPOSIT/CHRISTIANA UDOH/MR. ANAYO AKUNNA</t>
  </si>
  <si>
    <t>NWADEI COSMOS OTUNUYA</t>
  </si>
  <si>
    <t>DS 757191/CD/OLUMIDE BABALEYE</t>
  </si>
  <si>
    <t>DS 94243 CSH DEP OKON JOY MICHEAL</t>
  </si>
  <si>
    <t>CHRISTOHPER OKOH</t>
  </si>
  <si>
    <t>CHINYERE OKORO</t>
  </si>
  <si>
    <t>DS 6090395/CD/FELIX SAMSON FODOMU</t>
  </si>
  <si>
    <t>NWOKO CHIGOZIE PATRICK</t>
  </si>
  <si>
    <t>ADERIBOLE FOLAKE &amp; ADESHINA ANUOLUWAPO (REGISTRATION FORM</t>
  </si>
  <si>
    <t>14/03/2022</t>
  </si>
  <si>
    <t>DS 6083795 CSH DEP ROSE GODWIN</t>
  </si>
  <si>
    <t>16/03/2022</t>
  </si>
  <si>
    <t>DS 6083671/CD/PATRICK AKATA</t>
  </si>
  <si>
    <t>17/03/2022</t>
  </si>
  <si>
    <t>OTHUKE AHWOTU IWAHA</t>
  </si>
  <si>
    <t>21/03/2022</t>
  </si>
  <si>
    <t>IDOWU OLUWATOYIN MAUSI</t>
  </si>
  <si>
    <t>28/03/2022</t>
  </si>
  <si>
    <t>DS 6108492 CSH DEP SUZAN BENJAMIN</t>
  </si>
  <si>
    <t>30/03/2022</t>
  </si>
  <si>
    <t xml:space="preserve">DS 140230/CD/ABDULRAHMON AHMAD </t>
  </si>
  <si>
    <t xml:space="preserve">DS 140359 CSH DEP OLUMIDE </t>
  </si>
  <si>
    <t>DS 6110308 _VICTORIA UDOH</t>
  </si>
  <si>
    <t>DS 6104750 CSH DEP UDOFIA USORO</t>
  </si>
  <si>
    <t>27/04/2022</t>
  </si>
  <si>
    <t>NWOKO CHIJIOKE PAUL</t>
  </si>
  <si>
    <t>OLAYEMI OLAJANA</t>
  </si>
  <si>
    <t>EZEKIEL ORJI UDUMA</t>
  </si>
  <si>
    <t>CALISTER GIFT SUNDAY (REG. FORM FOR BLESSING EMMA</t>
  </si>
  <si>
    <t>16/05/2022</t>
  </si>
  <si>
    <t>ETARERI UKAWANREN OSAS</t>
  </si>
  <si>
    <t>26/05/2022</t>
  </si>
  <si>
    <t>BESONG SUNNY OTU</t>
  </si>
  <si>
    <t>30/05/2022</t>
  </si>
  <si>
    <t>MFON JOHN EDIETE</t>
  </si>
  <si>
    <t>31/05/2022</t>
  </si>
  <si>
    <t>CD</t>
  </si>
  <si>
    <t>ALICE ENE PETER DS 7333999</t>
  </si>
  <si>
    <t>OMOYEMI OKHIRIA</t>
  </si>
  <si>
    <t>ABN/1499813272/Fundstrf for COOLLINK (VI) CO-OP MULTIPURPOSE SOC LTD (101460</t>
  </si>
  <si>
    <t>BRIGHT BARILUNYEGIA NKABARI</t>
  </si>
  <si>
    <t>ROLEZ/POS Agent OGE ENTERPRISE POS Trf for Customer(Mary Victor</t>
  </si>
  <si>
    <t>CALISTER GIFT SUNDAY (REGISTRATION FORM</t>
  </si>
  <si>
    <t>CD OJUWONI ADEDOYIN /DS 00025158 (REGISTRATION FORM</t>
  </si>
  <si>
    <t>CD TOSIN ISAAC /DS 0025167</t>
  </si>
  <si>
    <t>17/06/2022</t>
  </si>
  <si>
    <t>DS 838985/CD/ AMODU NURUDEEN</t>
  </si>
  <si>
    <t>23/06/2022</t>
  </si>
  <si>
    <t>BABASEESIN OLUSHOLA (LOAN FORM</t>
  </si>
  <si>
    <t>TFR</t>
  </si>
  <si>
    <t>DAMILARE GABRIEL TIFASE (LOAN FORM</t>
  </si>
  <si>
    <t>DS 990764 CSH DEP GABRIEL</t>
  </si>
  <si>
    <t xml:space="preserve">CHRISTIANNAH ABON </t>
  </si>
  <si>
    <t>DS 509899 UCHE SIMON</t>
  </si>
  <si>
    <t>26/07/2022</t>
  </si>
  <si>
    <t>DS 601333 CSH AKINTOMIDE ANUOLUWAPO</t>
  </si>
  <si>
    <t>27/07/2022</t>
  </si>
  <si>
    <t>ROSE ENE GODWIN</t>
  </si>
  <si>
    <t>HAPPINESS EFFIONG</t>
  </si>
  <si>
    <t>FREDRICK ESEBAMEN ONAIGBEN</t>
  </si>
  <si>
    <t>DS</t>
  </si>
  <si>
    <t>15/08/2022</t>
  </si>
  <si>
    <t>BLESSING AGU</t>
  </si>
  <si>
    <t>16/08/2022</t>
  </si>
  <si>
    <t>TOYIN ADEJIMI</t>
  </si>
  <si>
    <t>17/08/2022</t>
  </si>
  <si>
    <t>19/08/2022</t>
  </si>
  <si>
    <t>CALISTER GIFT SUNDAY (LOAN FORM</t>
  </si>
  <si>
    <t>24/08/2022</t>
  </si>
  <si>
    <t>IGWE UCHENNA</t>
  </si>
  <si>
    <t>26/08/2022</t>
  </si>
  <si>
    <t>29/08/2022</t>
  </si>
  <si>
    <t>31/08/2022</t>
  </si>
  <si>
    <t>CSH DEP AKINPELU</t>
  </si>
  <si>
    <t>PETER TAIWO ETANOFOR</t>
  </si>
  <si>
    <t>FELIX TONON</t>
  </si>
  <si>
    <t>SUNDAY ADEGBONMIRE</t>
  </si>
  <si>
    <t>IHEANCHOR BONAVENTURE CHEIMEZIE</t>
  </si>
  <si>
    <t>13/09/2022</t>
  </si>
  <si>
    <t>PATRICIA MORRIS</t>
  </si>
  <si>
    <t>19/09/2022</t>
  </si>
  <si>
    <t>OLUWAKEMI ABIKE BUSARI</t>
  </si>
  <si>
    <t>21/09/2022</t>
  </si>
  <si>
    <t>ATM-NIBBS TRANSFER COOLLINK COOP</t>
  </si>
  <si>
    <t>EKUN OLUSHOLA</t>
  </si>
  <si>
    <t>UDE OKWUDILI CAJETAN</t>
  </si>
  <si>
    <t>14/10/2022</t>
  </si>
  <si>
    <t>ABOSEDE ESTHER OJO</t>
  </si>
  <si>
    <t>17/10/2022</t>
  </si>
  <si>
    <t>RUTH PAUL KADIRI _LOAN FORM</t>
  </si>
  <si>
    <t>25/10/2022</t>
  </si>
  <si>
    <t>IKEH FRIDAY</t>
  </si>
  <si>
    <t>26/10/2022</t>
  </si>
  <si>
    <t>OLAYEMI OLAJANA EMMANUEL</t>
  </si>
  <si>
    <t>31/10/2022</t>
  </si>
  <si>
    <t>NWIBO TIMOTHY</t>
  </si>
  <si>
    <t>IGE MARTIN FAGBEMIRO</t>
  </si>
  <si>
    <t>ELIJAH ONAH</t>
  </si>
  <si>
    <t>18/11/2022</t>
  </si>
  <si>
    <t>23/11/2022</t>
  </si>
  <si>
    <t>JANADA DANDY BUBA</t>
  </si>
  <si>
    <t>IRETOMIWA DELEOLA ASORONA</t>
  </si>
  <si>
    <t>28/11/2022</t>
  </si>
  <si>
    <t>UKAWANREN ETARERI _LOAN FORM</t>
  </si>
  <si>
    <t>BUNMI ESTHER ABIKOYE</t>
  </si>
  <si>
    <t>DS 9962CSH DEP UDOFIA OKON</t>
  </si>
  <si>
    <t>08/12/0202</t>
  </si>
  <si>
    <t>NIP/PALM/Palmpay/OLUWAKEMI ADENEYE IKUDAISI</t>
  </si>
  <si>
    <t>13/12/2022</t>
  </si>
  <si>
    <t>TIFASE DAMILARE GABRIEL/via GTWORLD</t>
  </si>
  <si>
    <t>14/12/2022</t>
  </si>
  <si>
    <t>OGIERUMWENSE OSAYEMWENRE ROLAND/IB:ROLAND</t>
  </si>
  <si>
    <t>15/12/2022</t>
  </si>
  <si>
    <t>DS 421596 CSH DEP JONAS EMMANUEL</t>
  </si>
  <si>
    <t>19/12/2022</t>
  </si>
  <si>
    <t>NIP/GTB/TIJANI IBRAHIM ADEDEJI/Loanform REF212759007000000500002212191014</t>
  </si>
  <si>
    <t>30/12/22</t>
  </si>
  <si>
    <t>JV</t>
  </si>
  <si>
    <t xml:space="preserve">2022 income </t>
  </si>
  <si>
    <t>INCOME ON INVESTMENT</t>
  </si>
  <si>
    <t>Zenith Bank Ledger</t>
  </si>
  <si>
    <t>Cheq. No</t>
  </si>
  <si>
    <t>B/FWD</t>
  </si>
  <si>
    <t>STAMP DUTY CHARGE</t>
  </si>
  <si>
    <t>TEMITOPE ADEYEMI ANJORIN</t>
  </si>
  <si>
    <t>ADEGBONMIRE SUNDAY</t>
  </si>
  <si>
    <t>OLAJANA OLAYEMI</t>
  </si>
  <si>
    <t>MONDAY ISIBORO</t>
  </si>
  <si>
    <t>CHARGE + VAT</t>
  </si>
  <si>
    <t>RADICAL TECHNOLOGY NETWORK LTD/ BEING PART PMT FOR RTN</t>
  </si>
  <si>
    <t>ADEBISI ONANUGA</t>
  </si>
  <si>
    <t>AKPAN INIEBONG OKON</t>
  </si>
  <si>
    <t>TRF TO SUNDAY CALISTER (FOR VICTOR BLESSING)</t>
  </si>
  <si>
    <t>AKINTOMIDE OLUWABUNMI BETTY</t>
  </si>
  <si>
    <t>DS 6571730/CD/ADEBISI ONANUGA</t>
  </si>
  <si>
    <t>15/1/2022</t>
  </si>
  <si>
    <t>19/1/2022</t>
  </si>
  <si>
    <t>24/1/2022</t>
  </si>
  <si>
    <t>PRINCEWILL OBONGETE BASSEY</t>
  </si>
  <si>
    <t>27/1/2022</t>
  </si>
  <si>
    <t>DS 6570802/CD/IGE AYOBAMI</t>
  </si>
  <si>
    <t>28/1/2022</t>
  </si>
  <si>
    <t>IGE ABAYOMI OLUWASEGUN</t>
  </si>
  <si>
    <t>JONATHAN CHIBUIKE ONYEUGWU</t>
  </si>
  <si>
    <t>YETUNDE OYINKAN ADENIYI</t>
  </si>
  <si>
    <t>29/1/2022</t>
  </si>
  <si>
    <t>30/1/2022</t>
  </si>
  <si>
    <t>SMS</t>
  </si>
  <si>
    <t>SMS NOTIFICATION CHARGE JAN. 2022</t>
  </si>
  <si>
    <t>31/01/2022</t>
  </si>
  <si>
    <t>ACCOUNT MAINTENANCE FEE +VAT</t>
  </si>
  <si>
    <t>SALISU ADEBAYO ARIYO</t>
  </si>
  <si>
    <t>MAURICE CHABA GESA</t>
  </si>
  <si>
    <t>DS 515657/CD/ANIEDI UDO WILLIAM</t>
  </si>
  <si>
    <t>RADICAL TECHNOLOGY NETWORK LTD/RTN COOP</t>
  </si>
  <si>
    <t>COOLLINK COOP CONTRIBUTION /TRF FROM INFO-FM RADIO NIG LTD</t>
  </si>
  <si>
    <t>COOLLINK COOP CONTRIBUTION /TRF FROM GLOBE BROADCASTING</t>
  </si>
  <si>
    <t>COOLLINK COOP CONTRIBUTION/TRF FROM STEAM BROADCASTING</t>
  </si>
  <si>
    <t xml:space="preserve">NIP </t>
  </si>
  <si>
    <t>JOSHUA OLASANMI AJEDITI</t>
  </si>
  <si>
    <t>OLASANMI JOSHUA AJEDITI</t>
  </si>
  <si>
    <t>FELIX ADEDUGBA</t>
  </si>
  <si>
    <t>ABDULLAHI MUHAMMED</t>
  </si>
  <si>
    <t>SAMSON ESSIEN</t>
  </si>
  <si>
    <t>ATIM PETER ASUQUO</t>
  </si>
  <si>
    <t>AJIBADE ADEDAYO OLUWATOBI</t>
  </si>
  <si>
    <t>IKEH FRIDAY OGWUCHE</t>
  </si>
  <si>
    <t>ADEJIMI TOYIN IPENSE</t>
  </si>
  <si>
    <t>EYO MARGARET</t>
  </si>
  <si>
    <t>19/02/2022</t>
  </si>
  <si>
    <t>21/02/2022</t>
  </si>
  <si>
    <t>22/02/2022</t>
  </si>
  <si>
    <t>EZEKIEL ESOHWODE</t>
  </si>
  <si>
    <t>24/02/2022</t>
  </si>
  <si>
    <t>OLATUNDE OLUWAYEMISI FOLUKE ODESANYA</t>
  </si>
  <si>
    <t>25/02/2022</t>
  </si>
  <si>
    <t>CHIDINMA GRACE UBANI</t>
  </si>
  <si>
    <t>26/02/2022</t>
  </si>
  <si>
    <t>TAHER ABDEL KARIM _PAYMENT MADE FOR OJE ESTHER</t>
  </si>
  <si>
    <t>27/02/2022</t>
  </si>
  <si>
    <t>SMS NOTIFICATION CHARGE FEB. 2022</t>
  </si>
  <si>
    <t>OGIERUMWENSE OSAYEMWENRE ROLAND</t>
  </si>
  <si>
    <t>NIP CHARGE + VAT</t>
  </si>
  <si>
    <t>NI[P</t>
  </si>
  <si>
    <t>DEYOL JOHN GOMUS</t>
  </si>
  <si>
    <t>ANAYO AKUNNA</t>
  </si>
  <si>
    <t>UCHE KATHERINE</t>
  </si>
  <si>
    <t>DS 757009 CCSH DEP ANIEDI UDO</t>
  </si>
  <si>
    <t>UNYIME EFFIONG OKON</t>
  </si>
  <si>
    <t>SOLOMON OLAITAN</t>
  </si>
  <si>
    <t>DS 6029793 CSH DEP ATIM PETER</t>
  </si>
  <si>
    <t>PART PMT ON RTN COOP/ TRF FROM RADICAL TECH.</t>
  </si>
  <si>
    <t xml:space="preserve">OKON JOY MICHAEL </t>
  </si>
  <si>
    <t>OKOH CHRISTOPHER</t>
  </si>
  <si>
    <t>MICHAEL OLUMIDE BABALEYE</t>
  </si>
  <si>
    <t>COOLLINK COOP FOR WA STAFF J&amp;B/TRF FROM GLOBE BROADCASTING</t>
  </si>
  <si>
    <t>FEB, 2022 COOLLINK COOP./TRF FROM STEAM BROADCASTING</t>
  </si>
  <si>
    <t>COOLLINK COOP FOR FEB 2022/TRF FROM INFO-FM RADIO NIG.</t>
  </si>
  <si>
    <t>EMMAANUEL ABAYOMI OGUNSUADA</t>
  </si>
  <si>
    <t>15/03/2022</t>
  </si>
  <si>
    <t>RADICAL TECHNOLOGY NETWORK LTD/ RTN COOP</t>
  </si>
  <si>
    <t xml:space="preserve">WILSON OMOBOLA AJOKE </t>
  </si>
  <si>
    <t>DS 6083613 CSH DEP ADAH SUNDAY</t>
  </si>
  <si>
    <t>DS 608312 CSH DEP ADAH SUNDAY</t>
  </si>
  <si>
    <t>19/03/2022</t>
  </si>
  <si>
    <t>22/03/2022</t>
  </si>
  <si>
    <t>23/03/2022</t>
  </si>
  <si>
    <t>DS 6108539 CSH DEP JEREMIAH WISDOM</t>
  </si>
  <si>
    <t>25/03/2022</t>
  </si>
  <si>
    <t>26/03/2022</t>
  </si>
  <si>
    <t>27/03/2022</t>
  </si>
  <si>
    <t>SMS NOTIFICATION CHARGE MAR. 2022</t>
  </si>
  <si>
    <t>29/03/2022</t>
  </si>
  <si>
    <t xml:space="preserve">DS 140229/CD/ABDULRAHMON AHMAD </t>
  </si>
  <si>
    <t>UDUMA EZEKIEL</t>
  </si>
  <si>
    <t>31/03/2022</t>
  </si>
  <si>
    <t>AHMAD ABDULRAHMAN</t>
  </si>
  <si>
    <t>COMFORT J AKPAN</t>
  </si>
  <si>
    <t>EMMANUEL OKEREAFOR</t>
  </si>
  <si>
    <t>ROLEZ/POS Agent Fahawmus/Fahawmus POS Trf for Customer(EMMANUEL OKEREAFOR</t>
  </si>
  <si>
    <t>NKWOCHA EMMANUEL OKEY</t>
  </si>
  <si>
    <t>YUSUF OLAWALE LUKMAN</t>
  </si>
  <si>
    <t>NWADEI COSMOS OTUNUYA _Contribution for 2nd Month of entry</t>
  </si>
  <si>
    <t>ISW ATP Pyt-001554585906</t>
  </si>
  <si>
    <t>ANIEDI UDO WILLIAMS</t>
  </si>
  <si>
    <t>VICTORIA UDOH</t>
  </si>
  <si>
    <t>OKON UDOFIA UDO</t>
  </si>
  <si>
    <t>OTU SAMUEL UKPE</t>
  </si>
  <si>
    <t>14/04/2022</t>
  </si>
  <si>
    <t>MICHEAL JOHN</t>
  </si>
  <si>
    <t>UDE OKWUDILI</t>
  </si>
  <si>
    <t>20/04/2022</t>
  </si>
  <si>
    <t>CD/ADAH SUNDAY /DS 252550</t>
  </si>
  <si>
    <t>23/04/2022</t>
  </si>
  <si>
    <t>24/04/2022</t>
  </si>
  <si>
    <t>SMS NOTIFICATION CHARGES APR 2022</t>
  </si>
  <si>
    <t>25/04/2022</t>
  </si>
  <si>
    <t>MUBI ABDURAHMAN</t>
  </si>
  <si>
    <t>UCHENNA HENRY IGWE</t>
  </si>
  <si>
    <t>26/04/2022</t>
  </si>
  <si>
    <t>CQ</t>
  </si>
  <si>
    <t>CQ355 KANU LOVETH</t>
  </si>
  <si>
    <t>28/04/2022</t>
  </si>
  <si>
    <t>ADENIYI YETUNDE  OYINKAN</t>
  </si>
  <si>
    <t>29/04/2022</t>
  </si>
  <si>
    <t>CQ356/SUNDAY CALISTER</t>
  </si>
  <si>
    <t>MFON JOHN EDIETE/APR 2022 SAVING</t>
  </si>
  <si>
    <t>30/04/2022</t>
  </si>
  <si>
    <t>UCHE KATHERINE ECHERE</t>
  </si>
  <si>
    <t>DS734514/ OJUWONI  ADEDOYIN</t>
  </si>
  <si>
    <t>OLATUNDE OLUWAYEMISI FOLUKE _TEMITAYO SAVING REF90448179100002000</t>
  </si>
  <si>
    <t>DS 6109863/CD/ ANIEDI UDO WILLIAMS</t>
  </si>
  <si>
    <t>BABATUNDE SAMSUDEEN</t>
  </si>
  <si>
    <t xml:space="preserve">DS 6090774 CSH DEP IMMACULATE JEREMIAH </t>
  </si>
  <si>
    <t>DS 29520 CD/ BLESSING EMMANUEL</t>
  </si>
  <si>
    <t>CALISTER GIFT SUNDAY</t>
  </si>
  <si>
    <t>13/05/2022</t>
  </si>
  <si>
    <t>COOP FOR COOLLINK CONTR. CFM/TRF FROM STEAM BROADCASTING</t>
  </si>
  <si>
    <t>COOLLINK COOP CONTR WAZ/TRF FROM GLOBE BROADCASTING</t>
  </si>
  <si>
    <t xml:space="preserve">COOLLINK COOP IFM /TRF INFO-FM </t>
  </si>
  <si>
    <t>13/05/202</t>
  </si>
  <si>
    <t>ONYEKACHI ANTHONY CHUKWUKA (ON BEHALF SOPHIE</t>
  </si>
  <si>
    <t>NWODO CHIJIOKE PAUL</t>
  </si>
  <si>
    <t>VERONICA OKON</t>
  </si>
  <si>
    <t>SOETAN AKINPELU JIMOH</t>
  </si>
  <si>
    <t>14/05/2022</t>
  </si>
  <si>
    <t>15/05/2022</t>
  </si>
  <si>
    <t>NWADEI COSMOS OTUNUYA_ 3rd Month Savings</t>
  </si>
  <si>
    <t>16/05/202</t>
  </si>
  <si>
    <t>19/05/2022</t>
  </si>
  <si>
    <t>CD 343537 /DOYIN OJUWONI</t>
  </si>
  <si>
    <t>20/05/2022</t>
  </si>
  <si>
    <t>ODESANYA OLUWAYEMISI FOLUKE (CLOSURE PYT FOR TEMITAYO</t>
  </si>
  <si>
    <t>CQ360 AKINOSHO FATAI</t>
  </si>
  <si>
    <t>21/05/2022</t>
  </si>
  <si>
    <t>25/05/2022</t>
  </si>
  <si>
    <t>YETUNDE OYINKAN ADENIYI- MAY SAVING</t>
  </si>
  <si>
    <t>28/05/2022</t>
  </si>
  <si>
    <t>29/05/2022</t>
  </si>
  <si>
    <t>SMS NOTIFICATION CHARGE _MAY 2022</t>
  </si>
  <si>
    <t>MFON EDIETE_MAY SAVINGS</t>
  </si>
  <si>
    <t>SUNDAY DANIEL</t>
  </si>
  <si>
    <t>BANK CHARGES</t>
  </si>
  <si>
    <t>BRIGHT BARILUNYEGIA NKABAR</t>
  </si>
  <si>
    <t>DS 996065 CD/JOY SUNDAY</t>
  </si>
  <si>
    <t>DS 1350473/CD/BLESSING EMMANUEL</t>
  </si>
  <si>
    <t>DS 1350474/CD/JOY IDARA</t>
  </si>
  <si>
    <t>DS 1350476/CD/JOSEPH ELIZABETH</t>
  </si>
  <si>
    <t>EDIETE MFON JOHN</t>
  </si>
  <si>
    <t>NWADEI COSMOS OTUNUYA_ 4TH  Month Savings</t>
  </si>
  <si>
    <t>CD 3400423/ OJUWONI ADEDOYIN</t>
  </si>
  <si>
    <t>CD TOSIN ISAAC /DS 0025156</t>
  </si>
  <si>
    <t xml:space="preserve">ALICE ENE PETER </t>
  </si>
  <si>
    <t>14/06/2022</t>
  </si>
  <si>
    <t>15/06/2022</t>
  </si>
  <si>
    <t>16/06/2022</t>
  </si>
  <si>
    <t>ABDURRAHMAN MUBI</t>
  </si>
  <si>
    <t>COOP FOR COOLLINK CONTR. CFM/TRF FROM INFO-FM RADIO NIG LTD</t>
  </si>
  <si>
    <t>17/06/02022</t>
  </si>
  <si>
    <t>COOP FOR COOLLINK CONTR. CFM/TRF FROM GLOBE BROADCATING</t>
  </si>
  <si>
    <t>18/06/2022</t>
  </si>
  <si>
    <t>20/06/2022</t>
  </si>
  <si>
    <t>IHEANCHOR BONAVENTURE</t>
  </si>
  <si>
    <t>21/06/2022</t>
  </si>
  <si>
    <t>DS833949/ TOYIN ADEJIMI</t>
  </si>
  <si>
    <t>24/06/2022</t>
  </si>
  <si>
    <t>OLUWOLE BOLAWA OLUWAFUNMILAYO</t>
  </si>
  <si>
    <t>BABASEESIN OLUSHOLA  SIMEON</t>
  </si>
  <si>
    <t>25/06/2022</t>
  </si>
  <si>
    <t>26/06/2022</t>
  </si>
  <si>
    <t>SMS NOTIFICATION CHARGE _JUNE 2022</t>
  </si>
  <si>
    <t>27/06/2022</t>
  </si>
  <si>
    <t>28/06/2022</t>
  </si>
  <si>
    <t>MFON JOHN EDIETE _JUNE SAVINGS</t>
  </si>
  <si>
    <t>30/06/2022</t>
  </si>
  <si>
    <t>DS 990437 JOSEPH ELIZABETH</t>
  </si>
  <si>
    <t>DS 990440 BLESSING EMMANUEL</t>
  </si>
  <si>
    <t>AMENGER CHAHEMBA GABRIEL</t>
  </si>
  <si>
    <t>TAIWO YETUNDE</t>
  </si>
  <si>
    <t>FELIX SAMSON FODONU</t>
  </si>
  <si>
    <t>SUNDAY CALISTER</t>
  </si>
  <si>
    <t>13/07/2022</t>
  </si>
  <si>
    <t>ISW ATMPyt-000996948018-STERLING OWORO LAGOS SWNG</t>
  </si>
  <si>
    <t>14/07/2022</t>
  </si>
  <si>
    <t>DS 1400326 /CD/ ANIEDI UDO WILLIAM</t>
  </si>
  <si>
    <t>15/07/2022</t>
  </si>
  <si>
    <t>DS 1400306 CSH DEP VICTOR BLESSING</t>
  </si>
  <si>
    <t>16/07/2022</t>
  </si>
  <si>
    <t>19/07/2022</t>
  </si>
  <si>
    <t xml:space="preserve">ODESANYA OLUWAYEMISI FOLUKE </t>
  </si>
  <si>
    <t>GEORGE CHIDI AGOAMANA</t>
  </si>
  <si>
    <t>COOLLINK COOP FOR STAFF/ TRF FROM STEAM BROADCASTING</t>
  </si>
  <si>
    <t>COOLLINK COOP FOR STAFF/ TRF FROM INFO-FM GLOBE BROADCA</t>
  </si>
  <si>
    <t>COOLLINK COOP FOR STAFF/TRF FROM STEAM BROADCASTING</t>
  </si>
  <si>
    <t>BAL. OF COOLINK COOP. /TFR FROM STEAM BROADCASTING</t>
  </si>
  <si>
    <t>23/07/2022</t>
  </si>
  <si>
    <t>24/07/2022</t>
  </si>
  <si>
    <t>SMS NOTIFICATION CHARGES JULY 2022</t>
  </si>
  <si>
    <t>25/07/2022</t>
  </si>
  <si>
    <t>AKINTOMIDE ANUOLUWAPO</t>
  </si>
  <si>
    <t>28/07/2022</t>
  </si>
  <si>
    <t>29/07/2022</t>
  </si>
  <si>
    <t>30/07/2022</t>
  </si>
  <si>
    <t>31/07/2022</t>
  </si>
  <si>
    <t>ANUOLUWAPO MARY AKINTOMIDE</t>
  </si>
  <si>
    <t>OKON JOY</t>
  </si>
  <si>
    <t xml:space="preserve">KUDA/EUNICE CHIZOBAR CHIKERE  </t>
  </si>
  <si>
    <t>ONYECHERE UCHE</t>
  </si>
  <si>
    <t>CHRISTOPHER O. OKOH</t>
  </si>
  <si>
    <t>AYOBAMI O. IGE</t>
  </si>
  <si>
    <t>ONUWURAH IFEOMA JOY</t>
  </si>
  <si>
    <t>BABASEESIN OLUSHOLA SIMEON</t>
  </si>
  <si>
    <t>COOLLINK COOPERATIVES/TRF FROM GLOBE BROADCASTING</t>
  </si>
  <si>
    <t>JULY 2022 COOLLINK COOPERATIVE/TRF FROM STEAM BROADCASTING</t>
  </si>
  <si>
    <t>18/08/2022</t>
  </si>
  <si>
    <t>JOY SUNDAY</t>
  </si>
  <si>
    <t>BLESSING EMMANUEL</t>
  </si>
  <si>
    <t>20/08/2022</t>
  </si>
  <si>
    <t>25/08/2022</t>
  </si>
  <si>
    <t>27/08/2022</t>
  </si>
  <si>
    <t>28/08/2022</t>
  </si>
  <si>
    <t>SMS NOTIFICATION CHARGE _AUGUST 2022</t>
  </si>
  <si>
    <t>MFON JOHN EDIETE _ AUGUST SAVINGS</t>
  </si>
  <si>
    <t>30/08/2022</t>
  </si>
  <si>
    <t>IMMACULATE JEREMIAH</t>
  </si>
  <si>
    <t xml:space="preserve">KUDA/EUNICE CHIZOBAR CHIKERE </t>
  </si>
  <si>
    <t xml:space="preserve">EUNICE CHIZOBAR/KUDA (REFUND FOR OSAS STANLEY JOSHUA </t>
  </si>
  <si>
    <t>UKAWANREN ETARERI _AUGUST SAVINGS</t>
  </si>
  <si>
    <t>TIJANI IBRAHIM ADEDEJI</t>
  </si>
  <si>
    <t>RADICAL TECHNOLOGY NETWORK/RTN COOP</t>
  </si>
  <si>
    <t>WILSON OMOBOLA AJOKE</t>
  </si>
  <si>
    <t>EMMANUEL BLESSING</t>
  </si>
  <si>
    <t>ATIM PETER</t>
  </si>
  <si>
    <t>15/09/2022</t>
  </si>
  <si>
    <t>16/09/2022</t>
  </si>
  <si>
    <t>ADIGUN OLAJUMOKE JANET</t>
  </si>
  <si>
    <t>PHILOMINA OMOYEMI OKHRIA</t>
  </si>
  <si>
    <t>18/09/2022</t>
  </si>
  <si>
    <t>20/09/2022</t>
  </si>
  <si>
    <t>OSUNNIRAN SUNDAY</t>
  </si>
  <si>
    <t>23/09/2022</t>
  </si>
  <si>
    <t>AKINOSHO FATAI</t>
  </si>
  <si>
    <t>24/09/2022</t>
  </si>
  <si>
    <t>25/09/2022</t>
  </si>
  <si>
    <t>26/09/2022</t>
  </si>
  <si>
    <t>28/09/2022</t>
  </si>
  <si>
    <t>29/09/2022</t>
  </si>
  <si>
    <t>FELIX O.ADEDUGBA</t>
  </si>
  <si>
    <t>PAYMENT FOR OUTSTANDING BAL. AUG 2022/TRF FROM STEAM BROADCASTING</t>
  </si>
  <si>
    <t xml:space="preserve">COOLLINK COOP FOR AUGUST, 2022/TRF FROM INFO-FM RADIO </t>
  </si>
  <si>
    <t>COOPERATIVE FOR AUG 2022/TRF FROM GLOBE BROADCASTING</t>
  </si>
  <si>
    <t>SMS NOTIFICATION CHARGE SEPT, 2022</t>
  </si>
  <si>
    <t>30/09/2022</t>
  </si>
  <si>
    <t>NP</t>
  </si>
  <si>
    <t>UDODUNG CHRISTIANA (PYT ON BEHALF OF KADIRI EMMANUEL</t>
  </si>
  <si>
    <t>UHE KATHERINE_Refund</t>
  </si>
  <si>
    <t>SEPT 2022 COOPERATIVE /TRF FROM GLOBE BROADCASTING</t>
  </si>
  <si>
    <t>SEPT 2022 COOPERATIVE /TRF FROM INFO-FM RADIO NIG</t>
  </si>
  <si>
    <t>SEPT 2022 COOPERATIVE/TRF FROM STEAM BROADCASTING</t>
  </si>
  <si>
    <t>13/10/2022</t>
  </si>
  <si>
    <t>JEREMIAH IMMACULATE</t>
  </si>
  <si>
    <t>16/10/2022</t>
  </si>
  <si>
    <t>19/10/2022</t>
  </si>
  <si>
    <t>CHEQUE BOOK CHARGE</t>
  </si>
  <si>
    <t>JOY IDARA SUNDAY</t>
  </si>
  <si>
    <t>20/10/2022</t>
  </si>
  <si>
    <t>PMT OF OUTSTANDING/TRF FROM GENERAL FOODS &amp; SWEET</t>
  </si>
  <si>
    <t>23/10/2022</t>
  </si>
  <si>
    <t>PRT PMT FOR STAFF COOP 2022/TRF FROM AIM ARCHITECTS</t>
  </si>
  <si>
    <t>PRT PMT FOR STAFF COOP 2022/TRF FROM NARELLI</t>
  </si>
  <si>
    <t>PRT PMT FOR STAFF COOP 2022/TRF FROM AIM CONSULTANT</t>
  </si>
  <si>
    <t>AKATA PATRICK</t>
  </si>
  <si>
    <t>27/10/2022</t>
  </si>
  <si>
    <t>ETZ OTHERBANK 0571014604-PKMZEN-000511052850</t>
  </si>
  <si>
    <t>UCHE KATHERINE _REFUND</t>
  </si>
  <si>
    <t>28/10/2022</t>
  </si>
  <si>
    <t>UCHE KATHERINE_BAL FOR UPGRADE</t>
  </si>
  <si>
    <t>BOLAWA TEMITOPE OMOLARA _BAL FOR UPGRADE</t>
  </si>
  <si>
    <t>29/10/2022</t>
  </si>
  <si>
    <t>SMS NOTIFICATION CHARGE _OCTOBER 2022</t>
  </si>
  <si>
    <t>30/10/2022</t>
  </si>
  <si>
    <t>DS 924479 /CD/OKON JOY MICHAEL</t>
  </si>
  <si>
    <t>NWIBO AZUBUIKE</t>
  </si>
  <si>
    <t>FAGBEMIRO MARIN IGE</t>
  </si>
  <si>
    <t>OKOI SAMUEL NKANU _SAVINGS FOR OCTOBER</t>
  </si>
  <si>
    <t>ONYECHERE UCHE _OCTOBER SAVINGS</t>
  </si>
  <si>
    <t xml:space="preserve">COOLLINK COOP OCT. 2022/GLOBE BROADCASTING </t>
  </si>
  <si>
    <t>COOLLINK COOP OCT. 2022/STEAM BROADCASTING</t>
  </si>
  <si>
    <t>COOLLINK COOP OCT. 2022/INFO-FM RADIO NIG</t>
  </si>
  <si>
    <t>ADAH SUNDAY (PAID TO ROSE ENE GODWIN</t>
  </si>
  <si>
    <t>13/11/2022</t>
  </si>
  <si>
    <t>14/11/2022</t>
  </si>
  <si>
    <t>15/11/2022</t>
  </si>
  <si>
    <t>16/11/2022</t>
  </si>
  <si>
    <t>20/11/2022</t>
  </si>
  <si>
    <t>21/11/2022</t>
  </si>
  <si>
    <t>22/11/2022</t>
  </si>
  <si>
    <t>STANLEY JOSHUA OSAS</t>
  </si>
  <si>
    <t>25/11/2022</t>
  </si>
  <si>
    <t>27/11/2022</t>
  </si>
  <si>
    <t>SMS NOTIFICATION CHARGE NOVEMBER 2022</t>
  </si>
  <si>
    <t>LAMIDI ADIJAT ABIKE _RICE SUPPLIER</t>
  </si>
  <si>
    <t>OMOTOLA OLUSHOLA_OIL SUPPLIER</t>
  </si>
  <si>
    <t>29/11/2022</t>
  </si>
  <si>
    <t>30/11/2022</t>
  </si>
  <si>
    <t>UKAWANREN ETARERI</t>
  </si>
  <si>
    <t>NIP CR/MUMUNEY BASHIRU AKOREDE/GTB</t>
  </si>
  <si>
    <t>NIP Charge + VAT</t>
  </si>
  <si>
    <t>NIP CR/OTU SAMUEL UKPE/GTB</t>
  </si>
  <si>
    <t>NIP CR/NWODO CHIJIOKE PAUL/AB</t>
  </si>
  <si>
    <t>LAMIDI ADIJAT ABIKE/FBN</t>
  </si>
  <si>
    <t>LAMBO ARIYO SAMUEL _TIN TOMATOES LADY</t>
  </si>
  <si>
    <t>**Rev NIP Charge + VAT</t>
  </si>
  <si>
    <t>**Rev NIP CR/LAMBO ARIYO SAMUEL/UBN</t>
  </si>
  <si>
    <t>NIP CR/LAMBO SAMUEL ARIYO/UBN</t>
  </si>
  <si>
    <t>ONYECHERE UCHE _NOVEMBER SAVINGS</t>
  </si>
  <si>
    <t>UDOFIA UDO OKON</t>
  </si>
  <si>
    <t>ONYEKACHUKWU PETER SUNDAY</t>
  </si>
  <si>
    <t>COOPERATIVE DEDUCTION FOR NOV 2022// TRF FROM GLOBE BROADCASTING</t>
  </si>
  <si>
    <t>NOV 2022 COOPERATIVE%// TRF FROM INFO-FM RADIO NIG LT</t>
  </si>
  <si>
    <t>NOV 2022 COOPERATIVE PMT// TRF FROM STEAM BROADCASTING L</t>
  </si>
  <si>
    <t>LAMIDI ADIJAT ABIKE</t>
  </si>
  <si>
    <t>BOLAWA TEMITOPE OMOLARA/FBN/NIP</t>
  </si>
  <si>
    <t>NWADEI COSMOS OTUNUYA/GTB/NIP</t>
  </si>
  <si>
    <t>IGWE HENRYUCHENNA</t>
  </si>
  <si>
    <t>NIP CR/ELECHI MERCY EBERECHI/GTB/NIP</t>
  </si>
  <si>
    <t>NIP CR/BLESSING EMMANUEL ETIM/ABN/NIP</t>
  </si>
  <si>
    <t>TRF TO CALISTER SUNDAY</t>
  </si>
  <si>
    <t>NIP/GTB/ELECHI MERCY EBERECHI/NIP TRF</t>
  </si>
  <si>
    <t>16/12/2022</t>
  </si>
  <si>
    <t>TRF TO ABON CHRISTIANAH ABIODUN</t>
  </si>
  <si>
    <t>TRF TO GODWIN ENE ROSE</t>
  </si>
  <si>
    <t>NIP CR/TAIWO YETUNDE/ABN/NIP</t>
  </si>
  <si>
    <t>NIP CR/EMMANUEL NORAH JONAS/UBA/NIP</t>
  </si>
  <si>
    <t>NIP CR/TAIWO OLUWASEYI OLANREWAJU/GTB/NIP</t>
  </si>
  <si>
    <t>NIP CR/JOSEPH ELIZABETH/GTB/NIP</t>
  </si>
  <si>
    <t>NIP/GTB/ADEWOLE WASIU ADEWALE/via GTWORLD</t>
  </si>
  <si>
    <t>18/12/2022</t>
  </si>
  <si>
    <t>TRF FRM STANLEY JOSHUA OSAS TO COOLLINK (VI) CO-OP MULTIPURPOSE SOC LT</t>
  </si>
  <si>
    <t>TRFCQ402/SUNDAY PETER ONYEKA</t>
  </si>
  <si>
    <t>21/12/2022</t>
  </si>
  <si>
    <t>NIP/GTB/OLOFU MARY OCHANYA/via GTWORLD Loan repayment for December</t>
  </si>
  <si>
    <t>NIP/GTB/RADICAL TECHNOLOGY NETWORK LTDRADICAL TE/638072267974821366-4 PMT ON ACCT 149377812</t>
  </si>
  <si>
    <t>22/12/2022</t>
  </si>
  <si>
    <t>NIP CR/TIJANIIBRAHIM ADEDEJI/GTB/NIP</t>
  </si>
  <si>
    <t>ADENIYI ADENIYI YETUNDE OYINKAN</t>
  </si>
  <si>
    <t>TRF TO GODWIN ROSE (FOR SUNDAY ADAH)</t>
  </si>
  <si>
    <t>TRF TO TEJUMADE ADEOLA OYETEJU</t>
  </si>
  <si>
    <t>ISRAEL OLUWADAMILARE LAWAL</t>
  </si>
  <si>
    <t>23/12/2022</t>
  </si>
  <si>
    <t>26/12/2022</t>
  </si>
  <si>
    <t>27/12/2022</t>
  </si>
  <si>
    <t>SMS Notification Charge Dec 2022</t>
  </si>
  <si>
    <t>30/12/2022</t>
  </si>
  <si>
    <t>NIP CR/LUIS AIKHUOMOBHOGBE ADO-IMOISILI/STBC/NIP</t>
  </si>
  <si>
    <t>TRF TO EDIETE MFON JOHN</t>
  </si>
  <si>
    <t>NIP CR/UDOFIA UDEME SUNDAY/GTB/NIP</t>
  </si>
  <si>
    <t>NIP CR/ADEYEMO OPEYEMI JOSEPH/GTB/NIP</t>
  </si>
  <si>
    <t>NIP CR/OJUWONI ADEDOYIN OLUWASIKEMI/GTB/NIP</t>
  </si>
  <si>
    <t>PMT ON ACCT COOPERATIVE// TRF FROM RADICAL TECHNOLOGY N</t>
  </si>
  <si>
    <t>31/12/2022</t>
  </si>
  <si>
    <t>Acct Maint. Fee + VAT</t>
  </si>
  <si>
    <t>LOAN LEDGER</t>
  </si>
  <si>
    <t>NAME:</t>
  </si>
  <si>
    <t>MAURICE GESA</t>
  </si>
  <si>
    <t>LOCATION</t>
  </si>
  <si>
    <t>KANO</t>
  </si>
  <si>
    <t>31/01/2018</t>
  </si>
  <si>
    <t>Jan</t>
  </si>
  <si>
    <t>Being loan repayment principal + Interest</t>
  </si>
  <si>
    <t>28/02/2018</t>
  </si>
  <si>
    <t>Feb</t>
  </si>
  <si>
    <t>31/03/2018</t>
  </si>
  <si>
    <t>Mar</t>
  </si>
  <si>
    <t>30/04/2018</t>
  </si>
  <si>
    <t>Apr</t>
  </si>
  <si>
    <t>31/05/2018</t>
  </si>
  <si>
    <t>May</t>
  </si>
  <si>
    <t>30/06/2018</t>
  </si>
  <si>
    <t>Jun</t>
  </si>
  <si>
    <t>31/07/2018</t>
  </si>
  <si>
    <t>Jul</t>
  </si>
  <si>
    <t>31/08/2018</t>
  </si>
  <si>
    <t>Aug</t>
  </si>
  <si>
    <t>30/9/2018</t>
  </si>
  <si>
    <t>Sep</t>
  </si>
  <si>
    <t>NIP/CR MAURICE CHAGBA GESA/STBC</t>
  </si>
  <si>
    <t>INTEREST ON LOAN-MAURICE GESA</t>
  </si>
  <si>
    <t>31/01/2019</t>
  </si>
  <si>
    <t>28/02/2019</t>
  </si>
  <si>
    <t>31/03/2019</t>
  </si>
  <si>
    <t>30/4/2019</t>
  </si>
  <si>
    <t>31/5/2019</t>
  </si>
  <si>
    <t>30/6/2019</t>
  </si>
  <si>
    <t>31/7/2019</t>
  </si>
  <si>
    <t>19/08/2019</t>
  </si>
  <si>
    <t>NIP/CR/GESA MAURICE CHAGBA/GTB</t>
  </si>
  <si>
    <t>31/8/2019</t>
  </si>
  <si>
    <t>30/9/2019</t>
  </si>
  <si>
    <t>31/10/2019</t>
  </si>
  <si>
    <t>Oct</t>
  </si>
  <si>
    <t>30/11/2019</t>
  </si>
  <si>
    <t>Nov</t>
  </si>
  <si>
    <t>27/2/2020</t>
  </si>
  <si>
    <t>31/1/2020</t>
  </si>
  <si>
    <t>Jan.2020</t>
  </si>
  <si>
    <t>31/3/2020</t>
  </si>
  <si>
    <t>31/4/2020</t>
  </si>
  <si>
    <t>31/5/2020</t>
  </si>
  <si>
    <t>30/6/2020</t>
  </si>
  <si>
    <t xml:space="preserve">Jun </t>
  </si>
  <si>
    <t>31/7/2020</t>
  </si>
  <si>
    <t xml:space="preserve">Jul </t>
  </si>
  <si>
    <t>31/8/2020</t>
  </si>
  <si>
    <t>30/9/2020</t>
  </si>
  <si>
    <t>31/10/2020</t>
  </si>
  <si>
    <t>30/11/2020</t>
  </si>
  <si>
    <t>31/12/2020</t>
  </si>
  <si>
    <t>Dec</t>
  </si>
  <si>
    <t>Jan.21</t>
  </si>
  <si>
    <t>Feb.21</t>
  </si>
  <si>
    <t>Mar.21</t>
  </si>
  <si>
    <t>Apr.21</t>
  </si>
  <si>
    <t>May.21</t>
  </si>
  <si>
    <t>Jun.21</t>
  </si>
  <si>
    <t>Jul.21</t>
  </si>
  <si>
    <t>Aug.21</t>
  </si>
  <si>
    <t>Sep.21</t>
  </si>
  <si>
    <t>Oct.21</t>
  </si>
  <si>
    <t>Nov.21</t>
  </si>
  <si>
    <t>Dec.21</t>
  </si>
  <si>
    <t>AKINTOMIDE PAUL</t>
  </si>
  <si>
    <t>LAGOS</t>
  </si>
  <si>
    <t>19/2/18</t>
  </si>
  <si>
    <t xml:space="preserve">ZBCQ55 PD PAUL AKINTOMIDE </t>
  </si>
  <si>
    <t>INTEREST ON LOAN</t>
  </si>
  <si>
    <t>28/3/2018</t>
  </si>
  <si>
    <t>CASH DEP LOAN REPAYMENT - PAUL AKINTOMIDE</t>
  </si>
  <si>
    <t>26/10/2018</t>
  </si>
  <si>
    <t>TRF TO PAUL AKINTOMIDE</t>
  </si>
  <si>
    <t>INTEREST ON LOAN PAUL AKINTOMIDE</t>
  </si>
  <si>
    <t>30/11/2018</t>
  </si>
  <si>
    <t>31/12/2018</t>
  </si>
  <si>
    <t>CQ102</t>
  </si>
  <si>
    <t>CQ 102 PD PAUL AKINTOMIDE</t>
  </si>
  <si>
    <t>29/04/2019</t>
  </si>
  <si>
    <t>CQ104</t>
  </si>
  <si>
    <t>ZB CQ 104 PD PAUL AKINTOMIDE</t>
  </si>
  <si>
    <t>30/06/2019</t>
  </si>
  <si>
    <t>31/07/2019</t>
  </si>
  <si>
    <t>31/12/2019</t>
  </si>
  <si>
    <t>26/2/2020</t>
  </si>
  <si>
    <t>21/5/2020</t>
  </si>
  <si>
    <t>AKINTOMIDE OLUWADARE</t>
  </si>
  <si>
    <t>30/06/2020</t>
  </si>
  <si>
    <t>June</t>
  </si>
  <si>
    <t xml:space="preserve">PAUL AKINTOMIDE </t>
  </si>
  <si>
    <t>20/10/2020</t>
  </si>
  <si>
    <t>30/10/2020</t>
  </si>
  <si>
    <t xml:space="preserve">OLUWADARE PAUL AKINTOMIDE </t>
  </si>
  <si>
    <t>OLUWADARE PAUL AKINTOMIDE</t>
  </si>
  <si>
    <t>14/12/22</t>
  </si>
  <si>
    <t>Contral entry</t>
  </si>
  <si>
    <t>AYANO KEHINDE</t>
  </si>
  <si>
    <t>31/10/2018</t>
  </si>
  <si>
    <t>Loan Pmt - Ayano Kehinde</t>
  </si>
  <si>
    <t>29/11/2018</t>
  </si>
  <si>
    <t>INTEREST ON LOAN - AYANO KEHINDE</t>
  </si>
  <si>
    <t>5764206 CD Ayamo Kehinde</t>
  </si>
  <si>
    <t>Being closure of loan account from savings</t>
  </si>
  <si>
    <t>TRF TO AYANO KEHINDE</t>
  </si>
  <si>
    <t>TRF TO KEHINDE AYANO</t>
  </si>
  <si>
    <t>31/05/2019</t>
  </si>
  <si>
    <t>28/06/2019</t>
  </si>
  <si>
    <t>NIP/FBN/AYANO KEHINDE JACOB</t>
  </si>
  <si>
    <t>Being transfer of savings balance to close loan acct.</t>
  </si>
  <si>
    <t>EKPEYONG EMMANUEL</t>
  </si>
  <si>
    <t>ABUJA</t>
  </si>
  <si>
    <t>20/01/2019</t>
  </si>
  <si>
    <t>EMMANUEL JACOB EKPEYONG</t>
  </si>
  <si>
    <t>DS157966 EKPEYONG EMMANUEL</t>
  </si>
  <si>
    <t>NIP CR/ ABN/RACHEAL EBOSEREMEN EKPEYONG</t>
  </si>
  <si>
    <t>INTEREST ON LOAN-EKPEYONG EMMANUEL</t>
  </si>
  <si>
    <t>RACHEAL EBOSEREMAN EKPEYONG</t>
  </si>
  <si>
    <t>28/1/2020</t>
  </si>
  <si>
    <t>EMMANUEL EKPEYONY</t>
  </si>
  <si>
    <t>Contra entry - savings to Loan ledger</t>
  </si>
  <si>
    <t>GIDADO LUQMAN</t>
  </si>
  <si>
    <t>Loan payment</t>
  </si>
  <si>
    <t>Interest on loan</t>
  </si>
  <si>
    <t>Payment to Gidado Luqman Omowunmi</t>
  </si>
  <si>
    <t>Interest on loan - Gidado Luqman</t>
  </si>
  <si>
    <t>CSH DEP AKINPELU SHOETAN 40818</t>
  </si>
  <si>
    <t>TRF FRM LUQMAN OMOWUNMI GIDADO</t>
  </si>
  <si>
    <t>TRF TO LUQMAN OMOWUNMI</t>
  </si>
  <si>
    <t>29/08/2019</t>
  </si>
  <si>
    <t>TRF TO LUQMAN GIDADO OMOWUNMI</t>
  </si>
  <si>
    <t>30/09/2019</t>
  </si>
  <si>
    <t>OUTFLOW TO LUQMAN GIDADO</t>
  </si>
  <si>
    <t>Transfer of Savings balance to loan acct.</t>
  </si>
  <si>
    <t>14/9/2020</t>
  </si>
  <si>
    <t>CQ 184</t>
  </si>
  <si>
    <t>LUQMAN OMOWUNMI</t>
  </si>
  <si>
    <t>29/12/2020</t>
  </si>
  <si>
    <t>CQ229</t>
  </si>
  <si>
    <t>LUQMAN GIDADO</t>
  </si>
  <si>
    <t>14/12/2021</t>
  </si>
  <si>
    <t>GIDADO O. LUQMAN</t>
  </si>
  <si>
    <t>Sept. 2022</t>
  </si>
  <si>
    <t>KOLAWOLE BABATUNDE</t>
  </si>
  <si>
    <t>Loan to Kolawole Babatunde</t>
  </si>
  <si>
    <t>TRF TO KOLAWOLE BABATUNDE</t>
  </si>
  <si>
    <t>Interest on loan - KOLAWOLE BABATUNDE</t>
  </si>
  <si>
    <t>INFLOW FROM BABATUNDE KOLAWOLE</t>
  </si>
  <si>
    <t>TRF FRM BABATUNDE KOLAWOLE</t>
  </si>
  <si>
    <t>SEPT</t>
  </si>
  <si>
    <t>13/11/2019</t>
  </si>
  <si>
    <t>29/11/2019</t>
  </si>
  <si>
    <t>BABATUNDE KOLAWAOLE</t>
  </si>
  <si>
    <t>2/3/0202</t>
  </si>
  <si>
    <t>18/5/2020</t>
  </si>
  <si>
    <t>OGIERUMENSE ROLAND</t>
  </si>
  <si>
    <t>30/01/18</t>
  </si>
  <si>
    <t>CSH DEP BY ROLAND OGIERUMENSE</t>
  </si>
  <si>
    <t>31/01/18</t>
  </si>
  <si>
    <t>PD</t>
  </si>
  <si>
    <t>ZBCQ52 PD ROLAND OGIERUMENSE</t>
  </si>
  <si>
    <t>30/05/2018</t>
  </si>
  <si>
    <t>30/07/2018</t>
  </si>
  <si>
    <t>CSH DEP ROLAND OGIERUMWENSE</t>
  </si>
  <si>
    <t>CQ88</t>
  </si>
  <si>
    <t>PD TO ROLAND OGIERMWENSE CQ88</t>
  </si>
  <si>
    <t>INTEREST ON LOAN - ROLAND</t>
  </si>
  <si>
    <t>CD/OGIE POLAND 7414450</t>
  </si>
  <si>
    <t>NIP/CR/OSAYEMWERE ROLAND OGEIRUMENSE</t>
  </si>
  <si>
    <t>ROLAND PURCHASE OF CAR</t>
  </si>
  <si>
    <t>OGIERUMWNSE ROLAND</t>
  </si>
  <si>
    <t>13/2/2020</t>
  </si>
  <si>
    <t>14/2/2020</t>
  </si>
  <si>
    <t>lOAN ON OGIERUMWENSE OSAYEMWENRE ROLAND/IB:ROLAND</t>
  </si>
  <si>
    <t>Being account set off against saving accont</t>
  </si>
  <si>
    <t>29/9/2018</t>
  </si>
  <si>
    <t>TRF to Samsudeen Babatunde</t>
  </si>
  <si>
    <t>Transferred to savings account</t>
  </si>
  <si>
    <t>CQ96</t>
  </si>
  <si>
    <t>ZBCQ96 PD SAMSUDEEN BABATUNDE</t>
  </si>
  <si>
    <t>INTEREST ON LOAN-SAMSUDEEN BABATUNDE</t>
  </si>
  <si>
    <t>31/03/209</t>
  </si>
  <si>
    <t xml:space="preserve">TRF SAMSUDEEN BABATUNDE </t>
  </si>
  <si>
    <t>29/07/2019</t>
  </si>
  <si>
    <t>ZB CQ 111 PD SAMSUDEEN BABATUNDE</t>
  </si>
  <si>
    <t>TRF TO BABATUNDE SAMSUDEEN</t>
  </si>
  <si>
    <t>21/1/2020</t>
  </si>
  <si>
    <t>22/5/202</t>
  </si>
  <si>
    <t>30/10/2021</t>
  </si>
  <si>
    <t>CONTRAL ENTRY</t>
  </si>
  <si>
    <t>JOHN DEYOL</t>
  </si>
  <si>
    <t>20/08/2018</t>
  </si>
  <si>
    <t>Being closure of loan account from Saving.</t>
  </si>
  <si>
    <t>Loan Payment</t>
  </si>
  <si>
    <t>13/02/2019</t>
  </si>
  <si>
    <t>NIP CR/ DEYOL JOHN GOMUS/GTB</t>
  </si>
  <si>
    <t>INTEREST ON LOAN-DEYOL JOHN</t>
  </si>
  <si>
    <t>DEYOL JOHN GOMUS PURCHASE OF CAR</t>
  </si>
  <si>
    <t>24/10/2019</t>
  </si>
  <si>
    <t>BEING REFUND FOR PURCHASE OF CAR FROM RADICAL TECH</t>
  </si>
  <si>
    <t xml:space="preserve">JOHN DEYOL </t>
  </si>
  <si>
    <t>29/12/2021</t>
  </si>
  <si>
    <t>DEYOL JOHN</t>
  </si>
  <si>
    <t>Lagos</t>
  </si>
  <si>
    <t>Payment for loan</t>
  </si>
  <si>
    <t>TRF FRM ABIODUN ADEWALE ADEYEYE</t>
  </si>
  <si>
    <t>Being transfer of saving amount to close loan bal.</t>
  </si>
  <si>
    <t>OLATUNDE SOLOMON OLAITAN</t>
  </si>
  <si>
    <t>20/7/2018</t>
  </si>
  <si>
    <t>trf</t>
  </si>
  <si>
    <t>Interest on loan - Olatunde Solomon</t>
  </si>
  <si>
    <t>24/05/2019</t>
  </si>
  <si>
    <t>CQ107</t>
  </si>
  <si>
    <t xml:space="preserve">CQ107 TO OLATUNDE SOLOMON </t>
  </si>
  <si>
    <t>TRF FRM OLAITAN SOLOMON OLATUNDE</t>
  </si>
  <si>
    <t>29/2/2020</t>
  </si>
  <si>
    <t>SOLOMON OLATUNDE</t>
  </si>
  <si>
    <t>31/03/2021</t>
  </si>
  <si>
    <t>CQ263</t>
  </si>
  <si>
    <t>OLATUNDE SOLOMON</t>
  </si>
  <si>
    <t>20/9/2021</t>
  </si>
  <si>
    <t>OLAITAN SOLOMON</t>
  </si>
  <si>
    <t>ADENIYI JIMOH</t>
  </si>
  <si>
    <t>15/3/2018</t>
  </si>
  <si>
    <t>Adeniyi Jimoh</t>
  </si>
  <si>
    <t>INTERERST ON LOAN</t>
  </si>
  <si>
    <t>13/3/2018</t>
  </si>
  <si>
    <t>DS1464423</t>
  </si>
  <si>
    <t>CD/ADENIYI JIMOH</t>
  </si>
  <si>
    <t>29/8/2018</t>
  </si>
  <si>
    <t>NIP/GTB/JIMOH ADENIYI ISMAHI</t>
  </si>
  <si>
    <t>NIP CR/JIMOH ADENIYI/GTB</t>
  </si>
  <si>
    <t>28/9/2018</t>
  </si>
  <si>
    <t>28/12/2018</t>
  </si>
  <si>
    <t>Refund on over deduction</t>
  </si>
  <si>
    <t>NIP CR/GTB/JIMOH ADENIYI ISMAHIL</t>
  </si>
  <si>
    <t>Interest on loan- ADENIYI JIMOH</t>
  </si>
  <si>
    <t>NIP/CR/ GTB JIMOH ADENIYI ISMAHIL</t>
  </si>
  <si>
    <t>Amount transfer to savings account</t>
  </si>
  <si>
    <t>30/5/2019</t>
  </si>
  <si>
    <t xml:space="preserve">Closure of account </t>
  </si>
  <si>
    <t>19/01/18</t>
  </si>
  <si>
    <t>FREDRICK ESEBAMEN</t>
  </si>
  <si>
    <t>18/01/18</t>
  </si>
  <si>
    <t>ATM000303701552 MURI OKUNOLA</t>
  </si>
  <si>
    <t>31/5/2018</t>
  </si>
  <si>
    <t>30/6/2018</t>
  </si>
  <si>
    <t>31/7/2018</t>
  </si>
  <si>
    <t>Trf to Onaigben Fredrick STBC</t>
  </si>
  <si>
    <t>CSH DEP BY FREDRICK ONAIGBEN</t>
  </si>
  <si>
    <t>31/4/2019</t>
  </si>
  <si>
    <t>CD FREDRICKS 23790</t>
  </si>
  <si>
    <t>15/08/2019</t>
  </si>
  <si>
    <t>NIP/CR/ONAIGBEN FREDICK ESEBAMEN/GTB</t>
  </si>
  <si>
    <t>INTEREST ON LOAN-FREDICK</t>
  </si>
  <si>
    <t>13/8/2020</t>
  </si>
  <si>
    <t>ONAIGBEN FREDRICK ESEBAMEN</t>
  </si>
  <si>
    <t>13/8/2020/</t>
  </si>
  <si>
    <t>ANTHONY OTU UMANAH</t>
  </si>
  <si>
    <t>DAVID KOGI</t>
  </si>
  <si>
    <t>PYT IFO VAR STAFF</t>
  </si>
  <si>
    <t>DAVID .K DS192868</t>
  </si>
  <si>
    <t>being transfer of savings bal to close loan ledger</t>
  </si>
  <si>
    <t>ADEYINKA ODUYEMI</t>
  </si>
  <si>
    <t>OGUNSUADA EMMANUEL</t>
  </si>
  <si>
    <t>Fouani Mushin ( Emmanuel Ogunsuada)</t>
  </si>
  <si>
    <t>Interest on loan - Emmanuel Ogunsuada</t>
  </si>
  <si>
    <t>NIP CR/ADAZION ENTERPRISES/DBP/EMMANUEL OGUNSUADA</t>
  </si>
  <si>
    <t>28/01/2019</t>
  </si>
  <si>
    <t>NIP/STBC/EMMANUEL ABAYOMI OGUNSADA(loan repmt</t>
  </si>
  <si>
    <t>NIP-ZEN-EMMANUEL OGUNSUADA</t>
  </si>
  <si>
    <t>TRF TO OGUNSUADA EMMANUEL</t>
  </si>
  <si>
    <t>NIP/STBC/EMMANUEL ABAYOMI OGUNSUADA</t>
  </si>
  <si>
    <t>TRF EMMANUEL OGUNSUADA</t>
  </si>
  <si>
    <t>POINTEK  INTEGRATED SERVICE</t>
  </si>
  <si>
    <t>Ap.21</t>
  </si>
  <si>
    <t>OLUWADAMILARE IYABODE ARAJUWA</t>
  </si>
  <si>
    <t>GMART GLOBAL VENTURES</t>
  </si>
  <si>
    <t>EMMANUEL ABAYOMI OGUNSUADA</t>
  </si>
  <si>
    <t>EMMANUEL OGUNSUADA (APPLIANCE LOAN</t>
  </si>
  <si>
    <t>INTEREST ON LOAN _EMMANUEL OGUNSUADA</t>
  </si>
  <si>
    <t>OLUWATOSIN COKER</t>
  </si>
  <si>
    <t>Refund of difference on April salary - Tosin Coker</t>
  </si>
  <si>
    <t>25/05/2018</t>
  </si>
  <si>
    <t>Interest on Loan</t>
  </si>
  <si>
    <t>28/6/2018</t>
  </si>
  <si>
    <t>TRF OLUWATOSION COKER</t>
  </si>
  <si>
    <t>27/04/2019</t>
  </si>
  <si>
    <t>TRF FRM OLUWATOSIN SAMUEL COKER</t>
  </si>
  <si>
    <t>CONTRAL ENRTY</t>
  </si>
  <si>
    <t>17/06/2019</t>
  </si>
  <si>
    <t>21/06/2019</t>
  </si>
  <si>
    <t>TRF TO COKER SAMUEL</t>
  </si>
  <si>
    <t>Interest on Loan- COKER</t>
  </si>
  <si>
    <t>TRF OLUWATOSIN SAMUEL COKER</t>
  </si>
  <si>
    <t>30/10/2019</t>
  </si>
  <si>
    <t xml:space="preserve">TRF FROM COKER OLUWATOSIN SAMUEL </t>
  </si>
  <si>
    <t>TRF FROM OLUWATOSIN SAMUEL</t>
  </si>
  <si>
    <t>LOAN INTEREST - COKER SAMUEL</t>
  </si>
  <si>
    <t>Mar.2020</t>
  </si>
  <si>
    <t>RAPHAEL CYPRAIN OGWUCHE</t>
  </si>
  <si>
    <t>14/06/2018</t>
  </si>
  <si>
    <t>Chq.0075</t>
  </si>
  <si>
    <t>16/11/2018</t>
  </si>
  <si>
    <t>Fouani Nig/Raphael</t>
  </si>
  <si>
    <t>Interest on loan - Raphael - Fouani Nig</t>
  </si>
  <si>
    <t>31/04/2019</t>
  </si>
  <si>
    <t>29/07/2020</t>
  </si>
  <si>
    <t>CQ166</t>
  </si>
  <si>
    <t>OGWUCHE RAPHAEL</t>
  </si>
  <si>
    <t>18/2/2021</t>
  </si>
  <si>
    <t>WASIU OLAJIDE</t>
  </si>
  <si>
    <t>31/1/2018</t>
  </si>
  <si>
    <t>jan</t>
  </si>
  <si>
    <t>28/2/2018</t>
  </si>
  <si>
    <t>feb</t>
  </si>
  <si>
    <t>31/3/2018</t>
  </si>
  <si>
    <t>mar</t>
  </si>
  <si>
    <t>apr</t>
  </si>
  <si>
    <t>Home appliance loan</t>
  </si>
  <si>
    <t>Interest on loan - Olajide wasiu Olajide</t>
  </si>
  <si>
    <t xml:space="preserve">CD WASIU OLAJIDE </t>
  </si>
  <si>
    <t>13/03/2019</t>
  </si>
  <si>
    <t>NIP CR/WASIU ADEKOLA OLAJIDE/STBC</t>
  </si>
  <si>
    <t>20/3/2019</t>
  </si>
  <si>
    <t>TRF TO OLAJIDE WASIU</t>
  </si>
  <si>
    <t>19/03/2019</t>
  </si>
  <si>
    <t>TRF TO EMEKA KINGSLEY / WASIU OLAJIDE</t>
  </si>
  <si>
    <t>31/3/2019</t>
  </si>
  <si>
    <t>17/12/2019</t>
  </si>
  <si>
    <t xml:space="preserve">WASIU OLAJIDE </t>
  </si>
  <si>
    <t>19/12/2019</t>
  </si>
  <si>
    <t>28/2/2020</t>
  </si>
  <si>
    <t>26/11/2020</t>
  </si>
  <si>
    <t>27/07/2021</t>
  </si>
  <si>
    <t>WASIU COOPERATIVE LOAN/TRF FROM GENERAL FOOD &amp; SWEET</t>
  </si>
  <si>
    <t>RAHIMAT  SADARE</t>
  </si>
  <si>
    <t>23/3/2018</t>
  </si>
  <si>
    <t>NIP/STBC/RAHIMAT OMOTAYO</t>
  </si>
  <si>
    <t>25/4/2018</t>
  </si>
  <si>
    <t>25/5/2018</t>
  </si>
  <si>
    <t>NIP/STBC</t>
  </si>
  <si>
    <t>NIP/STBC/RAHIMAT OMOTAYO/COOP</t>
  </si>
  <si>
    <t>29/3/2018</t>
  </si>
  <si>
    <t>CD4472740</t>
  </si>
  <si>
    <t>CD/OTU SAMUEL/4472740</t>
  </si>
  <si>
    <t>CD OTU SAMUEL</t>
  </si>
  <si>
    <t>4//7/2018</t>
  </si>
  <si>
    <t>CSH DEP OTU SAMUEL 1330210</t>
  </si>
  <si>
    <t>NIP/GTB/OTU SAMUEL UKPE</t>
  </si>
  <si>
    <t>INTEREST LOAN - SAMUEL OTU</t>
  </si>
  <si>
    <t>30/04/2019</t>
  </si>
  <si>
    <t>GTB OTU SAMUEL UKPE</t>
  </si>
  <si>
    <t>30/4/2020</t>
  </si>
  <si>
    <t>Apr.20</t>
  </si>
  <si>
    <t>Contral entry to savings a/c</t>
  </si>
  <si>
    <t>26/05/2021</t>
  </si>
  <si>
    <t>20/10/2021</t>
  </si>
  <si>
    <t>SAMUEL OTU</t>
  </si>
  <si>
    <t>INTEREST LOAN _ OTU SAMUEL UKPE</t>
  </si>
  <si>
    <t>INTEREST LOAN _ OTU SAMUEL UKPE (5% APPLIANCE LOAN)</t>
  </si>
  <si>
    <t>TRF TO IGE AYOBAMI</t>
  </si>
  <si>
    <t>25/04/2019</t>
  </si>
  <si>
    <t>INTEREST LOAN - IGE AYOBAMI</t>
  </si>
  <si>
    <t>31/08/2019</t>
  </si>
  <si>
    <t>Balance posted to Savings account</t>
  </si>
  <si>
    <t>26/9/2019</t>
  </si>
  <si>
    <t>IGE ABAYOMI</t>
  </si>
  <si>
    <t>21/09/2020</t>
  </si>
  <si>
    <t>Contral Entry</t>
  </si>
  <si>
    <t>30/8/2020</t>
  </si>
  <si>
    <t>21/01/2021</t>
  </si>
  <si>
    <t>IGE AYOBAMI</t>
  </si>
  <si>
    <t>27/01/2021</t>
  </si>
  <si>
    <t>AYOBAMI IGE</t>
  </si>
  <si>
    <t>Nov21.</t>
  </si>
  <si>
    <t>Dec21.</t>
  </si>
  <si>
    <t xml:space="preserve">Contra Entry </t>
  </si>
  <si>
    <t>LILIAN CHIWENDU MMEREOLE</t>
  </si>
  <si>
    <t>Closure of savings account against loan a/c</t>
  </si>
  <si>
    <t>18/12/2018</t>
  </si>
  <si>
    <t>JOHN MICHAEL</t>
  </si>
  <si>
    <t>Closing of savings account</t>
  </si>
  <si>
    <t>TRF TO JOHN MICHAEL</t>
  </si>
  <si>
    <t>INTEREST LOAN- JOHN MICHAEL</t>
  </si>
  <si>
    <t>31/01/2020</t>
  </si>
  <si>
    <t>sep</t>
  </si>
  <si>
    <t>13/12/2018</t>
  </si>
  <si>
    <t>Fouani Nig Ikoyi - Monday Isiboro</t>
  </si>
  <si>
    <t>Interest on loan - Monday Isiboro</t>
  </si>
  <si>
    <t>TRF TO MONDAY OSIBORO</t>
  </si>
  <si>
    <t>TRF TO FOUANI IKOYI SHOWROOM-MONDAY OSIBORO</t>
  </si>
  <si>
    <t>TRF TO MONDAY ISIBOR</t>
  </si>
  <si>
    <t>CD  ATIM PETER</t>
  </si>
  <si>
    <t>MONDAY ISIBORO(Sept 2021 to Dec 2021)</t>
  </si>
  <si>
    <t>Contral entry to savings a/c(Jan 2022 to Aug 2022)</t>
  </si>
  <si>
    <t>31/12/22</t>
  </si>
  <si>
    <t>Contral entry to savings a/c(Sept 2022 to Dec 2022)</t>
  </si>
  <si>
    <t>CHRITOPHER OKOH ONYEKACHUKWU</t>
  </si>
  <si>
    <t>CSH DEP CHRISTOPHER OKOH</t>
  </si>
  <si>
    <t>16/5/2018</t>
  </si>
  <si>
    <t>CSH4490885</t>
  </si>
  <si>
    <t>CSH DEP CHRISTOPHER OKOH 4490885</t>
  </si>
  <si>
    <t>CSH DEP</t>
  </si>
  <si>
    <t>CSH DEP 1361797 CHRISTOPHER JULY PMT</t>
  </si>
  <si>
    <t>16/10/2018</t>
  </si>
  <si>
    <t>DS 208508 CD CHRISTOPHER OKOH</t>
  </si>
  <si>
    <t>TRF TO OKO CHRISTOPHER</t>
  </si>
  <si>
    <t>INTEREST ON LOAN-OKO CHRISTOPHER</t>
  </si>
  <si>
    <t>DS 147001 CHRISTOPHER OKOH</t>
  </si>
  <si>
    <t>15/05/2019</t>
  </si>
  <si>
    <t>46209 CHRISTOPHER OKOH</t>
  </si>
  <si>
    <t>18/07/2019</t>
  </si>
  <si>
    <t>DS 02308380 CSH DEP CHRISTOPHER OKOH</t>
  </si>
  <si>
    <t>CHRISTOPHER OKON</t>
  </si>
  <si>
    <t>CHRISTOPHER OKOH</t>
  </si>
  <si>
    <t>Contra entry to savings a/c (Mar 2022 to Aug 2022)</t>
  </si>
  <si>
    <t>Contra entry to savings a/c (Sept 2022 to Dec 2022)</t>
  </si>
  <si>
    <t>NWODO PAUL CHIJOKE</t>
  </si>
  <si>
    <t>27/11/2018</t>
  </si>
  <si>
    <t>Loan Pmt - Nwodo Paul</t>
  </si>
  <si>
    <t>INTEREST ON LOAN - PAUL NWODO</t>
  </si>
  <si>
    <t>CQ098</t>
  </si>
  <si>
    <t>PMT NWODO PAUL C</t>
  </si>
  <si>
    <t>19/3/2020</t>
  </si>
  <si>
    <t>NWODO CHIJOKE PAUL</t>
  </si>
  <si>
    <t>19/1/2021</t>
  </si>
  <si>
    <t>NWODO PAUL</t>
  </si>
  <si>
    <t>29/10/2021</t>
  </si>
  <si>
    <t>RTN025</t>
  </si>
  <si>
    <t>ARIYO SALISU</t>
  </si>
  <si>
    <t>NIP CR/SALISU ADEBAYO ARIYO/STBC</t>
  </si>
  <si>
    <t>INTEREST ON LOAN-ARIYO SALISU</t>
  </si>
  <si>
    <t>NIP/CR/SALISU ADEBAYO ARIYO</t>
  </si>
  <si>
    <t>NIP/STBC/ SALISU ADEBAYO ARIYO</t>
  </si>
  <si>
    <t>CQ52</t>
  </si>
  <si>
    <t>SALISU ADEBAYO</t>
  </si>
  <si>
    <t>21/07/2020</t>
  </si>
  <si>
    <t>CQ163</t>
  </si>
  <si>
    <t>CQ170 ARIYO ADEBAYO</t>
  </si>
  <si>
    <t>22/12/2021</t>
  </si>
  <si>
    <t>SHOBANDE OLATOYE SEMIU</t>
  </si>
  <si>
    <t>SHOBANDE OLATOYE</t>
  </si>
  <si>
    <t>17/07/2019</t>
  </si>
  <si>
    <t>TRF TO SHOBANDE OLATOYE</t>
  </si>
  <si>
    <t>INTEREST ON LOAN-SHOBANDE OLATOYE</t>
  </si>
  <si>
    <t>16/12/2019</t>
  </si>
  <si>
    <t>Contra entry</t>
  </si>
  <si>
    <t>MARTINS FAGBEMIRO TUNDE</t>
  </si>
  <si>
    <t>MARTINS F TUNDE</t>
  </si>
  <si>
    <t>CSH DEP MARTINS TUNDE 5809814</t>
  </si>
  <si>
    <t>22/10/2018</t>
  </si>
  <si>
    <t>CQ 86</t>
  </si>
  <si>
    <t>ZB CQ86 PD MARTINS FAGBEMIRO TUNDE</t>
  </si>
  <si>
    <t>29/10/2019</t>
  </si>
  <si>
    <t xml:space="preserve">DS 05233569 CSH DEP MARTINS TUNDE </t>
  </si>
  <si>
    <t>TRF TO TUNDE MARTINS</t>
  </si>
  <si>
    <t>Payment to Gabriel  - Loan</t>
  </si>
  <si>
    <t>DS 0654421 CD GABRIEL OGIJI</t>
  </si>
  <si>
    <t>TRF TO GABRIEL OGIJI</t>
  </si>
  <si>
    <t>INTEREST ON LOAN - OGIJI</t>
  </si>
  <si>
    <t>13/10/2020</t>
  </si>
  <si>
    <t>Chq.0071</t>
  </si>
  <si>
    <t>30/09/2018</t>
  </si>
  <si>
    <t>UDE OKWUDULI C</t>
  </si>
  <si>
    <t>INTEREST ON LOAN-UDE OKWUDULI</t>
  </si>
  <si>
    <t>26/03/2019</t>
  </si>
  <si>
    <t>CQ100</t>
  </si>
  <si>
    <t>PMT OLAGUNJU SAHEED ADEKUNLE</t>
  </si>
  <si>
    <t>INTEREST ON LOAN - OLAGUNJU SAHEED</t>
  </si>
  <si>
    <t>1413130 CD OLAGUNJU SAHEED ADE</t>
  </si>
  <si>
    <t>ZB CQ 112 OLAGUNJU SAHEED</t>
  </si>
  <si>
    <t xml:space="preserve">ATM- TRF COOLLINK VICTORIA ISLAND COOPERATIVE </t>
  </si>
  <si>
    <t xml:space="preserve">TRF TO SAHEED OLAGUNJU ADEKUNLE </t>
  </si>
  <si>
    <t>31/1/21</t>
  </si>
  <si>
    <t>28/2/21</t>
  </si>
  <si>
    <t>SAHEED ADEKUNLE OLAGUNJU</t>
  </si>
  <si>
    <t>31/7/2021</t>
  </si>
  <si>
    <t>OLAGUNJU SAHEED ADEKUNLE</t>
  </si>
  <si>
    <t>Sept</t>
  </si>
  <si>
    <t>EJIRO OMUOPHU</t>
  </si>
  <si>
    <t>29/06/2018</t>
  </si>
  <si>
    <t>CHQ.0072</t>
  </si>
  <si>
    <t>28/02/209</t>
  </si>
  <si>
    <t>CQ103</t>
  </si>
  <si>
    <t>CQ 103 PD NURUDEEN AMODU</t>
  </si>
  <si>
    <t>INTEREST ON LOAN-AMODU NURUDEEN</t>
  </si>
  <si>
    <t>NURUDEEN AMODU</t>
  </si>
  <si>
    <t>AMODU</t>
  </si>
  <si>
    <t>Jv</t>
  </si>
  <si>
    <t>Contral entry Savings</t>
  </si>
  <si>
    <t>02/072021</t>
  </si>
  <si>
    <t>14/10/2021</t>
  </si>
  <si>
    <t>14/10/21</t>
  </si>
  <si>
    <t>INTEREST ON LOAN_AMODU NURUDEEN</t>
  </si>
  <si>
    <t>18/10/2018</t>
  </si>
  <si>
    <t>DS 5784391/CD/TIJANI IBRAHIM</t>
  </si>
  <si>
    <t>TRf</t>
  </si>
  <si>
    <t>INTEREST ON LOAN - Tijani Ibrahim</t>
  </si>
  <si>
    <t>CD TIJANI IBRAHIM</t>
  </si>
  <si>
    <t>27/12/2018</t>
  </si>
  <si>
    <t>CD DEP TIJANI IBRAHIM</t>
  </si>
  <si>
    <t>29/03/2019</t>
  </si>
  <si>
    <t>LOAN PMT - TIJANI IBRAHIM ADEDEJI</t>
  </si>
  <si>
    <t>CSH DEP TIJANI IBRAHIM 585598</t>
  </si>
  <si>
    <t>17/05/2019</t>
  </si>
  <si>
    <t>0519125 CD TIJANI IBRAHIM</t>
  </si>
  <si>
    <t>14/06/2019</t>
  </si>
  <si>
    <t>CD TIJANI IBRAHIM DS 05056666</t>
  </si>
  <si>
    <t>CSH DEP TIJANI IBRAHIM 211190</t>
  </si>
  <si>
    <t>30/08/2019</t>
  </si>
  <si>
    <t>NIP/CR/TIJANI IBRAHIM</t>
  </si>
  <si>
    <t>16/08/2019</t>
  </si>
  <si>
    <t>CSH/ TIJANI IBRAHIM 05008241</t>
  </si>
  <si>
    <t>TIJANI IBRAHIM ADEDEJI LOAN REPAYMENT &amp; SAVINGS</t>
  </si>
  <si>
    <t>OLOYEDE BUSAYO RANTI</t>
  </si>
  <si>
    <t>31/3/21</t>
  </si>
  <si>
    <t>20/08/2021</t>
  </si>
  <si>
    <t>SALBYTE TECH</t>
  </si>
  <si>
    <t>23/12/2021</t>
  </si>
  <si>
    <t>TIJANI IBRAHIM ADEJITI</t>
  </si>
  <si>
    <t>Aug 22021</t>
  </si>
  <si>
    <t>Sept 2021</t>
  </si>
  <si>
    <t>22/11/22</t>
  </si>
  <si>
    <t>Being loan deduted in aug 2021 now trf to savings</t>
  </si>
  <si>
    <t>19/12/22</t>
  </si>
  <si>
    <t>Sept 2022</t>
  </si>
  <si>
    <t>INTEREST ON LOAN _TIJANI IIBRAHIM ADEDEJI</t>
  </si>
  <si>
    <t>LUIS ADO-IMOISILI AIKHUOMOGHOGBE</t>
  </si>
  <si>
    <t>LUIS AIKHUOMOBHOGBE ADO</t>
  </si>
  <si>
    <t>Contra Entry</t>
  </si>
  <si>
    <t>INTEREST ON LOAN _LUIS AIKHUOMOBHOGBE ADO (15% INTEREST</t>
  </si>
  <si>
    <t>CHQ.0079</t>
  </si>
  <si>
    <t>INTEREST ON LOAN - Comfort Akpan</t>
  </si>
  <si>
    <t>INTEREST ON LOAN _COMFORT AKPAN</t>
  </si>
  <si>
    <t>INTEREST ON LOAN - Uche Katherine</t>
  </si>
  <si>
    <t>NIP/CR/KATHERINE UCHE/DBP</t>
  </si>
  <si>
    <t>RAPHAEL FRIDAY OGWUCHE</t>
  </si>
  <si>
    <t>ODESANYA COMFORT FUNMI</t>
  </si>
  <si>
    <t>INTEREST ON LOAN _ UCHE KATHERINE</t>
  </si>
  <si>
    <t>NIP CR /ADAKU NWANGANGA/STBC</t>
  </si>
  <si>
    <t>31/11/2018</t>
  </si>
  <si>
    <t>ADENIYI OYINKAN YETUNDE</t>
  </si>
  <si>
    <t>Trf</t>
  </si>
  <si>
    <t>PMT. Adeniyi Yetunde Oyinkan</t>
  </si>
  <si>
    <t>NIP/STBC/YETUNDE OYINKAN REFUND</t>
  </si>
  <si>
    <t>NIP/ECO/ADENIYI YETUNDE/REF125254748</t>
  </si>
  <si>
    <t>NIP/ECO/ADENIYI YETUNDE OYINKAN</t>
  </si>
  <si>
    <t>INTEREST ON LOAN_ADENIYI OYINKAN YETUNDE</t>
  </si>
  <si>
    <t>PMT. Fouani Mushin - Israel Lawal</t>
  </si>
  <si>
    <t>INTEREST ON LOAN - ISRAEL LAWAL</t>
  </si>
  <si>
    <t>Loan Pmt - Israel Lawal</t>
  </si>
  <si>
    <t>NIP CR/LAWAL OYINDAMOLA/ISRAEL</t>
  </si>
  <si>
    <t>TRF TO FOUANI MUSHIN/ISRAEL</t>
  </si>
  <si>
    <t>NIP/CR/OYINDAMOLA MAKINDE LAWAL/ABN</t>
  </si>
  <si>
    <t xml:space="preserve">TRF TO RADICAL TECH FOR CAR PURCHASE </t>
  </si>
  <si>
    <t xml:space="preserve">Dec
</t>
  </si>
  <si>
    <t>22/9/2020</t>
  </si>
  <si>
    <t>19/07/2021</t>
  </si>
  <si>
    <t>19/7/2021</t>
  </si>
  <si>
    <t>Donation for Mr. Adebisi Onanuga's Health Issue</t>
  </si>
  <si>
    <t>CHRISTIAN CHAMI</t>
  </si>
  <si>
    <t>20/9/2018</t>
  </si>
  <si>
    <t>Payment Christian Chami</t>
  </si>
  <si>
    <t>INTEREST ON LOAN - Christian Chami</t>
  </si>
  <si>
    <t>ZBCQ95 CHRISTAIN CHAMI</t>
  </si>
  <si>
    <t>TRF FRM CHRISTAIN CHAMI</t>
  </si>
  <si>
    <t>26/07/2019</t>
  </si>
  <si>
    <t>25/01/2021</t>
  </si>
  <si>
    <t>CHAMI CHIRISTIAN</t>
  </si>
  <si>
    <t>CLOSURE CHAMI CHIRISTIAN</t>
  </si>
  <si>
    <t>AKINOSHO FATAI AYODEJI</t>
  </si>
  <si>
    <t>Payment Akinosho Fatai Ayodeji</t>
  </si>
  <si>
    <t>INTEREST ON LOAN - Akinosho Fatai Ayodeji</t>
  </si>
  <si>
    <t>TRF TO AKINOSHO FATAI</t>
  </si>
  <si>
    <t xml:space="preserve">Account closure </t>
  </si>
  <si>
    <t>23/2/2021</t>
  </si>
  <si>
    <t>FATAI AKINOSHO</t>
  </si>
  <si>
    <t>22/10/2021</t>
  </si>
  <si>
    <t>INTEREST ON LOAN_ AKINOSHO FATAI</t>
  </si>
  <si>
    <t>Payment to Bola Wilson</t>
  </si>
  <si>
    <t>INTEREST ON LOAN - Omobola Wilson</t>
  </si>
  <si>
    <t>CLOSURE OF ACCOUNT DUE TO TERMINATION</t>
  </si>
  <si>
    <t>MICHAEL OLANREWAJU</t>
  </si>
  <si>
    <t>21/11/2018</t>
  </si>
  <si>
    <t>Payment to MICHAEL OLANREWAJU</t>
  </si>
  <si>
    <t>INTEREST ON LOAN - MICHAEL OLANREWAJU</t>
  </si>
  <si>
    <t>PayPoint Investing (Toyin Jegede)</t>
  </si>
  <si>
    <t>Interest on loan - Toyin Jegede</t>
  </si>
  <si>
    <t>29/01/2019</t>
  </si>
  <si>
    <t>NIP/GTB/IDOWU OLUWATOYIN MAUSI</t>
  </si>
  <si>
    <t>NIP-FIRST-OLUWATOYIN JEGEDE</t>
  </si>
  <si>
    <t>26/04/2019</t>
  </si>
  <si>
    <t>NIP CR/IDOWU OLUWATOYIN MAUSI/FBN</t>
  </si>
  <si>
    <t>28/05/2019</t>
  </si>
  <si>
    <t>TRF TO OLUWATOYIN JEGEDE IDOWU</t>
  </si>
  <si>
    <t>NIP/FDP/OLUWATOYIN MAUSI IDOWU</t>
  </si>
  <si>
    <t>21/05/2019</t>
  </si>
  <si>
    <t>NIP/GTB/IDOWU OLUWATOYIN MAUSI-LOAN REPAYMENT</t>
  </si>
  <si>
    <t>30/05/2019</t>
  </si>
  <si>
    <t>NIP/GTB/IDOWU OLUWATOYIN MAUSI-REPAYMENT</t>
  </si>
  <si>
    <t>NIP/CR/IDOWU OLUWATOYIN MAUSI</t>
  </si>
  <si>
    <t>30/07/2019</t>
  </si>
  <si>
    <t>NIP/IDOWU OLUWATOYIN MAUSI AUG,2019</t>
  </si>
  <si>
    <t>27/09/2019</t>
  </si>
  <si>
    <t xml:space="preserve">NIP IDOWU OLUWATOYIN MAUSI OCTOBER REPAYMENT </t>
  </si>
  <si>
    <t>24/12/2019</t>
  </si>
  <si>
    <t>Noc</t>
  </si>
  <si>
    <t>28/9/2020</t>
  </si>
  <si>
    <t>14/4/2021</t>
  </si>
  <si>
    <t>17/08/2021</t>
  </si>
  <si>
    <t>OMOTUNDE AYOOLA</t>
  </si>
  <si>
    <t>31/08/2021</t>
  </si>
  <si>
    <t>IDOWU OLUWATOYIN MAUSI-BALANCE OF LOAN REPAYMENT</t>
  </si>
  <si>
    <t>30/12/2021</t>
  </si>
  <si>
    <t>IDOWU OLUWATOYIN</t>
  </si>
  <si>
    <t>22/03/202</t>
  </si>
  <si>
    <t>INTEREST ON LOAN _AKINTOMIDE ANUOLUWAPO</t>
  </si>
  <si>
    <t>Lease of home appliance</t>
  </si>
  <si>
    <t>31/6/2019</t>
  </si>
  <si>
    <t>NIP/CR/OLAONIPEKUN OLAWALE MATHEW/GTB</t>
  </si>
  <si>
    <t>Interest on Loan-OLAONIPEKUN OLAWALE</t>
  </si>
  <si>
    <t>30/1/2020</t>
  </si>
  <si>
    <t>OLAONIPEKUN WALE</t>
  </si>
  <si>
    <t>17/03/2021</t>
  </si>
  <si>
    <t xml:space="preserve">OLAONIPEKUN OLAWALE </t>
  </si>
  <si>
    <t>LOAN INTEREST</t>
  </si>
  <si>
    <t>18/01/2019</t>
  </si>
  <si>
    <t>TRF TO AJAO ABDULRAHAM</t>
  </si>
  <si>
    <t>INTEREST ON LOAN - AJAO ABDULRAHAM</t>
  </si>
  <si>
    <t>28/03/2019</t>
  </si>
  <si>
    <t>CQ101</t>
  </si>
  <si>
    <t>LOAN PMT - ABDULRAHMON AJAO</t>
  </si>
  <si>
    <t>27/03/2019</t>
  </si>
  <si>
    <t>DS 2105933/CD/ ABDULRAHMAN AJAO</t>
  </si>
  <si>
    <t>ABDULRAHMAN AJAO</t>
  </si>
  <si>
    <t>AJAO ABDULRAHMON OKANLAWO</t>
  </si>
  <si>
    <t>LAWAL IBRAHIM</t>
  </si>
  <si>
    <t>NIP CR/IBRAHIM LAWAL/GTB</t>
  </si>
  <si>
    <t>INTEREST ON LOAN - LAWAL IBRAHIM</t>
  </si>
  <si>
    <t>AKINPELU SHOETAN</t>
  </si>
  <si>
    <t>21/02/2019</t>
  </si>
  <si>
    <t>NIP CR/AKINPELU JIMOH SHOETAN/STBC</t>
  </si>
  <si>
    <t>INTEREST ON LOAN-AKINPELU SOETAN</t>
  </si>
  <si>
    <t>ZBCQ129 PD SHOETAN AKINPELU</t>
  </si>
  <si>
    <t>20/3/2020</t>
  </si>
  <si>
    <t>AMUSAN OLANREWAJU SAHEED</t>
  </si>
  <si>
    <t>23/3/2020</t>
  </si>
  <si>
    <t>24/05/2021</t>
  </si>
  <si>
    <t xml:space="preserve">SOETAN AKINPELU </t>
  </si>
  <si>
    <t>24/5/2021</t>
  </si>
  <si>
    <t>17/12/2021</t>
  </si>
  <si>
    <t>SHOETAN AKINPELU JIMOH</t>
  </si>
  <si>
    <t>30/8/2022</t>
  </si>
  <si>
    <t>Contran entry</t>
  </si>
  <si>
    <t>being loan repayment principal + Interest</t>
  </si>
  <si>
    <t>25/01/2019</t>
  </si>
  <si>
    <t>NIP CR/AYODELE JOEL ADEYINKA/GTB</t>
  </si>
  <si>
    <t>INTEREST ON LOAN-AYODELE JOEL ADEYINKA</t>
  </si>
  <si>
    <t>NIP/GTB/AYODELE JOEL ADEYINKA</t>
  </si>
  <si>
    <t>NIP/ABN/ADEYINKA AYODELE JOEL</t>
  </si>
  <si>
    <t>NIP/GTB/AYODELE JOEL ADEYINKA-LOAN REPAYMENT</t>
  </si>
  <si>
    <t>Contra posting - Savings to Loan leadger</t>
  </si>
  <si>
    <t>NIP-ZEN-ADEBISI ONANUGA-LOAN PMT</t>
  </si>
  <si>
    <t>INTEREST ON LOAN - ADEBISI</t>
  </si>
  <si>
    <t>TRF TO ADEBISI ONANUGA</t>
  </si>
  <si>
    <t>18/8/2020</t>
  </si>
  <si>
    <t>29/9/2020</t>
  </si>
  <si>
    <t>CQ190</t>
  </si>
  <si>
    <t>20/4/21</t>
  </si>
  <si>
    <t>19/04/2021</t>
  </si>
  <si>
    <t>19/4/2021</t>
  </si>
  <si>
    <t>CQ099</t>
  </si>
  <si>
    <t>LOAN PMT SUZAN BENJAMIN</t>
  </si>
  <si>
    <t>INTEREST ON LOAN - SUZAN BENJAMIN</t>
  </si>
  <si>
    <t>20/08/2019</t>
  </si>
  <si>
    <t>CQ 115 SUZAN BENJAMIN</t>
  </si>
  <si>
    <t>Contra entry to saving a/c</t>
  </si>
  <si>
    <t>SUZAN MMAMMA BENJAMIN</t>
  </si>
  <si>
    <t>29/06/2020</t>
  </si>
  <si>
    <t>20/04/2021</t>
  </si>
  <si>
    <t>CQ273</t>
  </si>
  <si>
    <t>WRIGHT SANNI TEMITOPE</t>
  </si>
  <si>
    <t>LOAN PMT WRIGHT SANNI TEMITOPE</t>
  </si>
  <si>
    <t>INTEREST ON LOAN - WRIGHT</t>
  </si>
  <si>
    <t>SANNI WRIGHT</t>
  </si>
  <si>
    <t>Contra entry - from Savings to Loan Ledger</t>
  </si>
  <si>
    <t>LOAN PMT - AJEDITI JOSHUA</t>
  </si>
  <si>
    <t>INTEREST ON LOAN - AJEDITI</t>
  </si>
  <si>
    <t>NIP OLASANMI JOSHUA UKPE</t>
  </si>
  <si>
    <t>JOSHUA AJEDITI</t>
  </si>
  <si>
    <t>ABIMBOLA BLESSING ADEFOLARIN</t>
  </si>
  <si>
    <t>14/9/2021</t>
  </si>
  <si>
    <t>OLASANMI JOSHUA</t>
  </si>
  <si>
    <t>LOAN PMT - BOLAWA TEMITOPE</t>
  </si>
  <si>
    <t>INTEREST ON LOAN - BOLAWA</t>
  </si>
  <si>
    <t>14/07/2020</t>
  </si>
  <si>
    <t>TEMITOPE BOLAWA</t>
  </si>
  <si>
    <t>17/12/2020</t>
  </si>
  <si>
    <t>15/04/2021</t>
  </si>
  <si>
    <t xml:space="preserve">BOLAWA TEMITOPE </t>
  </si>
  <si>
    <t>15/4/2021</t>
  </si>
  <si>
    <t>INTEREST ON LOAN - BOLAWA TEMITOPE</t>
  </si>
  <si>
    <t>JOHNSON TEGA SAMSONG</t>
  </si>
  <si>
    <t>NIP CR/JOHNSON TEGA SAMSON/GTB</t>
  </si>
  <si>
    <t>INTEREST ON LOAN - TEGA</t>
  </si>
  <si>
    <t>18/9/2020</t>
  </si>
  <si>
    <t>26/03/2021</t>
  </si>
  <si>
    <t>JOHNSON TEGA</t>
  </si>
  <si>
    <t>19/11/2021</t>
  </si>
  <si>
    <t>23/11/2021</t>
  </si>
  <si>
    <t>INTEREST ON LOAN _JOHNSON TEGA SAMSON</t>
  </si>
  <si>
    <t>FRANK EHIME ABHULIMEN</t>
  </si>
  <si>
    <t>20/05/2019</t>
  </si>
  <si>
    <t>TRF TO FRANK EHIME ABHULIMEN</t>
  </si>
  <si>
    <t>INTEREST ON LOAN - FRANK</t>
  </si>
  <si>
    <t>16/3/2020</t>
  </si>
  <si>
    <t>TRF TO FRANK EHIME ABHULIUMEN</t>
  </si>
  <si>
    <t>ANICETUS EBHOMIEN</t>
  </si>
  <si>
    <t>CQ108</t>
  </si>
  <si>
    <t>CQ108 TO ANICETU EBHOMIEN</t>
  </si>
  <si>
    <t>INTEREST ON LOAN - ANICETU</t>
  </si>
  <si>
    <t>21/10/2019</t>
  </si>
  <si>
    <t xml:space="preserve">GTB EBHOMIEN ANICETUS </t>
  </si>
  <si>
    <t>EBHOMEN ANICETUS AFEKOLU</t>
  </si>
  <si>
    <t>Feb.2020</t>
  </si>
  <si>
    <t>TRANSFER TO UCHE</t>
  </si>
  <si>
    <t>INTEREST ON LOAN -  Uche Simon</t>
  </si>
  <si>
    <t>UCHE SIMOEN</t>
  </si>
  <si>
    <t>TRF TO UCHE SIMON</t>
  </si>
  <si>
    <t>SIMON OKO UCHE</t>
  </si>
  <si>
    <t>Jan.22</t>
  </si>
  <si>
    <t>Feb.22</t>
  </si>
  <si>
    <t>Mar.22</t>
  </si>
  <si>
    <t>INTEREST ON LOAN_UCHE SIMON OKO</t>
  </si>
  <si>
    <t>14/112/22</t>
  </si>
  <si>
    <t xml:space="preserve">Contral Entry </t>
  </si>
  <si>
    <t>Bal b/fwd</t>
  </si>
  <si>
    <t>closure of account, bal transfered to savings</t>
  </si>
  <si>
    <t>Account Closure</t>
  </si>
  <si>
    <t xml:space="preserve">TRANSFER TO </t>
  </si>
  <si>
    <t>19/06/2019</t>
  </si>
  <si>
    <t>INTEREST ON LOAN - ABON CHRISTIANAH</t>
  </si>
  <si>
    <t>NIP/CR/POINTEK INTEGRATED SERVICES/GTB</t>
  </si>
  <si>
    <t xml:space="preserve">TAIWO KEJI YETUNDE </t>
  </si>
  <si>
    <t>ABON CHRISTIANAH ABIODUN</t>
  </si>
  <si>
    <t>21/9/2020</t>
  </si>
  <si>
    <t>ABON CHRISTIANAH ABIDOUN</t>
  </si>
  <si>
    <t>14/9/22</t>
  </si>
  <si>
    <t>INTEREST ON LOAN _ABON CHRISTIANAH ABIODUN</t>
  </si>
  <si>
    <t>INTEREST ON LOAN - TAIWO YETUNDE</t>
  </si>
  <si>
    <t>17/1/2020</t>
  </si>
  <si>
    <t>CQ 139</t>
  </si>
  <si>
    <t>JAN.2020</t>
  </si>
  <si>
    <t>INTEREST ON LOAN _TAIWO YETUNDE</t>
  </si>
  <si>
    <t>FRANCIS VERONICA OKON</t>
  </si>
  <si>
    <t>INTEREST ON LOAN - VERONICA</t>
  </si>
  <si>
    <t>CQ 110 PD VERONICA FRANCIS</t>
  </si>
  <si>
    <t>432446 CD FRANCIS OKON VERO</t>
  </si>
  <si>
    <t>Apr.2020</t>
  </si>
  <si>
    <t>24/07/2020</t>
  </si>
  <si>
    <t>14/12/2020</t>
  </si>
  <si>
    <t>VERONICA OKON FRANCIS</t>
  </si>
  <si>
    <t>INTEREST ON LOAN -DANDY JANDA BUBA</t>
  </si>
  <si>
    <t>NIP CR/DANDY JANDA BUBA</t>
  </si>
  <si>
    <t>DANDY JANADA</t>
  </si>
  <si>
    <t>Fe.21</t>
  </si>
  <si>
    <t xml:space="preserve"> Being loan repayment principal + Interest </t>
  </si>
  <si>
    <t>LOAN INTEREST JANADA</t>
  </si>
  <si>
    <t>LOAN ON INTEREST JANADA</t>
  </si>
  <si>
    <t>RTN069</t>
  </si>
  <si>
    <t>DARAMOLA JOSHUA SUNDAY</t>
  </si>
  <si>
    <t>NIP CR/DARAMOLA SUNDAY/GTB</t>
  </si>
  <si>
    <t>INTEREST ON LOAN - DARAMOLA SUNDAY</t>
  </si>
  <si>
    <t>August  deduction from savings</t>
  </si>
  <si>
    <t>22/07/2020</t>
  </si>
  <si>
    <t>SUNDAY JOSHUA DARAMOLA</t>
  </si>
  <si>
    <t>CHIGOZIE NWOKO</t>
  </si>
  <si>
    <t>NIP CR/NWOKO CHIGOZIE/GTB</t>
  </si>
  <si>
    <t>INTEREST ON LOAN -NWOKO CHIGOZIE</t>
  </si>
  <si>
    <t>CD CHIGOZIE 1177785</t>
  </si>
  <si>
    <t>27/04/2021</t>
  </si>
  <si>
    <t>27/4/2021</t>
  </si>
  <si>
    <t>ADEGBONMIRE SUNDAY AYODELE</t>
  </si>
  <si>
    <t>CQ 122 SUNDAY ADEGBONMIRE</t>
  </si>
  <si>
    <t>INTEREST ON LOAN -ADEGBONMIRE SUNDAY</t>
  </si>
  <si>
    <t>24/12/2020</t>
  </si>
  <si>
    <t>29/06/2021</t>
  </si>
  <si>
    <t>29/6/2021</t>
  </si>
  <si>
    <t>INTEREST ON LOAN_ SUNDAY ADEGBONMIRE</t>
  </si>
  <si>
    <t>CALISTER SUNDAY EKONG</t>
  </si>
  <si>
    <t>CQ 114 SUNDAY CALISTER</t>
  </si>
  <si>
    <t>INTEREST ON LOAN -SUNDAY CALISTER</t>
  </si>
  <si>
    <t>CQ146</t>
  </si>
  <si>
    <t>30/04/2021</t>
  </si>
  <si>
    <t>CQ278</t>
  </si>
  <si>
    <t>TRF TO EDIETE MFOM JOHN</t>
  </si>
  <si>
    <t>INTEREST ON LOAN -EDIETE MFOM JOHN</t>
  </si>
  <si>
    <t>26/01/2021</t>
  </si>
  <si>
    <t xml:space="preserve">MFON JOHN EDIETE LOAN REPAYMENT </t>
  </si>
  <si>
    <t>24/06/2021</t>
  </si>
  <si>
    <t>MFON JOHN EDIETE/MAY 2021 LOAN REPAYMENT</t>
  </si>
  <si>
    <t>INTEREST ON LOAN _EDIETE MFON JOHN (15%</t>
  </si>
  <si>
    <t>ADELEKE ADEDOTUN JAPHETH</t>
  </si>
  <si>
    <t>23/08/2019</t>
  </si>
  <si>
    <t>NIP/CR/ADELEKE ADEDOTUN</t>
  </si>
  <si>
    <t>INTEREST ON LOAN -ADELEKE ADEDOTUN</t>
  </si>
  <si>
    <t>ADEDOTUN JAPHETH ADELEKE</t>
  </si>
  <si>
    <t>HARUNA YUSUF</t>
  </si>
  <si>
    <t>TRF TO HARUNA YUSUF</t>
  </si>
  <si>
    <t>19/9/2019</t>
  </si>
  <si>
    <t>TRF TO OLAJANA OLAYEMI</t>
  </si>
  <si>
    <t xml:space="preserve">INTEREST ON LOAN </t>
  </si>
  <si>
    <t xml:space="preserve">Sep </t>
  </si>
  <si>
    <t>CQ186</t>
  </si>
  <si>
    <t>28/05/2021</t>
  </si>
  <si>
    <t>31/05/2021</t>
  </si>
  <si>
    <t>26/10/22</t>
  </si>
  <si>
    <t>INTEREST ON LOAN_ OLAYEMI OLAJANA EMMANUEL</t>
  </si>
  <si>
    <t>TRF TO DAVID OYAKHILOME</t>
  </si>
  <si>
    <t>20/2/2020</t>
  </si>
  <si>
    <t>OYAKHILOME DAVID</t>
  </si>
  <si>
    <t>INTEREST ON LOAN OYAKTILOMR DAVID</t>
  </si>
  <si>
    <t>29/03/2021</t>
  </si>
  <si>
    <t>DAVID</t>
  </si>
  <si>
    <t>25/06/2021</t>
  </si>
  <si>
    <t>WMX/LOAN REFUND/OYAKHILOME DAVID/TRF/FROM WORLD ENTERTAINMENT</t>
  </si>
  <si>
    <t>RTN0167</t>
  </si>
  <si>
    <t>IGWE UCHENNA HENRY</t>
  </si>
  <si>
    <t>TRF TO IGWE UCHENNA HENRY</t>
  </si>
  <si>
    <t>IGWE HENRY</t>
  </si>
  <si>
    <t>24/12/2021</t>
  </si>
  <si>
    <t>INTEREST ON LOAN ATIM</t>
  </si>
  <si>
    <t>INTEREST ON LOAN_ UCHENNA HENRY IGWE</t>
  </si>
  <si>
    <t>AKUNNA REGINALD ANAYO</t>
  </si>
  <si>
    <t>TRF TO AKANNA REINALD</t>
  </si>
  <si>
    <t>INTEREST ON LOAN AKUNNA ANAYO</t>
  </si>
  <si>
    <t>28/07/2021</t>
  </si>
  <si>
    <t>AGOAMNAM CHIDI GEORGE</t>
  </si>
  <si>
    <t>TRF TO GEORGE AGOAMANA</t>
  </si>
  <si>
    <t>22/06/2020</t>
  </si>
  <si>
    <t>CD ONAH ELIJAH</t>
  </si>
  <si>
    <t>CQ256</t>
  </si>
  <si>
    <t>INTEREST ON LOAN _ELIJAH ONAH</t>
  </si>
  <si>
    <t>ANJORIN TEMITOPE A</t>
  </si>
  <si>
    <t>TRF TO ANJORIN TEMITOPE</t>
  </si>
  <si>
    <t>LOAN INTEREST - ANJORIN TEMITOPE</t>
  </si>
  <si>
    <t>AJORIN TEMITOPE ADEYEMI</t>
  </si>
  <si>
    <t>29/01/2021</t>
  </si>
  <si>
    <t>JULIET OMONIGHO ANJORIN</t>
  </si>
  <si>
    <t>ANJORIN TEMITOPE ADEYEMI</t>
  </si>
  <si>
    <t>KANU LOVETH UMUNNOMA</t>
  </si>
  <si>
    <t>20/12/2019</t>
  </si>
  <si>
    <t>TRF TO KANU LOVETH</t>
  </si>
  <si>
    <t>LOAN INTEREST - LOVETH</t>
  </si>
  <si>
    <t>LOVETH KANU</t>
  </si>
  <si>
    <t>ZB CQ 355 PD KANU</t>
  </si>
  <si>
    <t>INTEREST ON LOAN _KANU LOVETH</t>
  </si>
  <si>
    <t>15/1/202</t>
  </si>
  <si>
    <t>15/1/2020</t>
  </si>
  <si>
    <t>ALADEGBEMI KAYODE</t>
  </si>
  <si>
    <t xml:space="preserve">INTEREST FOR ALADEGBEMI KAYODE </t>
  </si>
  <si>
    <t>17/3/2020</t>
  </si>
  <si>
    <t>CQ147</t>
  </si>
  <si>
    <t>31/1/2021</t>
  </si>
  <si>
    <t>28/2/2021</t>
  </si>
  <si>
    <t>16/4/2021</t>
  </si>
  <si>
    <t>16/04/2021</t>
  </si>
  <si>
    <t>29/07/2021</t>
  </si>
  <si>
    <t>27/08/2021</t>
  </si>
  <si>
    <t>24/9/2021</t>
  </si>
  <si>
    <t>17/10/2021</t>
  </si>
  <si>
    <t>29/11/2021</t>
  </si>
  <si>
    <t>19/12/2021</t>
  </si>
  <si>
    <t>ADESIYAN ABASS</t>
  </si>
  <si>
    <t>ABASS ADESIYAN</t>
  </si>
  <si>
    <t xml:space="preserve">INTEREST ON LOAN ADESIYAN ABASS </t>
  </si>
  <si>
    <t>20/4/2021</t>
  </si>
  <si>
    <t xml:space="preserve">OLAITAN SOLOMON </t>
  </si>
  <si>
    <t>Interest on loan - Yemisi</t>
  </si>
  <si>
    <t>ODESANYA OLUWAYEMISI</t>
  </si>
  <si>
    <t>IFEOLUWA BABATUNDE</t>
  </si>
  <si>
    <t>31/9/2020</t>
  </si>
  <si>
    <t>Interest on loan - Ifeoluwa</t>
  </si>
  <si>
    <t xml:space="preserve">ORANU HILLARY </t>
  </si>
  <si>
    <t>INTEREST ON LOAN HILLARY</t>
  </si>
  <si>
    <t>Pmt from Coolfm</t>
  </si>
  <si>
    <t>ROSE GODWIN</t>
  </si>
  <si>
    <t>14/1/2021</t>
  </si>
  <si>
    <t>INTEREST ON LOAN ROSE GODWIN</t>
  </si>
  <si>
    <t>TR</t>
  </si>
  <si>
    <t>INTEREST ON LOAN _ROSE ENE GODWIN</t>
  </si>
  <si>
    <t>INTEREST ON LOAN_ROSE ENE GODWIN</t>
  </si>
  <si>
    <t>INTEREST ON LOAN TOYIN ADEJIMI</t>
  </si>
  <si>
    <t>24/08/2021</t>
  </si>
  <si>
    <t>25/08/2021</t>
  </si>
  <si>
    <t>31/8/2021</t>
  </si>
  <si>
    <t>30/9/2021</t>
  </si>
  <si>
    <t>KINGSLEY NJOKU</t>
  </si>
  <si>
    <t>CQ234</t>
  </si>
  <si>
    <t>KINGSLEY NJOKA</t>
  </si>
  <si>
    <t>INTEREST ON LOAN KINGSLEY NJOKA</t>
  </si>
  <si>
    <t>31/4/2021</t>
  </si>
  <si>
    <t>AHMAD ABDULRHMAN</t>
  </si>
  <si>
    <t>CQ245</t>
  </si>
  <si>
    <t>INTEREST ON LOAN AHMAD ABDULRAHMAN</t>
  </si>
  <si>
    <t>AHMED ABDUL</t>
  </si>
  <si>
    <t>30/06/2021</t>
  </si>
  <si>
    <t>ABDULRAHMAN AHMAD</t>
  </si>
  <si>
    <t>30/6/2021</t>
  </si>
  <si>
    <t>NDIFREKE EMMANUEL EYO</t>
  </si>
  <si>
    <t>INTEREST ON LOAN EYO NDIFREKE EMMANUEL</t>
  </si>
  <si>
    <t>PRINCEWILL BASSEY</t>
  </si>
  <si>
    <t>23/3/2021</t>
  </si>
  <si>
    <t>CQ259</t>
  </si>
  <si>
    <t xml:space="preserve">LOAN INTEREST </t>
  </si>
  <si>
    <t>REFUND - ATM</t>
  </si>
  <si>
    <t>BHADMUS ALADE RAMON</t>
  </si>
  <si>
    <t>LOAN INTEREST RAMON</t>
  </si>
  <si>
    <t>18/03/2021</t>
  </si>
  <si>
    <t>CQ258</t>
  </si>
  <si>
    <t>EFFION HAPPINES</t>
  </si>
  <si>
    <t>18/3/2021</t>
  </si>
  <si>
    <t>17/6/2021</t>
  </si>
  <si>
    <t>Contral JV</t>
  </si>
  <si>
    <t>17/06/2021</t>
  </si>
  <si>
    <t>INTEREST ON LOAN _HAPPINESS EFFIONG</t>
  </si>
  <si>
    <t>OLUMIDE MICHEAL BABALEYE</t>
  </si>
  <si>
    <t>OLUMIDE BABALEYE</t>
  </si>
  <si>
    <t>LOAN INTEREST OLUMIDE</t>
  </si>
  <si>
    <t>26/04/2021</t>
  </si>
  <si>
    <t>26/4/2021</t>
  </si>
  <si>
    <t>INTREST ON LOAN</t>
  </si>
  <si>
    <t>INTEREST ON LOAN JANET</t>
  </si>
  <si>
    <t>28/9/2021</t>
  </si>
  <si>
    <t>30/4/22</t>
  </si>
  <si>
    <t>ABDURRAHMAN MUSA-MUBI</t>
  </si>
  <si>
    <t>INTREST ON LOAN_ABDURRAHMAN MUSA-MUBI</t>
  </si>
  <si>
    <t>INTEREST ON LOAN AREKEMASE</t>
  </si>
  <si>
    <t>28/04/2021</t>
  </si>
  <si>
    <t>28/4/2021</t>
  </si>
  <si>
    <t>INTEREST ON LOAN ESSIEN</t>
  </si>
  <si>
    <t>18/11/2021</t>
  </si>
  <si>
    <t>ESSIEN SAMSON</t>
  </si>
  <si>
    <t>INTEREST ON LOAN ESSIEN ANIEBIET ABASI _</t>
  </si>
  <si>
    <t>MICHAEL IDOKO EBIEGA</t>
  </si>
  <si>
    <t>INTEREST ON LOAN MICHAEL IDOKO EBIEGA</t>
  </si>
  <si>
    <t>EBIEGA MICHAEL IDOKO</t>
  </si>
  <si>
    <t>ABDULLAHI AUDU MOHAMMED</t>
  </si>
  <si>
    <t>INTEREST ON LOAN AUDU</t>
  </si>
  <si>
    <t>INTEREST ON LOAN EZEKIEL ESOHWODE</t>
  </si>
  <si>
    <t>INTEREST ON LOAN OJO</t>
  </si>
  <si>
    <t>17/11/2021</t>
  </si>
  <si>
    <t xml:space="preserve">Being loan repayment principal + Interest </t>
  </si>
  <si>
    <t>13/10/22</t>
  </si>
  <si>
    <t>INTEREST ON LOAN _ABOSEDE ESTHER OJO</t>
  </si>
  <si>
    <t>23/07/2021</t>
  </si>
  <si>
    <t>23/7/2021</t>
  </si>
  <si>
    <t>INTEREST ON LOAN BORIS</t>
  </si>
  <si>
    <t>INTEREST ON LOAN UDOFIA</t>
  </si>
  <si>
    <t>INTEREST ON _LOAN UDOFIA</t>
  </si>
  <si>
    <t>GLORIA ASUQUO</t>
  </si>
  <si>
    <t>INTEREST ON LOAN ASUQUO</t>
  </si>
  <si>
    <t>Oct.21.</t>
  </si>
  <si>
    <t>INTEREST ON LOAN ORJI</t>
  </si>
  <si>
    <t>INTEREST ON LOAN UDUMA EZEKIEL ORJI</t>
  </si>
  <si>
    <t>INTEREST ON LOAN IKEH</t>
  </si>
  <si>
    <t>INTEREST ON LOAN _OGWUCHU FRIDAY IKEH</t>
  </si>
  <si>
    <t>CFM1553</t>
  </si>
  <si>
    <t>NDUKWU KIZITO CHIBUZOR</t>
  </si>
  <si>
    <t>INTEREST ON LOAN - KIZITO</t>
  </si>
  <si>
    <t>CHRISTANA UDODUNG</t>
  </si>
  <si>
    <t>UDODUNG CHRISTIANAH</t>
  </si>
  <si>
    <t>INTEREST ON LOAN UDODUNG</t>
  </si>
  <si>
    <t>INTEREST ON LOAN UDODUNG CHRISTIANA</t>
  </si>
  <si>
    <t>PRINCE BENJAMIN JAMES</t>
  </si>
  <si>
    <t xml:space="preserve"> Oct.21 </t>
  </si>
  <si>
    <t>MORRIS PATRICIA</t>
  </si>
  <si>
    <t>INTEREST ON LOAN MORRIS</t>
  </si>
  <si>
    <t>INTEREST ON LOAN _MORRIS PATRICIA</t>
  </si>
  <si>
    <t>PRATTI BABATUNDE ANTHONY</t>
  </si>
  <si>
    <t>INTEREST ON LOAN PRATTI</t>
  </si>
  <si>
    <t>THORPE ANTHONY KEHINDE</t>
  </si>
  <si>
    <t>INTEREST ON LOAN THORPE</t>
  </si>
  <si>
    <t>FELIX ADEDEGBA</t>
  </si>
  <si>
    <t>FELIX O. ADEDUGBA</t>
  </si>
  <si>
    <t>INTEREST ON LOAN FELIX</t>
  </si>
  <si>
    <t>RTN0203</t>
  </si>
  <si>
    <t>INTEREST ON LOAN ADEYEMO</t>
  </si>
  <si>
    <t>27/5/2022</t>
  </si>
  <si>
    <t>INTEREST ON LOAN _ADEYEMO OPEYEMI JOSEPH/GTB/NIP</t>
  </si>
  <si>
    <t xml:space="preserve">IKECHUKWU OYEMIKE </t>
  </si>
  <si>
    <t>INTEREST ON LOAN OYEMIKE</t>
  </si>
  <si>
    <t>INTEREST ON LOAN AKPAN INIEBONG OKON</t>
  </si>
  <si>
    <t xml:space="preserve">SAMUEL LUCKY </t>
  </si>
  <si>
    <t>SAMJUEL LUCKY ISIOMA</t>
  </si>
  <si>
    <t xml:space="preserve">INTEREST ON LOAN SAMUEL LUCKY </t>
  </si>
  <si>
    <t>15/6/22</t>
  </si>
  <si>
    <t>INTEREST ON LOAN MAGRET</t>
  </si>
  <si>
    <t xml:space="preserve">INTEREST ON LOAN OLOFU </t>
  </si>
  <si>
    <t>31/12/23</t>
  </si>
  <si>
    <t>Contra Entry April 2022 to Dec 2023</t>
  </si>
  <si>
    <t>INTEREST ON LOAN OKON JOY</t>
  </si>
  <si>
    <t>14/9/2022</t>
  </si>
  <si>
    <t>Contra Entry (Mar 2022 to Aug 2022)</t>
  </si>
  <si>
    <t>Contra Entry (Sept 2022 to Dec 2022)</t>
  </si>
  <si>
    <t>YUSUF LUKMAN</t>
  </si>
  <si>
    <t>INTEREST ON LOAN  LUKMAN</t>
  </si>
  <si>
    <t>INTEREST ON LOAN  LUKMAN OLAWALE YUSUF</t>
  </si>
  <si>
    <t>INTEREST ON LOAN _VICTORIA</t>
  </si>
  <si>
    <t>OKEREAFOR C. EMMANUEL</t>
  </si>
  <si>
    <t>INTEREST ON LOAN _EMMANUEL OKEREAFOR</t>
  </si>
  <si>
    <t>INTEREST ON LOAN OLUSHOLA</t>
  </si>
  <si>
    <t>Apr.22</t>
  </si>
  <si>
    <t>INTEREST ON LOAN _BABASEESIN OLUSHOLA  SIMEON</t>
  </si>
  <si>
    <t>May.22</t>
  </si>
  <si>
    <t>INTEREST ON LOAN ESTHER DAMILOLA OLAJIDE</t>
  </si>
  <si>
    <t>INTEREST ON LOAN _UNUTATA SUNDAY DANIEL (Appliance Loan)</t>
  </si>
  <si>
    <t xml:space="preserve">Refund for loan repayment in </t>
  </si>
  <si>
    <t>INTEREST ON LOAN _EKUN OLUSHOLA JOHN</t>
  </si>
  <si>
    <t>Bal B/Fwd</t>
  </si>
  <si>
    <t>INTEREST ON LOAN_ BRIGHT BARILUNYEGIA NKABAR</t>
  </si>
  <si>
    <t>INTEREST ON LOAN _OMOYEMI OKHIRIA</t>
  </si>
  <si>
    <t>14/09/22</t>
  </si>
  <si>
    <t>Refund for loan repayment in August</t>
  </si>
  <si>
    <t>INTEREST ON LOAN _AHMED LAWAL SANI</t>
  </si>
  <si>
    <t>INTEREST ON LOAN _TIFASE DAMILARE GABRIEL</t>
  </si>
  <si>
    <t>TIFASE DAMILARE GABRIEL/via GTWORLD (LOAN REPAYMENT CLEARED)</t>
  </si>
  <si>
    <t>INTEREST ON LOAN _AMENGER CHAHEMBA GABRIEL</t>
  </si>
  <si>
    <t>INTEREST ON LOAN _AGU BLESSING</t>
  </si>
  <si>
    <t xml:space="preserve">ALICE ENE PETER
</t>
  </si>
  <si>
    <t>INTEREST ON LOAN _ALICE ENE PETER</t>
  </si>
  <si>
    <t>NIP CR/ALICE ENE PETER/ABN</t>
  </si>
  <si>
    <t>INTEREST ON LOAN _ROTIMI AINA</t>
  </si>
  <si>
    <t>INTEREST ON LOAN _ BAKO DODO ADAMU</t>
  </si>
  <si>
    <t>INTEREST ON LOAN _ PETER TAIWO ETANOFOR</t>
  </si>
  <si>
    <t>INTEREST ON LOAN _ OGAH ENELE JOY</t>
  </si>
  <si>
    <t>INTEREST ON LOAN _ TONON FELIX</t>
  </si>
  <si>
    <t>IHEANCHOR BONAVENTURE CHIMEZIE</t>
  </si>
  <si>
    <t>INTEREST ON LOAN _ IHEAACHOR BONAVENTURE CHIMEZIE</t>
  </si>
  <si>
    <t>29/12/21</t>
  </si>
  <si>
    <t>TRF TO SUNDAY ANIEDI FRIDAY</t>
  </si>
  <si>
    <t>LOAN INTEREST _SUNDAY ANIEDI FRIDAY</t>
  </si>
  <si>
    <t>IGE MARTINS NEXTOR</t>
  </si>
  <si>
    <t>TFR TO FAGBEMIRO MARTIN IGE</t>
  </si>
  <si>
    <t>INTEREST ON LOAN _FAGBEMIRO MARTINS IGE</t>
  </si>
  <si>
    <t>INTEREST ON LOAN _IRETOMIWA ASORONA</t>
  </si>
  <si>
    <t>INTEREST ON LOAN UKAWANREN ETARERI</t>
  </si>
  <si>
    <t>LOAN ON _BUNMI ESTHER ABIKOYE</t>
  </si>
  <si>
    <t>INTEREST ON LOAN _EMMANUEL NORAH JONAS</t>
  </si>
  <si>
    <t>Grand Total</t>
  </si>
  <si>
    <t>INTEREST AC</t>
  </si>
  <si>
    <t>INTEREST ON LOAN KINGSLEY NJOKU</t>
  </si>
  <si>
    <t>INTEREST ON LOAN IKEH FRIDAY OGWUCHE</t>
  </si>
  <si>
    <t>LOAN INTEREST ELIJAH</t>
  </si>
  <si>
    <t>INTEREST ON  LOAN _YUSUF OLAWALE LUKMAN</t>
  </si>
  <si>
    <t xml:space="preserve"> INTEREST ON LOAN_VICTORIA UDOH</t>
  </si>
  <si>
    <t>INTEREST ON LOAN_OKON UDOFIA UDO</t>
  </si>
  <si>
    <t>INTEREST ON LOAN LOVETH KANU</t>
  </si>
  <si>
    <t>INTEREST ON LOAN _NWODO PAUL</t>
  </si>
  <si>
    <t>INTEREST ON LOAN_OLAYEMI OLAJANA</t>
  </si>
  <si>
    <t>INTEREST ON LOAN_ UDUMA EZEKIEL ORJI</t>
  </si>
  <si>
    <t>INTEREST ON LOAN _EFFIONG HAPPINESS</t>
  </si>
  <si>
    <t xml:space="preserve">INTEREST ON LOAN_ ONAIGBEN FREDERICK ESEBAMEN </t>
  </si>
  <si>
    <t>INTEREST ON LOAN _ADEJIMI TOYIN</t>
  </si>
  <si>
    <t>INTEREST ON _LOAN UDOFIA USORO</t>
  </si>
  <si>
    <t>INTEREST ON LOAN_ UDE OKWUDULI</t>
  </si>
  <si>
    <t>INTEREST ON LOAN _UDODUNG CHRISTIANA</t>
  </si>
  <si>
    <t>INTEREST ON LOAN _TIJANIIBRAHIM ADEDEJI/GTB/NIP</t>
  </si>
  <si>
    <t>INTEREST ON LOAN _LUIS AIKHUOMOBHOGBE ADO</t>
  </si>
  <si>
    <t>INTEREST ON LOAN _EDIETE MFON JOHN</t>
  </si>
  <si>
    <t>RECEIVABLE</t>
  </si>
  <si>
    <t>AIM JAN 2019 COOP. DEDUCTION</t>
  </si>
  <si>
    <t>CFM JAN 2019 COOP. DEDUCTION</t>
  </si>
  <si>
    <t>GFS JAN 2019 COOP. DEDUCTION</t>
  </si>
  <si>
    <t>IFM JAN 2019 COOP. DEDUCTION</t>
  </si>
  <si>
    <t>WAZ JAN 2019 COOP. DEDUCTION</t>
  </si>
  <si>
    <t>WMX JAN 2019 COOP. DEDUCTION</t>
  </si>
  <si>
    <t>WTV JAN 2019 COOP. DEDUCTION</t>
  </si>
  <si>
    <t>AIM FEB 2019 COOP. DEDUCTION</t>
  </si>
  <si>
    <t>CFM FEB 2019 COOP. DEDUCTION</t>
  </si>
  <si>
    <t>GFS FEB 2019 COOP. DEDUCTION</t>
  </si>
  <si>
    <t>IFM FEB 2019 COOP. DEDUCTION</t>
  </si>
  <si>
    <t>WAZ FEB 2019 COOP. DEDUCTION</t>
  </si>
  <si>
    <t>WMX FEB 2019 COOP. DEDUCTION</t>
  </si>
  <si>
    <t>WTV FEB 2019 COOP. DEDUCTION</t>
  </si>
  <si>
    <t>14/1/2019</t>
  </si>
  <si>
    <t>TRF FROM DEC, 2018 INFO-FM RADIO COOP</t>
  </si>
  <si>
    <t>15/1/2019</t>
  </si>
  <si>
    <t>TRF FROM DEC,2018 WAZOBIA STAFF COOP</t>
  </si>
  <si>
    <t>TRF FROM DEC, 2018 CFM</t>
  </si>
  <si>
    <t>15/01/2019</t>
  </si>
  <si>
    <t>TRF FROM NOV, 2018 STAFF CONTRIBUTION CFM</t>
  </si>
  <si>
    <t>TRF FROM SEPT &amp; OCT, 2018 COOLLINK COOP(GLOBE)</t>
  </si>
  <si>
    <t>AIMUYO CLLCOP TRF FRM AIM CONSULTANTS</t>
  </si>
  <si>
    <t>25/02/2019</t>
  </si>
  <si>
    <t>JAN 19 STAFF CONT.WAZ/TRF FRM GLOBE</t>
  </si>
  <si>
    <t>JAN 19 STAFF CONT.TRF FRM INFO-FM</t>
  </si>
  <si>
    <t>TRF FROM PMT ON ACCOUNT(RADICAL)</t>
  </si>
  <si>
    <t>NIP/ CR ADEYINKA ODUNYEMI/STBC</t>
  </si>
  <si>
    <t>NIP CR/AGBO ISREAL/GTB</t>
  </si>
  <si>
    <t>AAELOS/COOLLINK/DEC 18/AIM ARCHITECTS</t>
  </si>
  <si>
    <t>NG2019/ACCT/ZEN/L19149/TRF FRM GFS</t>
  </si>
  <si>
    <t>JANUARY 2019 DEDUCTIONADEYINKA ODUNYEMI</t>
  </si>
  <si>
    <t>AGBO ISREAL APAA</t>
  </si>
  <si>
    <t>RTN JAN 2019 COOP. DEDUCTION</t>
  </si>
  <si>
    <t>RTN FEB 2019 COOP. DEDUCTION</t>
  </si>
  <si>
    <t>RTN MAR 2019 COOP. DEDUCTION</t>
  </si>
  <si>
    <t>NIP-GTB-ISRAEL AGBO REFUND</t>
  </si>
  <si>
    <t>REFUND MARCH DEDUCT - ISRAEL AGBO</t>
  </si>
  <si>
    <t>AIMUYO/COOLLINKCOOPERATIVE/JAN2019</t>
  </si>
  <si>
    <t>22/3/2019</t>
  </si>
  <si>
    <t>AIMUYO/COOLLINKCOOP/FEB2019</t>
  </si>
  <si>
    <t>25/03/2019</t>
  </si>
  <si>
    <t>IFM/TRF FROM INFO-FM RADIO NIG LTD FEB2019</t>
  </si>
  <si>
    <t>CFM//TRF FROM STEAM FEB2019</t>
  </si>
  <si>
    <t>FEB19-GLOBE BROADCASTING COOP</t>
  </si>
  <si>
    <t>JAN19 COOPERATIVE SAVINGS+LOAN REPAYMENT RADICAL</t>
  </si>
  <si>
    <t>MAR19 STEAM BROADCAST COOP PMT</t>
  </si>
  <si>
    <t>MAR19 INFO-FM RADIO COOP PMT</t>
  </si>
  <si>
    <t>15/04/2019</t>
  </si>
  <si>
    <t>RTN/FEB2019 COOP PMT SAVINGS+LOAN REPAYMT</t>
  </si>
  <si>
    <t>MAR2019 STAFF CONT GLOBE BROADCASTING</t>
  </si>
  <si>
    <t>16/04/2019</t>
  </si>
  <si>
    <t>AIMLOS/COOLLINK/MARCH2019 COOP PMT</t>
  </si>
  <si>
    <t>23/04/2019</t>
  </si>
  <si>
    <t>RTN/MAR2019/RADICAL TECH</t>
  </si>
  <si>
    <t>MARCH 2019 AIM DEDUCTIONS</t>
  </si>
  <si>
    <t>MARCH 2019 STEAM DEDUCTIONS</t>
  </si>
  <si>
    <t>MARCH 2019 GFS DEDUCTIONS</t>
  </si>
  <si>
    <t>MARCH 2019 IFM DEDUCTIONS</t>
  </si>
  <si>
    <t>MARCH 2019 WAZ DEDUCTIONS</t>
  </si>
  <si>
    <t>MARCH 2019 WMX DEDUCTIONS</t>
  </si>
  <si>
    <t>MARCH 2019 WTV DEDUCTIONS</t>
  </si>
  <si>
    <t>APRIL 2019 AIM DEDUCTIONS</t>
  </si>
  <si>
    <t>APRIL 2019 CFM DEDUCTIONS</t>
  </si>
  <si>
    <t>APRIL 2019 GFS DEDUCTIONS</t>
  </si>
  <si>
    <t>APRIL 2019 IFM DEDUCTIONS</t>
  </si>
  <si>
    <t>APRIL 2019 WAZ DEDUCTIONS</t>
  </si>
  <si>
    <t>APRIL 2019 WMX DEDUCTIONS</t>
  </si>
  <si>
    <t>APRIL 2019 WTV DEDUCTIONS</t>
  </si>
  <si>
    <t>April deduction</t>
  </si>
  <si>
    <t>RTN/APRIL 2019 COOPERATIVE</t>
  </si>
  <si>
    <t>RTN/MAY 2019 COOPERATVE</t>
  </si>
  <si>
    <t>AIM/MAY 2019 COOPERATVE</t>
  </si>
  <si>
    <t>CFM/MAY 2019 COOPERATVE</t>
  </si>
  <si>
    <t>GFS/MAY 2019 COOPERATVE</t>
  </si>
  <si>
    <t>IFM/MAY 2019 COOPERATVE</t>
  </si>
  <si>
    <t>WAZ/MAY 2019 COOPERATVE</t>
  </si>
  <si>
    <t>WMX/MAY 2019 COOPERATVE</t>
  </si>
  <si>
    <t>WTV/MAY 2019 COOPERATVE</t>
  </si>
  <si>
    <t>RTN/JUNE 2019 COOPERATVE</t>
  </si>
  <si>
    <t>RTN/JULY 2019 COOPERATVE</t>
  </si>
  <si>
    <t>AAELOS/COOLLINKCOOPERATIVE/OUTSTANDING COOPERATIVES</t>
  </si>
  <si>
    <t>AIMUYO/COOLLINKCOOP/APR2019</t>
  </si>
  <si>
    <t>AIM/JUNE 2019 COOPERATVE</t>
  </si>
  <si>
    <t>CFM/JUNE 2019 COOPERATVE</t>
  </si>
  <si>
    <t>GFS/JUNE 2019 COOPERATVE</t>
  </si>
  <si>
    <t>IFM/JUNE 2019 COOPERATVE</t>
  </si>
  <si>
    <t>WAZ/JUNE 2019 COOPERATVE</t>
  </si>
  <si>
    <t>WMX/JUNE 2019 COOPERATVE</t>
  </si>
  <si>
    <t>WTV/JUNE 2019 COOPERATVE</t>
  </si>
  <si>
    <t>26/06/2019</t>
  </si>
  <si>
    <t>AIMUYO/COOLLINKCOOP/MAY2019</t>
  </si>
  <si>
    <t>BEING COOP APR &amp; MAY 2019/RTN</t>
  </si>
  <si>
    <t>AIM/JULY 2019 COOPERATVE</t>
  </si>
  <si>
    <t>CFM/JULY 2019 COOPERATVE</t>
  </si>
  <si>
    <t>GFS/JULY 2019 COOPERATVE</t>
  </si>
  <si>
    <t>IFM/JULY 2019 COOPERATVE</t>
  </si>
  <si>
    <t>WAZ/JULY 2019 COOPERATVE</t>
  </si>
  <si>
    <t>WMX/JULY 2019 COOPERATVE</t>
  </si>
  <si>
    <t>WTV/JULY 2019 COOPERATVE</t>
  </si>
  <si>
    <t>AIMUYO/COOLLINKCOOP/JUNE2019</t>
  </si>
  <si>
    <t>NIP/ABN/RTN COOP JUNE &amp; JULY,2019</t>
  </si>
  <si>
    <t>27/08/2019</t>
  </si>
  <si>
    <t>TRF FROM STEAM BROADCASTING APRIL,2019</t>
  </si>
  <si>
    <t>TRF FROM STEAM BROADCASTING MAY,2019</t>
  </si>
  <si>
    <t>TRF FROM STEAM BROADCASTING JUNE,2019</t>
  </si>
  <si>
    <t>TRF FROM STEAM BROADCASTING JULY,2019</t>
  </si>
  <si>
    <t>TRF FROM GLOBE BROADCASTING, APRIL,2019</t>
  </si>
  <si>
    <t>TRF FROM GLOBE BROADCASTING, MAY,2019</t>
  </si>
  <si>
    <t>TRF FROM GLOBE BROADCASTING, JUN 2019</t>
  </si>
  <si>
    <t>TRF FROM GLOBE BROADCASTING, JULY 2019</t>
  </si>
  <si>
    <t>TRF FROM INFO-FM RADIO NIG, APRIL, 2019</t>
  </si>
  <si>
    <t>TRF FROM INFO-FM RADIO NIG, MAY, 2019</t>
  </si>
  <si>
    <t>TRF FROM INFO-FM RADIO NIG, JUN 2019</t>
  </si>
  <si>
    <t>TRF FROM INFO-FM RADIO NIG, JULY 2019</t>
  </si>
  <si>
    <t>28/08/2019</t>
  </si>
  <si>
    <t>TRF AIMUYO/AIM CONSULTANTS JULY,2019</t>
  </si>
  <si>
    <t>WTV/NOV-DEC 2018 COOPERATVE</t>
  </si>
  <si>
    <t>AIM/AUGUST 2019 COOPERATVE</t>
  </si>
  <si>
    <t>CFM/AUGUST 2019 COOPERATVE</t>
  </si>
  <si>
    <t>GFS/AUGUST 2019 COOPERATVE</t>
  </si>
  <si>
    <t>IFM/AUGUST 2019 COOPERATVE</t>
  </si>
  <si>
    <t>WAZ/AUGUST 2019 COOPERATVE</t>
  </si>
  <si>
    <t>WMX/AUGUST 2019 COOPERATVE</t>
  </si>
  <si>
    <t>WTV/AUGUST 2019 COOPERATVE</t>
  </si>
  <si>
    <t>RTN/AUGUST 2019 COOPERATVE</t>
  </si>
  <si>
    <t>RTN/SEPTEMBER 2019 COOPERATVE</t>
  </si>
  <si>
    <t>CFM/SEPTEMBER 2019 COOPERATVE</t>
  </si>
  <si>
    <t>GFS/SEPTEMBER 2019 COOPERATVE</t>
  </si>
  <si>
    <t>IFM/SEPTEMBER 2019 COOPERATVE</t>
  </si>
  <si>
    <t>WAZ/SEPTEMBER 2019 COOPERATVE</t>
  </si>
  <si>
    <t>WMX/SEPTEMBER 2019 COOPERATVE</t>
  </si>
  <si>
    <t>WTV/SEPTEMBER 2019 COOPERATVE</t>
  </si>
  <si>
    <t xml:space="preserve">AUG2019 AIM CONSULTANTS LTD </t>
  </si>
  <si>
    <t>BEING PMT FOR AUG &amp; SEPT COP SAVINGS</t>
  </si>
  <si>
    <t>AIM/SEPTEMBER 2019 COOPERATVE</t>
  </si>
  <si>
    <t>AIM/OCTOBER 2019 COOPERATVE</t>
  </si>
  <si>
    <t>CFM/OCTOBER 2019 COOPERATVE</t>
  </si>
  <si>
    <t>GFS/OCTOBER 2019 COOPERATVE</t>
  </si>
  <si>
    <t>IFM/OCTOBER 2019 COOPERATVE</t>
  </si>
  <si>
    <t>WAZ/OCTOBER 2019 COOPERATVE</t>
  </si>
  <si>
    <t>WMX/OCTOBER 2019 COOPERATVE</t>
  </si>
  <si>
    <t>WTV/OCTOBER 2019 COOPERATVE</t>
  </si>
  <si>
    <t xml:space="preserve">Oct
</t>
  </si>
  <si>
    <t>RTN/October Cooperative Savings / Loan</t>
  </si>
  <si>
    <t>RTN/November Cooperative Savings / Loan</t>
  </si>
  <si>
    <t>AIM/November Cooperative Savings / Loan</t>
  </si>
  <si>
    <t>CFM/November Cooperative Savings / Loan</t>
  </si>
  <si>
    <t>GFS/November Cooperative Savings / Loan</t>
  </si>
  <si>
    <t>IFM/November Cooperative Savings / Loan</t>
  </si>
  <si>
    <t>WAZ/November Cooperative Savings / Loan</t>
  </si>
  <si>
    <t>WMX/November Cooperative Savings / Loan</t>
  </si>
  <si>
    <t>WTV/November Cooperative Savings / Loan</t>
  </si>
  <si>
    <t xml:space="preserve">TRF FROM RADICAL TECH </t>
  </si>
  <si>
    <t xml:space="preserve">TRF FROM AIM CONSULTANTS </t>
  </si>
  <si>
    <t xml:space="preserve">TRF FROM GLOBE BROADCASTING </t>
  </si>
  <si>
    <t>TRF FROM INFO-FM RADIO NIG</t>
  </si>
  <si>
    <t xml:space="preserve">TRF FROM STEAM BROADCASTING </t>
  </si>
  <si>
    <t>23/12/2019</t>
  </si>
  <si>
    <t>30/12/2019</t>
  </si>
  <si>
    <t>RTN/December Cooperative Savings / Loan</t>
  </si>
  <si>
    <t>AIM/Dec. Cooperative Savings / Loan</t>
  </si>
  <si>
    <t>CFM/Dec. Cooperative Savings / Loan</t>
  </si>
  <si>
    <t>GFS/Dec. Cooperative Savings / Loan</t>
  </si>
  <si>
    <t>IFM/Dec. Cooperative Savings / Loan</t>
  </si>
  <si>
    <t>WAZ/Dece Cooperative Savings / Loan</t>
  </si>
  <si>
    <t>WMX/Dec Cooperative Savings / Loan</t>
  </si>
  <si>
    <t>WTV/Dec Cooperative Savings / Loan</t>
  </si>
  <si>
    <t>AIM/JAN 2020. Cooperative Savings / Loan</t>
  </si>
  <si>
    <t>CFM/JAN 2020. Cooperative Savings / Loan</t>
  </si>
  <si>
    <t>GFS/JAN 2020. Cooperative Savings / Loan</t>
  </si>
  <si>
    <t>IFM/JAN 2020. Cooperative Savings / Loan</t>
  </si>
  <si>
    <t>WAZ/JAN 2020. Cooperative Savings / Loan</t>
  </si>
  <si>
    <t>WMX/JAN 2020. Cooperative Savings / Loan</t>
  </si>
  <si>
    <t>WTV/JAN 2020. Cooperative Savings / Loan</t>
  </si>
  <si>
    <t>RTN/JAN 2020. Cooperative Savings / Loan</t>
  </si>
  <si>
    <t>TRF DEC2019 CFM STAFF FROM STEAM BROADCASTING</t>
  </si>
  <si>
    <t>TRF FROM INFO-FM RADIO LTD</t>
  </si>
  <si>
    <t xml:space="preserve">TRF FRM GLOBE BROADCASTING </t>
  </si>
  <si>
    <t>AIM/FEB 2020. Cooperative Savings / Loan</t>
  </si>
  <si>
    <t>CFM/FEB 2020. Cooperative Savings / Loan</t>
  </si>
  <si>
    <t>GFS/FEB 2020. Cooperative Savings / Loan</t>
  </si>
  <si>
    <t>IFM/FEB 2020. Cooperative Savings / Loan</t>
  </si>
  <si>
    <t>RTN/FEB 2020. Cooperative Savings / Loan</t>
  </si>
  <si>
    <t>WAZ/FEB 2020. Cooperative Savings / Loan</t>
  </si>
  <si>
    <t>WMX/FEB 2020. Cooperative Savings / Loan</t>
  </si>
  <si>
    <t>WTV/FEB 2020. Cooperative Savings / Loan</t>
  </si>
  <si>
    <t>AIM CONSULTANTS LTD</t>
  </si>
  <si>
    <t>GENERAL FOOD &amp; SWEET</t>
  </si>
  <si>
    <t>IFM JAN 2020 INFO FM RADIO</t>
  </si>
  <si>
    <t>GLOBE JAN 2020 GLOBE BROADCASTING</t>
  </si>
  <si>
    <t>STEAM JAN 2020 STEAM BROADCASTING</t>
  </si>
  <si>
    <t>TRF FROM STEAM BROADCATING</t>
  </si>
  <si>
    <t>TRF FROM GLOBE BROADCASTING</t>
  </si>
  <si>
    <t>18/3/2020</t>
  </si>
  <si>
    <t>TRF FROM AIM CONSULTANTS</t>
  </si>
  <si>
    <t>RTN/MAR 2020. Cooperative Savings / Loan</t>
  </si>
  <si>
    <t>AIM/MAR 2020. Cooperative Savings / Loan</t>
  </si>
  <si>
    <t>CFM/MAR 2020. Cooperative Savings / Loan</t>
  </si>
  <si>
    <t>GFS/MAR 2020. Cooperative Savings / Loan</t>
  </si>
  <si>
    <t>IFM/MAR 2020. Cooperative Savings / Loan</t>
  </si>
  <si>
    <t>WAZ/MAR 2020. Cooperative Savings / Loan</t>
  </si>
  <si>
    <t>WMX/MAR 2020. Cooperative Savings / Loan</t>
  </si>
  <si>
    <t>WTV/MAR 2020. Cooperative Savings / Loan</t>
  </si>
  <si>
    <t>TRF FROM GENERAL FOOD &amp; SWEET</t>
  </si>
  <si>
    <t>25/4/2020</t>
  </si>
  <si>
    <t>RTN/Apr 2020. Cooperative Savings / Loan</t>
  </si>
  <si>
    <t>APRIL 2020 TRF FROM INFO-FM RADIO LTD</t>
  </si>
  <si>
    <t>APRIL 2020 TRF FROM STEAM BROADCATING</t>
  </si>
  <si>
    <t>APRIL 2020 TRF FROM GLOBE BROADCASTING</t>
  </si>
  <si>
    <t>19/5/2020</t>
  </si>
  <si>
    <t xml:space="preserve">RTN JAN 2020 FROM RADICAL TECH </t>
  </si>
  <si>
    <t xml:space="preserve">RTN FEB 2020 FROM RADICAL TECH </t>
  </si>
  <si>
    <t>BEING RTN COOP FOR MAR 2020</t>
  </si>
  <si>
    <t>AIM CONSULTANTS LTD MARCH2020</t>
  </si>
  <si>
    <t>AIM CONSULTANTS LTD APRIL2020</t>
  </si>
  <si>
    <t>AIM CONSULTANTS LTD MAY2020</t>
  </si>
  <si>
    <t>AIM/APR 2020. Cooperative Savings / Loan</t>
  </si>
  <si>
    <t>MAY.20</t>
  </si>
  <si>
    <t>AIM/MAY 2020. Cooperative Savings / Loan</t>
  </si>
  <si>
    <t>JUN.20</t>
  </si>
  <si>
    <t>AIM/JUN 2020. Cooperative Savings / Loan</t>
  </si>
  <si>
    <t>CFM/APR 2020. Cooperative Savings / Loan</t>
  </si>
  <si>
    <t>CFM/JUN 2020. Cooperative Savings / Loan</t>
  </si>
  <si>
    <t>GFS/APR 2020. Cooperative Savings / Loan</t>
  </si>
  <si>
    <t>GFS/MAY 2020. Cooperative Savings / Loan</t>
  </si>
  <si>
    <t>GFS/JUN 2020. Cooperative Savings / Loan</t>
  </si>
  <si>
    <t>IFM/APR 2020. Cooperative Savings / Loan</t>
  </si>
  <si>
    <t>IFM/JUN 2020. Cooperative Savings / Loan</t>
  </si>
  <si>
    <t>RTN/JUN 2020. Cooperative Savings / Loan</t>
  </si>
  <si>
    <t>WAZ/APR 2020. Cooperative Savings / Loan</t>
  </si>
  <si>
    <t>WAZ/JUN 2020. Cooperative Savings / Loan</t>
  </si>
  <si>
    <t>WMX/APR 2020. Cooperative Savings / Loan</t>
  </si>
  <si>
    <t>WMX/MAY 2020. Cooperative Savings / Loan</t>
  </si>
  <si>
    <t>WMX/JUN 2020. Cooperative Savings / Loan</t>
  </si>
  <si>
    <t>WTV/APR 2020. Cooperative Savings / Loan</t>
  </si>
  <si>
    <t>WTV/MAY 2020. Cooperative Savings / Loan</t>
  </si>
  <si>
    <t>WTV/JUN 2020. Cooperative Savings / Loan</t>
  </si>
  <si>
    <t>RTN/MAY 2020. Cooperative Savings / Loan</t>
  </si>
  <si>
    <t>JUL.20</t>
  </si>
  <si>
    <t>RTN/JUL 2020. Cooperative Savings / Loan</t>
  </si>
  <si>
    <t>15/07/2020</t>
  </si>
  <si>
    <t>JUNE 2020 COOP FOR CFM STAFF</t>
  </si>
  <si>
    <t>JUNE 2020 COOP FOR WAZ STAFF</t>
  </si>
  <si>
    <t>JUNE 2020 COOP FOR IFM STAFF</t>
  </si>
  <si>
    <t>17/07/2020</t>
  </si>
  <si>
    <t>PMT FOR RTN COOP APRIL2020</t>
  </si>
  <si>
    <t>28/07/2020</t>
  </si>
  <si>
    <t>TOPE SAMUEL</t>
  </si>
  <si>
    <t>VICTORIA</t>
  </si>
  <si>
    <t>Aug.20</t>
  </si>
  <si>
    <t>RTN/AUG 2020. Cooperative Savings / Loan</t>
  </si>
  <si>
    <t>Sep.20</t>
  </si>
  <si>
    <t>RTN/SEP 2020. Cooperative Savings / Loan</t>
  </si>
  <si>
    <t>Oct.20</t>
  </si>
  <si>
    <t>RTN/OCT 2020. Cooperative Savings / Loan</t>
  </si>
  <si>
    <t>AIM/JUL 2020. Cooperative Savings / Loan</t>
  </si>
  <si>
    <t>AIM/AUG 2020. Cooperative Savings / Loan</t>
  </si>
  <si>
    <t>AIM/SEP 2020. Cooperative Savings / Loan</t>
  </si>
  <si>
    <t>AIM/OCT 2020. Cooperative Savings / Loan</t>
  </si>
  <si>
    <t>CFM/JUL 2020. Cooperative Savings / Loan</t>
  </si>
  <si>
    <t>CFM/AUG 2020. Cooperative Savings / Loan</t>
  </si>
  <si>
    <t>CFM/SEP 2020. Cooperative Savings / Loan</t>
  </si>
  <si>
    <t>CFM/OCT 2020. Cooperative Savings / Loan</t>
  </si>
  <si>
    <t>GFS/JUL 2020. Cooperative Savings / Loan</t>
  </si>
  <si>
    <t>GFS/AUG 2020. Cooperative Savings / Loan</t>
  </si>
  <si>
    <t>IFM/JUL 2020. Cooperative Savings / Loan</t>
  </si>
  <si>
    <t>IFM/AUG 2020. Cooperative Savings / Loan</t>
  </si>
  <si>
    <t>IFM/SEP 2020. Cooperative Savings / Loan</t>
  </si>
  <si>
    <t>IFM/OCT 2020. Cooperative Savings / Loan</t>
  </si>
  <si>
    <t>WAZ/JUL 2020. Cooperative Savings / Loan</t>
  </si>
  <si>
    <t>WAZ/AUG 2020. Cooperative Savings / Loan</t>
  </si>
  <si>
    <t>WAZ/SEP 2020. Cooperative Savings / Loan</t>
  </si>
  <si>
    <t>WAZ/OCT 2020. Cooperative Savings / Loan</t>
  </si>
  <si>
    <t>WMX/JUL 2020. Cooperative Savings / Loan</t>
  </si>
  <si>
    <t>WMX/AUG 2020. Cooperative Savings / Loan</t>
  </si>
  <si>
    <t>WMX/SEP 2020. Cooperative Savings / Loan</t>
  </si>
  <si>
    <t>WMX/OCT 2020. Cooperative Savings / Loan</t>
  </si>
  <si>
    <t>WTV/JUL 2020. Cooperative Savings / Loan</t>
  </si>
  <si>
    <t>WTV/AUG 2020. Cooperative Savings / Loan</t>
  </si>
  <si>
    <t>WTV/SEP 2020. Cooperative Savings / Loan</t>
  </si>
  <si>
    <t>WTV/OCT 2020. Cooperative Savings / Loan</t>
  </si>
  <si>
    <t>PMT FOR RTN COOP MAY &amp; JUNE</t>
  </si>
  <si>
    <t>19/8/2020</t>
  </si>
  <si>
    <t>JULY 2020 COOP FOR CFM STAFF</t>
  </si>
  <si>
    <t>JULY 2020 COOP FOR WAZ STAFF</t>
  </si>
  <si>
    <t>JULY  2020 COOP FOR IFM STAFF</t>
  </si>
  <si>
    <t>27/8/2020</t>
  </si>
  <si>
    <t>WTV COOP FOR 2018</t>
  </si>
  <si>
    <t>WTV COOP FOR 2019</t>
  </si>
  <si>
    <t>17/9/2020</t>
  </si>
  <si>
    <t>AUG  2020 COOP FOR CFM STAFF</t>
  </si>
  <si>
    <t>AUG 2020 COOP FOR WAZ STAFF</t>
  </si>
  <si>
    <t>AUG  2020 COOP FOR IFM STAFF</t>
  </si>
  <si>
    <t>WTV COOP JAN-AUG 2020</t>
  </si>
  <si>
    <t>WMX COOP JAN-AUG 2020</t>
  </si>
  <si>
    <t>25/9/2020</t>
  </si>
  <si>
    <t>GFS COOP MAR-AUG 2020</t>
  </si>
  <si>
    <t xml:space="preserve">RTN COOP PMT </t>
  </si>
  <si>
    <t>28/10/2020</t>
  </si>
  <si>
    <t xml:space="preserve">RTN COOP DEDUCTION </t>
  </si>
  <si>
    <t xml:space="preserve">COOP FOR SEPT 2020 RADICAL </t>
  </si>
  <si>
    <t>PMT OF AIM STAFF COOP SEPT 2020</t>
  </si>
  <si>
    <t>PMT OF AIM STAFF COOP OCT 2020</t>
  </si>
  <si>
    <t>INFO-FM RADIO NIG</t>
  </si>
  <si>
    <t xml:space="preserve">STEAM BROADCASTING </t>
  </si>
  <si>
    <t xml:space="preserve">GLOBE BROADCASTING </t>
  </si>
  <si>
    <t>RADICAL TECH</t>
  </si>
  <si>
    <t>AIM/NOV-DEC.2020. Cooperative Savings / Loan</t>
  </si>
  <si>
    <t>CFM/NOV-DEC.2020. Cooperative Savings / Loan</t>
  </si>
  <si>
    <t>IFM/NOV-DEC.2020. Cooperative Savings / Loan</t>
  </si>
  <si>
    <t>RTN/NOV-DEC.2020. Cooperative Savings / Loan</t>
  </si>
  <si>
    <t>WAZ/NOV-DEC.2020. Cooperative Savings / Loan</t>
  </si>
  <si>
    <t>WMX/NOV-DEC.2020. Cooperative Savings / Loan</t>
  </si>
  <si>
    <t>WTV/NOV-DEC.2020. Cooperative Savings / Loan</t>
  </si>
  <si>
    <t>Pmt from Coolfm - Oranu Hillary</t>
  </si>
  <si>
    <t xml:space="preserve">BEING PART PMT ON DEC RTN COOP </t>
  </si>
  <si>
    <t>JAN2021 FROM INFO-FM RADIO</t>
  </si>
  <si>
    <t xml:space="preserve">JAN2021 FROM GLOBE BROADCASTING </t>
  </si>
  <si>
    <t>17/2/2021</t>
  </si>
  <si>
    <t xml:space="preserve">JAN2021 RADICAL TECH </t>
  </si>
  <si>
    <t xml:space="preserve">JAN2021 FROM STEAM BROADCASTING </t>
  </si>
  <si>
    <t>SEPT-DEC2020 TRF WORLD ENTERTAINMENT</t>
  </si>
  <si>
    <t>SEPT-DEC2020 TRF WAZOBIA MAX MEDIA</t>
  </si>
  <si>
    <t>23/03/2021</t>
  </si>
  <si>
    <t xml:space="preserve">FEB2021 FROM INFO-FM RADIO </t>
  </si>
  <si>
    <t xml:space="preserve">FEB2021 FROM STEAM BROADCASTING </t>
  </si>
  <si>
    <t xml:space="preserve">FEB2021 FROM GLOBE BROADCASTING </t>
  </si>
  <si>
    <t>AIM/Jan-Mar.2021. Cooperative Savings / Loan</t>
  </si>
  <si>
    <t>CFM/Jan-Mar.2021. Cooperative Savings / Loan</t>
  </si>
  <si>
    <t>IFM/Jan-Mar.2021. Cooperative Savings / Loan</t>
  </si>
  <si>
    <t>RTN/Jan-Mar.2021. Cooperative Savings / Loan</t>
  </si>
  <si>
    <t>WAZ/Jan-Mar.2021. Cooperative Savings / Loan</t>
  </si>
  <si>
    <t>WMX/Jan-Mar.2021. Cooperative Savings / Loan</t>
  </si>
  <si>
    <t>WTV/Jan-Mar.2021. Cooperative Savings / Loan</t>
  </si>
  <si>
    <t>Apr.2021</t>
  </si>
  <si>
    <t>RTN/Apr.2021. Cooperative Savings / Loan</t>
  </si>
  <si>
    <t>31/5/2021</t>
  </si>
  <si>
    <t>MAY.21</t>
  </si>
  <si>
    <t>RTN/May.2021. Cooperative Savings / Loan</t>
  </si>
  <si>
    <t>JUN.21</t>
  </si>
  <si>
    <t>RTN/Jun.2021. Cooperative Savings / Loan</t>
  </si>
  <si>
    <t>AIM/Jun.2021. Cooperative Savings / Loan</t>
  </si>
  <si>
    <t>AIM/Apr/May .2021. Cooperative Savings / Loan</t>
  </si>
  <si>
    <t>CFM/Apr-Jun.2021. Cooperative Savings / Loan</t>
  </si>
  <si>
    <t>IFM/Apr-Jun.2021. Cooperative Savings / Loan</t>
  </si>
  <si>
    <t>NAR/May-Jun.2021. Cooperative Savings / Loan</t>
  </si>
  <si>
    <t>WAZ/Apr-Jun.2021. Cooperative Savings / Loan</t>
  </si>
  <si>
    <t>WMX/Apr-Jun.2021. Cooperative Savings / Loan</t>
  </si>
  <si>
    <t>WTV/Apr-Jun.2021. Cooperative Savings / Loan</t>
  </si>
  <si>
    <t>RTN COOP PAID-FEB, 2021</t>
  </si>
  <si>
    <t>WTV/COOP/JAN-MAR 2021/TRF FROM WORLD ENTERTAINMENT</t>
  </si>
  <si>
    <t>WMX/COOP/JAN-MAR 2021/ TRF FROM WAZOBIA MAX MEDIA</t>
  </si>
  <si>
    <t>21/04/2021</t>
  </si>
  <si>
    <t>MAR 2021 STAFF CONTRIBUTION/TRF FROM STEAM BROADCASTING</t>
  </si>
  <si>
    <t>MAR 2021 STAFF CONTRIBUTION/TRF FROM GLOBE BROADCASTING</t>
  </si>
  <si>
    <t>MAR 2021 STAFF CONTRIBUTION/TRF FROM INFO-FM RADIO NIG</t>
  </si>
  <si>
    <t>RADICAL TECHNOLOGY NETWORK  COOP</t>
  </si>
  <si>
    <t>COOLL WAZ COOP CONT/TRF FROM GLOBE BROADCASTING</t>
  </si>
  <si>
    <t>COOLLINK COOP CONT INFM/TRF FROM INFO-FM RADIO NIG LTD</t>
  </si>
  <si>
    <t>COOLLINK COOP CONT CFM/TRF FROM STEAM BROADCASTING</t>
  </si>
  <si>
    <t>19/08/2021</t>
  </si>
  <si>
    <t>WMX/COOLLINK/APR-JULY 2021/TRF FROM WAZOBIA MAX MEDIA</t>
  </si>
  <si>
    <t>WTV/COOLLINK COOP/APR-JULY 2021/TRF FROM WORLD ENTERAINMENT</t>
  </si>
  <si>
    <t>AIM/July.2021. Cooperative Savings / Loan</t>
  </si>
  <si>
    <t>AIM/August 2021. Cooperative Savings / Loan</t>
  </si>
  <si>
    <t>AIM/ September.2021. Cooperative Savings / Loan</t>
  </si>
  <si>
    <t>CFM/July 2021. Cooperative Savings / Loan</t>
  </si>
  <si>
    <t>CFM/August 2021. Cooperative Savings / Loan</t>
  </si>
  <si>
    <t>CFM/September 2021. Cooperative Savings / Loan</t>
  </si>
  <si>
    <t>IFM/ July 2021. Cooperative Savings / Loan</t>
  </si>
  <si>
    <t>IFM/August 2021. Cooperative Savings / Loan</t>
  </si>
  <si>
    <t>IFM/September 2021. Cooperative Savings / Loan</t>
  </si>
  <si>
    <t>JUL-SEP</t>
  </si>
  <si>
    <t>NAR/ July - September 2021. Cooperative Savings / Loan</t>
  </si>
  <si>
    <t>WAZ/July 2021. Cooperative Savings / Loan</t>
  </si>
  <si>
    <t>WAZ/August 2021. Cooperative Savings / Loan</t>
  </si>
  <si>
    <t>WAZ/September 2021. Cooperative Savings / Loan</t>
  </si>
  <si>
    <t>WMX/July 2021. Cooperative Savings / Loan</t>
  </si>
  <si>
    <t>WMX/August 2021. Cooperative Savings / Loan</t>
  </si>
  <si>
    <t>WMX/September 2021. Cooperative Savings / Loan</t>
  </si>
  <si>
    <t>WTV/July 2021. Cooperative Savings / Loan</t>
  </si>
  <si>
    <t>WTV/August 2021. Cooperative Savings / Loan</t>
  </si>
  <si>
    <t>WTV/September 2021. Cooperative Savings / Loan</t>
  </si>
  <si>
    <t xml:space="preserve">AIM CONSULTANT PMT </t>
  </si>
  <si>
    <t>15/9/2021</t>
  </si>
  <si>
    <t>GLOBE BROADCASTING</t>
  </si>
  <si>
    <t>15/9/201</t>
  </si>
  <si>
    <t>STEAM BROADCASTING</t>
  </si>
  <si>
    <t>RTN/July 2021. Cooperative Savings / Loan</t>
  </si>
  <si>
    <t>RTN/August 2021. Cooperative Savings / Loan</t>
  </si>
  <si>
    <t>RTN/September 2021. Cooperative Savings / Loan</t>
  </si>
  <si>
    <t>WTV/COOLLINK COOP/AUG 2021/TRF FROM WORLD ENTERTAINMENT</t>
  </si>
  <si>
    <t>WMX/COOLLINK/AUG 2021/TRF FROM WAZOBIA MAX MEDIA</t>
  </si>
  <si>
    <t>13/10/2021</t>
  </si>
  <si>
    <t>PART PMT FOR RTN COOP/TRF FROM RADICAL TECHNOLOGY</t>
  </si>
  <si>
    <t>21/10/2021</t>
  </si>
  <si>
    <t>CO-OPERATIVE SEPT 2021/TRF FROM AIM ARCHITECTS &amp; ENG</t>
  </si>
  <si>
    <t>27/10/2021</t>
  </si>
  <si>
    <t>CFM COOP CONTRIBUTION SEPT 2021/TRF FROM STEAM BROADCASTING</t>
  </si>
  <si>
    <t>IFE CONTRIBUTION SEPT /TRF FROM INFO-FM RADIO NIG LTD</t>
  </si>
  <si>
    <t>WAZ COOP CONTRIBUTION SEPT/ TRF FROM GLOBE BROADCASTING</t>
  </si>
  <si>
    <t>RTN COOP/ TRF FROM RADICAL TECHNOLOGY</t>
  </si>
  <si>
    <t>OCT 2021 COOP FOR COOLLINK CFM/ TRF FROM STEAM BROADCASTING</t>
  </si>
  <si>
    <t>OCT 2021 COOP FOR COOLLINK WAZ/ TRF FROM GLOBE  BROADCASTING</t>
  </si>
  <si>
    <t>OCT 21 COOP FOR COOLLINK IFM/TRF FROM INFO-FM RADIO NIG LTD</t>
  </si>
  <si>
    <t>AAE PMT OF STAFFS COOP BAL/ TRF FROM AIM ARCHITECT</t>
  </si>
  <si>
    <t>AIM PMT OF STAFFS COOP BAL/TRF FROM AIM CONSULTANTS LTD</t>
  </si>
  <si>
    <t>15/12/2021</t>
  </si>
  <si>
    <t>NOV 2021 CONTRIBUTION-WAZ/TRF FROM GLOBE BROADCASTING</t>
  </si>
  <si>
    <t>NOV 2021 CONTRIBUTION-IFM/TRF FROM INFO-FM RADIO NIG LTD</t>
  </si>
  <si>
    <t>NOV 2021 CONTRIBUTION-CFM/TRF FROM STEAM BROADCASTING</t>
  </si>
  <si>
    <t>31/10/2021</t>
  </si>
  <si>
    <t>RTN/October 2021. Cooperative Savings / Loan</t>
  </si>
  <si>
    <t>30/11/2021</t>
  </si>
  <si>
    <t>RTN/November  2021. Cooperative Savings / Loan</t>
  </si>
  <si>
    <t>RTN/December 2021. Cooperative Savings / Loan</t>
  </si>
  <si>
    <t>AIM/October 2021. Cooperative Savings / Loan</t>
  </si>
  <si>
    <t>CFM/October 2021. Cooperative Savings / Loan</t>
  </si>
  <si>
    <t>IFM/October 2021. Cooperative Savings / Loan</t>
  </si>
  <si>
    <t>NAR/October 2021. Cooperative Savings / Loan</t>
  </si>
  <si>
    <t>WAZ/October 2021. Cooperative Savings / Loan</t>
  </si>
  <si>
    <t>WMX/October 2021. Cooperative Savings / Loan</t>
  </si>
  <si>
    <t>WTV/October 2021. Cooperative Savings / Loan</t>
  </si>
  <si>
    <t>AIM/Nov 2021. Cooperative Savings / Loan</t>
  </si>
  <si>
    <t>CFM/NOV 2021. Cooperative Savings / Loan</t>
  </si>
  <si>
    <t>IFM/Nov 2021. Cooperative Savings / Loan</t>
  </si>
  <si>
    <t>NAR/Nov 2021. Cooperative Savings / Loan</t>
  </si>
  <si>
    <t>WAZ/Nov 2021. Cooperative Savings / Loan</t>
  </si>
  <si>
    <t>WMX/Nov 2021. Cooperative Savings / Loan</t>
  </si>
  <si>
    <t>WTV/Nov 2021. Cooperative Savings / Loan</t>
  </si>
  <si>
    <t>AIM/Dec 2021. Cooperative Savings / Loan</t>
  </si>
  <si>
    <t>CFM/Dec 2021. Cooperative Savings / Loan</t>
  </si>
  <si>
    <t>IFM/Dec 2021. Cooperative Savings / Loan</t>
  </si>
  <si>
    <t>NAR/Dec 2021. Cooperative Savings / Loan</t>
  </si>
  <si>
    <t>WAZ/Dec 2021. Cooperative Savings / Loan</t>
  </si>
  <si>
    <t>WMX/Dec 2021. Cooperative Savings / Loan</t>
  </si>
  <si>
    <t>WTV/Dec 2021. Cooperative Savings / Loan</t>
  </si>
  <si>
    <t>AAE/August 2021. Cooperative Savings / Loan</t>
  </si>
  <si>
    <t>AAE/September 2021. Cooperative Savings / Loan</t>
  </si>
  <si>
    <t>AAE/October 2021. Cooperative Savings / Loan</t>
  </si>
  <si>
    <t>AAE/Nov 2021. Cooperative Savings / Loan</t>
  </si>
  <si>
    <t>AAE/Dec 2021. Cooperative Savings / Loan</t>
  </si>
  <si>
    <t>RTN/January 2022. Cooperative Savings / Loan</t>
  </si>
  <si>
    <t>WMX/January 2022. Cooperative Savings / Loan</t>
  </si>
  <si>
    <t>NAR/January 2022. Cooperative Savings / Loan</t>
  </si>
  <si>
    <t>WTV/January 2022. Cooperative Savings / Loan</t>
  </si>
  <si>
    <t>AAE/January 2022. Cooperative Savings / Loan</t>
  </si>
  <si>
    <t>AIM/January 2022. Cooperative Savings / Loan</t>
  </si>
  <si>
    <t>WAZ/January 2022. Cooperative Savings / Loan</t>
  </si>
  <si>
    <t>CFM/January 2022. Cooperative Savings / Loan</t>
  </si>
  <si>
    <t>IFM/January 2022. Cooperative Savings / Loan</t>
  </si>
  <si>
    <t>RTN/February 2022. Cooperative Savings / Loan</t>
  </si>
  <si>
    <t>WTV/February 2022. Cooperative Savings / Loan</t>
  </si>
  <si>
    <t>WMX/February 2022. Cooperative Savings / Loan</t>
  </si>
  <si>
    <t>AAE/February 2022. Cooperative Savings / Loan</t>
  </si>
  <si>
    <t>WAZ/February 2022. Cooperative Savings / Loan</t>
  </si>
  <si>
    <t>IFM/February 2022. Cooperative Savings / Loan</t>
  </si>
  <si>
    <t>NAR/February 2022. Cooperative Savings / Loan</t>
  </si>
  <si>
    <t>CFM/February 2022. Cooperative Savings / Loan</t>
  </si>
  <si>
    <t>AIM/February 2022. Cooperative Savings / Loan</t>
  </si>
  <si>
    <t>IFM/March 2022. Cooperative Savings / Loan</t>
  </si>
  <si>
    <t>NAR/March 2022. Cooperative Savings / Loan</t>
  </si>
  <si>
    <t>WTV/March 2022. Cooperative Savings / Loan</t>
  </si>
  <si>
    <t>WMX/March 2022. Cooperative Savings / Loan</t>
  </si>
  <si>
    <t>AAE/March 2022. Cooperative Savings / Loan</t>
  </si>
  <si>
    <t>AIM/March 2022. Cooperative Savings / Loan</t>
  </si>
  <si>
    <t>WAZ/March 2022. Cooperative Savings / Loan</t>
  </si>
  <si>
    <t>CFM/March 2022. Cooperative Savings / Loan</t>
  </si>
  <si>
    <t>RTN/March 2022. Cooperative Savings / Loan</t>
  </si>
  <si>
    <t>RTN/April 2022. Cooperative Savings / Loan</t>
  </si>
  <si>
    <t>AIM/April 2022. Cooperative Savings / Loan</t>
  </si>
  <si>
    <t>CFM/April 2022. Cooperative Savings / Loan</t>
  </si>
  <si>
    <t>WAZ/April 2022. Cooperative Savings / Loan</t>
  </si>
  <si>
    <t>WMX/April 2022. Cooperative Savings / Loan</t>
  </si>
  <si>
    <t>WTV/April 2022. Cooperative Savings / Loan</t>
  </si>
  <si>
    <t>AAE/April 2022. Cooperative Savings / Loan</t>
  </si>
  <si>
    <t>NAR/April 2022. Cooperative Savings / Loan</t>
  </si>
  <si>
    <t>IFM/April 2022. Cooperative Savings / Loan</t>
  </si>
  <si>
    <t>RTN/May 2022. Cooperative Savings / Loan</t>
  </si>
  <si>
    <t>RTN/ June 2022. Cooperative Savings / Loan</t>
  </si>
  <si>
    <t>RTN/July 2022. Cooperative Savings / Loan</t>
  </si>
  <si>
    <t>RTN/August 2022. Cooperative Savings / Loan</t>
  </si>
  <si>
    <t>AAE/May 2022. Cooperative Savings / Loan</t>
  </si>
  <si>
    <t>AAE/June 2022. Cooperative Savings / Loan</t>
  </si>
  <si>
    <t>AAE/July 2022. Cooperative Savings / Loan</t>
  </si>
  <si>
    <t>AAE/August  2022. Cooperative Savings / Loan</t>
  </si>
  <si>
    <t>AIM/May 2022. Cooperative Savings / Loan</t>
  </si>
  <si>
    <t>AIM/June 2022. Cooperative Savings / Loan</t>
  </si>
  <si>
    <t>AIM/July 2022. Cooperative Savings / Loan</t>
  </si>
  <si>
    <t>AIM/August  2022. Cooperative Savings / Loan</t>
  </si>
  <si>
    <t>CFM/May 2022. Cooperative Savings / Loan</t>
  </si>
  <si>
    <t>CFM/June 2022. Cooperative Savings / Loan</t>
  </si>
  <si>
    <t>CFM/July 2022. Cooperative Savings / Loan</t>
  </si>
  <si>
    <t>CFM/August  2022. Cooperative Savings / Loan</t>
  </si>
  <si>
    <t>IFM/May 2022. Cooperative Savings / Loan</t>
  </si>
  <si>
    <t>IFM/June 2022. Cooperative Savings / Loan</t>
  </si>
  <si>
    <t>IFM/July 2022. Cooperative Savings / Loan</t>
  </si>
  <si>
    <t>IFM/August  2022. Cooperative Savings / Loan</t>
  </si>
  <si>
    <t>NAR/May 2022. Cooperative Savings / Loan</t>
  </si>
  <si>
    <t>NAR/June 2022. Cooperative Savings / Loan</t>
  </si>
  <si>
    <t>NAR/July 2022. Cooperative Savings / Loan</t>
  </si>
  <si>
    <t>NAR/August  2022. Cooperative Savings / Loan</t>
  </si>
  <si>
    <t>WAZ/May 2022. Cooperative Savings / Loan</t>
  </si>
  <si>
    <t>WAZ/June 2022. Cooperative Savings / Loan</t>
  </si>
  <si>
    <t>WAZ/July 2022. Cooperative Savings / Loan</t>
  </si>
  <si>
    <t>WAZ/August  2022. Cooperative Savings / Loan</t>
  </si>
  <si>
    <t>WMX/May 2022. Cooperative Savings / Loan</t>
  </si>
  <si>
    <t>WMX/June 2022. Cooperative Savings / Loan</t>
  </si>
  <si>
    <t>WMX/July 2022. Cooperative Savings / Loan</t>
  </si>
  <si>
    <t>WMX/August  2022. Cooperative Savings / Loan</t>
  </si>
  <si>
    <t>WTV/May 2022. Cooperative Savings / Loan</t>
  </si>
  <si>
    <t>WTV/June 2022. Cooperative Savings / Loan</t>
  </si>
  <si>
    <t>WTV/July 2022. Cooperative Savings / Loan</t>
  </si>
  <si>
    <t>WTV/August  2022. Cooperative Savings / Loan</t>
  </si>
  <si>
    <t>RADICAL TECHNOLOGY NETWORK LTDRADICAL TE/638072267974821366-4 PMT ON ACCT 149377812</t>
  </si>
  <si>
    <t>RTN/September 2022. Cooperative Savings / Loan</t>
  </si>
  <si>
    <t>RTN/October 2022. Cooperative Savings / Loan</t>
  </si>
  <si>
    <t>RTN/November 2022. Cooperative Savings / Loan</t>
  </si>
  <si>
    <t>RTN/December 2022. Cooperative Savings / Loan</t>
  </si>
  <si>
    <t>AIM/September 2022. Cooperative Savings / Loan</t>
  </si>
  <si>
    <t>AIM/October 2022. Cooperative Savings / Loan</t>
  </si>
  <si>
    <t>AIM/November 2022. Cooperative Savings / Loan</t>
  </si>
  <si>
    <t>AIM/December 2022. Cooperative Savings / Loan</t>
  </si>
  <si>
    <t>CFM/September 2022. Cooperative Savings / Loan</t>
  </si>
  <si>
    <t>CFM/October 2022. Cooperative Savings / Loan</t>
  </si>
  <si>
    <t>CFM/November 2022. Cooperative Savings / Loan</t>
  </si>
  <si>
    <t>CFM/December 2022. Cooperative Savings / Loan</t>
  </si>
  <si>
    <t>IFM/September 2022. Cooperative Savings / Loan</t>
  </si>
  <si>
    <t>IFM/October 2022. Cooperative Savings / Loan</t>
  </si>
  <si>
    <t>IFM/November 2022. Cooperative Savings / Loan</t>
  </si>
  <si>
    <t>IFM/December 2022. Cooperative Savings / Loan</t>
  </si>
  <si>
    <t>NAR/September 2022. Cooperative Savings / Loan</t>
  </si>
  <si>
    <t>NAR/October 2022. Cooperative Savings / Loan</t>
  </si>
  <si>
    <t>NAR/November 2022. Cooperative Savings / Loan</t>
  </si>
  <si>
    <t>NAR/December 2022. Cooperative Savings / Loan</t>
  </si>
  <si>
    <t>WAZ/September 2022. Cooperative Savings / Loan</t>
  </si>
  <si>
    <t>WAZ/October 2022. Cooperative Savings / Loan</t>
  </si>
  <si>
    <t>WAZ/November 2022. Cooperative Savings / Loan</t>
  </si>
  <si>
    <t>WAZ/December 2022. Cooperative Savings / Loan</t>
  </si>
  <si>
    <t>WMX/September 2022. Cooperative Savings / Loan</t>
  </si>
  <si>
    <t>WMX/October 2022. Cooperative Savings / Loan</t>
  </si>
  <si>
    <t>WMX/November 2022. Cooperative Savings / Loan</t>
  </si>
  <si>
    <t>WMX/December 2022. Cooperative Savings / Loan</t>
  </si>
  <si>
    <t>WTV/September 2022. Cooperative Savings / Loan</t>
  </si>
  <si>
    <t>WTV/October 2022. Cooperative Savings / Loan</t>
  </si>
  <si>
    <t>WTV/November 2022. Cooperative Savings / Loan</t>
  </si>
  <si>
    <t>WTV/December 2022. Cooperative Savings / Loan</t>
  </si>
  <si>
    <t>AAE/September 2022. Cooperative Savings / Loan</t>
  </si>
  <si>
    <t>AAE/October 2022. Cooperative Savings / Loan</t>
  </si>
  <si>
    <t>AAE/November 2022. Cooperative Savings / Loan</t>
  </si>
  <si>
    <t>AAE/December 2022. Cooperative Savings / Loan</t>
  </si>
  <si>
    <t>Total</t>
  </si>
  <si>
    <t>BANK CHARGES JAN 2022</t>
  </si>
  <si>
    <t>BANK CHARGES FEB 2022</t>
  </si>
  <si>
    <t>BANK CHARGES MAR 2022</t>
  </si>
  <si>
    <t>EXPENSE LEDGER - ENTERTAINMENT</t>
  </si>
  <si>
    <t>INVESTMENT ACCOUNT</t>
  </si>
  <si>
    <t>18/04/2019</t>
  </si>
  <si>
    <t>jv</t>
  </si>
  <si>
    <t>Full Liquidation of 9081220017</t>
  </si>
  <si>
    <t>Samtl Investment interest amount</t>
  </si>
  <si>
    <t>FUNDING OF CD 9081551540</t>
  </si>
  <si>
    <t>FULL LIQUIDATION OF 9081551540</t>
  </si>
  <si>
    <t>STERLING ASSET MGT AND TRUSTEE</t>
  </si>
  <si>
    <t>Interest on deposit</t>
  </si>
  <si>
    <t>Interest on deposit 3m</t>
  </si>
  <si>
    <t>SN</t>
  </si>
  <si>
    <t>NAME</t>
  </si>
  <si>
    <t>AMOUNT</t>
  </si>
  <si>
    <t>UNI150</t>
  </si>
  <si>
    <t>un151</t>
  </si>
  <si>
    <t>un152</t>
  </si>
  <si>
    <t>un153</t>
  </si>
  <si>
    <t>un154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</si>
</sst>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64" formatCode="_(* #,##0_);_(* \(#,##0\);_(* &quot;-&quot;??_);_(@_)"/>
    <numFmt numFmtId="165" formatCode="_(* #,##0.00_);_(* \(#,##0.00\);_(* &quot;-&quot;??_);_(@_)"/>
    <numFmt numFmtId="166" formatCode="m/d/yyyy"/>
    <numFmt numFmtId="167" formatCode="mm/dd/yyyy"/>
    <numFmt numFmtId="168" formatCode="#,##0.00;\(#,##0.00\)"/>
    <numFmt numFmtId="169" formatCode="mmm\.\ d"/>
    <numFmt numFmtId="170" formatCode="mmmm\ yyyy"/>
    <numFmt numFmtId="171" formatCode="mmm\.\ yyyy"/>
    <numFmt numFmtId="172" formatCode="mmm\ yyyy"/>
    <numFmt numFmtId="173" formatCode="mmmm\ d"/>
    <numFmt numFmtId="174" formatCode="mmm\-d"/>
    <numFmt numFmtId="175" formatCode="mmmd"/>
    <numFmt numFmtId="176" formatCode="mmm/d"/>
    <numFmt numFmtId="177" formatCode="mm/dd/yy"/>
    <numFmt numFmtId="178" formatCode="[$-409]d\-mmm\-yy"/>
  </numFmts>
  <fonts count="25" x14ac:knownFonts="1">
    <font>
      <sz val="11"/>
      <color rgb="FF000000"/>
      <name val="Calibri"/>
      <scheme val="minor"/>
    </font>
    <font>
      <sz val="11"/>
      <color rgb="FF000000"/>
      <name val="Calibri"/>
    </font>
    <font>
      <b/>
      <sz val="11"/>
      <color rgb="FF000000"/>
      <name val="Calibri"/>
    </font>
    <font>
      <sz val="11"/>
      <color theme="1"/>
      <name val="Calibri"/>
    </font>
    <font>
      <sz val="11"/>
      <color rgb="FFFF0000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rgb="FF333333"/>
      <name val="Calibri"/>
    </font>
    <font>
      <sz val="11"/>
      <color rgb="FFFF0000"/>
      <name val="Calibri"/>
    </font>
    <font>
      <b/>
      <sz val="14"/>
      <color rgb="FF000000"/>
      <name val="Calibri"/>
    </font>
    <font>
      <sz val="11"/>
      <color theme="1"/>
      <name val="Calibri"/>
      <scheme val="minor"/>
    </font>
    <font>
      <b/>
      <sz val="11"/>
      <color rgb="FFFF0000"/>
      <name val="Calibri"/>
    </font>
    <font>
      <sz val="10"/>
      <color rgb="FF000000"/>
      <name val="Calibri"/>
    </font>
    <font>
      <b/>
      <sz val="10"/>
      <color rgb="FFFF0000"/>
      <name val="Calibri"/>
    </font>
    <font>
      <sz val="10"/>
      <color theme="1"/>
      <name val="Calibri"/>
    </font>
    <font>
      <sz val="11"/>
      <color theme="1"/>
      <name val="Cambria"/>
    </font>
    <font>
      <b/>
      <sz val="11"/>
      <color theme="1"/>
      <name val="Calibri"/>
    </font>
    <font>
      <b/>
      <sz val="11"/>
      <color rgb="FFC00000"/>
      <name val="Calibri"/>
    </font>
    <font>
      <sz val="11"/>
      <color rgb="FFC00000"/>
      <name val="Calibri"/>
    </font>
    <font>
      <b/>
      <sz val="11"/>
      <color rgb="FF434343"/>
      <name val="Calibri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b/>
      <sz val="11"/>
      <color rgb="FF000000"/>
      <name val="Calibri"/>
      <scheme val="minor"/>
    </font>
    <font>
      <b/>
      <sz val="11"/>
      <color theme="1"/>
      <name val="Calibri"/>
    </font>
    <font>
      <b/>
      <sz val="11"/>
      <color rgb="FFFF000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9900FF"/>
        <bgColor rgb="FF9900FF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4A86E8"/>
        <bgColor rgb="FF4A86E8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</fills>
  <borders count="1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414">
    <xf numFmtId="0" fontId="0" fillId="0" borderId="0" xfId="0" applyFont="1" applyAlignment="1"/>
    <xf numFmtId="165" fontId="1" fillId="0" borderId="0" xfId="0" applyNumberFormat="1" applyFont="1"/>
    <xf numFmtId="3" fontId="1" fillId="0" borderId="0" xfId="0" applyNumberFormat="1" applyFont="1"/>
    <xf numFmtId="166" fontId="1" fillId="0" borderId="0" xfId="0" applyNumberFormat="1" applyFont="1" applyAlignment="1"/>
    <xf numFmtId="164" fontId="1" fillId="0" borderId="0" xfId="0" applyNumberFormat="1" applyFont="1"/>
    <xf numFmtId="3" fontId="1" fillId="0" borderId="2" xfId="0" applyNumberFormat="1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5" fontId="1" fillId="2" borderId="2" xfId="0" applyNumberFormat="1" applyFont="1" applyFill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165" fontId="2" fillId="3" borderId="2" xfId="0" applyNumberFormat="1" applyFont="1" applyFill="1" applyBorder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2" xfId="0" applyNumberFormat="1" applyFont="1" applyBorder="1"/>
    <xf numFmtId="165" fontId="1" fillId="0" borderId="2" xfId="0" applyNumberFormat="1" applyFont="1" applyBorder="1"/>
    <xf numFmtId="3" fontId="1" fillId="0" borderId="2" xfId="0" applyNumberFormat="1" applyFont="1" applyBorder="1"/>
    <xf numFmtId="165" fontId="1" fillId="2" borderId="2" xfId="0" applyNumberFormat="1" applyFont="1" applyFill="1" applyBorder="1"/>
    <xf numFmtId="165" fontId="3" fillId="0" borderId="2" xfId="0" applyNumberFormat="1" applyFont="1" applyBorder="1"/>
    <xf numFmtId="165" fontId="1" fillId="3" borderId="2" xfId="0" applyNumberFormat="1" applyFont="1" applyFill="1" applyBorder="1"/>
    <xf numFmtId="165" fontId="4" fillId="0" borderId="2" xfId="0" applyNumberFormat="1" applyFont="1" applyBorder="1"/>
    <xf numFmtId="165" fontId="2" fillId="0" borderId="2" xfId="0" applyNumberFormat="1" applyFont="1" applyBorder="1"/>
    <xf numFmtId="165" fontId="1" fillId="4" borderId="2" xfId="0" applyNumberFormat="1" applyFont="1" applyFill="1" applyBorder="1"/>
    <xf numFmtId="164" fontId="3" fillId="0" borderId="2" xfId="0" applyNumberFormat="1" applyFont="1" applyBorder="1"/>
    <xf numFmtId="0" fontId="1" fillId="5" borderId="2" xfId="0" quotePrefix="1" applyFont="1" applyFill="1" applyBorder="1"/>
    <xf numFmtId="165" fontId="3" fillId="0" borderId="2" xfId="0" applyNumberFormat="1" applyFont="1" applyBorder="1" applyAlignment="1">
      <alignment horizontal="left"/>
    </xf>
    <xf numFmtId="165" fontId="3" fillId="0" borderId="2" xfId="0" applyNumberFormat="1" applyFont="1" applyBorder="1" applyAlignment="1">
      <alignment horizontal="left"/>
    </xf>
    <xf numFmtId="165" fontId="3" fillId="3" borderId="2" xfId="0" applyNumberFormat="1" applyFont="1" applyFill="1" applyBorder="1" applyAlignment="1">
      <alignment horizontal="left"/>
    </xf>
    <xf numFmtId="165" fontId="1" fillId="3" borderId="2" xfId="0" applyNumberFormat="1" applyFont="1" applyFill="1" applyBorder="1" applyAlignment="1"/>
    <xf numFmtId="165" fontId="1" fillId="0" borderId="2" xfId="0" applyNumberFormat="1" applyFont="1" applyBorder="1" applyAlignment="1"/>
    <xf numFmtId="3" fontId="3" fillId="0" borderId="2" xfId="0" applyNumberFormat="1" applyFont="1" applyBorder="1" applyAlignment="1">
      <alignment horizontal="left"/>
    </xf>
    <xf numFmtId="0" fontId="3" fillId="0" borderId="2" xfId="0" quotePrefix="1" applyFont="1" applyBorder="1" applyAlignment="1">
      <alignment horizontal="left"/>
    </xf>
    <xf numFmtId="165" fontId="5" fillId="0" borderId="2" xfId="0" applyNumberFormat="1" applyFont="1" applyBorder="1" applyAlignment="1">
      <alignment horizontal="left"/>
    </xf>
    <xf numFmtId="0" fontId="3" fillId="0" borderId="2" xfId="0" applyFont="1" applyBorder="1" applyAlignment="1">
      <alignment horizontal="left"/>
    </xf>
    <xf numFmtId="165" fontId="1" fillId="4" borderId="2" xfId="0" applyNumberFormat="1" applyFont="1" applyFill="1" applyBorder="1" applyAlignment="1"/>
    <xf numFmtId="165" fontId="1" fillId="0" borderId="2" xfId="0" applyNumberFormat="1" applyFont="1" applyBorder="1" applyAlignment="1">
      <alignment horizontal="left"/>
    </xf>
    <xf numFmtId="0" fontId="1" fillId="0" borderId="2" xfId="0" quotePrefix="1" applyFont="1" applyBorder="1" applyAlignment="1">
      <alignment horizontal="left"/>
    </xf>
    <xf numFmtId="165" fontId="1" fillId="0" borderId="2" xfId="0" applyNumberFormat="1" applyFont="1" applyBorder="1" applyAlignment="1">
      <alignment horizontal="left"/>
    </xf>
    <xf numFmtId="165" fontId="4" fillId="3" borderId="2" xfId="0" applyNumberFormat="1" applyFont="1" applyFill="1" applyBorder="1" applyAlignment="1"/>
    <xf numFmtId="165" fontId="4" fillId="0" borderId="2" xfId="0" applyNumberFormat="1" applyFont="1" applyBorder="1" applyAlignment="1"/>
    <xf numFmtId="165" fontId="4" fillId="0" borderId="2" xfId="0" applyNumberFormat="1" applyFont="1" applyBorder="1" applyAlignment="1">
      <alignment horizontal="left"/>
    </xf>
    <xf numFmtId="165" fontId="4" fillId="4" borderId="2" xfId="0" applyNumberFormat="1" applyFont="1" applyFill="1" applyBorder="1"/>
    <xf numFmtId="0" fontId="1" fillId="0" borderId="2" xfId="0" applyFont="1" applyBorder="1" applyAlignment="1">
      <alignment horizontal="left"/>
    </xf>
    <xf numFmtId="0" fontId="1" fillId="0" borderId="2" xfId="0" quotePrefix="1" applyFont="1" applyBorder="1" applyAlignment="1">
      <alignment horizontal="left"/>
    </xf>
    <xf numFmtId="165" fontId="3" fillId="3" borderId="2" xfId="0" applyNumberFormat="1" applyFont="1" applyFill="1" applyBorder="1" applyAlignment="1"/>
    <xf numFmtId="165" fontId="3" fillId="0" borderId="2" xfId="0" applyNumberFormat="1" applyFont="1" applyBorder="1" applyAlignment="1"/>
    <xf numFmtId="0" fontId="3" fillId="0" borderId="2" xfId="0" applyFont="1" applyBorder="1" applyAlignment="1">
      <alignment horizontal="left"/>
    </xf>
    <xf numFmtId="3" fontId="3" fillId="0" borderId="2" xfId="0" applyNumberFormat="1" applyFont="1" applyBorder="1" applyAlignment="1">
      <alignment horizontal="left"/>
    </xf>
    <xf numFmtId="0" fontId="1" fillId="0" borderId="2" xfId="0" quotePrefix="1" applyFont="1" applyBorder="1"/>
    <xf numFmtId="3" fontId="3" fillId="0" borderId="2" xfId="0" applyNumberFormat="1" applyFont="1" applyBorder="1" applyAlignment="1"/>
    <xf numFmtId="0" fontId="1" fillId="0" borderId="2" xfId="0" quotePrefix="1" applyFont="1" applyBorder="1" applyAlignment="1">
      <alignment vertical="center" wrapText="1"/>
    </xf>
    <xf numFmtId="165" fontId="1" fillId="0" borderId="2" xfId="0" applyNumberFormat="1" applyFont="1" applyBorder="1" applyAlignment="1">
      <alignment vertical="center" wrapText="1"/>
    </xf>
    <xf numFmtId="0" fontId="3" fillId="0" borderId="2" xfId="0" quotePrefix="1" applyFont="1" applyBorder="1"/>
    <xf numFmtId="0" fontId="3" fillId="0" borderId="2" xfId="0" quotePrefix="1" applyFont="1" applyBorder="1" applyAlignment="1"/>
    <xf numFmtId="0" fontId="3" fillId="0" borderId="2" xfId="0" applyFont="1" applyBorder="1"/>
    <xf numFmtId="3" fontId="3" fillId="0" borderId="2" xfId="0" applyNumberFormat="1" applyFont="1" applyBorder="1"/>
    <xf numFmtId="165" fontId="1" fillId="2" borderId="2" xfId="0" applyNumberFormat="1" applyFont="1" applyFill="1" applyBorder="1" applyAlignment="1"/>
    <xf numFmtId="4" fontId="1" fillId="0" borderId="2" xfId="0" applyNumberFormat="1" applyFont="1" applyBorder="1" applyAlignment="1"/>
    <xf numFmtId="4" fontId="3" fillId="0" borderId="2" xfId="0" applyNumberFormat="1" applyFont="1" applyBorder="1" applyAlignment="1"/>
    <xf numFmtId="165" fontId="3" fillId="0" borderId="0" xfId="0" applyNumberFormat="1" applyFont="1" applyAlignment="1"/>
    <xf numFmtId="0" fontId="3" fillId="0" borderId="2" xfId="0" applyFont="1" applyBorder="1" applyAlignment="1"/>
    <xf numFmtId="165" fontId="5" fillId="0" borderId="0" xfId="0" applyNumberFormat="1" applyFont="1" applyAlignment="1">
      <alignment horizontal="left"/>
    </xf>
    <xf numFmtId="165" fontId="3" fillId="2" borderId="2" xfId="0" applyNumberFormat="1" applyFont="1" applyFill="1" applyBorder="1"/>
    <xf numFmtId="165" fontId="3" fillId="0" borderId="0" xfId="0" applyNumberFormat="1" applyFont="1"/>
    <xf numFmtId="49" fontId="1" fillId="5" borderId="2" xfId="0" applyNumberFormat="1" applyFont="1" applyFill="1" applyBorder="1"/>
    <xf numFmtId="165" fontId="1" fillId="5" borderId="2" xfId="0" applyNumberFormat="1" applyFont="1" applyFill="1" applyBorder="1"/>
    <xf numFmtId="0" fontId="1" fillId="0" borderId="2" xfId="0" applyFont="1" applyBorder="1" applyAlignment="1"/>
    <xf numFmtId="165" fontId="6" fillId="0" borderId="2" xfId="0" applyNumberFormat="1" applyFont="1" applyBorder="1" applyAlignment="1"/>
    <xf numFmtId="0" fontId="1" fillId="0" borderId="2" xfId="0" applyFont="1" applyBorder="1"/>
    <xf numFmtId="49" fontId="3" fillId="0" borderId="2" xfId="0" applyNumberFormat="1" applyFont="1" applyBorder="1" applyAlignment="1">
      <alignment horizontal="left"/>
    </xf>
    <xf numFmtId="0" fontId="1" fillId="0" borderId="2" xfId="0" quotePrefix="1" applyFont="1" applyBorder="1" applyAlignment="1"/>
    <xf numFmtId="165" fontId="5" fillId="5" borderId="2" xfId="0" applyNumberFormat="1" applyFont="1" applyFill="1" applyBorder="1" applyAlignment="1"/>
    <xf numFmtId="49" fontId="1" fillId="5" borderId="2" xfId="0" applyNumberFormat="1" applyFont="1" applyFill="1" applyBorder="1" applyAlignment="1"/>
    <xf numFmtId="49" fontId="1" fillId="0" borderId="2" xfId="0" applyNumberFormat="1" applyFont="1" applyBorder="1"/>
    <xf numFmtId="0" fontId="1" fillId="5" borderId="2" xfId="0" applyFont="1" applyFill="1" applyBorder="1" applyAlignment="1"/>
    <xf numFmtId="165" fontId="1" fillId="0" borderId="0" xfId="0" applyNumberFormat="1" applyFont="1" applyAlignment="1"/>
    <xf numFmtId="164" fontId="7" fillId="0" borderId="2" xfId="0" applyNumberFormat="1" applyFont="1" applyBorder="1"/>
    <xf numFmtId="3" fontId="1" fillId="0" borderId="2" xfId="0" applyNumberFormat="1" applyFont="1" applyBorder="1" applyAlignment="1"/>
    <xf numFmtId="0" fontId="5" fillId="0" borderId="2" xfId="0" applyFont="1" applyBorder="1" applyAlignment="1"/>
    <xf numFmtId="0" fontId="5" fillId="0" borderId="0" xfId="0" applyFont="1" applyAlignment="1"/>
    <xf numFmtId="165" fontId="3" fillId="0" borderId="0" xfId="0" applyNumberFormat="1" applyFont="1" applyAlignment="1">
      <alignment horizontal="left"/>
    </xf>
    <xf numFmtId="165" fontId="6" fillId="5" borderId="2" xfId="0" applyNumberFormat="1" applyFont="1" applyFill="1" applyBorder="1" applyAlignment="1"/>
    <xf numFmtId="165" fontId="5" fillId="0" borderId="2" xfId="0" applyNumberFormat="1" applyFont="1" applyBorder="1" applyAlignment="1"/>
    <xf numFmtId="0" fontId="3" fillId="0" borderId="0" xfId="0" applyFont="1" applyAlignment="1"/>
    <xf numFmtId="164" fontId="7" fillId="0" borderId="2" xfId="0" applyNumberFormat="1" applyFont="1" applyBorder="1" applyAlignment="1"/>
    <xf numFmtId="0" fontId="5" fillId="0" borderId="2" xfId="0" applyFont="1" applyBorder="1"/>
    <xf numFmtId="3" fontId="6" fillId="0" borderId="2" xfId="0" applyNumberFormat="1" applyFont="1" applyBorder="1" applyAlignment="1"/>
    <xf numFmtId="165" fontId="5" fillId="0" borderId="2" xfId="0" applyNumberFormat="1" applyFont="1" applyBorder="1" applyAlignment="1">
      <alignment horizontal="left"/>
    </xf>
    <xf numFmtId="165" fontId="5" fillId="5" borderId="2" xfId="0" applyNumberFormat="1" applyFont="1" applyFill="1" applyBorder="1" applyAlignment="1">
      <alignment horizontal="left"/>
    </xf>
    <xf numFmtId="165" fontId="5" fillId="6" borderId="2" xfId="0" applyNumberFormat="1" applyFont="1" applyFill="1" applyBorder="1" applyAlignment="1">
      <alignment horizontal="left"/>
    </xf>
    <xf numFmtId="165" fontId="8" fillId="0" borderId="2" xfId="0" applyNumberFormat="1" applyFont="1" applyBorder="1" applyAlignment="1">
      <alignment horizontal="left"/>
    </xf>
    <xf numFmtId="165" fontId="1" fillId="0" borderId="3" xfId="0" applyNumberFormat="1" applyFont="1" applyBorder="1" applyAlignment="1"/>
    <xf numFmtId="0" fontId="5" fillId="0" borderId="2" xfId="0" applyFont="1" applyBorder="1" applyAlignment="1">
      <alignment horizontal="left"/>
    </xf>
    <xf numFmtId="0" fontId="6" fillId="5" borderId="2" xfId="0" quotePrefix="1" applyFont="1" applyFill="1" applyBorder="1" applyAlignment="1"/>
    <xf numFmtId="3" fontId="5" fillId="0" borderId="2" xfId="0" applyNumberFormat="1" applyFont="1" applyBorder="1" applyAlignment="1">
      <alignment horizontal="left"/>
    </xf>
    <xf numFmtId="0" fontId="6" fillId="0" borderId="2" xfId="0" applyFont="1" applyBorder="1" applyAlignment="1"/>
    <xf numFmtId="165" fontId="6" fillId="0" borderId="2" xfId="0" applyNumberFormat="1" applyFont="1" applyBorder="1" applyAlignment="1"/>
    <xf numFmtId="165" fontId="6" fillId="0" borderId="2" xfId="0" applyNumberFormat="1" applyFont="1" applyBorder="1" applyAlignment="1">
      <alignment horizontal="left"/>
    </xf>
    <xf numFmtId="165" fontId="6" fillId="5" borderId="2" xfId="0" applyNumberFormat="1" applyFont="1" applyFill="1" applyBorder="1" applyAlignment="1"/>
    <xf numFmtId="165" fontId="5" fillId="5" borderId="2" xfId="0" applyNumberFormat="1" applyFont="1" applyFill="1" applyBorder="1" applyAlignment="1"/>
    <xf numFmtId="0" fontId="1" fillId="0" borderId="0" xfId="0" applyFont="1" applyAlignment="1"/>
    <xf numFmtId="165" fontId="1" fillId="0" borderId="4" xfId="0" applyNumberFormat="1" applyFont="1" applyBorder="1"/>
    <xf numFmtId="165" fontId="2" fillId="7" borderId="2" xfId="0" applyNumberFormat="1" applyFont="1" applyFill="1" applyBorder="1"/>
    <xf numFmtId="3" fontId="3" fillId="0" borderId="0" xfId="0" applyNumberFormat="1" applyFont="1"/>
    <xf numFmtId="165" fontId="4" fillId="0" borderId="0" xfId="0" applyNumberFormat="1" applyFont="1"/>
    <xf numFmtId="165" fontId="1" fillId="0" borderId="1" xfId="0" applyNumberFormat="1" applyFont="1" applyBorder="1"/>
    <xf numFmtId="3" fontId="1" fillId="0" borderId="1" xfId="0" applyNumberFormat="1" applyFont="1" applyBorder="1"/>
    <xf numFmtId="164" fontId="5" fillId="0" borderId="0" xfId="0" applyNumberFormat="1" applyFont="1"/>
    <xf numFmtId="0" fontId="5" fillId="0" borderId="0" xfId="0" applyFont="1"/>
    <xf numFmtId="0" fontId="2" fillId="0" borderId="0" xfId="0" applyFont="1"/>
    <xf numFmtId="165" fontId="9" fillId="0" borderId="0" xfId="0" applyNumberFormat="1" applyFont="1"/>
    <xf numFmtId="165" fontId="2" fillId="0" borderId="0" xfId="0" applyNumberFormat="1" applyFont="1"/>
    <xf numFmtId="0" fontId="3" fillId="0" borderId="0" xfId="0" applyFont="1"/>
    <xf numFmtId="0" fontId="1" fillId="0" borderId="0" xfId="0" applyFont="1"/>
    <xf numFmtId="165" fontId="1" fillId="0" borderId="5" xfId="0" applyNumberFormat="1" applyFont="1" applyBorder="1"/>
    <xf numFmtId="165" fontId="1" fillId="0" borderId="6" xfId="0" applyNumberFormat="1" applyFont="1" applyBorder="1"/>
    <xf numFmtId="165" fontId="1" fillId="0" borderId="7" xfId="0" applyNumberFormat="1" applyFont="1" applyBorder="1"/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4" fontId="1" fillId="0" borderId="0" xfId="0" applyNumberFormat="1" applyFont="1"/>
    <xf numFmtId="0" fontId="2" fillId="0" borderId="0" xfId="0" applyFont="1" applyAlignment="1"/>
    <xf numFmtId="4" fontId="1" fillId="0" borderId="0" xfId="0" applyNumberFormat="1" applyFont="1"/>
    <xf numFmtId="4" fontId="2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left"/>
    </xf>
    <xf numFmtId="4" fontId="10" fillId="0" borderId="0" xfId="0" applyNumberFormat="1" applyFont="1"/>
    <xf numFmtId="0" fontId="1" fillId="0" borderId="0" xfId="0" applyFont="1" applyAlignment="1">
      <alignment horizontal="left"/>
    </xf>
    <xf numFmtId="167" fontId="1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7" fontId="3" fillId="0" borderId="0" xfId="0" applyNumberFormat="1" applyFont="1" applyAlignment="1">
      <alignment horizontal="left"/>
    </xf>
    <xf numFmtId="0" fontId="1" fillId="0" borderId="0" xfId="0" applyFont="1" applyAlignment="1"/>
    <xf numFmtId="4" fontId="1" fillId="0" borderId="0" xfId="0" applyNumberFormat="1" applyFont="1" applyAlignment="1"/>
    <xf numFmtId="4" fontId="3" fillId="0" borderId="0" xfId="0" applyNumberFormat="1" applyFont="1"/>
    <xf numFmtId="167" fontId="1" fillId="0" borderId="0" xfId="0" applyNumberFormat="1" applyFont="1" applyAlignment="1">
      <alignment horizontal="left"/>
    </xf>
    <xf numFmtId="0" fontId="1" fillId="0" borderId="0" xfId="0" applyFont="1" applyAlignment="1"/>
    <xf numFmtId="0" fontId="1" fillId="0" borderId="0" xfId="0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left"/>
    </xf>
    <xf numFmtId="166" fontId="3" fillId="0" borderId="0" xfId="0" applyNumberFormat="1" applyFont="1" applyAlignment="1">
      <alignment horizontal="left"/>
    </xf>
    <xf numFmtId="165" fontId="1" fillId="5" borderId="0" xfId="0" applyNumberFormat="1" applyFont="1" applyFill="1" applyAlignment="1">
      <alignment horizontal="left"/>
    </xf>
    <xf numFmtId="14" fontId="11" fillId="0" borderId="0" xfId="0" applyNumberFormat="1" applyFont="1" applyAlignment="1">
      <alignment horizontal="left"/>
    </xf>
    <xf numFmtId="0" fontId="11" fillId="0" borderId="0" xfId="0" applyFont="1" applyAlignment="1"/>
    <xf numFmtId="4" fontId="10" fillId="0" borderId="0" xfId="0" applyNumberFormat="1" applyFont="1" applyAlignment="1"/>
    <xf numFmtId="0" fontId="10" fillId="0" borderId="0" xfId="0" applyFont="1" applyAlignment="1"/>
    <xf numFmtId="167" fontId="1" fillId="0" borderId="0" xfId="0" applyNumberFormat="1" applyFont="1" applyAlignment="1"/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2" fillId="0" borderId="0" xfId="0" applyFont="1"/>
    <xf numFmtId="0" fontId="3" fillId="5" borderId="8" xfId="0" applyFont="1" applyFill="1" applyBorder="1"/>
    <xf numFmtId="0" fontId="14" fillId="0" borderId="2" xfId="0" applyFont="1" applyBorder="1" applyAlignment="1">
      <alignment horizontal="left"/>
    </xf>
    <xf numFmtId="0" fontId="15" fillId="0" borderId="2" xfId="0" applyFont="1" applyBorder="1"/>
    <xf numFmtId="0" fontId="14" fillId="0" borderId="0" xfId="0" applyFont="1" applyAlignment="1">
      <alignment horizontal="left"/>
    </xf>
    <xf numFmtId="4" fontId="2" fillId="0" borderId="0" xfId="0" applyNumberFormat="1" applyFont="1"/>
    <xf numFmtId="165" fontId="10" fillId="0" borderId="0" xfId="0" applyNumberFormat="1" applyFont="1"/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168" fontId="1" fillId="0" borderId="0" xfId="0" applyNumberFormat="1" applyFont="1"/>
    <xf numFmtId="0" fontId="3" fillId="0" borderId="0" xfId="0" applyFont="1"/>
    <xf numFmtId="168" fontId="1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168" fontId="1" fillId="0" borderId="0" xfId="0" applyNumberFormat="1" applyFont="1" applyAlignment="1"/>
    <xf numFmtId="168" fontId="3" fillId="0" borderId="0" xfId="0" applyNumberFormat="1" applyFont="1" applyAlignment="1"/>
    <xf numFmtId="0" fontId="1" fillId="5" borderId="8" xfId="0" applyFont="1" applyFill="1" applyBorder="1"/>
    <xf numFmtId="166" fontId="1" fillId="0" borderId="0" xfId="0" applyNumberFormat="1" applyFont="1" applyAlignment="1">
      <alignment horizontal="left"/>
    </xf>
    <xf numFmtId="165" fontId="1" fillId="5" borderId="8" xfId="0" applyNumberFormat="1" applyFont="1" applyFill="1" applyBorder="1"/>
    <xf numFmtId="165" fontId="1" fillId="6" borderId="8" xfId="0" applyNumberFormat="1" applyFont="1" applyFill="1" applyBorder="1"/>
    <xf numFmtId="168" fontId="3" fillId="0" borderId="0" xfId="0" applyNumberFormat="1" applyFont="1"/>
    <xf numFmtId="165" fontId="2" fillId="3" borderId="0" xfId="0" applyNumberFormat="1" applyFont="1" applyFill="1"/>
    <xf numFmtId="0" fontId="16" fillId="0" borderId="0" xfId="0" applyFont="1"/>
    <xf numFmtId="165" fontId="16" fillId="0" borderId="0" xfId="0" applyNumberFormat="1" applyFont="1"/>
    <xf numFmtId="167" fontId="17" fillId="0" borderId="0" xfId="0" applyNumberFormat="1" applyFont="1" applyAlignment="1">
      <alignment horizontal="left"/>
    </xf>
    <xf numFmtId="0" fontId="17" fillId="0" borderId="0" xfId="0" applyFont="1" applyAlignment="1"/>
    <xf numFmtId="168" fontId="18" fillId="0" borderId="0" xfId="0" applyNumberFormat="1" applyFont="1" applyAlignment="1"/>
    <xf numFmtId="165" fontId="18" fillId="0" borderId="0" xfId="0" applyNumberFormat="1" applyFont="1"/>
    <xf numFmtId="165" fontId="17" fillId="0" borderId="0" xfId="0" applyNumberFormat="1" applyFont="1"/>
    <xf numFmtId="0" fontId="17" fillId="0" borderId="0" xfId="0" applyFont="1"/>
    <xf numFmtId="0" fontId="17" fillId="0" borderId="0" xfId="0" applyFont="1"/>
    <xf numFmtId="165" fontId="19" fillId="5" borderId="8" xfId="0" applyNumberFormat="1" applyFont="1" applyFill="1" applyBorder="1"/>
    <xf numFmtId="165" fontId="2" fillId="5" borderId="8" xfId="0" applyNumberFormat="1" applyFont="1" applyFill="1" applyBorder="1"/>
    <xf numFmtId="165" fontId="11" fillId="0" borderId="0" xfId="0" applyNumberFormat="1" applyFont="1"/>
    <xf numFmtId="165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right"/>
    </xf>
    <xf numFmtId="165" fontId="16" fillId="5" borderId="8" xfId="0" applyNumberFormat="1" applyFont="1" applyFill="1" applyBorder="1"/>
    <xf numFmtId="0" fontId="16" fillId="0" borderId="0" xfId="0" applyFont="1"/>
    <xf numFmtId="165" fontId="2" fillId="6" borderId="8" xfId="0" applyNumberFormat="1" applyFont="1" applyFill="1" applyBorder="1"/>
    <xf numFmtId="0" fontId="11" fillId="0" borderId="0" xfId="0" applyFont="1" applyAlignment="1">
      <alignment horizontal="left"/>
    </xf>
    <xf numFmtId="165" fontId="11" fillId="0" borderId="0" xfId="0" applyNumberFormat="1" applyFont="1" applyAlignment="1"/>
    <xf numFmtId="168" fontId="4" fillId="0" borderId="0" xfId="0" applyNumberFormat="1" applyFont="1" applyAlignment="1"/>
    <xf numFmtId="0" fontId="11" fillId="0" borderId="0" xfId="0" applyFont="1"/>
    <xf numFmtId="167" fontId="2" fillId="0" borderId="0" xfId="0" applyNumberFormat="1" applyFont="1" applyAlignment="1">
      <alignment horizontal="left"/>
    </xf>
    <xf numFmtId="0" fontId="16" fillId="0" borderId="0" xfId="0" applyFont="1" applyAlignment="1"/>
    <xf numFmtId="14" fontId="2" fillId="0" borderId="0" xfId="0" applyNumberFormat="1" applyFont="1" applyAlignment="1">
      <alignment horizontal="left"/>
    </xf>
    <xf numFmtId="166" fontId="11" fillId="0" borderId="0" xfId="0" applyNumberFormat="1" applyFont="1" applyAlignment="1">
      <alignment horizontal="left"/>
    </xf>
    <xf numFmtId="168" fontId="4" fillId="0" borderId="0" xfId="0" applyNumberFormat="1" applyFont="1"/>
    <xf numFmtId="165" fontId="4" fillId="0" borderId="0" xfId="0" applyNumberFormat="1" applyFont="1" applyAlignment="1"/>
    <xf numFmtId="166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0" fontId="11" fillId="0" borderId="0" xfId="0" applyFont="1"/>
    <xf numFmtId="167" fontId="16" fillId="0" borderId="0" xfId="0" applyNumberFormat="1" applyFont="1" applyAlignment="1">
      <alignment horizontal="left"/>
    </xf>
    <xf numFmtId="0" fontId="2" fillId="5" borderId="0" xfId="0" applyFont="1" applyFill="1" applyAlignment="1">
      <alignment horizontal="left"/>
    </xf>
    <xf numFmtId="168" fontId="2" fillId="0" borderId="0" xfId="0" applyNumberFormat="1" applyFont="1" applyAlignment="1"/>
    <xf numFmtId="165" fontId="2" fillId="0" borderId="0" xfId="0" applyNumberFormat="1" applyFont="1" applyAlignment="1"/>
    <xf numFmtId="166" fontId="16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165" fontId="2" fillId="5" borderId="0" xfId="0" applyNumberFormat="1" applyFont="1" applyFill="1" applyAlignment="1">
      <alignment horizontal="left"/>
    </xf>
    <xf numFmtId="168" fontId="2" fillId="0" borderId="0" xfId="0" applyNumberFormat="1" applyFont="1"/>
    <xf numFmtId="165" fontId="16" fillId="0" borderId="0" xfId="0" applyNumberFormat="1" applyFont="1" applyAlignment="1">
      <alignment horizontal="left"/>
    </xf>
    <xf numFmtId="168" fontId="11" fillId="0" borderId="0" xfId="0" applyNumberFormat="1" applyFont="1" applyAlignment="1"/>
    <xf numFmtId="0" fontId="20" fillId="0" borderId="0" xfId="0" applyFont="1" applyAlignment="1"/>
    <xf numFmtId="165" fontId="20" fillId="0" borderId="0" xfId="0" applyNumberFormat="1" applyFont="1" applyAlignment="1"/>
    <xf numFmtId="168" fontId="20" fillId="0" borderId="0" xfId="0" applyNumberFormat="1" applyFont="1" applyAlignment="1"/>
    <xf numFmtId="167" fontId="11" fillId="0" borderId="0" xfId="0" applyNumberFormat="1" applyFont="1" applyAlignment="1">
      <alignment horizontal="left"/>
    </xf>
    <xf numFmtId="0" fontId="21" fillId="0" borderId="0" xfId="0" applyFont="1" applyAlignment="1"/>
    <xf numFmtId="167" fontId="2" fillId="0" borderId="0" xfId="0" applyNumberFormat="1" applyFont="1" applyAlignment="1"/>
    <xf numFmtId="0" fontId="22" fillId="0" borderId="0" xfId="0" applyFont="1" applyAlignment="1"/>
    <xf numFmtId="0" fontId="3" fillId="0" borderId="0" xfId="0" applyFont="1" applyAlignment="1">
      <alignment horizontal="left"/>
    </xf>
    <xf numFmtId="4" fontId="3" fillId="0" borderId="2" xfId="0" applyNumberFormat="1" applyFont="1" applyBorder="1" applyAlignment="1">
      <alignment horizontal="left"/>
    </xf>
    <xf numFmtId="165" fontId="16" fillId="0" borderId="2" xfId="0" applyNumberFormat="1" applyFont="1" applyBorder="1"/>
    <xf numFmtId="165" fontId="16" fillId="0" borderId="2" xfId="0" applyNumberFormat="1" applyFont="1" applyBorder="1" applyAlignment="1">
      <alignment horizontal="left"/>
    </xf>
    <xf numFmtId="4" fontId="16" fillId="0" borderId="2" xfId="0" applyNumberFormat="1" applyFont="1" applyBorder="1" applyAlignment="1">
      <alignment horizontal="left"/>
    </xf>
    <xf numFmtId="165" fontId="16" fillId="0" borderId="2" xfId="0" applyNumberFormat="1" applyFont="1" applyBorder="1" applyAlignment="1">
      <alignment horizontal="center"/>
    </xf>
    <xf numFmtId="4" fontId="16" fillId="0" borderId="2" xfId="0" applyNumberFormat="1" applyFont="1" applyBorder="1" applyAlignment="1">
      <alignment horizontal="left"/>
    </xf>
    <xf numFmtId="169" fontId="1" fillId="0" borderId="2" xfId="0" applyNumberFormat="1" applyFont="1" applyBorder="1" applyAlignment="1">
      <alignment horizontal="left"/>
    </xf>
    <xf numFmtId="4" fontId="3" fillId="0" borderId="2" xfId="0" applyNumberFormat="1" applyFont="1" applyBorder="1" applyAlignment="1">
      <alignment horizontal="left"/>
    </xf>
    <xf numFmtId="167" fontId="3" fillId="0" borderId="2" xfId="0" applyNumberFormat="1" applyFont="1" applyBorder="1" applyAlignment="1">
      <alignment horizontal="left"/>
    </xf>
    <xf numFmtId="0" fontId="3" fillId="0" borderId="2" xfId="0" applyFont="1" applyBorder="1"/>
    <xf numFmtId="14" fontId="3" fillId="0" borderId="2" xfId="0" applyNumberFormat="1" applyFont="1" applyBorder="1" applyAlignment="1">
      <alignment horizontal="left"/>
    </xf>
    <xf numFmtId="170" fontId="3" fillId="0" borderId="2" xfId="0" applyNumberFormat="1" applyFont="1" applyBorder="1" applyAlignment="1">
      <alignment horizontal="left"/>
    </xf>
    <xf numFmtId="170" fontId="3" fillId="0" borderId="0" xfId="0" applyNumberFormat="1" applyFont="1" applyAlignment="1">
      <alignment horizontal="left"/>
    </xf>
    <xf numFmtId="4" fontId="3" fillId="0" borderId="2" xfId="0" applyNumberFormat="1" applyFont="1" applyBorder="1" applyAlignment="1">
      <alignment horizontal="left"/>
    </xf>
    <xf numFmtId="166" fontId="3" fillId="0" borderId="2" xfId="0" applyNumberFormat="1" applyFont="1" applyBorder="1" applyAlignment="1">
      <alignment horizontal="left"/>
    </xf>
    <xf numFmtId="165" fontId="1" fillId="0" borderId="2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/>
    <xf numFmtId="171" fontId="1" fillId="0" borderId="9" xfId="0" applyNumberFormat="1" applyFont="1" applyBorder="1" applyAlignment="1">
      <alignment horizontal="left"/>
    </xf>
    <xf numFmtId="171" fontId="1" fillId="0" borderId="3" xfId="0" applyNumberFormat="1" applyFont="1" applyBorder="1" applyAlignment="1">
      <alignment horizontal="left"/>
    </xf>
    <xf numFmtId="165" fontId="1" fillId="0" borderId="3" xfId="0" applyNumberFormat="1" applyFont="1" applyBorder="1" applyAlignment="1"/>
    <xf numFmtId="171" fontId="3" fillId="0" borderId="2" xfId="0" applyNumberFormat="1" applyFont="1" applyBorder="1" applyAlignment="1">
      <alignment horizontal="left"/>
    </xf>
    <xf numFmtId="165" fontId="16" fillId="0" borderId="2" xfId="0" applyNumberFormat="1" applyFont="1" applyBorder="1" applyAlignment="1"/>
    <xf numFmtId="0" fontId="10" fillId="0" borderId="2" xfId="0" applyFont="1" applyBorder="1" applyAlignment="1"/>
    <xf numFmtId="167" fontId="3" fillId="0" borderId="2" xfId="0" applyNumberFormat="1" applyFont="1" applyBorder="1" applyAlignment="1">
      <alignment horizontal="left"/>
    </xf>
    <xf numFmtId="165" fontId="1" fillId="0" borderId="2" xfId="0" applyNumberFormat="1" applyFont="1" applyBorder="1" applyAlignment="1"/>
    <xf numFmtId="165" fontId="3" fillId="5" borderId="2" xfId="0" applyNumberFormat="1" applyFont="1" applyFill="1" applyBorder="1"/>
    <xf numFmtId="169" fontId="3" fillId="0" borderId="2" xfId="0" applyNumberFormat="1" applyFont="1" applyBorder="1" applyAlignment="1">
      <alignment horizontal="left"/>
    </xf>
    <xf numFmtId="4" fontId="3" fillId="6" borderId="2" xfId="0" applyNumberFormat="1" applyFont="1" applyFill="1" applyBorder="1" applyAlignment="1">
      <alignment horizontal="left"/>
    </xf>
    <xf numFmtId="4" fontId="3" fillId="0" borderId="10" xfId="0" applyNumberFormat="1" applyFont="1" applyBorder="1" applyAlignment="1">
      <alignment horizontal="left"/>
    </xf>
    <xf numFmtId="170" fontId="1" fillId="0" borderId="2" xfId="0" applyNumberFormat="1" applyFont="1" applyBorder="1" applyAlignment="1">
      <alignment horizontal="left"/>
    </xf>
    <xf numFmtId="167" fontId="1" fillId="0" borderId="2" xfId="0" applyNumberFormat="1" applyFont="1" applyBorder="1" applyAlignment="1">
      <alignment horizontal="left"/>
    </xf>
    <xf numFmtId="4" fontId="5" fillId="0" borderId="2" xfId="0" applyNumberFormat="1" applyFont="1" applyBorder="1" applyAlignment="1">
      <alignment horizontal="left"/>
    </xf>
    <xf numFmtId="172" fontId="3" fillId="0" borderId="2" xfId="0" applyNumberFormat="1" applyFont="1" applyBorder="1" applyAlignment="1">
      <alignment horizontal="left"/>
    </xf>
    <xf numFmtId="170" fontId="1" fillId="0" borderId="9" xfId="0" applyNumberFormat="1" applyFont="1" applyBorder="1" applyAlignment="1">
      <alignment horizontal="left"/>
    </xf>
    <xf numFmtId="170" fontId="1" fillId="0" borderId="2" xfId="0" applyNumberFormat="1" applyFont="1" applyBorder="1" applyAlignment="1">
      <alignment horizontal="left"/>
    </xf>
    <xf numFmtId="167" fontId="1" fillId="0" borderId="2" xfId="0" applyNumberFormat="1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/>
    <xf numFmtId="165" fontId="1" fillId="0" borderId="2" xfId="0" applyNumberFormat="1" applyFont="1" applyBorder="1" applyAlignment="1">
      <alignment horizontal="right"/>
    </xf>
    <xf numFmtId="165" fontId="1" fillId="0" borderId="2" xfId="0" applyNumberFormat="1" applyFont="1" applyBorder="1" applyAlignment="1">
      <alignment horizontal="left"/>
    </xf>
    <xf numFmtId="165" fontId="1" fillId="0" borderId="2" xfId="0" applyNumberFormat="1" applyFont="1" applyBorder="1" applyAlignment="1"/>
    <xf numFmtId="0" fontId="10" fillId="0" borderId="2" xfId="0" applyFont="1" applyBorder="1"/>
    <xf numFmtId="169" fontId="1" fillId="0" borderId="1" xfId="0" applyNumberFormat="1" applyFont="1" applyBorder="1" applyAlignment="1">
      <alignment horizontal="left"/>
    </xf>
    <xf numFmtId="169" fontId="1" fillId="0" borderId="9" xfId="0" applyNumberFormat="1" applyFont="1" applyBorder="1" applyAlignment="1">
      <alignment horizontal="left"/>
    </xf>
    <xf numFmtId="169" fontId="1" fillId="0" borderId="3" xfId="0" applyNumberFormat="1" applyFont="1" applyBorder="1" applyAlignment="1">
      <alignment horizontal="left"/>
    </xf>
    <xf numFmtId="0" fontId="3" fillId="0" borderId="2" xfId="0" applyFont="1" applyBorder="1" applyAlignment="1">
      <alignment horizontal="left"/>
    </xf>
    <xf numFmtId="165" fontId="16" fillId="0" borderId="2" xfId="0" applyNumberFormat="1" applyFont="1" applyBorder="1" applyAlignment="1">
      <alignment horizontal="left"/>
    </xf>
    <xf numFmtId="173" fontId="3" fillId="0" borderId="2" xfId="0" applyNumberFormat="1" applyFont="1" applyBorder="1" applyAlignment="1">
      <alignment horizontal="left"/>
    </xf>
    <xf numFmtId="4" fontId="3" fillId="0" borderId="2" xfId="0" applyNumberFormat="1" applyFont="1" applyBorder="1"/>
    <xf numFmtId="166" fontId="3" fillId="0" borderId="2" xfId="0" applyNumberFormat="1" applyFont="1" applyBorder="1" applyAlignment="1">
      <alignment horizontal="left"/>
    </xf>
    <xf numFmtId="174" fontId="1" fillId="0" borderId="9" xfId="0" applyNumberFormat="1" applyFont="1" applyBorder="1" applyAlignment="1">
      <alignment horizontal="left"/>
    </xf>
    <xf numFmtId="174" fontId="1" fillId="0" borderId="3" xfId="0" applyNumberFormat="1" applyFont="1" applyBorder="1" applyAlignment="1">
      <alignment horizontal="left"/>
    </xf>
    <xf numFmtId="14" fontId="1" fillId="0" borderId="2" xfId="0" applyNumberFormat="1" applyFont="1" applyBorder="1" applyAlignment="1">
      <alignment horizontal="left"/>
    </xf>
    <xf numFmtId="169" fontId="1" fillId="5" borderId="2" xfId="0" applyNumberFormat="1" applyFont="1" applyFill="1" applyBorder="1" applyAlignment="1">
      <alignment horizontal="left"/>
    </xf>
    <xf numFmtId="0" fontId="1" fillId="5" borderId="2" xfId="0" applyFont="1" applyFill="1" applyBorder="1" applyAlignment="1">
      <alignment horizontal="left"/>
    </xf>
    <xf numFmtId="4" fontId="16" fillId="3" borderId="2" xfId="0" applyNumberFormat="1" applyFont="1" applyFill="1" applyBorder="1" applyAlignment="1">
      <alignment horizontal="left"/>
    </xf>
    <xf numFmtId="165" fontId="16" fillId="3" borderId="2" xfId="0" applyNumberFormat="1" applyFont="1" applyFill="1" applyBorder="1"/>
    <xf numFmtId="172" fontId="3" fillId="0" borderId="2" xfId="0" applyNumberFormat="1" applyFont="1" applyBorder="1" applyAlignment="1">
      <alignment horizontal="left"/>
    </xf>
    <xf numFmtId="171" fontId="10" fillId="0" borderId="2" xfId="0" applyNumberFormat="1" applyFont="1" applyBorder="1" applyAlignment="1">
      <alignment horizontal="left"/>
    </xf>
    <xf numFmtId="4" fontId="5" fillId="0" borderId="0" xfId="0" applyNumberFormat="1" applyFont="1" applyAlignment="1">
      <alignment horizontal="left"/>
    </xf>
    <xf numFmtId="175" fontId="3" fillId="0" borderId="2" xfId="0" applyNumberFormat="1" applyFont="1" applyBorder="1" applyAlignment="1">
      <alignment horizontal="left"/>
    </xf>
    <xf numFmtId="176" fontId="3" fillId="0" borderId="2" xfId="0" applyNumberFormat="1" applyFont="1" applyBorder="1" applyAlignment="1">
      <alignment horizontal="left"/>
    </xf>
    <xf numFmtId="4" fontId="3" fillId="0" borderId="1" xfId="0" applyNumberFormat="1" applyFont="1" applyBorder="1" applyAlignment="1">
      <alignment horizontal="left"/>
    </xf>
    <xf numFmtId="165" fontId="16" fillId="0" borderId="2" xfId="0" applyNumberFormat="1" applyFont="1" applyBorder="1" applyAlignment="1">
      <alignment horizontal="left"/>
    </xf>
    <xf numFmtId="4" fontId="3" fillId="8" borderId="2" xfId="0" applyNumberFormat="1" applyFont="1" applyFill="1" applyBorder="1" applyAlignment="1">
      <alignment horizontal="left"/>
    </xf>
    <xf numFmtId="172" fontId="1" fillId="0" borderId="9" xfId="0" applyNumberFormat="1" applyFont="1" applyBorder="1" applyAlignment="1">
      <alignment horizontal="left"/>
    </xf>
    <xf numFmtId="165" fontId="3" fillId="0" borderId="2" xfId="0" applyNumberFormat="1" applyFont="1" applyBorder="1" applyAlignment="1">
      <alignment horizontal="left" wrapText="1"/>
    </xf>
    <xf numFmtId="165" fontId="3" fillId="0" borderId="2" xfId="0" applyNumberFormat="1" applyFont="1" applyBorder="1" applyAlignment="1">
      <alignment wrapText="1"/>
    </xf>
    <xf numFmtId="0" fontId="1" fillId="0" borderId="2" xfId="0" applyFont="1" applyBorder="1" applyAlignment="1">
      <alignment horizontal="left"/>
    </xf>
    <xf numFmtId="171" fontId="1" fillId="0" borderId="2" xfId="0" applyNumberFormat="1" applyFont="1" applyBorder="1" applyAlignment="1">
      <alignment horizontal="left"/>
    </xf>
    <xf numFmtId="165" fontId="16" fillId="5" borderId="2" xfId="0" applyNumberFormat="1" applyFont="1" applyFill="1" applyBorder="1"/>
    <xf numFmtId="170" fontId="3" fillId="0" borderId="2" xfId="0" applyNumberFormat="1" applyFont="1" applyBorder="1" applyAlignment="1">
      <alignment horizontal="left"/>
    </xf>
    <xf numFmtId="170" fontId="3" fillId="0" borderId="1" xfId="0" applyNumberFormat="1" applyFont="1" applyBorder="1" applyAlignment="1">
      <alignment horizontal="left"/>
    </xf>
    <xf numFmtId="165" fontId="3" fillId="0" borderId="1" xfId="0" applyNumberFormat="1" applyFont="1" applyBorder="1" applyAlignment="1"/>
    <xf numFmtId="170" fontId="3" fillId="0" borderId="9" xfId="0" applyNumberFormat="1" applyFont="1" applyBorder="1" applyAlignment="1">
      <alignment horizontal="left"/>
    </xf>
    <xf numFmtId="170" fontId="3" fillId="0" borderId="3" xfId="0" applyNumberFormat="1" applyFont="1" applyBorder="1" applyAlignment="1">
      <alignment horizontal="left"/>
    </xf>
    <xf numFmtId="165" fontId="3" fillId="0" borderId="3" xfId="0" applyNumberFormat="1" applyFont="1" applyBorder="1" applyAlignment="1"/>
    <xf numFmtId="172" fontId="3" fillId="0" borderId="9" xfId="0" applyNumberFormat="1" applyFont="1" applyBorder="1" applyAlignment="1">
      <alignment horizontal="left"/>
    </xf>
    <xf numFmtId="172" fontId="3" fillId="0" borderId="3" xfId="0" applyNumberFormat="1" applyFont="1" applyBorder="1" applyAlignment="1">
      <alignment horizontal="left"/>
    </xf>
    <xf numFmtId="2" fontId="3" fillId="0" borderId="2" xfId="0" applyNumberFormat="1" applyFont="1" applyBorder="1"/>
    <xf numFmtId="170" fontId="1" fillId="0" borderId="9" xfId="0" applyNumberFormat="1" applyFont="1" applyBorder="1" applyAlignment="1">
      <alignment horizontal="left"/>
    </xf>
    <xf numFmtId="170" fontId="1" fillId="0" borderId="2" xfId="0" applyNumberFormat="1" applyFont="1" applyBorder="1" applyAlignment="1">
      <alignment horizontal="left"/>
    </xf>
    <xf numFmtId="166" fontId="3" fillId="0" borderId="2" xfId="0" applyNumberFormat="1" applyFont="1" applyBorder="1" applyAlignment="1">
      <alignment horizontal="left"/>
    </xf>
    <xf numFmtId="0" fontId="1" fillId="0" borderId="2" xfId="0" applyFont="1" applyBorder="1" applyAlignment="1"/>
    <xf numFmtId="165" fontId="3" fillId="0" borderId="2" xfId="0" applyNumberFormat="1" applyFont="1" applyBorder="1" applyAlignment="1">
      <alignment horizontal="right"/>
    </xf>
    <xf numFmtId="165" fontId="3" fillId="0" borderId="2" xfId="0" applyNumberFormat="1" applyFont="1" applyBorder="1" applyAlignment="1">
      <alignment horizontal="right"/>
    </xf>
    <xf numFmtId="4" fontId="1" fillId="0" borderId="2" xfId="0" applyNumberFormat="1" applyFont="1" applyBorder="1" applyAlignment="1">
      <alignment horizontal="left"/>
    </xf>
    <xf numFmtId="165" fontId="16" fillId="0" borderId="2" xfId="0" applyNumberFormat="1" applyFont="1" applyBorder="1" applyAlignment="1">
      <alignment horizontal="right"/>
    </xf>
    <xf numFmtId="174" fontId="1" fillId="0" borderId="2" xfId="0" applyNumberFormat="1" applyFont="1" applyBorder="1" applyAlignment="1">
      <alignment horizontal="left"/>
    </xf>
    <xf numFmtId="165" fontId="3" fillId="0" borderId="2" xfId="0" applyNumberFormat="1" applyFont="1" applyBorder="1" applyAlignment="1"/>
    <xf numFmtId="175" fontId="3" fillId="0" borderId="2" xfId="0" applyNumberFormat="1" applyFont="1" applyBorder="1" applyAlignment="1">
      <alignment horizontal="left"/>
    </xf>
    <xf numFmtId="4" fontId="1" fillId="0" borderId="0" xfId="0" applyNumberFormat="1" applyFont="1" applyAlignment="1">
      <alignment horizontal="left"/>
    </xf>
    <xf numFmtId="173" fontId="3" fillId="0" borderId="2" xfId="0" applyNumberFormat="1" applyFont="1" applyBorder="1" applyAlignment="1">
      <alignment horizontal="left"/>
    </xf>
    <xf numFmtId="169" fontId="3" fillId="0" borderId="1" xfId="0" applyNumberFormat="1" applyFont="1" applyBorder="1" applyAlignment="1">
      <alignment horizontal="left"/>
    </xf>
    <xf numFmtId="0" fontId="16" fillId="0" borderId="2" xfId="0" applyFont="1" applyBorder="1" applyAlignment="1"/>
    <xf numFmtId="0" fontId="16" fillId="0" borderId="0" xfId="0" applyFont="1" applyAlignment="1">
      <alignment horizontal="center"/>
    </xf>
    <xf numFmtId="0" fontId="16" fillId="0" borderId="2" xfId="0" applyFont="1" applyBorder="1" applyAlignment="1">
      <alignment horizontal="center"/>
    </xf>
    <xf numFmtId="0" fontId="16" fillId="0" borderId="2" xfId="0" applyFont="1" applyBorder="1"/>
    <xf numFmtId="172" fontId="3" fillId="0" borderId="0" xfId="0" applyNumberFormat="1" applyFont="1" applyAlignment="1">
      <alignment horizontal="left"/>
    </xf>
    <xf numFmtId="177" fontId="3" fillId="0" borderId="2" xfId="0" applyNumberFormat="1" applyFont="1" applyBorder="1" applyAlignment="1">
      <alignment horizontal="left"/>
    </xf>
    <xf numFmtId="4" fontId="3" fillId="0" borderId="3" xfId="0" applyNumberFormat="1" applyFont="1" applyBorder="1" applyAlignment="1">
      <alignment horizontal="left"/>
    </xf>
    <xf numFmtId="0" fontId="1" fillId="0" borderId="1" xfId="0" applyFont="1" applyBorder="1" applyAlignment="1"/>
    <xf numFmtId="170" fontId="1" fillId="0" borderId="3" xfId="0" applyNumberFormat="1" applyFont="1" applyBorder="1" applyAlignment="1">
      <alignment horizontal="left"/>
    </xf>
    <xf numFmtId="165" fontId="3" fillId="0" borderId="9" xfId="0" applyNumberFormat="1" applyFont="1" applyBorder="1" applyAlignment="1">
      <alignment horizontal="left"/>
    </xf>
    <xf numFmtId="165" fontId="3" fillId="0" borderId="3" xfId="0" applyNumberFormat="1" applyFont="1" applyBorder="1" applyAlignment="1">
      <alignment horizontal="left"/>
    </xf>
    <xf numFmtId="0" fontId="16" fillId="0" borderId="2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4" fontId="3" fillId="0" borderId="0" xfId="0" applyNumberFormat="1" applyFont="1" applyAlignment="1">
      <alignment horizontal="left"/>
    </xf>
    <xf numFmtId="172" fontId="10" fillId="0" borderId="2" xfId="0" applyNumberFormat="1" applyFont="1" applyBorder="1" applyAlignment="1">
      <alignment horizontal="left"/>
    </xf>
    <xf numFmtId="170" fontId="10" fillId="0" borderId="2" xfId="0" applyNumberFormat="1" applyFont="1" applyBorder="1" applyAlignment="1">
      <alignment horizontal="left"/>
    </xf>
    <xf numFmtId="165" fontId="2" fillId="0" borderId="2" xfId="0" applyNumberFormat="1" applyFont="1" applyBorder="1" applyAlignment="1">
      <alignment horizontal="left"/>
    </xf>
    <xf numFmtId="165" fontId="16" fillId="0" borderId="0" xfId="0" applyNumberFormat="1" applyFont="1" applyAlignment="1">
      <alignment horizontal="left"/>
    </xf>
    <xf numFmtId="0" fontId="16" fillId="0" borderId="2" xfId="0" applyFont="1" applyBorder="1" applyAlignment="1">
      <alignment horizontal="left"/>
    </xf>
    <xf numFmtId="0" fontId="2" fillId="5" borderId="2" xfId="0" applyFont="1" applyFill="1" applyBorder="1" applyAlignment="1"/>
    <xf numFmtId="172" fontId="1" fillId="0" borderId="2" xfId="0" applyNumberFormat="1" applyFont="1" applyBorder="1" applyAlignment="1">
      <alignment horizontal="left"/>
    </xf>
    <xf numFmtId="172" fontId="1" fillId="0" borderId="9" xfId="0" applyNumberFormat="1" applyFont="1" applyBorder="1" applyAlignment="1">
      <alignment horizontal="left"/>
    </xf>
    <xf numFmtId="4" fontId="18" fillId="0" borderId="2" xfId="0" applyNumberFormat="1" applyFont="1" applyBorder="1" applyAlignment="1">
      <alignment horizontal="left"/>
    </xf>
    <xf numFmtId="0" fontId="1" fillId="5" borderId="2" xfId="0" applyFont="1" applyFill="1" applyBorder="1" applyAlignment="1">
      <alignment horizontal="left"/>
    </xf>
    <xf numFmtId="165" fontId="16" fillId="0" borderId="0" xfId="0" applyNumberFormat="1" applyFont="1" applyAlignment="1">
      <alignment horizontal="left"/>
    </xf>
    <xf numFmtId="167" fontId="1" fillId="0" borderId="2" xfId="0" applyNumberFormat="1" applyFont="1" applyBorder="1" applyAlignment="1">
      <alignment horizontal="left"/>
    </xf>
    <xf numFmtId="165" fontId="16" fillId="0" borderId="9" xfId="0" applyNumberFormat="1" applyFont="1" applyBorder="1" applyAlignment="1">
      <alignment horizontal="left"/>
    </xf>
    <xf numFmtId="165" fontId="16" fillId="0" borderId="3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74" fontId="1" fillId="0" borderId="9" xfId="0" applyNumberFormat="1" applyFont="1" applyBorder="1" applyAlignment="1">
      <alignment horizontal="left"/>
    </xf>
    <xf numFmtId="174" fontId="1" fillId="0" borderId="3" xfId="0" applyNumberFormat="1" applyFont="1" applyBorder="1" applyAlignment="1">
      <alignment horizontal="left"/>
    </xf>
    <xf numFmtId="165" fontId="16" fillId="9" borderId="2" xfId="0" applyNumberFormat="1" applyFont="1" applyFill="1" applyBorder="1"/>
    <xf numFmtId="165" fontId="3" fillId="0" borderId="2" xfId="0" applyNumberFormat="1" applyFont="1" applyBorder="1" applyAlignment="1">
      <alignment horizontal="left"/>
    </xf>
    <xf numFmtId="165" fontId="3" fillId="0" borderId="0" xfId="0" applyNumberFormat="1" applyFont="1" applyAlignment="1">
      <alignment horizontal="left"/>
    </xf>
    <xf numFmtId="0" fontId="16" fillId="0" borderId="4" xfId="0" applyFont="1" applyBorder="1" applyAlignment="1">
      <alignment horizontal="left"/>
    </xf>
    <xf numFmtId="4" fontId="6" fillId="0" borderId="2" xfId="0" applyNumberFormat="1" applyFont="1" applyBorder="1" applyAlignment="1">
      <alignment horizontal="left"/>
    </xf>
    <xf numFmtId="172" fontId="1" fillId="0" borderId="3" xfId="0" applyNumberFormat="1" applyFont="1" applyBorder="1" applyAlignment="1">
      <alignment horizontal="left"/>
    </xf>
    <xf numFmtId="0" fontId="2" fillId="0" borderId="2" xfId="0" applyFont="1" applyBorder="1" applyAlignment="1"/>
    <xf numFmtId="4" fontId="16" fillId="3" borderId="2" xfId="0" applyNumberFormat="1" applyFont="1" applyFill="1" applyBorder="1" applyAlignment="1">
      <alignment horizontal="left"/>
    </xf>
    <xf numFmtId="165" fontId="2" fillId="0" borderId="2" xfId="0" applyNumberFormat="1" applyFont="1" applyBorder="1" applyAlignment="1"/>
    <xf numFmtId="165" fontId="16" fillId="0" borderId="11" xfId="0" applyNumberFormat="1" applyFont="1" applyBorder="1" applyAlignment="1">
      <alignment horizontal="left"/>
    </xf>
    <xf numFmtId="174" fontId="1" fillId="0" borderId="2" xfId="0" applyNumberFormat="1" applyFont="1" applyBorder="1" applyAlignment="1">
      <alignment horizontal="left"/>
    </xf>
    <xf numFmtId="165" fontId="1" fillId="5" borderId="2" xfId="0" applyNumberFormat="1" applyFont="1" applyFill="1" applyBorder="1" applyAlignment="1">
      <alignment horizontal="left"/>
    </xf>
    <xf numFmtId="172" fontId="1" fillId="0" borderId="2" xfId="0" applyNumberFormat="1" applyFont="1" applyBorder="1" applyAlignment="1">
      <alignment horizontal="left"/>
    </xf>
    <xf numFmtId="172" fontId="1" fillId="0" borderId="1" xfId="0" applyNumberFormat="1" applyFont="1" applyBorder="1" applyAlignment="1">
      <alignment horizontal="left"/>
    </xf>
    <xf numFmtId="170" fontId="1" fillId="0" borderId="3" xfId="0" applyNumberFormat="1" applyFont="1" applyBorder="1" applyAlignment="1">
      <alignment horizontal="left"/>
    </xf>
    <xf numFmtId="0" fontId="2" fillId="0" borderId="0" xfId="0" applyFont="1" applyAlignment="1">
      <alignment horizontal="left"/>
    </xf>
    <xf numFmtId="165" fontId="1" fillId="0" borderId="2" xfId="0" applyNumberFormat="1" applyFont="1" applyBorder="1" applyAlignment="1">
      <alignment horizontal="right"/>
    </xf>
    <xf numFmtId="0" fontId="23" fillId="0" borderId="2" xfId="0" applyFont="1" applyBorder="1" applyAlignment="1">
      <alignment horizontal="left"/>
    </xf>
    <xf numFmtId="165" fontId="2" fillId="3" borderId="2" xfId="0" applyNumberFormat="1" applyFont="1" applyFill="1" applyBorder="1"/>
    <xf numFmtId="4" fontId="16" fillId="9" borderId="2" xfId="0" applyNumberFormat="1" applyFont="1" applyFill="1" applyBorder="1" applyAlignment="1">
      <alignment horizontal="left"/>
    </xf>
    <xf numFmtId="0" fontId="1" fillId="0" borderId="0" xfId="0" applyFont="1" applyAlignment="1">
      <alignment horizontal="center"/>
    </xf>
    <xf numFmtId="166" fontId="3" fillId="0" borderId="0" xfId="0" applyNumberFormat="1" applyFont="1" applyAlignment="1"/>
    <xf numFmtId="165" fontId="1" fillId="0" borderId="0" xfId="0" applyNumberFormat="1" applyFont="1" applyAlignment="1">
      <alignment wrapText="1"/>
    </xf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7" fontId="3" fillId="0" borderId="0" xfId="0" applyNumberFormat="1" applyFont="1" applyAlignme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5" fontId="3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1" fillId="5" borderId="0" xfId="0" applyFont="1" applyFill="1" applyAlignment="1">
      <alignment horizontal="left"/>
    </xf>
    <xf numFmtId="167" fontId="3" fillId="0" borderId="0" xfId="0" applyNumberFormat="1" applyFont="1" applyAlignment="1"/>
    <xf numFmtId="165" fontId="3" fillId="0" borderId="0" xfId="0" applyNumberFormat="1" applyFont="1" applyAlignment="1"/>
    <xf numFmtId="0" fontId="1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165" fontId="3" fillId="6" borderId="0" xfId="0" applyNumberFormat="1" applyFont="1" applyFill="1"/>
    <xf numFmtId="165" fontId="3" fillId="6" borderId="0" xfId="0" applyNumberFormat="1" applyFont="1" applyFill="1" applyAlignment="1">
      <alignment horizontal="center"/>
    </xf>
    <xf numFmtId="178" fontId="1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left"/>
    </xf>
    <xf numFmtId="166" fontId="3" fillId="0" borderId="0" xfId="0" applyNumberFormat="1" applyFont="1" applyAlignment="1">
      <alignment horizontal="left"/>
    </xf>
    <xf numFmtId="165" fontId="3" fillId="6" borderId="0" xfId="0" applyNumberFormat="1" applyFont="1" applyFill="1" applyAlignment="1">
      <alignment horizontal="left"/>
    </xf>
    <xf numFmtId="165" fontId="3" fillId="6" borderId="2" xfId="0" applyNumberFormat="1" applyFont="1" applyFill="1" applyBorder="1" applyAlignment="1">
      <alignment horizontal="left"/>
    </xf>
    <xf numFmtId="4" fontId="3" fillId="6" borderId="0" xfId="0" applyNumberFormat="1" applyFont="1" applyFill="1" applyAlignment="1">
      <alignment horizontal="left"/>
    </xf>
    <xf numFmtId="0" fontId="3" fillId="6" borderId="0" xfId="0" applyFont="1" applyFill="1"/>
    <xf numFmtId="177" fontId="1" fillId="0" borderId="0" xfId="0" applyNumberFormat="1" applyFont="1" applyAlignment="1">
      <alignment horizontal="left"/>
    </xf>
    <xf numFmtId="0" fontId="3" fillId="6" borderId="0" xfId="0" applyFont="1" applyFill="1"/>
    <xf numFmtId="4" fontId="3" fillId="6" borderId="2" xfId="0" applyNumberFormat="1" applyFont="1" applyFill="1" applyBorder="1" applyAlignment="1">
      <alignment horizontal="left"/>
    </xf>
    <xf numFmtId="0" fontId="3" fillId="3" borderId="0" xfId="0" applyFont="1" applyFill="1" applyAlignment="1">
      <alignment horizontal="left"/>
    </xf>
    <xf numFmtId="0" fontId="3" fillId="3" borderId="0" xfId="0" applyFont="1" applyFill="1"/>
    <xf numFmtId="0" fontId="1" fillId="3" borderId="0" xfId="0" applyFont="1" applyFill="1"/>
    <xf numFmtId="165" fontId="1" fillId="3" borderId="0" xfId="0" applyNumberFormat="1" applyFont="1" applyFill="1"/>
    <xf numFmtId="165" fontId="3" fillId="6" borderId="0" xfId="0" applyNumberFormat="1" applyFont="1" applyFill="1" applyAlignment="1"/>
    <xf numFmtId="165" fontId="3" fillId="6" borderId="12" xfId="0" applyNumberFormat="1" applyFont="1" applyFill="1" applyBorder="1" applyAlignment="1">
      <alignment horizontal="left"/>
    </xf>
    <xf numFmtId="165" fontId="3" fillId="6" borderId="13" xfId="0" applyNumberFormat="1" applyFont="1" applyFill="1" applyBorder="1" applyAlignment="1">
      <alignment horizontal="left"/>
    </xf>
    <xf numFmtId="165" fontId="3" fillId="6" borderId="0" xfId="0" applyNumberFormat="1" applyFont="1" applyFill="1" applyAlignment="1">
      <alignment horizontal="left"/>
    </xf>
    <xf numFmtId="168" fontId="10" fillId="0" borderId="0" xfId="0" applyNumberFormat="1" applyFont="1" applyAlignment="1"/>
    <xf numFmtId="165" fontId="24" fillId="0" borderId="14" xfId="0" applyNumberFormat="1" applyFont="1" applyBorder="1" applyAlignment="1">
      <alignment horizontal="left"/>
    </xf>
    <xf numFmtId="165" fontId="24" fillId="0" borderId="9" xfId="0" applyNumberFormat="1" applyFont="1" applyBorder="1" applyAlignment="1">
      <alignment horizontal="left"/>
    </xf>
    <xf numFmtId="165" fontId="1" fillId="0" borderId="0" xfId="0" applyNumberFormat="1" applyFont="1" applyAlignment="1"/>
    <xf numFmtId="165" fontId="5" fillId="0" borderId="0" xfId="0" applyNumberFormat="1" applyFont="1" applyAlignment="1">
      <alignment horizontal="left"/>
    </xf>
    <xf numFmtId="165" fontId="23" fillId="0" borderId="2" xfId="0" applyNumberFormat="1" applyFont="1" applyBorder="1" applyAlignment="1">
      <alignment horizontal="left"/>
    </xf>
    <xf numFmtId="165" fontId="10" fillId="0" borderId="0" xfId="0" applyNumberFormat="1" applyFont="1" applyAlignment="1"/>
    <xf numFmtId="4" fontId="3" fillId="0" borderId="0" xfId="0" applyNumberFormat="1" applyFont="1" applyAlignment="1"/>
    <xf numFmtId="167" fontId="3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AH1060"/>
  <sheetViews>
    <sheetView tabSelected="1" topLeftCell="A197" workbookViewId="0">
      <selection activeCell="A214" sqref="A214:XFD214"/>
    </sheetView>
  </sheetViews>
  <sheetFormatPr defaultColWidth="14.42578125" defaultRowHeight="15" customHeight="1" x14ac:dyDescent="0.25"/>
  <cols>
    <col min="1" max="1" width="9.42578125" customWidth="1"/>
    <col min="2" max="2" width="36" customWidth="1"/>
    <col min="3" max="3" width="17.28515625" customWidth="1"/>
    <col min="4" max="4" width="12" customWidth="1"/>
    <col min="5" max="5" width="17.7109375" customWidth="1"/>
    <col min="6" max="6" width="13.5703125" customWidth="1"/>
    <col min="7" max="7" width="13.42578125" customWidth="1"/>
    <col min="8" max="9" width="13.7109375" customWidth="1"/>
    <col min="10" max="10" width="12" customWidth="1"/>
    <col min="11" max="11" width="14.42578125" customWidth="1"/>
    <col min="12" max="12" width="14.7109375" customWidth="1"/>
    <col min="13" max="13" width="13.42578125" customWidth="1"/>
    <col min="14" max="14" width="14.42578125" customWidth="1"/>
    <col min="15" max="15" width="15" customWidth="1"/>
    <col min="16" max="16" width="13.42578125" customWidth="1"/>
    <col min="17" max="17" width="13.28515625" customWidth="1"/>
    <col min="18" max="18" width="17" customWidth="1"/>
    <col min="19" max="19" width="15.28515625" customWidth="1"/>
    <col min="20" max="20" width="13.85546875" customWidth="1"/>
    <col min="21" max="21" width="11.42578125" customWidth="1"/>
    <col min="22" max="22" width="10.7109375" customWidth="1"/>
    <col min="23" max="25" width="8.85546875" customWidth="1"/>
    <col min="26" max="26" width="13.28515625" customWidth="1"/>
    <col min="27" max="27" width="8.85546875" customWidth="1"/>
    <col min="28" max="28" width="13.140625" customWidth="1"/>
    <col min="29" max="29" width="11.42578125" customWidth="1"/>
    <col min="30" max="30" width="12" customWidth="1"/>
    <col min="31" max="31" width="12.85546875" customWidth="1"/>
    <col min="32" max="33" width="11.42578125" customWidth="1"/>
    <col min="34" max="34" width="8.85546875" customWidth="1"/>
  </cols>
  <sheetData>
    <row r="1" spans="1:34" x14ac:dyDescent="0.25">
      <c r="A1" t="s">
        <v>15</v>
      </c>
      <c r="B1" t="s">
        <v>16</v>
      </c>
      <c r="C1" s="5" t="s">
        <v>17</v>
      </c>
      <c r="D1" s="6" t="s">
        <v>18</v>
      </c>
      <c r="E1" s="7" t="s">
        <v>19</v>
      </c>
      <c r="F1" s="8" t="s">
        <v>0</v>
      </c>
      <c r="G1" s="8" t="s">
        <v>1</v>
      </c>
      <c r="H1" s="8" t="s">
        <v>2</v>
      </c>
      <c r="I1" s="9" t="s">
        <v>3</v>
      </c>
      <c r="J1" s="8" t="s">
        <v>4</v>
      </c>
      <c r="K1" s="8" t="s">
        <v>5</v>
      </c>
      <c r="L1" s="9" t="s">
        <v>6</v>
      </c>
      <c r="M1" s="8" t="s">
        <v>7</v>
      </c>
      <c r="N1" s="8" t="s">
        <v>8</v>
      </c>
      <c r="O1" s="9" t="s">
        <v>9</v>
      </c>
      <c r="P1" s="8" t="s">
        <v>10</v>
      </c>
      <c r="Q1" s="8" t="s">
        <v>11</v>
      </c>
      <c r="R1" s="8" t="s">
        <v>12</v>
      </c>
      <c r="S1" s="10" t="s">
        <v>13</v>
      </c>
      <c r="T1" s="8" t="s">
        <v>14</v>
      </c>
      <c r="U1" s="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368"/>
      <c r="AH1" s="1"/>
    </row>
    <row r="2" spans="1:34" x14ac:dyDescent="0.25">
      <c r="A2" s="21">
        <v>1</v>
      </c>
      <c r="B2" s="13" t="s">
        <v>20</v>
      </c>
      <c r="C2" s="22" t="s">
        <v>21</v>
      </c>
      <c r="D2" s="23" t="s">
        <v>22</v>
      </c>
      <c r="E2" s="15">
        <v>610999.91999999993</v>
      </c>
      <c r="F2" s="24">
        <v>30000</v>
      </c>
      <c r="G2" s="24">
        <v>30000</v>
      </c>
      <c r="H2" s="24">
        <v>30000</v>
      </c>
      <c r="I2" s="25">
        <v>30000</v>
      </c>
      <c r="J2" s="24">
        <v>30000</v>
      </c>
      <c r="K2" s="24">
        <v>30000</v>
      </c>
      <c r="L2" s="26">
        <v>30000</v>
      </c>
      <c r="M2" s="27">
        <v>30000</v>
      </c>
      <c r="N2" s="27">
        <v>30000</v>
      </c>
      <c r="O2" s="26">
        <v>30000</v>
      </c>
      <c r="P2" s="24">
        <v>30000</v>
      </c>
      <c r="Q2" s="24">
        <v>30000</v>
      </c>
      <c r="R2" s="19">
        <f t="shared" ref="R2:R11" si="0">SUM(F2:Q2)</f>
        <v>360000</v>
      </c>
      <c r="S2" s="20"/>
      <c r="T2" s="13">
        <f t="shared" ref="T2:T65" si="1">E2+R2-S2</f>
        <v>970999.91999999993</v>
      </c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 x14ac:dyDescent="0.25">
      <c r="A3" s="21">
        <v>2</v>
      </c>
      <c r="B3" s="13" t="s">
        <v>23</v>
      </c>
      <c r="C3" s="14" t="s">
        <v>24</v>
      </c>
      <c r="D3" s="13" t="s">
        <v>25</v>
      </c>
      <c r="E3" s="15">
        <v>66.709999999962747</v>
      </c>
      <c r="F3" s="24">
        <v>0</v>
      </c>
      <c r="G3" s="24">
        <v>0</v>
      </c>
      <c r="H3" s="24">
        <v>0</v>
      </c>
      <c r="I3" s="26">
        <v>0</v>
      </c>
      <c r="J3" s="27">
        <v>0</v>
      </c>
      <c r="K3" s="27">
        <v>0</v>
      </c>
      <c r="L3" s="26">
        <v>0</v>
      </c>
      <c r="M3" s="27">
        <v>0</v>
      </c>
      <c r="N3" s="27">
        <v>0</v>
      </c>
      <c r="O3" s="26">
        <v>0</v>
      </c>
      <c r="P3" s="24">
        <v>0</v>
      </c>
      <c r="Q3" s="24">
        <v>0</v>
      </c>
      <c r="R3" s="19">
        <f t="shared" si="0"/>
        <v>0</v>
      </c>
      <c r="S3" s="20"/>
      <c r="T3" s="13">
        <f t="shared" si="1"/>
        <v>66.709999999962747</v>
      </c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34" x14ac:dyDescent="0.25">
      <c r="A4" s="21">
        <v>3</v>
      </c>
      <c r="B4" s="23" t="s">
        <v>26</v>
      </c>
      <c r="C4" s="28" t="s">
        <v>24</v>
      </c>
      <c r="D4" s="23" t="s">
        <v>27</v>
      </c>
      <c r="E4" s="15">
        <v>30000</v>
      </c>
      <c r="F4" s="24">
        <v>0</v>
      </c>
      <c r="G4" s="24">
        <v>0</v>
      </c>
      <c r="H4" s="24">
        <v>0</v>
      </c>
      <c r="I4" s="25">
        <v>0</v>
      </c>
      <c r="J4" s="24">
        <v>0</v>
      </c>
      <c r="K4" s="24">
        <v>0</v>
      </c>
      <c r="L4" s="26">
        <v>0</v>
      </c>
      <c r="M4" s="27">
        <v>0</v>
      </c>
      <c r="N4" s="27">
        <v>0</v>
      </c>
      <c r="O4" s="26">
        <v>0</v>
      </c>
      <c r="P4" s="24">
        <v>0</v>
      </c>
      <c r="Q4" s="24">
        <v>0</v>
      </c>
      <c r="R4" s="19">
        <f t="shared" si="0"/>
        <v>0</v>
      </c>
      <c r="S4" s="20"/>
      <c r="T4" s="13">
        <f t="shared" si="1"/>
        <v>30000</v>
      </c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34" x14ac:dyDescent="0.25">
      <c r="A5" s="21">
        <v>4</v>
      </c>
      <c r="B5" s="23" t="s">
        <v>28</v>
      </c>
      <c r="C5" s="29" t="s">
        <v>29</v>
      </c>
      <c r="D5" s="23" t="s">
        <v>30</v>
      </c>
      <c r="E5" s="15">
        <v>591000</v>
      </c>
      <c r="F5" s="24">
        <v>10000</v>
      </c>
      <c r="G5" s="24">
        <v>10000</v>
      </c>
      <c r="H5" s="24">
        <v>10000</v>
      </c>
      <c r="I5" s="26">
        <v>10000</v>
      </c>
      <c r="J5" s="27">
        <v>10000</v>
      </c>
      <c r="K5" s="27">
        <v>10000</v>
      </c>
      <c r="L5" s="26">
        <v>10000</v>
      </c>
      <c r="M5" s="27">
        <v>10000</v>
      </c>
      <c r="N5" s="27">
        <v>10000</v>
      </c>
      <c r="O5" s="26">
        <v>10000</v>
      </c>
      <c r="P5" s="24">
        <v>10000</v>
      </c>
      <c r="Q5" s="24">
        <v>10000</v>
      </c>
      <c r="R5" s="19">
        <f t="shared" si="0"/>
        <v>120000</v>
      </c>
      <c r="S5" s="20">
        <f>40000+200000</f>
        <v>240000</v>
      </c>
      <c r="T5" s="13">
        <f t="shared" si="1"/>
        <v>471000</v>
      </c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</row>
    <row r="6" spans="1:34" x14ac:dyDescent="0.25">
      <c r="A6" s="21">
        <v>5</v>
      </c>
      <c r="B6" s="23" t="s">
        <v>31</v>
      </c>
      <c r="C6" s="29" t="s">
        <v>32</v>
      </c>
      <c r="D6" s="23" t="s">
        <v>33</v>
      </c>
      <c r="E6" s="15">
        <v>269733.40000000002</v>
      </c>
      <c r="F6" s="24">
        <v>10000</v>
      </c>
      <c r="G6" s="24">
        <v>10000</v>
      </c>
      <c r="H6" s="24">
        <v>10000</v>
      </c>
      <c r="I6" s="25">
        <v>10000</v>
      </c>
      <c r="J6" s="24">
        <v>10000</v>
      </c>
      <c r="K6" s="24">
        <v>10000</v>
      </c>
      <c r="L6" s="26">
        <v>10000</v>
      </c>
      <c r="M6" s="27">
        <v>10000</v>
      </c>
      <c r="N6" s="27">
        <v>10000</v>
      </c>
      <c r="O6" s="26">
        <v>10000</v>
      </c>
      <c r="P6" s="24">
        <v>10000</v>
      </c>
      <c r="Q6" s="24">
        <v>10000</v>
      </c>
      <c r="R6" s="19">
        <f t="shared" si="0"/>
        <v>120000</v>
      </c>
      <c r="S6" s="20">
        <f>20000</f>
        <v>20000</v>
      </c>
      <c r="T6" s="13">
        <f t="shared" si="1"/>
        <v>369733.4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34" x14ac:dyDescent="0.25">
      <c r="A7" s="21">
        <v>6</v>
      </c>
      <c r="B7" s="13" t="s">
        <v>34</v>
      </c>
      <c r="C7" s="29" t="s">
        <v>35</v>
      </c>
      <c r="D7" s="23" t="s">
        <v>36</v>
      </c>
      <c r="E7" s="15">
        <v>644916.66999999993</v>
      </c>
      <c r="F7" s="24">
        <v>5000</v>
      </c>
      <c r="G7" s="24">
        <v>5000</v>
      </c>
      <c r="H7" s="24">
        <v>38333.339999999997</v>
      </c>
      <c r="I7" s="25">
        <v>50000</v>
      </c>
      <c r="J7" s="24">
        <v>50000</v>
      </c>
      <c r="K7" s="24">
        <v>50000</v>
      </c>
      <c r="L7" s="26">
        <v>50000</v>
      </c>
      <c r="M7" s="27">
        <v>50000</v>
      </c>
      <c r="N7" s="27">
        <v>50000</v>
      </c>
      <c r="O7" s="26">
        <v>50000</v>
      </c>
      <c r="P7" s="24">
        <v>50000</v>
      </c>
      <c r="Q7" s="24">
        <v>50000</v>
      </c>
      <c r="R7" s="19">
        <f t="shared" si="0"/>
        <v>498333.33999999997</v>
      </c>
      <c r="S7" s="20"/>
      <c r="T7" s="13">
        <f t="shared" si="1"/>
        <v>1143250.0099999998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34" x14ac:dyDescent="0.25">
      <c r="A8" s="21">
        <v>7</v>
      </c>
      <c r="B8" s="30" t="s">
        <v>37</v>
      </c>
      <c r="C8" s="29" t="s">
        <v>38</v>
      </c>
      <c r="D8" s="30" t="s">
        <v>39</v>
      </c>
      <c r="E8" s="15">
        <v>941000</v>
      </c>
      <c r="F8" s="24">
        <v>0</v>
      </c>
      <c r="G8" s="24">
        <v>10000</v>
      </c>
      <c r="H8" s="24">
        <v>0</v>
      </c>
      <c r="I8" s="25">
        <v>0</v>
      </c>
      <c r="J8" s="24">
        <v>0</v>
      </c>
      <c r="K8" s="24">
        <v>0</v>
      </c>
      <c r="L8" s="26">
        <v>0</v>
      </c>
      <c r="M8" s="27">
        <v>0</v>
      </c>
      <c r="N8" s="27">
        <v>10000</v>
      </c>
      <c r="O8" s="26">
        <v>10000</v>
      </c>
      <c r="P8" s="24">
        <v>10000</v>
      </c>
      <c r="Q8" s="24">
        <v>10000</v>
      </c>
      <c r="R8" s="19">
        <f t="shared" si="0"/>
        <v>50000</v>
      </c>
      <c r="S8" s="20"/>
      <c r="T8" s="13">
        <f t="shared" si="1"/>
        <v>991000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34" x14ac:dyDescent="0.25">
      <c r="A9" s="21">
        <v>8</v>
      </c>
      <c r="B9" s="13" t="s">
        <v>40</v>
      </c>
      <c r="C9" s="29" t="s">
        <v>41</v>
      </c>
      <c r="D9" s="23" t="s">
        <v>42</v>
      </c>
      <c r="E9" s="15">
        <v>1470000</v>
      </c>
      <c r="F9" s="24">
        <v>50000</v>
      </c>
      <c r="G9" s="24">
        <v>50000</v>
      </c>
      <c r="H9" s="24">
        <v>50000</v>
      </c>
      <c r="I9" s="25">
        <v>50000</v>
      </c>
      <c r="J9" s="24">
        <v>50000</v>
      </c>
      <c r="K9" s="24">
        <v>50000</v>
      </c>
      <c r="L9" s="26">
        <v>50000</v>
      </c>
      <c r="M9" s="27">
        <v>50000</v>
      </c>
      <c r="N9" s="27">
        <v>50000</v>
      </c>
      <c r="O9" s="26">
        <v>50000</v>
      </c>
      <c r="P9" s="24">
        <v>50000</v>
      </c>
      <c r="Q9" s="24">
        <v>50000</v>
      </c>
      <c r="R9" s="19">
        <f t="shared" si="0"/>
        <v>600000</v>
      </c>
      <c r="S9" s="20">
        <f>500000</f>
        <v>500000</v>
      </c>
      <c r="T9" s="13">
        <f t="shared" si="1"/>
        <v>1570000</v>
      </c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 x14ac:dyDescent="0.25">
      <c r="A10" s="21">
        <v>9</v>
      </c>
      <c r="B10" s="13" t="s">
        <v>43</v>
      </c>
      <c r="C10" s="31" t="s">
        <v>24</v>
      </c>
      <c r="D10" s="23" t="s">
        <v>44</v>
      </c>
      <c r="E10" s="15">
        <v>201250</v>
      </c>
      <c r="F10" s="24">
        <v>5000</v>
      </c>
      <c r="G10" s="24">
        <v>5000</v>
      </c>
      <c r="H10" s="24">
        <v>5000</v>
      </c>
      <c r="I10" s="25">
        <v>5000</v>
      </c>
      <c r="J10" s="24">
        <v>5000</v>
      </c>
      <c r="K10" s="24">
        <v>5000</v>
      </c>
      <c r="L10" s="26">
        <v>5000</v>
      </c>
      <c r="M10" s="27">
        <v>5000</v>
      </c>
      <c r="N10" s="27">
        <v>0</v>
      </c>
      <c r="O10" s="26">
        <v>0</v>
      </c>
      <c r="P10" s="24">
        <v>0</v>
      </c>
      <c r="Q10" s="24">
        <v>0</v>
      </c>
      <c r="R10" s="19">
        <f t="shared" si="0"/>
        <v>40000</v>
      </c>
      <c r="S10" s="32">
        <v>241250</v>
      </c>
      <c r="T10" s="13">
        <f t="shared" si="1"/>
        <v>0</v>
      </c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x14ac:dyDescent="0.25">
      <c r="A11" s="21">
        <v>10</v>
      </c>
      <c r="B11" s="13" t="s">
        <v>45</v>
      </c>
      <c r="C11" s="29" t="s">
        <v>46</v>
      </c>
      <c r="D11" s="23" t="s">
        <v>47</v>
      </c>
      <c r="E11" s="15">
        <v>1010000</v>
      </c>
      <c r="F11" s="24">
        <v>30000</v>
      </c>
      <c r="G11" s="24">
        <v>30000</v>
      </c>
      <c r="H11" s="24">
        <v>17333.330000000002</v>
      </c>
      <c r="I11" s="25">
        <v>10000</v>
      </c>
      <c r="J11" s="24">
        <v>10000</v>
      </c>
      <c r="K11" s="24">
        <v>10000</v>
      </c>
      <c r="L11" s="26">
        <v>10000</v>
      </c>
      <c r="M11" s="27">
        <v>10000</v>
      </c>
      <c r="N11" s="27">
        <v>10000</v>
      </c>
      <c r="O11" s="26">
        <v>10000</v>
      </c>
      <c r="P11" s="24">
        <v>10000</v>
      </c>
      <c r="Q11" s="24">
        <v>10000</v>
      </c>
      <c r="R11" s="19">
        <f t="shared" si="0"/>
        <v>167333.33000000002</v>
      </c>
      <c r="S11" s="32">
        <v>500000</v>
      </c>
      <c r="T11" s="13">
        <f t="shared" si="1"/>
        <v>677333.33000000007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</row>
    <row r="12" spans="1:34" x14ac:dyDescent="0.25">
      <c r="A12" s="21">
        <v>11</v>
      </c>
      <c r="B12" s="13" t="s">
        <v>48</v>
      </c>
      <c r="C12" s="14" t="s">
        <v>24</v>
      </c>
      <c r="D12" s="13" t="s">
        <v>25</v>
      </c>
      <c r="E12" s="15">
        <v>20.020000000018626</v>
      </c>
      <c r="F12" s="24">
        <v>0</v>
      </c>
      <c r="G12" s="24">
        <v>0</v>
      </c>
      <c r="H12" s="24">
        <v>0</v>
      </c>
      <c r="I12" s="26">
        <v>0</v>
      </c>
      <c r="J12" s="27">
        <v>0</v>
      </c>
      <c r="K12" s="27">
        <v>0</v>
      </c>
      <c r="L12" s="26">
        <v>0</v>
      </c>
      <c r="M12" s="27">
        <v>0</v>
      </c>
      <c r="N12" s="27">
        <v>0</v>
      </c>
      <c r="O12" s="26">
        <v>0</v>
      </c>
      <c r="P12" s="24">
        <v>0</v>
      </c>
      <c r="Q12" s="24">
        <v>0</v>
      </c>
      <c r="R12" s="19">
        <v>0</v>
      </c>
      <c r="S12" s="20"/>
      <c r="T12" s="13">
        <f t="shared" si="1"/>
        <v>20.020000000018626</v>
      </c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</row>
    <row r="13" spans="1:34" x14ac:dyDescent="0.25">
      <c r="A13" s="21">
        <v>12</v>
      </c>
      <c r="B13" s="33" t="s">
        <v>49</v>
      </c>
      <c r="C13" s="34" t="s">
        <v>50</v>
      </c>
      <c r="D13" s="33" t="s">
        <v>51</v>
      </c>
      <c r="E13" s="15">
        <v>349266.67</v>
      </c>
      <c r="F13" s="24">
        <v>5000</v>
      </c>
      <c r="G13" s="24">
        <v>5000</v>
      </c>
      <c r="H13" s="24">
        <v>5000</v>
      </c>
      <c r="I13" s="25">
        <v>5000</v>
      </c>
      <c r="J13" s="24">
        <v>5000</v>
      </c>
      <c r="K13" s="24">
        <v>5000</v>
      </c>
      <c r="L13" s="26">
        <v>5000</v>
      </c>
      <c r="M13" s="27">
        <v>5000</v>
      </c>
      <c r="N13" s="27">
        <v>5000</v>
      </c>
      <c r="O13" s="26">
        <v>5000</v>
      </c>
      <c r="P13" s="24">
        <v>5000</v>
      </c>
      <c r="Q13" s="24">
        <v>5000</v>
      </c>
      <c r="R13" s="19">
        <f t="shared" ref="R13:R29" si="2">SUM(F13:Q13)</f>
        <v>60000</v>
      </c>
      <c r="S13" s="20"/>
      <c r="T13" s="13">
        <f t="shared" si="1"/>
        <v>409266.67</v>
      </c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spans="1:34" x14ac:dyDescent="0.25">
      <c r="A14" s="21">
        <v>13</v>
      </c>
      <c r="B14" s="13" t="s">
        <v>52</v>
      </c>
      <c r="C14" s="28" t="s">
        <v>24</v>
      </c>
      <c r="D14" s="23" t="s">
        <v>53</v>
      </c>
      <c r="E14" s="15">
        <v>-50000</v>
      </c>
      <c r="F14" s="35">
        <v>0</v>
      </c>
      <c r="G14" s="35">
        <v>0</v>
      </c>
      <c r="H14" s="35">
        <v>0</v>
      </c>
      <c r="I14" s="36">
        <v>0</v>
      </c>
      <c r="J14" s="37">
        <v>0</v>
      </c>
      <c r="K14" s="37">
        <v>0</v>
      </c>
      <c r="L14" s="36">
        <v>0</v>
      </c>
      <c r="M14" s="27">
        <v>0</v>
      </c>
      <c r="N14" s="27">
        <v>0</v>
      </c>
      <c r="O14" s="26">
        <v>0</v>
      </c>
      <c r="P14" s="38">
        <v>0</v>
      </c>
      <c r="Q14" s="38">
        <v>0</v>
      </c>
      <c r="R14" s="19">
        <f t="shared" si="2"/>
        <v>0</v>
      </c>
      <c r="S14" s="39"/>
      <c r="T14" s="13">
        <f t="shared" si="1"/>
        <v>-50000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</row>
    <row r="15" spans="1:34" x14ac:dyDescent="0.25">
      <c r="A15" s="21">
        <v>14</v>
      </c>
      <c r="B15" s="33" t="s">
        <v>54</v>
      </c>
      <c r="C15" s="40" t="s">
        <v>24</v>
      </c>
      <c r="D15" s="33" t="s">
        <v>55</v>
      </c>
      <c r="E15" s="15">
        <v>815000</v>
      </c>
      <c r="F15" s="24">
        <v>15000</v>
      </c>
      <c r="G15" s="24">
        <v>15000</v>
      </c>
      <c r="H15" s="24">
        <v>0</v>
      </c>
      <c r="I15" s="25">
        <v>0</v>
      </c>
      <c r="J15" s="24">
        <v>0</v>
      </c>
      <c r="K15" s="24">
        <v>0</v>
      </c>
      <c r="L15" s="26">
        <v>0</v>
      </c>
      <c r="M15" s="27">
        <v>0</v>
      </c>
      <c r="N15" s="27">
        <v>0</v>
      </c>
      <c r="O15" s="26">
        <v>0</v>
      </c>
      <c r="P15" s="35">
        <v>0</v>
      </c>
      <c r="Q15" s="24">
        <v>0</v>
      </c>
      <c r="R15" s="19">
        <f t="shared" si="2"/>
        <v>30000</v>
      </c>
      <c r="S15" s="32">
        <v>691500</v>
      </c>
      <c r="T15" s="13">
        <f t="shared" si="1"/>
        <v>153500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</row>
    <row r="16" spans="1:34" ht="15.75" customHeight="1" x14ac:dyDescent="0.25">
      <c r="A16" s="21">
        <v>15</v>
      </c>
      <c r="B16" s="13" t="s">
        <v>56</v>
      </c>
      <c r="C16" s="34" t="s">
        <v>57</v>
      </c>
      <c r="D16" s="33" t="s">
        <v>58</v>
      </c>
      <c r="E16" s="15">
        <v>508000</v>
      </c>
      <c r="F16" s="24">
        <v>10000</v>
      </c>
      <c r="G16" s="24">
        <f>100000+10000</f>
        <v>110000</v>
      </c>
      <c r="H16" s="24">
        <v>10000</v>
      </c>
      <c r="I16" s="25">
        <v>10000</v>
      </c>
      <c r="J16" s="23">
        <f>72000+10000</f>
        <v>82000</v>
      </c>
      <c r="K16" s="24">
        <v>10000</v>
      </c>
      <c r="L16" s="26">
        <v>10000</v>
      </c>
      <c r="M16" s="27">
        <v>10000</v>
      </c>
      <c r="N16" s="27">
        <v>10000</v>
      </c>
      <c r="O16" s="17">
        <f>100000+100000+10000+10000</f>
        <v>220000</v>
      </c>
      <c r="P16" s="24">
        <v>10000</v>
      </c>
      <c r="Q16" s="24">
        <v>10000</v>
      </c>
      <c r="R16" s="19">
        <f t="shared" si="2"/>
        <v>502000</v>
      </c>
      <c r="S16" s="20">
        <f>100000+200000+200000</f>
        <v>500000</v>
      </c>
      <c r="T16" s="13">
        <f t="shared" si="1"/>
        <v>510000</v>
      </c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</row>
    <row r="17" spans="1:34" ht="15.75" customHeight="1" x14ac:dyDescent="0.25">
      <c r="A17" s="21">
        <v>16</v>
      </c>
      <c r="B17" s="33" t="s">
        <v>59</v>
      </c>
      <c r="C17" s="34" t="s">
        <v>60</v>
      </c>
      <c r="D17" s="33" t="s">
        <v>61</v>
      </c>
      <c r="E17" s="15">
        <v>1056500.29</v>
      </c>
      <c r="F17" s="24">
        <v>30000</v>
      </c>
      <c r="G17" s="24">
        <v>30000</v>
      </c>
      <c r="H17" s="24">
        <v>30000</v>
      </c>
      <c r="I17" s="25">
        <v>30000</v>
      </c>
      <c r="J17" s="27">
        <v>30000</v>
      </c>
      <c r="K17" s="27">
        <v>30000</v>
      </c>
      <c r="L17" s="26">
        <v>30000</v>
      </c>
      <c r="M17" s="27">
        <v>30000</v>
      </c>
      <c r="N17" s="27">
        <v>50000</v>
      </c>
      <c r="O17" s="26">
        <v>50000</v>
      </c>
      <c r="P17" s="24">
        <v>50000</v>
      </c>
      <c r="Q17" s="24">
        <v>50000</v>
      </c>
      <c r="R17" s="19">
        <f t="shared" si="2"/>
        <v>440000</v>
      </c>
      <c r="S17" s="20"/>
      <c r="T17" s="13">
        <f t="shared" si="1"/>
        <v>1496500.29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spans="1:34" ht="15.75" customHeight="1" x14ac:dyDescent="0.25">
      <c r="A18" s="21">
        <v>18</v>
      </c>
      <c r="B18" s="13" t="s">
        <v>62</v>
      </c>
      <c r="C18" s="41" t="s">
        <v>63</v>
      </c>
      <c r="D18" s="33" t="s">
        <v>64</v>
      </c>
      <c r="E18" s="15">
        <v>-40000</v>
      </c>
      <c r="F18" s="35">
        <v>0</v>
      </c>
      <c r="G18" s="35">
        <v>0</v>
      </c>
      <c r="H18" s="35">
        <v>50000</v>
      </c>
      <c r="I18" s="42">
        <v>50000</v>
      </c>
      <c r="J18" s="43">
        <v>50000</v>
      </c>
      <c r="K18" s="43">
        <f>50000+50000</f>
        <v>100000</v>
      </c>
      <c r="L18" s="42">
        <v>50000</v>
      </c>
      <c r="M18" s="27">
        <v>50000</v>
      </c>
      <c r="N18" s="27">
        <v>50000</v>
      </c>
      <c r="O18" s="26">
        <v>50000</v>
      </c>
      <c r="P18" s="35">
        <v>50000</v>
      </c>
      <c r="Q18" s="35">
        <v>50000</v>
      </c>
      <c r="R18" s="19">
        <f t="shared" si="2"/>
        <v>550000</v>
      </c>
      <c r="S18" s="39"/>
      <c r="T18" s="13">
        <f t="shared" si="1"/>
        <v>510000</v>
      </c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</row>
    <row r="19" spans="1:34" ht="15.75" customHeight="1" x14ac:dyDescent="0.25">
      <c r="A19" s="21">
        <v>19</v>
      </c>
      <c r="B19" s="13" t="s">
        <v>65</v>
      </c>
      <c r="C19" s="28" t="s">
        <v>24</v>
      </c>
      <c r="D19" s="23" t="s">
        <v>66</v>
      </c>
      <c r="E19" s="15">
        <v>5650</v>
      </c>
      <c r="F19" s="35">
        <v>0</v>
      </c>
      <c r="G19" s="35">
        <v>0</v>
      </c>
      <c r="H19" s="35">
        <v>0</v>
      </c>
      <c r="I19" s="26">
        <v>0</v>
      </c>
      <c r="J19" s="27">
        <v>0</v>
      </c>
      <c r="K19" s="27">
        <v>0</v>
      </c>
      <c r="L19" s="26">
        <v>0</v>
      </c>
      <c r="M19" s="27">
        <v>0</v>
      </c>
      <c r="N19" s="27">
        <v>0</v>
      </c>
      <c r="O19" s="26">
        <v>0</v>
      </c>
      <c r="P19" s="24">
        <v>0</v>
      </c>
      <c r="Q19" s="24">
        <v>0</v>
      </c>
      <c r="R19" s="19">
        <f t="shared" si="2"/>
        <v>0</v>
      </c>
      <c r="S19" s="20"/>
      <c r="T19" s="13">
        <f t="shared" si="1"/>
        <v>5650</v>
      </c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</row>
    <row r="20" spans="1:34" ht="15.75" customHeight="1" x14ac:dyDescent="0.25">
      <c r="A20" s="21">
        <v>20</v>
      </c>
      <c r="B20" s="13" t="s">
        <v>67</v>
      </c>
      <c r="C20" s="31" t="s">
        <v>24</v>
      </c>
      <c r="D20" s="23" t="s">
        <v>68</v>
      </c>
      <c r="E20" s="15">
        <v>600000</v>
      </c>
      <c r="F20" s="24">
        <v>20000</v>
      </c>
      <c r="G20" s="24">
        <v>20000</v>
      </c>
      <c r="H20" s="24">
        <v>20000</v>
      </c>
      <c r="I20" s="26">
        <v>20000</v>
      </c>
      <c r="J20" s="27">
        <v>20000</v>
      </c>
      <c r="K20" s="27">
        <v>20000</v>
      </c>
      <c r="L20" s="26">
        <v>20000</v>
      </c>
      <c r="M20" s="27">
        <v>20000</v>
      </c>
      <c r="N20" s="27">
        <v>20000</v>
      </c>
      <c r="O20" s="26">
        <v>0</v>
      </c>
      <c r="P20" s="24">
        <v>0</v>
      </c>
      <c r="Q20" s="24">
        <v>0</v>
      </c>
      <c r="R20" s="19">
        <f t="shared" si="2"/>
        <v>180000</v>
      </c>
      <c r="S20" s="32">
        <f>50000+400000+301000</f>
        <v>751000</v>
      </c>
      <c r="T20" s="13">
        <f t="shared" si="1"/>
        <v>29000</v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</row>
    <row r="21" spans="1:34" ht="15.75" customHeight="1" x14ac:dyDescent="0.25">
      <c r="A21" s="21">
        <v>21</v>
      </c>
      <c r="B21" s="23" t="s">
        <v>69</v>
      </c>
      <c r="C21" s="44" t="s">
        <v>24</v>
      </c>
      <c r="D21" s="23" t="s">
        <v>70</v>
      </c>
      <c r="E21" s="15">
        <v>41000</v>
      </c>
      <c r="F21" s="24">
        <v>0</v>
      </c>
      <c r="G21" s="24">
        <v>0</v>
      </c>
      <c r="H21" s="24">
        <v>0</v>
      </c>
      <c r="I21" s="26">
        <v>0</v>
      </c>
      <c r="J21" s="27">
        <v>0</v>
      </c>
      <c r="K21" s="27">
        <v>0</v>
      </c>
      <c r="L21" s="26">
        <v>0</v>
      </c>
      <c r="M21" s="27">
        <v>0</v>
      </c>
      <c r="N21" s="27">
        <v>0</v>
      </c>
      <c r="O21" s="26">
        <v>0</v>
      </c>
      <c r="P21" s="24">
        <v>0</v>
      </c>
      <c r="Q21" s="24">
        <v>0</v>
      </c>
      <c r="R21" s="19">
        <f t="shared" si="2"/>
        <v>0</v>
      </c>
      <c r="S21" s="20"/>
      <c r="T21" s="13">
        <f t="shared" si="1"/>
        <v>41000</v>
      </c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</row>
    <row r="22" spans="1:34" ht="15.75" customHeight="1" x14ac:dyDescent="0.25">
      <c r="A22" s="21">
        <v>22</v>
      </c>
      <c r="B22" s="13" t="s">
        <v>71</v>
      </c>
      <c r="C22" s="45" t="s">
        <v>72</v>
      </c>
      <c r="D22" s="24" t="s">
        <v>72</v>
      </c>
      <c r="E22" s="15">
        <v>730000</v>
      </c>
      <c r="F22" s="24">
        <v>70000</v>
      </c>
      <c r="G22" s="24">
        <v>0</v>
      </c>
      <c r="H22" s="24">
        <f>70000+70000</f>
        <v>140000</v>
      </c>
      <c r="I22" s="26">
        <v>70000</v>
      </c>
      <c r="J22" s="27">
        <v>70000</v>
      </c>
      <c r="K22" s="27">
        <v>70000</v>
      </c>
      <c r="L22" s="26">
        <v>70000</v>
      </c>
      <c r="M22" s="27">
        <v>70000</v>
      </c>
      <c r="N22" s="27">
        <v>70000</v>
      </c>
      <c r="O22" s="26">
        <v>70000</v>
      </c>
      <c r="P22" s="24">
        <v>150000</v>
      </c>
      <c r="Q22" s="24">
        <v>150000</v>
      </c>
      <c r="R22" s="19">
        <f t="shared" si="2"/>
        <v>1000000</v>
      </c>
      <c r="S22" s="20"/>
      <c r="T22" s="13">
        <f t="shared" si="1"/>
        <v>1730000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</row>
    <row r="23" spans="1:34" ht="15.75" customHeight="1" x14ac:dyDescent="0.25">
      <c r="A23" s="21">
        <v>23</v>
      </c>
      <c r="B23" s="16" t="s">
        <v>73</v>
      </c>
      <c r="C23" s="31" t="s">
        <v>24</v>
      </c>
      <c r="D23" s="23" t="s">
        <v>74</v>
      </c>
      <c r="E23" s="15">
        <v>39333.33</v>
      </c>
      <c r="F23" s="24">
        <v>10000</v>
      </c>
      <c r="G23" s="24">
        <v>10000</v>
      </c>
      <c r="H23" s="24">
        <v>10000</v>
      </c>
      <c r="I23" s="25">
        <v>10000</v>
      </c>
      <c r="J23" s="24">
        <v>10000</v>
      </c>
      <c r="K23" s="24">
        <v>10000</v>
      </c>
      <c r="L23" s="26">
        <v>10000</v>
      </c>
      <c r="M23" s="27">
        <v>0</v>
      </c>
      <c r="N23" s="27">
        <v>0</v>
      </c>
      <c r="O23" s="26">
        <v>0</v>
      </c>
      <c r="P23" s="24">
        <v>0</v>
      </c>
      <c r="Q23" s="24">
        <v>0</v>
      </c>
      <c r="R23" s="19">
        <f t="shared" si="2"/>
        <v>70000</v>
      </c>
      <c r="S23" s="20">
        <f>40000+20000+30000</f>
        <v>90000</v>
      </c>
      <c r="T23" s="13">
        <f t="shared" si="1"/>
        <v>19333.330000000002</v>
      </c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spans="1:34" ht="15.75" customHeight="1" x14ac:dyDescent="0.25">
      <c r="A24" s="21">
        <v>24</v>
      </c>
      <c r="B24" s="13" t="s">
        <v>75</v>
      </c>
      <c r="C24" s="46" t="s">
        <v>76</v>
      </c>
      <c r="D24" s="13" t="s">
        <v>77</v>
      </c>
      <c r="E24" s="15">
        <v>688333.32000000007</v>
      </c>
      <c r="F24" s="27">
        <v>30000</v>
      </c>
      <c r="G24" s="27">
        <v>30000</v>
      </c>
      <c r="H24" s="27">
        <v>30000</v>
      </c>
      <c r="I24" s="26">
        <v>30000</v>
      </c>
      <c r="J24" s="27">
        <v>30000</v>
      </c>
      <c r="K24" s="27">
        <v>30000</v>
      </c>
      <c r="L24" s="26">
        <v>30000</v>
      </c>
      <c r="M24" s="27">
        <v>30000</v>
      </c>
      <c r="N24" s="27">
        <v>30000</v>
      </c>
      <c r="O24" s="26">
        <v>30000</v>
      </c>
      <c r="P24" s="27">
        <v>30000</v>
      </c>
      <c r="Q24" s="27">
        <v>30000</v>
      </c>
      <c r="R24" s="19">
        <f t="shared" si="2"/>
        <v>360000</v>
      </c>
      <c r="S24" s="20">
        <f>200000+100555.59</f>
        <v>300555.58999999997</v>
      </c>
      <c r="T24" s="13">
        <f t="shared" si="1"/>
        <v>747777.7300000001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  <row r="25" spans="1:34" ht="15.75" customHeight="1" x14ac:dyDescent="0.25">
      <c r="A25" s="21">
        <v>25</v>
      </c>
      <c r="B25" s="13" t="s">
        <v>78</v>
      </c>
      <c r="C25" s="28" t="s">
        <v>24</v>
      </c>
      <c r="D25" s="23" t="s">
        <v>79</v>
      </c>
      <c r="E25" s="15">
        <v>1000</v>
      </c>
      <c r="F25" s="24">
        <v>0</v>
      </c>
      <c r="G25" s="24">
        <v>0</v>
      </c>
      <c r="H25" s="24">
        <v>0</v>
      </c>
      <c r="I25" s="26">
        <v>0</v>
      </c>
      <c r="J25" s="27">
        <v>0</v>
      </c>
      <c r="K25" s="27">
        <v>0</v>
      </c>
      <c r="L25" s="26">
        <v>0</v>
      </c>
      <c r="M25" s="27">
        <v>0</v>
      </c>
      <c r="N25" s="27">
        <v>0</v>
      </c>
      <c r="O25" s="26">
        <v>0</v>
      </c>
      <c r="P25" s="35">
        <v>0</v>
      </c>
      <c r="Q25" s="24">
        <v>0</v>
      </c>
      <c r="R25" s="19">
        <f t="shared" si="2"/>
        <v>0</v>
      </c>
      <c r="S25" s="20"/>
      <c r="T25" s="13">
        <f t="shared" si="1"/>
        <v>1000</v>
      </c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spans="1:34" ht="15.75" customHeight="1" x14ac:dyDescent="0.25">
      <c r="A26" s="21">
        <v>26</v>
      </c>
      <c r="B26" s="13" t="s">
        <v>80</v>
      </c>
      <c r="C26" s="47" t="s">
        <v>72</v>
      </c>
      <c r="D26" s="43" t="s">
        <v>72</v>
      </c>
      <c r="E26" s="15">
        <v>170000</v>
      </c>
      <c r="F26" s="27">
        <v>0</v>
      </c>
      <c r="G26" s="27">
        <v>0</v>
      </c>
      <c r="H26" s="27">
        <v>40000</v>
      </c>
      <c r="I26" s="26">
        <v>0</v>
      </c>
      <c r="J26" s="27">
        <v>0</v>
      </c>
      <c r="K26" s="27">
        <v>0</v>
      </c>
      <c r="L26" s="26">
        <v>0</v>
      </c>
      <c r="M26" s="27">
        <v>0</v>
      </c>
      <c r="N26" s="27">
        <v>30000</v>
      </c>
      <c r="O26" s="26">
        <v>0</v>
      </c>
      <c r="P26" s="27">
        <v>0</v>
      </c>
      <c r="Q26" s="27">
        <v>0</v>
      </c>
      <c r="R26" s="19">
        <f t="shared" si="2"/>
        <v>70000</v>
      </c>
      <c r="S26" s="20"/>
      <c r="T26" s="13">
        <f t="shared" si="1"/>
        <v>240000</v>
      </c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</row>
    <row r="27" spans="1:34" ht="15.75" customHeight="1" x14ac:dyDescent="0.25">
      <c r="A27" s="21">
        <v>27</v>
      </c>
      <c r="B27" s="13" t="s">
        <v>81</v>
      </c>
      <c r="C27" s="48" t="s">
        <v>82</v>
      </c>
      <c r="D27" s="49" t="s">
        <v>83</v>
      </c>
      <c r="E27" s="15">
        <v>495420</v>
      </c>
      <c r="F27" s="27">
        <v>15000</v>
      </c>
      <c r="G27" s="27">
        <v>15000</v>
      </c>
      <c r="H27" s="27">
        <v>15000</v>
      </c>
      <c r="I27" s="26">
        <v>15000</v>
      </c>
      <c r="J27" s="27">
        <v>15000</v>
      </c>
      <c r="K27" s="27">
        <v>15000</v>
      </c>
      <c r="L27" s="26">
        <v>15000</v>
      </c>
      <c r="M27" s="27">
        <v>15000</v>
      </c>
      <c r="N27" s="27">
        <v>15000</v>
      </c>
      <c r="O27" s="26">
        <v>15000</v>
      </c>
      <c r="P27" s="27">
        <v>15000</v>
      </c>
      <c r="Q27" s="27">
        <v>15000</v>
      </c>
      <c r="R27" s="19">
        <f t="shared" si="2"/>
        <v>180000</v>
      </c>
      <c r="S27" s="32">
        <f>100000+50000+50000</f>
        <v>200000</v>
      </c>
      <c r="T27" s="13">
        <f t="shared" si="1"/>
        <v>475420</v>
      </c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4" ht="15.75" customHeight="1" x14ac:dyDescent="0.25">
      <c r="A28" s="21">
        <v>28</v>
      </c>
      <c r="B28" s="13" t="s">
        <v>84</v>
      </c>
      <c r="C28" s="50" t="s">
        <v>85</v>
      </c>
      <c r="D28" s="16" t="s">
        <v>86</v>
      </c>
      <c r="E28" s="15">
        <v>490000</v>
      </c>
      <c r="F28" s="27">
        <v>30000</v>
      </c>
      <c r="G28" s="27">
        <v>30000</v>
      </c>
      <c r="H28" s="27">
        <v>5000</v>
      </c>
      <c r="I28" s="26">
        <v>5000</v>
      </c>
      <c r="J28" s="27">
        <v>5000</v>
      </c>
      <c r="K28" s="27">
        <v>5000</v>
      </c>
      <c r="L28" s="26">
        <v>5000</v>
      </c>
      <c r="M28" s="27">
        <v>5000</v>
      </c>
      <c r="N28" s="27">
        <v>5000</v>
      </c>
      <c r="O28" s="26">
        <v>5000</v>
      </c>
      <c r="P28" s="27">
        <v>5000</v>
      </c>
      <c r="Q28" s="24">
        <v>5000</v>
      </c>
      <c r="R28" s="19">
        <f t="shared" si="2"/>
        <v>110000</v>
      </c>
      <c r="S28" s="20">
        <f>182811.08</f>
        <v>182811.08</v>
      </c>
      <c r="T28" s="13">
        <f t="shared" si="1"/>
        <v>417188.92000000004</v>
      </c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34" ht="15.75" customHeight="1" x14ac:dyDescent="0.25">
      <c r="A29" s="21">
        <v>29</v>
      </c>
      <c r="B29" s="16" t="s">
        <v>87</v>
      </c>
      <c r="C29" s="51" t="s">
        <v>88</v>
      </c>
      <c r="D29" s="16" t="s">
        <v>89</v>
      </c>
      <c r="E29" s="15">
        <v>744650.04</v>
      </c>
      <c r="F29" s="27">
        <v>10000</v>
      </c>
      <c r="G29" s="27">
        <v>10000</v>
      </c>
      <c r="H29" s="27">
        <v>10000</v>
      </c>
      <c r="I29" s="26">
        <f>10000+50000</f>
        <v>60000</v>
      </c>
      <c r="J29" s="27">
        <v>10000</v>
      </c>
      <c r="K29" s="27">
        <v>10000</v>
      </c>
      <c r="L29" s="17">
        <f>300000+10000</f>
        <v>310000</v>
      </c>
      <c r="M29" s="27">
        <v>10000</v>
      </c>
      <c r="N29" s="27">
        <v>10000</v>
      </c>
      <c r="O29" s="26">
        <v>10000</v>
      </c>
      <c r="P29" s="27">
        <v>10000</v>
      </c>
      <c r="Q29" s="27">
        <v>10000</v>
      </c>
      <c r="R29" s="19">
        <f t="shared" si="2"/>
        <v>470000</v>
      </c>
      <c r="S29" s="20">
        <f>300000</f>
        <v>300000</v>
      </c>
      <c r="T29" s="13">
        <f t="shared" si="1"/>
        <v>914650.04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</row>
    <row r="30" spans="1:34" ht="15.75" customHeight="1" x14ac:dyDescent="0.25">
      <c r="A30" s="21">
        <v>30</v>
      </c>
      <c r="B30" s="13" t="s">
        <v>90</v>
      </c>
      <c r="C30" s="52" t="s">
        <v>24</v>
      </c>
      <c r="D30" s="16" t="s">
        <v>91</v>
      </c>
      <c r="E30" s="15">
        <v>330333.33999999997</v>
      </c>
      <c r="F30" s="27">
        <v>0</v>
      </c>
      <c r="G30" s="27">
        <v>0</v>
      </c>
      <c r="H30" s="27">
        <v>0</v>
      </c>
      <c r="I30" s="26">
        <v>0</v>
      </c>
      <c r="J30" s="27">
        <v>0</v>
      </c>
      <c r="K30" s="27">
        <v>0</v>
      </c>
      <c r="L30" s="26">
        <v>0</v>
      </c>
      <c r="M30" s="27">
        <v>0</v>
      </c>
      <c r="N30" s="27">
        <v>0</v>
      </c>
      <c r="O30" s="26">
        <v>0</v>
      </c>
      <c r="P30" s="27">
        <v>0</v>
      </c>
      <c r="Q30" s="24">
        <v>0</v>
      </c>
      <c r="R30" s="19">
        <v>0</v>
      </c>
      <c r="S30" s="20"/>
      <c r="T30" s="13">
        <f t="shared" si="1"/>
        <v>330333.33999999997</v>
      </c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</row>
    <row r="31" spans="1:34" ht="15.75" customHeight="1" x14ac:dyDescent="0.25">
      <c r="A31" s="21">
        <v>31</v>
      </c>
      <c r="B31" s="13" t="s">
        <v>92</v>
      </c>
      <c r="C31" s="50" t="s">
        <v>93</v>
      </c>
      <c r="D31" s="53" t="s">
        <v>2792</v>
      </c>
      <c r="E31" s="54">
        <v>1170000</v>
      </c>
      <c r="F31" s="27">
        <v>100000</v>
      </c>
      <c r="G31" s="27">
        <v>0</v>
      </c>
      <c r="H31" s="27">
        <v>0</v>
      </c>
      <c r="I31" s="26">
        <v>80000</v>
      </c>
      <c r="J31" s="27">
        <v>0</v>
      </c>
      <c r="K31" s="27">
        <v>100000</v>
      </c>
      <c r="L31" s="26">
        <v>0</v>
      </c>
      <c r="M31" s="27">
        <v>0</v>
      </c>
      <c r="N31" s="27">
        <v>250000</v>
      </c>
      <c r="O31" s="26">
        <v>100000</v>
      </c>
      <c r="P31" s="27">
        <v>0</v>
      </c>
      <c r="Q31" s="27">
        <v>0</v>
      </c>
      <c r="R31" s="19">
        <f t="shared" ref="R31:R222" si="3">SUM(F31:Q31)</f>
        <v>630000</v>
      </c>
      <c r="S31" s="32">
        <f>700000+383333.33</f>
        <v>1083333.33</v>
      </c>
      <c r="T31" s="13">
        <f t="shared" si="1"/>
        <v>716666.66999999993</v>
      </c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spans="1:34" ht="15.75" customHeight="1" x14ac:dyDescent="0.25">
      <c r="A32" s="21">
        <v>32</v>
      </c>
      <c r="B32" s="23" t="s">
        <v>94</v>
      </c>
      <c r="C32" s="29" t="s">
        <v>95</v>
      </c>
      <c r="D32" s="23" t="s">
        <v>96</v>
      </c>
      <c r="E32" s="15">
        <v>437560</v>
      </c>
      <c r="F32" s="24">
        <v>30000</v>
      </c>
      <c r="G32" s="24">
        <v>30000</v>
      </c>
      <c r="H32" s="24">
        <v>30000</v>
      </c>
      <c r="I32" s="25">
        <v>30000</v>
      </c>
      <c r="J32" s="24">
        <v>30000</v>
      </c>
      <c r="K32" s="24">
        <v>30000</v>
      </c>
      <c r="L32" s="26">
        <v>30000</v>
      </c>
      <c r="M32" s="27">
        <v>30000</v>
      </c>
      <c r="N32" s="27">
        <v>30000</v>
      </c>
      <c r="O32" s="26">
        <v>30000</v>
      </c>
      <c r="P32" s="24">
        <v>30000</v>
      </c>
      <c r="Q32" s="27">
        <v>30000</v>
      </c>
      <c r="R32" s="19">
        <f t="shared" si="3"/>
        <v>360000</v>
      </c>
      <c r="S32" s="20">
        <f>330000</f>
        <v>330000</v>
      </c>
      <c r="T32" s="13">
        <f t="shared" si="1"/>
        <v>467560</v>
      </c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</row>
    <row r="33" spans="1:34" ht="15.75" customHeight="1" x14ac:dyDescent="0.25">
      <c r="A33" s="21">
        <v>33</v>
      </c>
      <c r="B33" s="23" t="s">
        <v>97</v>
      </c>
      <c r="C33" s="50" t="s">
        <v>98</v>
      </c>
      <c r="D33" s="16" t="s">
        <v>99</v>
      </c>
      <c r="E33" s="15">
        <v>331858.32000000007</v>
      </c>
      <c r="F33" s="27">
        <v>25000</v>
      </c>
      <c r="G33" s="27">
        <v>25000</v>
      </c>
      <c r="H33" s="27">
        <v>25000</v>
      </c>
      <c r="I33" s="26">
        <v>25000</v>
      </c>
      <c r="J33" s="27">
        <v>25000</v>
      </c>
      <c r="K33" s="27">
        <v>25000</v>
      </c>
      <c r="L33" s="26">
        <v>25000</v>
      </c>
      <c r="M33" s="27">
        <v>25000</v>
      </c>
      <c r="N33" s="27">
        <v>25000</v>
      </c>
      <c r="O33" s="26">
        <v>25000</v>
      </c>
      <c r="P33" s="27">
        <v>25000</v>
      </c>
      <c r="Q33" s="27">
        <v>25000</v>
      </c>
      <c r="R33" s="19">
        <f t="shared" si="3"/>
        <v>300000</v>
      </c>
      <c r="S33" s="20">
        <f>70000</f>
        <v>70000</v>
      </c>
      <c r="T33" s="13">
        <f t="shared" si="1"/>
        <v>561858.32000000007</v>
      </c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</row>
    <row r="34" spans="1:34" ht="15.75" customHeight="1" x14ac:dyDescent="0.25">
      <c r="A34" s="21">
        <v>34</v>
      </c>
      <c r="B34" s="23" t="s">
        <v>100</v>
      </c>
      <c r="C34" s="29" t="s">
        <v>101</v>
      </c>
      <c r="D34" s="23" t="s">
        <v>102</v>
      </c>
      <c r="E34" s="15">
        <v>100000</v>
      </c>
      <c r="F34" s="24">
        <v>5000</v>
      </c>
      <c r="G34" s="24">
        <v>5000</v>
      </c>
      <c r="H34" s="24">
        <v>5000</v>
      </c>
      <c r="I34" s="25">
        <v>5000</v>
      </c>
      <c r="J34" s="24">
        <v>5000</v>
      </c>
      <c r="K34" s="24">
        <v>5000</v>
      </c>
      <c r="L34" s="26">
        <v>5000</v>
      </c>
      <c r="M34" s="27">
        <v>5000</v>
      </c>
      <c r="N34" s="27">
        <v>5000</v>
      </c>
      <c r="O34" s="26">
        <v>5000</v>
      </c>
      <c r="P34" s="27">
        <v>5000</v>
      </c>
      <c r="Q34" s="27">
        <v>5000</v>
      </c>
      <c r="R34" s="19">
        <f t="shared" si="3"/>
        <v>60000</v>
      </c>
      <c r="S34" s="20">
        <f>40000</f>
        <v>40000</v>
      </c>
      <c r="T34" s="13">
        <f t="shared" si="1"/>
        <v>120000</v>
      </c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</row>
    <row r="35" spans="1:34" ht="15.75" customHeight="1" x14ac:dyDescent="0.25">
      <c r="A35" s="21">
        <v>35</v>
      </c>
      <c r="B35" s="23" t="s">
        <v>103</v>
      </c>
      <c r="C35" s="50" t="s">
        <v>104</v>
      </c>
      <c r="D35" s="16" t="s">
        <v>105</v>
      </c>
      <c r="E35" s="15">
        <v>298333.31</v>
      </c>
      <c r="F35" s="27">
        <v>20000</v>
      </c>
      <c r="G35" s="27">
        <v>20000</v>
      </c>
      <c r="H35" s="55">
        <v>20000</v>
      </c>
      <c r="I35" s="26">
        <v>0</v>
      </c>
      <c r="J35" s="56">
        <v>60000</v>
      </c>
      <c r="K35" s="27">
        <v>30000</v>
      </c>
      <c r="L35" s="26">
        <v>30000</v>
      </c>
      <c r="M35" s="27">
        <v>30000</v>
      </c>
      <c r="N35" s="27">
        <v>30000</v>
      </c>
      <c r="O35" s="26">
        <v>100000</v>
      </c>
      <c r="P35" s="27">
        <v>0</v>
      </c>
      <c r="Q35" s="27">
        <v>0</v>
      </c>
      <c r="R35" s="19">
        <f t="shared" si="3"/>
        <v>340000</v>
      </c>
      <c r="S35" s="32">
        <f>137500+91666.67</f>
        <v>229166.66999999998</v>
      </c>
      <c r="T35" s="13">
        <f t="shared" si="1"/>
        <v>409166.64000000007</v>
      </c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</row>
    <row r="36" spans="1:34" ht="15.75" customHeight="1" x14ac:dyDescent="0.25">
      <c r="A36" s="21">
        <v>36</v>
      </c>
      <c r="B36" s="23" t="s">
        <v>106</v>
      </c>
      <c r="C36" s="50" t="s">
        <v>107</v>
      </c>
      <c r="D36" s="57" t="s">
        <v>108</v>
      </c>
      <c r="E36" s="15">
        <v>110111.11</v>
      </c>
      <c r="F36" s="27">
        <v>10000</v>
      </c>
      <c r="G36" s="27">
        <v>10000</v>
      </c>
      <c r="H36" s="27">
        <v>10000</v>
      </c>
      <c r="I36" s="26">
        <v>10000</v>
      </c>
      <c r="J36" s="27">
        <v>10000</v>
      </c>
      <c r="K36" s="27">
        <v>10000</v>
      </c>
      <c r="L36" s="26">
        <v>10000</v>
      </c>
      <c r="M36" s="27">
        <v>10000</v>
      </c>
      <c r="N36" s="27">
        <v>10000</v>
      </c>
      <c r="O36" s="26">
        <v>10000</v>
      </c>
      <c r="P36" s="27">
        <v>10000</v>
      </c>
      <c r="Q36" s="27">
        <v>10000</v>
      </c>
      <c r="R36" s="19">
        <f t="shared" si="3"/>
        <v>120000</v>
      </c>
      <c r="S36" s="20">
        <f>40000+50000</f>
        <v>90000</v>
      </c>
      <c r="T36" s="13">
        <f t="shared" si="1"/>
        <v>140111.10999999999</v>
      </c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</row>
    <row r="37" spans="1:34" ht="15.75" customHeight="1" x14ac:dyDescent="0.25">
      <c r="A37" s="21">
        <v>37</v>
      </c>
      <c r="B37" s="23" t="s">
        <v>109</v>
      </c>
      <c r="C37" s="58" t="s">
        <v>24</v>
      </c>
      <c r="D37" s="16" t="s">
        <v>110</v>
      </c>
      <c r="E37" s="15">
        <v>204062.49</v>
      </c>
      <c r="F37" s="27">
        <v>5000</v>
      </c>
      <c r="G37" s="27">
        <v>5000</v>
      </c>
      <c r="H37" s="27">
        <v>5000</v>
      </c>
      <c r="I37" s="26">
        <v>0</v>
      </c>
      <c r="J37" s="27">
        <v>0</v>
      </c>
      <c r="K37" s="27">
        <v>0</v>
      </c>
      <c r="L37" s="26">
        <v>0</v>
      </c>
      <c r="M37" s="27">
        <v>0</v>
      </c>
      <c r="N37" s="27">
        <v>0</v>
      </c>
      <c r="O37" s="26">
        <v>0</v>
      </c>
      <c r="P37" s="27">
        <v>0</v>
      </c>
      <c r="Q37" s="27">
        <v>0</v>
      </c>
      <c r="R37" s="19">
        <f t="shared" si="3"/>
        <v>15000</v>
      </c>
      <c r="S37" s="32">
        <f>62396+146666.68</f>
        <v>209062.68</v>
      </c>
      <c r="T37" s="13">
        <f t="shared" si="1"/>
        <v>9999.8099999999977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spans="1:34" ht="15.75" customHeight="1" x14ac:dyDescent="0.25">
      <c r="A38" s="21">
        <v>38</v>
      </c>
      <c r="B38" s="23" t="s">
        <v>111</v>
      </c>
      <c r="C38" s="53"/>
      <c r="D38" s="16" t="s">
        <v>112</v>
      </c>
      <c r="E38" s="15">
        <v>53333.380000000005</v>
      </c>
      <c r="F38" s="27">
        <v>5000</v>
      </c>
      <c r="G38" s="27">
        <v>5000</v>
      </c>
      <c r="H38" s="27">
        <v>5000</v>
      </c>
      <c r="I38" s="26">
        <v>5000</v>
      </c>
      <c r="J38" s="27">
        <v>5000</v>
      </c>
      <c r="K38" s="27">
        <v>12000</v>
      </c>
      <c r="L38" s="26">
        <v>12000</v>
      </c>
      <c r="M38" s="27">
        <v>12000</v>
      </c>
      <c r="N38" s="27">
        <v>12000</v>
      </c>
      <c r="O38" s="26">
        <v>12000</v>
      </c>
      <c r="P38" s="27">
        <v>12000</v>
      </c>
      <c r="Q38" s="27">
        <v>12000</v>
      </c>
      <c r="R38" s="19">
        <f t="shared" si="3"/>
        <v>109000</v>
      </c>
      <c r="S38" s="20">
        <f>20000</f>
        <v>20000</v>
      </c>
      <c r="T38" s="13">
        <f t="shared" si="1"/>
        <v>142333.38</v>
      </c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</row>
    <row r="39" spans="1:34" ht="15.75" customHeight="1" x14ac:dyDescent="0.25">
      <c r="A39" s="21">
        <v>39</v>
      </c>
      <c r="B39" s="23" t="s">
        <v>113</v>
      </c>
      <c r="C39" s="53"/>
      <c r="D39" s="16" t="s">
        <v>114</v>
      </c>
      <c r="E39" s="15">
        <v>141000</v>
      </c>
      <c r="F39" s="27">
        <v>5000</v>
      </c>
      <c r="G39" s="27">
        <v>5000</v>
      </c>
      <c r="H39" s="27">
        <v>5000</v>
      </c>
      <c r="I39" s="26">
        <v>5000</v>
      </c>
      <c r="J39" s="27">
        <v>5000</v>
      </c>
      <c r="K39" s="27">
        <v>5000</v>
      </c>
      <c r="L39" s="26">
        <v>5000</v>
      </c>
      <c r="M39" s="27">
        <v>5000</v>
      </c>
      <c r="N39" s="27">
        <v>5000</v>
      </c>
      <c r="O39" s="26">
        <v>5000</v>
      </c>
      <c r="P39" s="27">
        <v>5000</v>
      </c>
      <c r="Q39" s="27">
        <v>5000</v>
      </c>
      <c r="R39" s="19">
        <f t="shared" si="3"/>
        <v>60000</v>
      </c>
      <c r="S39" s="32">
        <v>57750</v>
      </c>
      <c r="T39" s="13">
        <f t="shared" si="1"/>
        <v>143250</v>
      </c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</row>
    <row r="40" spans="1:34" ht="15.75" customHeight="1" x14ac:dyDescent="0.25">
      <c r="A40" s="21">
        <v>40</v>
      </c>
      <c r="B40" s="23" t="s">
        <v>115</v>
      </c>
      <c r="C40" s="53" t="s">
        <v>24</v>
      </c>
      <c r="D40" s="16" t="s">
        <v>116</v>
      </c>
      <c r="E40" s="15">
        <v>10000</v>
      </c>
      <c r="F40" s="27">
        <v>0</v>
      </c>
      <c r="G40" s="27">
        <v>0</v>
      </c>
      <c r="H40" s="27">
        <v>0</v>
      </c>
      <c r="I40" s="26">
        <v>0</v>
      </c>
      <c r="J40" s="27">
        <v>0</v>
      </c>
      <c r="K40" s="27">
        <v>0</v>
      </c>
      <c r="L40" s="26">
        <v>0</v>
      </c>
      <c r="M40" s="27">
        <v>0</v>
      </c>
      <c r="N40" s="27">
        <v>0</v>
      </c>
      <c r="O40" s="26">
        <v>0</v>
      </c>
      <c r="P40" s="27">
        <v>0</v>
      </c>
      <c r="Q40" s="27">
        <v>0</v>
      </c>
      <c r="R40" s="19">
        <f t="shared" si="3"/>
        <v>0</v>
      </c>
      <c r="S40" s="20"/>
      <c r="T40" s="13">
        <f t="shared" si="1"/>
        <v>10000</v>
      </c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</row>
    <row r="41" spans="1:34" ht="15.75" customHeight="1" x14ac:dyDescent="0.25">
      <c r="A41" s="21">
        <v>41</v>
      </c>
      <c r="B41" s="23" t="s">
        <v>117</v>
      </c>
      <c r="C41" s="50" t="s">
        <v>118</v>
      </c>
      <c r="D41" s="16" t="s">
        <v>119</v>
      </c>
      <c r="E41" s="15">
        <v>439000.01</v>
      </c>
      <c r="F41" s="24">
        <v>5000</v>
      </c>
      <c r="G41" s="24">
        <v>5000</v>
      </c>
      <c r="H41" s="24">
        <v>5000</v>
      </c>
      <c r="I41" s="25">
        <v>5000</v>
      </c>
      <c r="J41" s="24">
        <v>5000</v>
      </c>
      <c r="K41" s="24">
        <v>5000</v>
      </c>
      <c r="L41" s="26">
        <v>25000</v>
      </c>
      <c r="M41" s="27">
        <v>25000</v>
      </c>
      <c r="N41" s="27">
        <v>25000</v>
      </c>
      <c r="O41" s="26">
        <v>25000</v>
      </c>
      <c r="P41" s="27">
        <v>25000</v>
      </c>
      <c r="Q41" s="27">
        <v>25000</v>
      </c>
      <c r="R41" s="19">
        <f t="shared" si="3"/>
        <v>180000</v>
      </c>
      <c r="S41" s="32">
        <f>30000+20000+70000+45000</f>
        <v>165000</v>
      </c>
      <c r="T41" s="13">
        <f t="shared" si="1"/>
        <v>454000.01</v>
      </c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spans="1:34" ht="15.75" customHeight="1" x14ac:dyDescent="0.25">
      <c r="A42" s="21">
        <v>42</v>
      </c>
      <c r="B42" s="23" t="s">
        <v>120</v>
      </c>
      <c r="C42" s="50" t="s">
        <v>121</v>
      </c>
      <c r="D42" s="16" t="s">
        <v>122</v>
      </c>
      <c r="E42" s="15">
        <v>230000</v>
      </c>
      <c r="F42" s="27">
        <v>10000</v>
      </c>
      <c r="G42" s="27">
        <v>10000</v>
      </c>
      <c r="H42" s="27">
        <v>10000</v>
      </c>
      <c r="I42" s="26">
        <v>10000</v>
      </c>
      <c r="J42" s="27">
        <v>10000</v>
      </c>
      <c r="K42" s="27">
        <v>10000</v>
      </c>
      <c r="L42" s="26">
        <v>10000</v>
      </c>
      <c r="M42" s="27">
        <v>10000</v>
      </c>
      <c r="N42" s="27">
        <v>10000</v>
      </c>
      <c r="O42" s="26">
        <v>10000</v>
      </c>
      <c r="P42" s="27">
        <v>10000</v>
      </c>
      <c r="Q42" s="27">
        <v>10000</v>
      </c>
      <c r="R42" s="19">
        <f t="shared" si="3"/>
        <v>120000</v>
      </c>
      <c r="S42" s="20"/>
      <c r="T42" s="13">
        <f t="shared" si="1"/>
        <v>350000</v>
      </c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1:34" ht="15.75" customHeight="1" x14ac:dyDescent="0.25">
      <c r="A43" s="21">
        <v>43</v>
      </c>
      <c r="B43" s="23" t="s">
        <v>123</v>
      </c>
      <c r="C43" s="28"/>
      <c r="D43" s="23" t="s">
        <v>124</v>
      </c>
      <c r="E43" s="15">
        <v>960000</v>
      </c>
      <c r="F43" s="24">
        <v>20000</v>
      </c>
      <c r="G43" s="24">
        <v>20000</v>
      </c>
      <c r="H43" s="24">
        <v>20000</v>
      </c>
      <c r="I43" s="25">
        <v>20000</v>
      </c>
      <c r="J43" s="24">
        <v>20000</v>
      </c>
      <c r="K43" s="24">
        <v>20000</v>
      </c>
      <c r="L43" s="26">
        <v>20000</v>
      </c>
      <c r="M43" s="27">
        <v>20000</v>
      </c>
      <c r="N43" s="27">
        <v>20000</v>
      </c>
      <c r="O43" s="26">
        <v>20000</v>
      </c>
      <c r="P43" s="27">
        <v>20000</v>
      </c>
      <c r="Q43" s="27">
        <v>20000</v>
      </c>
      <c r="R43" s="19">
        <f t="shared" si="3"/>
        <v>240000</v>
      </c>
      <c r="S43" s="20"/>
      <c r="T43" s="13">
        <f t="shared" si="1"/>
        <v>1200000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</row>
    <row r="44" spans="1:34" ht="15.75" customHeight="1" x14ac:dyDescent="0.25">
      <c r="A44" s="21">
        <v>44</v>
      </c>
      <c r="B44" s="59" t="s">
        <v>125</v>
      </c>
      <c r="C44" s="50" t="s">
        <v>126</v>
      </c>
      <c r="D44" s="16" t="s">
        <v>127</v>
      </c>
      <c r="E44" s="15">
        <v>593400</v>
      </c>
      <c r="F44" s="24">
        <v>30000</v>
      </c>
      <c r="G44" s="24">
        <v>30000</v>
      </c>
      <c r="H44" s="24">
        <v>30000</v>
      </c>
      <c r="I44" s="25">
        <v>30000</v>
      </c>
      <c r="J44" s="24">
        <v>30000</v>
      </c>
      <c r="K44" s="24">
        <v>30000</v>
      </c>
      <c r="L44" s="26">
        <v>30000</v>
      </c>
      <c r="M44" s="27">
        <v>30000</v>
      </c>
      <c r="N44" s="27">
        <v>30000</v>
      </c>
      <c r="O44" s="26">
        <v>30000</v>
      </c>
      <c r="P44" s="27">
        <v>30000</v>
      </c>
      <c r="Q44" s="27">
        <v>30000</v>
      </c>
      <c r="R44" s="19">
        <f t="shared" si="3"/>
        <v>360000</v>
      </c>
      <c r="S44" s="20">
        <f>500000+300000</f>
        <v>800000</v>
      </c>
      <c r="T44" s="13">
        <f t="shared" si="1"/>
        <v>153400</v>
      </c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</row>
    <row r="45" spans="1:34" ht="15.75" customHeight="1" x14ac:dyDescent="0.25">
      <c r="A45" s="21">
        <v>45</v>
      </c>
      <c r="B45" s="23" t="s">
        <v>128</v>
      </c>
      <c r="C45" s="50" t="s">
        <v>129</v>
      </c>
      <c r="D45" s="16" t="s">
        <v>130</v>
      </c>
      <c r="E45" s="15">
        <v>726000</v>
      </c>
      <c r="F45" s="27">
        <v>7000</v>
      </c>
      <c r="G45" s="27">
        <v>7000</v>
      </c>
      <c r="H45" s="27">
        <v>7000</v>
      </c>
      <c r="I45" s="26">
        <v>7000</v>
      </c>
      <c r="J45" s="27">
        <v>7000</v>
      </c>
      <c r="K45" s="27">
        <v>7000</v>
      </c>
      <c r="L45" s="26">
        <v>7000</v>
      </c>
      <c r="M45" s="27">
        <v>7000</v>
      </c>
      <c r="N45" s="27">
        <v>7000</v>
      </c>
      <c r="O45" s="26">
        <v>7000</v>
      </c>
      <c r="P45" s="27">
        <v>7000</v>
      </c>
      <c r="Q45" s="27">
        <v>7000</v>
      </c>
      <c r="R45" s="19">
        <f t="shared" si="3"/>
        <v>84000</v>
      </c>
      <c r="S45" s="32">
        <v>122187.46</v>
      </c>
      <c r="T45" s="13">
        <f t="shared" si="1"/>
        <v>687812.54</v>
      </c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</row>
    <row r="46" spans="1:34" ht="15.75" customHeight="1" x14ac:dyDescent="0.25">
      <c r="A46" s="21">
        <v>46</v>
      </c>
      <c r="B46" s="13" t="s">
        <v>131</v>
      </c>
      <c r="C46" s="46" t="s">
        <v>132</v>
      </c>
      <c r="D46" s="27" t="s">
        <v>133</v>
      </c>
      <c r="E46" s="60">
        <v>127326.35</v>
      </c>
      <c r="F46" s="27">
        <v>5000</v>
      </c>
      <c r="G46" s="27">
        <v>5000</v>
      </c>
      <c r="H46" s="27">
        <v>5000</v>
      </c>
      <c r="I46" s="26">
        <v>5000</v>
      </c>
      <c r="J46" s="27">
        <v>0</v>
      </c>
      <c r="K46" s="27">
        <v>0</v>
      </c>
      <c r="L46" s="26">
        <v>30000</v>
      </c>
      <c r="M46" s="27">
        <v>30000</v>
      </c>
      <c r="N46" s="27">
        <v>15000</v>
      </c>
      <c r="O46" s="26">
        <v>15000</v>
      </c>
      <c r="P46" s="27">
        <v>15000</v>
      </c>
      <c r="Q46" s="27">
        <v>15000</v>
      </c>
      <c r="R46" s="19">
        <f t="shared" si="3"/>
        <v>140000</v>
      </c>
      <c r="S46" s="20">
        <f>40000+35000+50000</f>
        <v>125000</v>
      </c>
      <c r="T46" s="13">
        <f t="shared" si="1"/>
        <v>142326.34999999998</v>
      </c>
      <c r="U46" s="6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</row>
    <row r="47" spans="1:34" ht="15.75" customHeight="1" x14ac:dyDescent="0.25">
      <c r="A47" s="21">
        <v>47</v>
      </c>
      <c r="B47" s="13" t="s">
        <v>134</v>
      </c>
      <c r="C47" s="62" t="s">
        <v>135</v>
      </c>
      <c r="D47" s="63" t="s">
        <v>136</v>
      </c>
      <c r="E47" s="60">
        <v>90000</v>
      </c>
      <c r="F47" s="27">
        <v>10000</v>
      </c>
      <c r="G47" s="27">
        <v>10000</v>
      </c>
      <c r="H47" s="27">
        <v>10000</v>
      </c>
      <c r="I47" s="26">
        <v>10000</v>
      </c>
      <c r="J47" s="27">
        <v>10000</v>
      </c>
      <c r="K47" s="27">
        <v>10000</v>
      </c>
      <c r="L47" s="26">
        <v>10000</v>
      </c>
      <c r="M47" s="27">
        <v>10000</v>
      </c>
      <c r="N47" s="27">
        <v>10000</v>
      </c>
      <c r="O47" s="26">
        <v>10000</v>
      </c>
      <c r="P47" s="27">
        <v>10000</v>
      </c>
      <c r="Q47" s="27">
        <v>10000</v>
      </c>
      <c r="R47" s="19">
        <f t="shared" si="3"/>
        <v>120000</v>
      </c>
      <c r="S47" s="20">
        <f>90000</f>
        <v>90000</v>
      </c>
      <c r="T47" s="13">
        <f t="shared" si="1"/>
        <v>120000</v>
      </c>
      <c r="U47" s="6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</row>
    <row r="48" spans="1:34" ht="15.75" customHeight="1" x14ac:dyDescent="0.25">
      <c r="A48" s="21">
        <v>49</v>
      </c>
      <c r="B48" s="13" t="s">
        <v>137</v>
      </c>
      <c r="C48" s="22" t="s">
        <v>138</v>
      </c>
      <c r="D48" s="13" t="s">
        <v>139</v>
      </c>
      <c r="E48" s="60">
        <v>2500000</v>
      </c>
      <c r="F48" s="27">
        <v>200000</v>
      </c>
      <c r="G48" s="27">
        <v>200000</v>
      </c>
      <c r="H48" s="27">
        <v>200000</v>
      </c>
      <c r="I48" s="26">
        <v>200000</v>
      </c>
      <c r="J48" s="27">
        <v>200000</v>
      </c>
      <c r="K48" s="27">
        <v>200000</v>
      </c>
      <c r="L48" s="26">
        <v>200000</v>
      </c>
      <c r="M48" s="27">
        <v>200000</v>
      </c>
      <c r="N48" s="27">
        <v>200000</v>
      </c>
      <c r="O48" s="26">
        <v>200000</v>
      </c>
      <c r="P48" s="27">
        <v>200000</v>
      </c>
      <c r="Q48" s="27">
        <v>200000</v>
      </c>
      <c r="R48" s="19">
        <f t="shared" si="3"/>
        <v>2400000</v>
      </c>
      <c r="S48" s="20">
        <f>1650000</f>
        <v>1650000</v>
      </c>
      <c r="T48" s="13">
        <f t="shared" si="1"/>
        <v>3250000</v>
      </c>
      <c r="U48" s="6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</row>
    <row r="49" spans="1:34" ht="15.75" customHeight="1" x14ac:dyDescent="0.25">
      <c r="A49" s="21">
        <v>50</v>
      </c>
      <c r="B49" s="13" t="s">
        <v>140</v>
      </c>
      <c r="C49" s="14"/>
      <c r="D49" s="13" t="s">
        <v>141</v>
      </c>
      <c r="E49" s="60">
        <v>171250</v>
      </c>
      <c r="F49" s="27">
        <v>10000</v>
      </c>
      <c r="G49" s="27">
        <v>10000</v>
      </c>
      <c r="H49" s="27">
        <v>10000</v>
      </c>
      <c r="I49" s="26">
        <v>10000</v>
      </c>
      <c r="J49" s="27">
        <v>10000</v>
      </c>
      <c r="K49" s="27">
        <v>10000</v>
      </c>
      <c r="L49" s="26">
        <v>10000</v>
      </c>
      <c r="M49" s="27">
        <v>10000</v>
      </c>
      <c r="N49" s="27">
        <v>10000</v>
      </c>
      <c r="O49" s="26">
        <v>10000</v>
      </c>
      <c r="P49" s="27">
        <v>10000</v>
      </c>
      <c r="Q49" s="27">
        <v>10000</v>
      </c>
      <c r="R49" s="19">
        <f t="shared" si="3"/>
        <v>120000</v>
      </c>
      <c r="S49" s="20">
        <f>11000+100000</f>
        <v>111000</v>
      </c>
      <c r="T49" s="13">
        <f t="shared" si="1"/>
        <v>180250</v>
      </c>
      <c r="U49" s="6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</row>
    <row r="50" spans="1:34" ht="15.75" customHeight="1" x14ac:dyDescent="0.25">
      <c r="A50" s="21">
        <v>51</v>
      </c>
      <c r="B50" s="13" t="s">
        <v>142</v>
      </c>
      <c r="C50" s="46" t="s">
        <v>143</v>
      </c>
      <c r="D50" s="13" t="s">
        <v>144</v>
      </c>
      <c r="E50" s="60">
        <v>422479.05</v>
      </c>
      <c r="F50" s="27">
        <f>10000+27500</f>
        <v>37500</v>
      </c>
      <c r="G50" s="27">
        <v>10000</v>
      </c>
      <c r="H50" s="27">
        <v>10000</v>
      </c>
      <c r="I50" s="26">
        <v>10000</v>
      </c>
      <c r="J50" s="27">
        <v>10000</v>
      </c>
      <c r="K50" s="27">
        <v>10000</v>
      </c>
      <c r="L50" s="26">
        <v>10000</v>
      </c>
      <c r="M50" s="27">
        <v>10000</v>
      </c>
      <c r="N50" s="27">
        <v>10000</v>
      </c>
      <c r="O50" s="26">
        <v>10000</v>
      </c>
      <c r="P50" s="13">
        <f>2000+10000</f>
        <v>12000</v>
      </c>
      <c r="Q50" s="27">
        <v>10000</v>
      </c>
      <c r="R50" s="19">
        <f t="shared" si="3"/>
        <v>149500</v>
      </c>
      <c r="S50" s="32">
        <v>144599.95000000001</v>
      </c>
      <c r="T50" s="13">
        <f t="shared" si="1"/>
        <v>427379.10000000003</v>
      </c>
      <c r="U50" s="6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</row>
    <row r="51" spans="1:34" ht="15.75" customHeight="1" x14ac:dyDescent="0.25">
      <c r="A51" s="21">
        <v>52</v>
      </c>
      <c r="B51" s="23" t="s">
        <v>145</v>
      </c>
      <c r="C51" s="46" t="s">
        <v>146</v>
      </c>
      <c r="D51" s="13" t="s">
        <v>147</v>
      </c>
      <c r="E51" s="60">
        <v>505000</v>
      </c>
      <c r="F51" s="27">
        <v>30000</v>
      </c>
      <c r="G51" s="27">
        <v>30000</v>
      </c>
      <c r="H51" s="27">
        <v>30000</v>
      </c>
      <c r="I51" s="26">
        <v>30000</v>
      </c>
      <c r="J51" s="27">
        <v>30000</v>
      </c>
      <c r="K51" s="27">
        <v>10000</v>
      </c>
      <c r="L51" s="26">
        <v>10000</v>
      </c>
      <c r="M51" s="27">
        <v>10000</v>
      </c>
      <c r="N51" s="27">
        <v>50000</v>
      </c>
      <c r="O51" s="26">
        <v>50000</v>
      </c>
      <c r="P51" s="27">
        <v>50000</v>
      </c>
      <c r="Q51" s="27">
        <v>50000</v>
      </c>
      <c r="R51" s="19">
        <f t="shared" si="3"/>
        <v>380000</v>
      </c>
      <c r="S51" s="20"/>
      <c r="T51" s="13">
        <f t="shared" si="1"/>
        <v>885000</v>
      </c>
      <c r="U51" s="6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spans="1:34" ht="15.75" customHeight="1" x14ac:dyDescent="0.25">
      <c r="A52" s="21">
        <v>53</v>
      </c>
      <c r="B52" s="13" t="s">
        <v>148</v>
      </c>
      <c r="C52" s="31" t="s">
        <v>24</v>
      </c>
      <c r="D52" s="23" t="s">
        <v>149</v>
      </c>
      <c r="E52" s="60">
        <v>32833.39</v>
      </c>
      <c r="F52" s="27">
        <v>5000</v>
      </c>
      <c r="G52" s="27">
        <v>5000</v>
      </c>
      <c r="H52" s="27">
        <v>5000</v>
      </c>
      <c r="I52" s="26">
        <v>0</v>
      </c>
      <c r="J52" s="27">
        <v>0</v>
      </c>
      <c r="K52" s="27">
        <v>0</v>
      </c>
      <c r="L52" s="26">
        <v>0</v>
      </c>
      <c r="M52" s="27">
        <v>0</v>
      </c>
      <c r="N52" s="27">
        <v>0</v>
      </c>
      <c r="O52" s="26">
        <v>0</v>
      </c>
      <c r="P52" s="27">
        <v>0</v>
      </c>
      <c r="Q52" s="27">
        <v>0</v>
      </c>
      <c r="R52" s="19">
        <f t="shared" si="3"/>
        <v>15000</v>
      </c>
      <c r="S52" s="20"/>
      <c r="T52" s="13">
        <f t="shared" si="1"/>
        <v>47833.39</v>
      </c>
      <c r="U52" s="6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</row>
    <row r="53" spans="1:34" ht="15.75" customHeight="1" x14ac:dyDescent="0.25">
      <c r="A53" s="21">
        <v>54</v>
      </c>
      <c r="B53" s="13" t="s">
        <v>150</v>
      </c>
      <c r="C53" s="14"/>
      <c r="D53" s="13" t="s">
        <v>151</v>
      </c>
      <c r="E53" s="60">
        <v>375000</v>
      </c>
      <c r="F53" s="27">
        <v>20000</v>
      </c>
      <c r="G53" s="27">
        <v>20000</v>
      </c>
      <c r="H53" s="27">
        <v>20000</v>
      </c>
      <c r="I53" s="26">
        <v>20000</v>
      </c>
      <c r="J53" s="27">
        <v>20000</v>
      </c>
      <c r="K53" s="27">
        <v>20000</v>
      </c>
      <c r="L53" s="26">
        <v>20000</v>
      </c>
      <c r="M53" s="27">
        <v>20000</v>
      </c>
      <c r="N53" s="27">
        <v>20000</v>
      </c>
      <c r="O53" s="26">
        <v>20000</v>
      </c>
      <c r="P53" s="27">
        <v>20000</v>
      </c>
      <c r="Q53" s="27">
        <v>20000</v>
      </c>
      <c r="R53" s="19">
        <f t="shared" si="3"/>
        <v>240000</v>
      </c>
      <c r="S53" s="20"/>
      <c r="T53" s="13">
        <f t="shared" si="1"/>
        <v>615000</v>
      </c>
      <c r="U53" s="6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</row>
    <row r="54" spans="1:34" ht="15.75" customHeight="1" x14ac:dyDescent="0.25">
      <c r="A54" s="21">
        <v>55</v>
      </c>
      <c r="B54" s="23" t="s">
        <v>152</v>
      </c>
      <c r="C54" s="64" t="s">
        <v>24</v>
      </c>
      <c r="D54" s="23" t="s">
        <v>153</v>
      </c>
      <c r="E54" s="60">
        <v>52000</v>
      </c>
      <c r="F54" s="27">
        <v>0</v>
      </c>
      <c r="G54" s="27">
        <v>0</v>
      </c>
      <c r="H54" s="27">
        <v>0</v>
      </c>
      <c r="I54" s="26">
        <v>0</v>
      </c>
      <c r="J54" s="27">
        <v>0</v>
      </c>
      <c r="K54" s="27">
        <v>0</v>
      </c>
      <c r="L54" s="26">
        <v>0</v>
      </c>
      <c r="M54" s="27">
        <v>0</v>
      </c>
      <c r="N54" s="27">
        <v>0</v>
      </c>
      <c r="O54" s="26">
        <v>0</v>
      </c>
      <c r="P54" s="27">
        <v>0</v>
      </c>
      <c r="Q54" s="27">
        <v>0</v>
      </c>
      <c r="R54" s="19">
        <f t="shared" si="3"/>
        <v>0</v>
      </c>
      <c r="S54" s="20"/>
      <c r="T54" s="13">
        <f t="shared" si="1"/>
        <v>52000</v>
      </c>
      <c r="U54" s="6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</row>
    <row r="55" spans="1:34" ht="15.75" customHeight="1" x14ac:dyDescent="0.25">
      <c r="A55" s="21">
        <v>56</v>
      </c>
      <c r="B55" s="13" t="s">
        <v>154</v>
      </c>
      <c r="C55" s="46" t="s">
        <v>155</v>
      </c>
      <c r="D55" s="13" t="s">
        <v>156</v>
      </c>
      <c r="E55" s="60">
        <v>2170066.6799999997</v>
      </c>
      <c r="F55" s="27">
        <v>60000</v>
      </c>
      <c r="G55" s="27">
        <v>60000</v>
      </c>
      <c r="H55" s="27">
        <v>60000</v>
      </c>
      <c r="I55" s="26">
        <v>60000</v>
      </c>
      <c r="J55" s="27">
        <v>60000</v>
      </c>
      <c r="K55" s="27">
        <v>60000</v>
      </c>
      <c r="L55" s="26">
        <v>60000</v>
      </c>
      <c r="M55" s="27">
        <v>60000</v>
      </c>
      <c r="N55" s="27">
        <v>60000</v>
      </c>
      <c r="O55" s="26">
        <v>60000</v>
      </c>
      <c r="P55" s="27">
        <v>60000</v>
      </c>
      <c r="Q55" s="27">
        <v>60000</v>
      </c>
      <c r="R55" s="19">
        <f t="shared" si="3"/>
        <v>720000</v>
      </c>
      <c r="S55" s="32">
        <v>500000</v>
      </c>
      <c r="T55" s="13">
        <f t="shared" si="1"/>
        <v>2390066.6799999997</v>
      </c>
      <c r="U55" s="6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spans="1:34" ht="15.75" customHeight="1" x14ac:dyDescent="0.25">
      <c r="A56" s="21">
        <v>57</v>
      </c>
      <c r="B56" s="23" t="s">
        <v>157</v>
      </c>
      <c r="C56" s="29" t="s">
        <v>158</v>
      </c>
      <c r="D56" s="23" t="s">
        <v>159</v>
      </c>
      <c r="E56" s="60">
        <v>566183.21</v>
      </c>
      <c r="F56" s="27">
        <v>35000</v>
      </c>
      <c r="G56" s="27">
        <v>35000</v>
      </c>
      <c r="H56" s="27">
        <v>35000</v>
      </c>
      <c r="I56" s="26">
        <v>35000</v>
      </c>
      <c r="J56" s="27">
        <v>35000</v>
      </c>
      <c r="K56" s="24">
        <v>35000</v>
      </c>
      <c r="L56" s="17">
        <f>15000+50000</f>
        <v>65000</v>
      </c>
      <c r="M56" s="27">
        <v>50000</v>
      </c>
      <c r="N56" s="27">
        <v>50000</v>
      </c>
      <c r="O56" s="26">
        <f>15000+35000</f>
        <v>50000</v>
      </c>
      <c r="P56" s="27">
        <v>50000</v>
      </c>
      <c r="Q56" s="27">
        <v>50000</v>
      </c>
      <c r="R56" s="19">
        <f t="shared" si="3"/>
        <v>525000</v>
      </c>
      <c r="S56" s="32">
        <f>210000+60000+200000+400000</f>
        <v>870000</v>
      </c>
      <c r="T56" s="13">
        <f t="shared" si="1"/>
        <v>221183.20999999996</v>
      </c>
      <c r="U56" s="6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</row>
    <row r="57" spans="1:34" ht="15.75" customHeight="1" x14ac:dyDescent="0.25">
      <c r="A57" s="21">
        <v>58</v>
      </c>
      <c r="B57" s="13" t="s">
        <v>160</v>
      </c>
      <c r="C57" s="46" t="s">
        <v>161</v>
      </c>
      <c r="D57" s="13" t="s">
        <v>162</v>
      </c>
      <c r="E57" s="60">
        <v>360218.23</v>
      </c>
      <c r="F57" s="27">
        <v>5000</v>
      </c>
      <c r="G57" s="27">
        <v>5000</v>
      </c>
      <c r="H57" s="27">
        <v>5000</v>
      </c>
      <c r="I57" s="26">
        <v>5000</v>
      </c>
      <c r="J57" s="27">
        <v>5000</v>
      </c>
      <c r="K57" s="27">
        <v>5000</v>
      </c>
      <c r="L57" s="26">
        <v>5000</v>
      </c>
      <c r="M57" s="27">
        <v>5000</v>
      </c>
      <c r="N57" s="27">
        <v>5000</v>
      </c>
      <c r="O57" s="26">
        <v>5000</v>
      </c>
      <c r="P57" s="27">
        <v>5000</v>
      </c>
      <c r="Q57" s="27">
        <v>5000</v>
      </c>
      <c r="R57" s="19">
        <f t="shared" si="3"/>
        <v>60000</v>
      </c>
      <c r="S57" s="32">
        <v>364166.6</v>
      </c>
      <c r="T57" s="13">
        <f t="shared" si="1"/>
        <v>56051.630000000005</v>
      </c>
      <c r="U57" s="6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</row>
    <row r="58" spans="1:34" ht="15.75" customHeight="1" x14ac:dyDescent="0.25">
      <c r="A58" s="21">
        <v>59</v>
      </c>
      <c r="B58" s="23" t="s">
        <v>163</v>
      </c>
      <c r="C58" s="29" t="s">
        <v>164</v>
      </c>
      <c r="D58" s="23" t="s">
        <v>165</v>
      </c>
      <c r="E58" s="60">
        <v>155000</v>
      </c>
      <c r="F58" s="27">
        <v>5000</v>
      </c>
      <c r="G58" s="27">
        <v>5000</v>
      </c>
      <c r="H58" s="27">
        <v>16333.34</v>
      </c>
      <c r="I58" s="26">
        <v>20000</v>
      </c>
      <c r="J58" s="27">
        <v>20000</v>
      </c>
      <c r="K58" s="27">
        <v>20000</v>
      </c>
      <c r="L58" s="26">
        <v>20000</v>
      </c>
      <c r="M58" s="27">
        <v>20000</v>
      </c>
      <c r="N58" s="27">
        <v>3000</v>
      </c>
      <c r="O58" s="26">
        <v>3000</v>
      </c>
      <c r="P58" s="27">
        <v>3000</v>
      </c>
      <c r="Q58" s="27">
        <v>3000</v>
      </c>
      <c r="R58" s="19">
        <f t="shared" si="3"/>
        <v>138333.34</v>
      </c>
      <c r="S58" s="20">
        <f>17000+17000+253333.34+20000</f>
        <v>307333.33999999997</v>
      </c>
      <c r="T58" s="13">
        <f t="shared" si="1"/>
        <v>-14000</v>
      </c>
      <c r="U58" s="6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</row>
    <row r="59" spans="1:34" ht="15.75" customHeight="1" x14ac:dyDescent="0.25">
      <c r="A59" s="21">
        <v>60</v>
      </c>
      <c r="B59" s="13" t="s">
        <v>166</v>
      </c>
      <c r="C59" s="46" t="s">
        <v>167</v>
      </c>
      <c r="D59" s="13" t="s">
        <v>168</v>
      </c>
      <c r="E59" s="60">
        <v>150000</v>
      </c>
      <c r="F59" s="27">
        <v>10000</v>
      </c>
      <c r="G59" s="27">
        <v>10000</v>
      </c>
      <c r="H59" s="27">
        <v>10000</v>
      </c>
      <c r="I59" s="26">
        <v>10000</v>
      </c>
      <c r="J59" s="27">
        <v>10000</v>
      </c>
      <c r="K59" s="27">
        <v>10000</v>
      </c>
      <c r="L59" s="26">
        <v>10000</v>
      </c>
      <c r="M59" s="27">
        <v>10000</v>
      </c>
      <c r="N59" s="27">
        <v>10000</v>
      </c>
      <c r="O59" s="26">
        <v>10000</v>
      </c>
      <c r="P59" s="27">
        <v>10000</v>
      </c>
      <c r="Q59" s="27">
        <v>10000</v>
      </c>
      <c r="R59" s="19">
        <f t="shared" si="3"/>
        <v>120000</v>
      </c>
      <c r="S59" s="20"/>
      <c r="T59" s="13">
        <f t="shared" si="1"/>
        <v>270000</v>
      </c>
      <c r="U59" s="6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spans="1:34" ht="15.75" customHeight="1" x14ac:dyDescent="0.25">
      <c r="A60" s="21">
        <v>61</v>
      </c>
      <c r="B60" s="13" t="s">
        <v>169</v>
      </c>
      <c r="C60" s="62" t="s">
        <v>170</v>
      </c>
      <c r="D60" s="23" t="s">
        <v>171</v>
      </c>
      <c r="E60" s="60">
        <v>131000</v>
      </c>
      <c r="F60" s="24">
        <v>20000</v>
      </c>
      <c r="G60" s="27">
        <v>20000</v>
      </c>
      <c r="H60" s="27">
        <v>20000</v>
      </c>
      <c r="I60" s="26">
        <v>20000</v>
      </c>
      <c r="J60" s="27">
        <v>20000</v>
      </c>
      <c r="K60" s="27">
        <v>20000</v>
      </c>
      <c r="L60" s="26">
        <v>20000</v>
      </c>
      <c r="M60" s="27">
        <v>20000</v>
      </c>
      <c r="N60" s="27">
        <v>20000</v>
      </c>
      <c r="O60" s="26">
        <v>20000</v>
      </c>
      <c r="P60" s="27">
        <v>20000</v>
      </c>
      <c r="Q60" s="27">
        <v>20000</v>
      </c>
      <c r="R60" s="19">
        <f t="shared" si="3"/>
        <v>240000</v>
      </c>
      <c r="S60" s="20">
        <f>32000</f>
        <v>32000</v>
      </c>
      <c r="T60" s="13">
        <f t="shared" si="1"/>
        <v>339000</v>
      </c>
      <c r="U60" s="6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</row>
    <row r="61" spans="1:34" ht="15.75" customHeight="1" x14ac:dyDescent="0.25">
      <c r="A61" s="21">
        <v>62</v>
      </c>
      <c r="B61" s="23" t="s">
        <v>172</v>
      </c>
      <c r="C61" s="64" t="s">
        <v>24</v>
      </c>
      <c r="D61" s="13" t="s">
        <v>173</v>
      </c>
      <c r="E61" s="60">
        <v>515000</v>
      </c>
      <c r="F61" s="27">
        <v>0</v>
      </c>
      <c r="G61" s="27">
        <v>0</v>
      </c>
      <c r="H61" s="27">
        <v>0</v>
      </c>
      <c r="I61" s="26">
        <v>0</v>
      </c>
      <c r="J61" s="27">
        <v>0</v>
      </c>
      <c r="K61" s="27">
        <v>0</v>
      </c>
      <c r="L61" s="26">
        <v>0</v>
      </c>
      <c r="M61" s="27">
        <v>0</v>
      </c>
      <c r="N61" s="27">
        <v>0</v>
      </c>
      <c r="O61" s="26">
        <v>0</v>
      </c>
      <c r="P61" s="27">
        <v>0</v>
      </c>
      <c r="Q61" s="27">
        <v>0</v>
      </c>
      <c r="R61" s="19">
        <f t="shared" si="3"/>
        <v>0</v>
      </c>
      <c r="S61" s="20"/>
      <c r="T61" s="13">
        <f t="shared" si="1"/>
        <v>515000</v>
      </c>
      <c r="U61" s="6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</row>
    <row r="62" spans="1:34" ht="15.75" customHeight="1" x14ac:dyDescent="0.25">
      <c r="A62" s="21">
        <v>63</v>
      </c>
      <c r="B62" s="23" t="s">
        <v>174</v>
      </c>
      <c r="C62" s="29" t="s">
        <v>175</v>
      </c>
      <c r="D62" s="65" t="s">
        <v>176</v>
      </c>
      <c r="E62" s="60">
        <v>980000</v>
      </c>
      <c r="F62" s="27">
        <v>50000</v>
      </c>
      <c r="G62" s="27">
        <v>50000</v>
      </c>
      <c r="H62" s="27">
        <v>50000</v>
      </c>
      <c r="I62" s="26">
        <v>50000</v>
      </c>
      <c r="J62" s="27">
        <v>50000</v>
      </c>
      <c r="K62" s="27">
        <v>50000</v>
      </c>
      <c r="L62" s="26">
        <v>50000</v>
      </c>
      <c r="M62" s="27">
        <v>50000</v>
      </c>
      <c r="N62" s="27">
        <v>50000</v>
      </c>
      <c r="O62" s="26">
        <v>50000</v>
      </c>
      <c r="P62" s="27">
        <v>50000</v>
      </c>
      <c r="Q62" s="27">
        <v>50000</v>
      </c>
      <c r="R62" s="19">
        <f t="shared" si="3"/>
        <v>600000</v>
      </c>
      <c r="S62" s="20">
        <f>100000+135000+165000</f>
        <v>400000</v>
      </c>
      <c r="T62" s="13">
        <f t="shared" si="1"/>
        <v>1180000</v>
      </c>
      <c r="U62" s="6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</row>
    <row r="63" spans="1:34" ht="15.75" customHeight="1" x14ac:dyDescent="0.25">
      <c r="A63" s="21">
        <v>64</v>
      </c>
      <c r="B63" s="23" t="s">
        <v>177</v>
      </c>
      <c r="C63" s="46" t="s">
        <v>178</v>
      </c>
      <c r="D63" s="13" t="s">
        <v>179</v>
      </c>
      <c r="E63" s="60">
        <v>720000</v>
      </c>
      <c r="F63" s="27">
        <v>30000</v>
      </c>
      <c r="G63" s="27">
        <v>30000</v>
      </c>
      <c r="H63" s="27">
        <v>30000</v>
      </c>
      <c r="I63" s="26">
        <v>30000</v>
      </c>
      <c r="J63" s="27">
        <v>30000</v>
      </c>
      <c r="K63" s="27">
        <v>20000</v>
      </c>
      <c r="L63" s="26">
        <v>20000</v>
      </c>
      <c r="M63" s="27">
        <v>20000</v>
      </c>
      <c r="N63" s="27">
        <v>20000</v>
      </c>
      <c r="O63" s="26">
        <v>20000</v>
      </c>
      <c r="P63" s="27">
        <v>20000</v>
      </c>
      <c r="Q63" s="27">
        <v>20000</v>
      </c>
      <c r="R63" s="19">
        <f t="shared" si="3"/>
        <v>290000</v>
      </c>
      <c r="S63" s="20">
        <f>80000</f>
        <v>80000</v>
      </c>
      <c r="T63" s="13">
        <f t="shared" si="1"/>
        <v>930000</v>
      </c>
      <c r="U63" s="6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</row>
    <row r="64" spans="1:34" ht="15.75" customHeight="1" x14ac:dyDescent="0.25">
      <c r="A64" s="21">
        <v>65</v>
      </c>
      <c r="B64" s="23" t="s">
        <v>180</v>
      </c>
      <c r="C64" s="46" t="s">
        <v>181</v>
      </c>
      <c r="D64" s="13" t="s">
        <v>182</v>
      </c>
      <c r="E64" s="60">
        <v>385000</v>
      </c>
      <c r="F64" s="27">
        <v>10000</v>
      </c>
      <c r="G64" s="27">
        <v>10000</v>
      </c>
      <c r="H64" s="27">
        <v>10000</v>
      </c>
      <c r="I64" s="26">
        <v>50000</v>
      </c>
      <c r="J64" s="27">
        <v>50000</v>
      </c>
      <c r="K64" s="27">
        <v>50000</v>
      </c>
      <c r="L64" s="26">
        <v>50000</v>
      </c>
      <c r="M64" s="27">
        <v>50000</v>
      </c>
      <c r="N64" s="27">
        <v>50000</v>
      </c>
      <c r="O64" s="26">
        <v>100000</v>
      </c>
      <c r="P64" s="27">
        <v>100000</v>
      </c>
      <c r="Q64" s="27">
        <v>100000</v>
      </c>
      <c r="R64" s="19">
        <f t="shared" si="3"/>
        <v>630000</v>
      </c>
      <c r="S64" s="32">
        <f>30000+50000+120000</f>
        <v>200000</v>
      </c>
      <c r="T64" s="13">
        <f t="shared" si="1"/>
        <v>815000</v>
      </c>
      <c r="U64" s="6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</row>
    <row r="65" spans="1:34" ht="15.75" customHeight="1" x14ac:dyDescent="0.25">
      <c r="A65" s="21">
        <v>66</v>
      </c>
      <c r="B65" s="23" t="s">
        <v>183</v>
      </c>
      <c r="C65" s="46" t="s">
        <v>184</v>
      </c>
      <c r="D65" s="13" t="s">
        <v>185</v>
      </c>
      <c r="E65" s="60">
        <v>330000</v>
      </c>
      <c r="F65" s="27">
        <v>20000</v>
      </c>
      <c r="G65" s="27">
        <v>20000</v>
      </c>
      <c r="H65" s="27">
        <v>20000</v>
      </c>
      <c r="I65" s="26">
        <v>20000</v>
      </c>
      <c r="J65" s="27">
        <v>20000</v>
      </c>
      <c r="K65" s="27">
        <v>20000</v>
      </c>
      <c r="L65" s="26">
        <v>20000</v>
      </c>
      <c r="M65" s="27">
        <v>20000</v>
      </c>
      <c r="N65" s="27">
        <v>20000</v>
      </c>
      <c r="O65" s="26">
        <v>20000</v>
      </c>
      <c r="P65" s="27">
        <v>20000</v>
      </c>
      <c r="Q65" s="27">
        <v>20000</v>
      </c>
      <c r="R65" s="19">
        <f t="shared" si="3"/>
        <v>240000</v>
      </c>
      <c r="S65" s="20"/>
      <c r="T65" s="13">
        <f t="shared" si="1"/>
        <v>570000</v>
      </c>
      <c r="U65" s="6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:34" ht="15.75" customHeight="1" x14ac:dyDescent="0.25">
      <c r="A66" s="21">
        <v>67</v>
      </c>
      <c r="B66" s="23" t="s">
        <v>186</v>
      </c>
      <c r="C66" s="14"/>
      <c r="D66" s="13" t="s">
        <v>187</v>
      </c>
      <c r="E66" s="60">
        <v>110000</v>
      </c>
      <c r="F66" s="27">
        <v>0</v>
      </c>
      <c r="G66" s="27">
        <v>0</v>
      </c>
      <c r="H66" s="27">
        <v>0</v>
      </c>
      <c r="I66" s="26">
        <v>0</v>
      </c>
      <c r="J66" s="27">
        <v>0</v>
      </c>
      <c r="K66" s="27">
        <v>0</v>
      </c>
      <c r="L66" s="26">
        <v>0</v>
      </c>
      <c r="M66" s="27">
        <v>30000</v>
      </c>
      <c r="N66" s="27">
        <v>0</v>
      </c>
      <c r="O66" s="26">
        <v>0</v>
      </c>
      <c r="P66" s="27">
        <v>50000</v>
      </c>
      <c r="Q66" s="27">
        <v>0</v>
      </c>
      <c r="R66" s="19">
        <f t="shared" si="3"/>
        <v>80000</v>
      </c>
      <c r="S66" s="32">
        <f>55000+36666.67</f>
        <v>91666.67</v>
      </c>
      <c r="T66" s="13">
        <f t="shared" ref="T66:T129" si="4">E66+R66-S66</f>
        <v>98333.33</v>
      </c>
      <c r="U66" s="6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:34" ht="15.75" customHeight="1" x14ac:dyDescent="0.25">
      <c r="A67" s="21">
        <v>68</v>
      </c>
      <c r="B67" s="23" t="s">
        <v>188</v>
      </c>
      <c r="C67" s="66" t="s">
        <v>24</v>
      </c>
      <c r="D67" s="13" t="s">
        <v>189</v>
      </c>
      <c r="E67" s="60">
        <v>310000</v>
      </c>
      <c r="F67" s="27">
        <v>0</v>
      </c>
      <c r="G67" s="27">
        <v>0</v>
      </c>
      <c r="H67" s="27">
        <v>0</v>
      </c>
      <c r="I67" s="26">
        <v>0</v>
      </c>
      <c r="J67" s="27">
        <v>0</v>
      </c>
      <c r="K67" s="27">
        <v>0</v>
      </c>
      <c r="L67" s="26">
        <v>0</v>
      </c>
      <c r="M67" s="27">
        <v>0</v>
      </c>
      <c r="N67" s="27">
        <v>0</v>
      </c>
      <c r="O67" s="26">
        <v>0</v>
      </c>
      <c r="P67" s="27">
        <v>0</v>
      </c>
      <c r="Q67" s="27">
        <v>0</v>
      </c>
      <c r="R67" s="19">
        <f t="shared" si="3"/>
        <v>0</v>
      </c>
      <c r="S67" s="20"/>
      <c r="T67" s="13">
        <f t="shared" si="4"/>
        <v>310000</v>
      </c>
      <c r="U67" s="6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</row>
    <row r="68" spans="1:34" ht="15.75" customHeight="1" x14ac:dyDescent="0.25">
      <c r="A68" s="21">
        <v>69</v>
      </c>
      <c r="B68" s="23" t="s">
        <v>190</v>
      </c>
      <c r="C68" s="46" t="s">
        <v>191</v>
      </c>
      <c r="D68" s="13" t="s">
        <v>192</v>
      </c>
      <c r="E68" s="60">
        <v>290000</v>
      </c>
      <c r="F68" s="27">
        <v>10000</v>
      </c>
      <c r="G68" s="27">
        <v>10000</v>
      </c>
      <c r="H68" s="27">
        <v>10000</v>
      </c>
      <c r="I68" s="26">
        <v>10000</v>
      </c>
      <c r="J68" s="27">
        <v>10000</v>
      </c>
      <c r="K68" s="27">
        <v>10000</v>
      </c>
      <c r="L68" s="26">
        <v>10000</v>
      </c>
      <c r="M68" s="27">
        <v>10000</v>
      </c>
      <c r="N68" s="27">
        <v>10000</v>
      </c>
      <c r="O68" s="26">
        <v>10000</v>
      </c>
      <c r="P68" s="27">
        <v>10000</v>
      </c>
      <c r="Q68" s="27">
        <v>10000</v>
      </c>
      <c r="R68" s="19">
        <f t="shared" si="3"/>
        <v>120000</v>
      </c>
      <c r="S68" s="32">
        <v>150000</v>
      </c>
      <c r="T68" s="13">
        <f t="shared" si="4"/>
        <v>260000</v>
      </c>
      <c r="U68" s="6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</row>
    <row r="69" spans="1:34" ht="15.75" customHeight="1" x14ac:dyDescent="0.25">
      <c r="A69" s="21">
        <v>70</v>
      </c>
      <c r="B69" s="23" t="s">
        <v>193</v>
      </c>
      <c r="C69" s="64" t="s">
        <v>24</v>
      </c>
      <c r="D69" s="13" t="s">
        <v>194</v>
      </c>
      <c r="E69" s="60">
        <v>1000</v>
      </c>
      <c r="F69" s="27">
        <v>0</v>
      </c>
      <c r="G69" s="27">
        <v>0</v>
      </c>
      <c r="H69" s="27">
        <v>0</v>
      </c>
      <c r="I69" s="26">
        <v>0</v>
      </c>
      <c r="J69" s="27">
        <v>0</v>
      </c>
      <c r="K69" s="27">
        <v>0</v>
      </c>
      <c r="L69" s="26">
        <v>0</v>
      </c>
      <c r="M69" s="27">
        <v>0</v>
      </c>
      <c r="N69" s="27">
        <v>0</v>
      </c>
      <c r="O69" s="26">
        <v>0</v>
      </c>
      <c r="P69" s="27">
        <v>0</v>
      </c>
      <c r="Q69" s="27">
        <v>0</v>
      </c>
      <c r="R69" s="19">
        <f t="shared" si="3"/>
        <v>0</v>
      </c>
      <c r="S69" s="20"/>
      <c r="T69" s="13">
        <f t="shared" si="4"/>
        <v>1000</v>
      </c>
      <c r="U69" s="6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spans="1:34" ht="15.75" customHeight="1" x14ac:dyDescent="0.25">
      <c r="A70" s="21">
        <v>71</v>
      </c>
      <c r="B70" s="23" t="s">
        <v>195</v>
      </c>
      <c r="C70" s="67" t="s">
        <v>196</v>
      </c>
      <c r="D70" s="23" t="s">
        <v>197</v>
      </c>
      <c r="E70" s="60">
        <v>173000</v>
      </c>
      <c r="F70" s="27">
        <v>10000</v>
      </c>
      <c r="G70" s="27">
        <v>10000</v>
      </c>
      <c r="H70" s="27">
        <v>10000</v>
      </c>
      <c r="I70" s="26">
        <v>10000</v>
      </c>
      <c r="J70" s="27">
        <v>10000</v>
      </c>
      <c r="K70" s="27">
        <v>10000</v>
      </c>
      <c r="L70" s="26">
        <v>10000</v>
      </c>
      <c r="M70" s="27">
        <v>10000</v>
      </c>
      <c r="N70" s="27">
        <v>10000</v>
      </c>
      <c r="O70" s="26">
        <v>10000</v>
      </c>
      <c r="P70" s="27">
        <v>10000</v>
      </c>
      <c r="Q70" s="27">
        <v>10000</v>
      </c>
      <c r="R70" s="19">
        <f t="shared" si="3"/>
        <v>120000</v>
      </c>
      <c r="S70" s="20"/>
      <c r="T70" s="13">
        <f t="shared" si="4"/>
        <v>293000</v>
      </c>
      <c r="U70" s="6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 x14ac:dyDescent="0.25">
      <c r="A71" s="21">
        <v>72</v>
      </c>
      <c r="B71" s="23" t="s">
        <v>198</v>
      </c>
      <c r="C71" s="46" t="s">
        <v>199</v>
      </c>
      <c r="D71" s="13" t="s">
        <v>200</v>
      </c>
      <c r="E71" s="60">
        <v>200683.33000000002</v>
      </c>
      <c r="F71" s="27">
        <v>12000</v>
      </c>
      <c r="G71" s="27">
        <v>12000</v>
      </c>
      <c r="H71" s="27">
        <v>12000</v>
      </c>
      <c r="I71" s="26">
        <v>12000</v>
      </c>
      <c r="J71" s="27">
        <v>12000</v>
      </c>
      <c r="K71" s="27">
        <v>12000</v>
      </c>
      <c r="L71" s="26">
        <v>12000</v>
      </c>
      <c r="M71" s="27">
        <v>12000</v>
      </c>
      <c r="N71" s="27">
        <v>12000</v>
      </c>
      <c r="O71" s="26">
        <v>12000</v>
      </c>
      <c r="P71" s="27">
        <v>12000</v>
      </c>
      <c r="Q71" s="27">
        <v>12000</v>
      </c>
      <c r="R71" s="19">
        <f t="shared" si="3"/>
        <v>144000</v>
      </c>
      <c r="S71" s="20">
        <f>97163.69</f>
        <v>97163.69</v>
      </c>
      <c r="T71" s="13">
        <f t="shared" si="4"/>
        <v>247519.64</v>
      </c>
      <c r="U71" s="6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 x14ac:dyDescent="0.25">
      <c r="A72" s="21">
        <v>73</v>
      </c>
      <c r="B72" s="23" t="s">
        <v>201</v>
      </c>
      <c r="C72" s="68" t="s">
        <v>202</v>
      </c>
      <c r="D72" s="23" t="s">
        <v>203</v>
      </c>
      <c r="E72" s="60">
        <v>160000</v>
      </c>
      <c r="F72" s="27">
        <v>10000</v>
      </c>
      <c r="G72" s="27">
        <v>10000</v>
      </c>
      <c r="H72" s="27">
        <v>10000</v>
      </c>
      <c r="I72" s="26">
        <v>10000</v>
      </c>
      <c r="J72" s="27">
        <v>10000</v>
      </c>
      <c r="K72" s="27">
        <v>10000</v>
      </c>
      <c r="L72" s="26">
        <v>10000</v>
      </c>
      <c r="M72" s="27">
        <v>10000</v>
      </c>
      <c r="N72" s="27">
        <v>10000</v>
      </c>
      <c r="O72" s="26">
        <v>10000</v>
      </c>
      <c r="P72" s="27">
        <v>10000</v>
      </c>
      <c r="Q72" s="27">
        <v>10000</v>
      </c>
      <c r="R72" s="19">
        <f t="shared" si="3"/>
        <v>120000</v>
      </c>
      <c r="S72" s="20">
        <f>13299.98</f>
        <v>13299.98</v>
      </c>
      <c r="T72" s="13">
        <f t="shared" si="4"/>
        <v>266700.02</v>
      </c>
      <c r="U72" s="6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 x14ac:dyDescent="0.25">
      <c r="A73" s="21">
        <v>74</v>
      </c>
      <c r="B73" s="23" t="s">
        <v>204</v>
      </c>
      <c r="C73" s="46" t="s">
        <v>205</v>
      </c>
      <c r="D73" s="69" t="s">
        <v>206</v>
      </c>
      <c r="E73" s="60">
        <v>280499.95999999996</v>
      </c>
      <c r="F73" s="27">
        <v>20000</v>
      </c>
      <c r="G73" s="27">
        <v>20000</v>
      </c>
      <c r="H73" s="27">
        <v>20000</v>
      </c>
      <c r="I73" s="26">
        <v>20000</v>
      </c>
      <c r="J73" s="27">
        <v>20000</v>
      </c>
      <c r="K73" s="27">
        <v>20000</v>
      </c>
      <c r="L73" s="26">
        <v>20000</v>
      </c>
      <c r="M73" s="27">
        <v>20000</v>
      </c>
      <c r="N73" s="27">
        <v>20000</v>
      </c>
      <c r="O73" s="26">
        <v>20000</v>
      </c>
      <c r="P73" s="27">
        <v>20000</v>
      </c>
      <c r="Q73" s="27">
        <v>20000</v>
      </c>
      <c r="R73" s="19">
        <f t="shared" si="3"/>
        <v>240000</v>
      </c>
      <c r="S73" s="20"/>
      <c r="T73" s="13">
        <f t="shared" si="4"/>
        <v>520499.95999999996</v>
      </c>
      <c r="U73" s="6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 x14ac:dyDescent="0.25">
      <c r="A74" s="21">
        <v>75</v>
      </c>
      <c r="B74" s="23" t="s">
        <v>207</v>
      </c>
      <c r="C74" s="29" t="s">
        <v>208</v>
      </c>
      <c r="D74" s="23" t="s">
        <v>209</v>
      </c>
      <c r="E74" s="60">
        <v>310000</v>
      </c>
      <c r="F74" s="27">
        <v>30000</v>
      </c>
      <c r="G74" s="27">
        <v>30000</v>
      </c>
      <c r="H74" s="27">
        <v>30000</v>
      </c>
      <c r="I74" s="26">
        <v>30000</v>
      </c>
      <c r="J74" s="27">
        <v>30000</v>
      </c>
      <c r="K74" s="27">
        <v>30000</v>
      </c>
      <c r="L74" s="26">
        <v>30000</v>
      </c>
      <c r="M74" s="27">
        <f>30000+20000+20000</f>
        <v>70000</v>
      </c>
      <c r="N74" s="27">
        <v>50000</v>
      </c>
      <c r="O74" s="26">
        <v>50000</v>
      </c>
      <c r="P74" s="27">
        <v>50000</v>
      </c>
      <c r="Q74" s="27">
        <v>50000</v>
      </c>
      <c r="R74" s="19">
        <f t="shared" si="3"/>
        <v>480000</v>
      </c>
      <c r="S74" s="20"/>
      <c r="T74" s="13">
        <f t="shared" si="4"/>
        <v>790000</v>
      </c>
      <c r="U74" s="6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 x14ac:dyDescent="0.25">
      <c r="A75" s="21">
        <v>76</v>
      </c>
      <c r="B75" s="23" t="s">
        <v>210</v>
      </c>
      <c r="C75" s="46" t="s">
        <v>211</v>
      </c>
      <c r="D75" s="13" t="s">
        <v>212</v>
      </c>
      <c r="E75" s="60">
        <v>40000</v>
      </c>
      <c r="F75" s="24">
        <v>0</v>
      </c>
      <c r="G75" s="27">
        <v>0</v>
      </c>
      <c r="H75" s="27">
        <v>0</v>
      </c>
      <c r="I75" s="26">
        <v>0</v>
      </c>
      <c r="J75" s="27">
        <v>0</v>
      </c>
      <c r="K75" s="27">
        <v>0</v>
      </c>
      <c r="L75" s="26">
        <v>0</v>
      </c>
      <c r="M75" s="27">
        <v>0</v>
      </c>
      <c r="N75" s="27">
        <v>0</v>
      </c>
      <c r="O75" s="26">
        <v>0</v>
      </c>
      <c r="P75" s="27">
        <v>0</v>
      </c>
      <c r="Q75" s="27">
        <v>0</v>
      </c>
      <c r="R75" s="19">
        <f t="shared" si="3"/>
        <v>0</v>
      </c>
      <c r="S75" s="20"/>
      <c r="T75" s="13">
        <f t="shared" si="4"/>
        <v>40000</v>
      </c>
      <c r="U75" s="6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 x14ac:dyDescent="0.25">
      <c r="A76" s="21">
        <v>77</v>
      </c>
      <c r="B76" s="23" t="s">
        <v>213</v>
      </c>
      <c r="C76" s="70" t="s">
        <v>24</v>
      </c>
      <c r="D76" s="13" t="s">
        <v>214</v>
      </c>
      <c r="E76" s="60">
        <v>-9000</v>
      </c>
      <c r="F76" s="24">
        <v>0</v>
      </c>
      <c r="G76" s="27">
        <v>0</v>
      </c>
      <c r="H76" s="27">
        <v>0</v>
      </c>
      <c r="I76" s="26">
        <v>0</v>
      </c>
      <c r="J76" s="27">
        <v>0</v>
      </c>
      <c r="K76" s="27">
        <v>0</v>
      </c>
      <c r="L76" s="25">
        <v>0</v>
      </c>
      <c r="M76" s="27">
        <v>0</v>
      </c>
      <c r="N76" s="27">
        <v>0</v>
      </c>
      <c r="O76" s="26">
        <v>0</v>
      </c>
      <c r="P76" s="27">
        <v>0</v>
      </c>
      <c r="Q76" s="27">
        <v>0</v>
      </c>
      <c r="R76" s="19">
        <f t="shared" si="3"/>
        <v>0</v>
      </c>
      <c r="S76" s="20"/>
      <c r="T76" s="13">
        <f t="shared" si="4"/>
        <v>-9000</v>
      </c>
      <c r="U76" s="6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 x14ac:dyDescent="0.25">
      <c r="A77" s="21">
        <v>78</v>
      </c>
      <c r="B77" s="23" t="s">
        <v>215</v>
      </c>
      <c r="C77" s="29" t="s">
        <v>216</v>
      </c>
      <c r="D77" s="23" t="s">
        <v>217</v>
      </c>
      <c r="E77" s="60">
        <v>360000</v>
      </c>
      <c r="F77" s="24">
        <v>10000</v>
      </c>
      <c r="G77" s="24">
        <v>10000</v>
      </c>
      <c r="H77" s="24">
        <v>10000</v>
      </c>
      <c r="I77" s="25">
        <v>10000</v>
      </c>
      <c r="J77" s="24">
        <v>10000</v>
      </c>
      <c r="K77" s="24">
        <v>10000</v>
      </c>
      <c r="L77" s="26">
        <v>10000</v>
      </c>
      <c r="M77" s="27">
        <v>10000</v>
      </c>
      <c r="N77" s="27">
        <v>10000</v>
      </c>
      <c r="O77" s="26">
        <v>10000</v>
      </c>
      <c r="P77" s="27">
        <v>10000</v>
      </c>
      <c r="Q77" s="27">
        <v>10000</v>
      </c>
      <c r="R77" s="19">
        <f t="shared" si="3"/>
        <v>120000</v>
      </c>
      <c r="S77" s="20"/>
      <c r="T77" s="13">
        <f t="shared" si="4"/>
        <v>480000</v>
      </c>
      <c r="U77" s="6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 x14ac:dyDescent="0.25">
      <c r="A78" s="21">
        <v>79</v>
      </c>
      <c r="B78" s="23" t="s">
        <v>218</v>
      </c>
      <c r="C78" s="29" t="s">
        <v>219</v>
      </c>
      <c r="D78" s="23" t="s">
        <v>220</v>
      </c>
      <c r="E78" s="60">
        <v>170000</v>
      </c>
      <c r="F78" s="24">
        <v>5000</v>
      </c>
      <c r="G78" s="24">
        <v>5000</v>
      </c>
      <c r="H78" s="24">
        <v>5000</v>
      </c>
      <c r="I78" s="25">
        <v>5000</v>
      </c>
      <c r="J78" s="24">
        <v>5000</v>
      </c>
      <c r="K78" s="24">
        <v>5000</v>
      </c>
      <c r="L78" s="26">
        <v>5000</v>
      </c>
      <c r="M78" s="27">
        <v>5000</v>
      </c>
      <c r="N78" s="27">
        <v>5000</v>
      </c>
      <c r="O78" s="26">
        <v>5000</v>
      </c>
      <c r="P78" s="27">
        <v>5000</v>
      </c>
      <c r="Q78" s="27">
        <v>5000</v>
      </c>
      <c r="R78" s="19">
        <f t="shared" si="3"/>
        <v>60000</v>
      </c>
      <c r="S78" s="32">
        <f>50000+49500</f>
        <v>99500</v>
      </c>
      <c r="T78" s="13">
        <f t="shared" si="4"/>
        <v>130500</v>
      </c>
      <c r="U78" s="6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 x14ac:dyDescent="0.25">
      <c r="A79" s="21">
        <v>80</v>
      </c>
      <c r="B79" s="23" t="s">
        <v>221</v>
      </c>
      <c r="C79" s="29" t="s">
        <v>222</v>
      </c>
      <c r="D79" s="23" t="s">
        <v>223</v>
      </c>
      <c r="E79" s="60">
        <v>700000</v>
      </c>
      <c r="F79" s="24">
        <v>25000</v>
      </c>
      <c r="G79" s="24">
        <v>25000</v>
      </c>
      <c r="H79" s="24">
        <v>25000</v>
      </c>
      <c r="I79" s="25">
        <v>25000</v>
      </c>
      <c r="J79" s="24">
        <v>25000</v>
      </c>
      <c r="K79" s="24">
        <v>25000</v>
      </c>
      <c r="L79" s="26">
        <v>10000</v>
      </c>
      <c r="M79" s="27">
        <v>10000</v>
      </c>
      <c r="N79" s="27">
        <v>10000</v>
      </c>
      <c r="O79" s="26">
        <v>10000</v>
      </c>
      <c r="P79" s="27">
        <v>10000</v>
      </c>
      <c r="Q79" s="27">
        <v>10000</v>
      </c>
      <c r="R79" s="19">
        <f t="shared" si="3"/>
        <v>210000</v>
      </c>
      <c r="S79" s="20">
        <f>200000</f>
        <v>200000</v>
      </c>
      <c r="T79" s="13">
        <f t="shared" si="4"/>
        <v>710000</v>
      </c>
      <c r="U79" s="6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 x14ac:dyDescent="0.25">
      <c r="A80" s="21">
        <v>81</v>
      </c>
      <c r="B80" s="23" t="s">
        <v>224</v>
      </c>
      <c r="C80" s="29" t="s">
        <v>225</v>
      </c>
      <c r="D80" s="23" t="s">
        <v>226</v>
      </c>
      <c r="E80" s="60">
        <v>239575</v>
      </c>
      <c r="F80" s="24">
        <v>10000</v>
      </c>
      <c r="G80" s="24">
        <v>10000</v>
      </c>
      <c r="H80" s="24">
        <v>10000</v>
      </c>
      <c r="I80" s="25">
        <v>10000</v>
      </c>
      <c r="J80" s="24">
        <v>10000</v>
      </c>
      <c r="K80" s="24">
        <v>10000</v>
      </c>
      <c r="L80" s="26">
        <v>10000</v>
      </c>
      <c r="M80" s="27">
        <v>10000</v>
      </c>
      <c r="N80" s="27">
        <v>10000</v>
      </c>
      <c r="O80" s="26">
        <v>10000</v>
      </c>
      <c r="P80" s="27">
        <v>10000</v>
      </c>
      <c r="Q80" s="27">
        <v>10000</v>
      </c>
      <c r="R80" s="19">
        <f t="shared" si="3"/>
        <v>120000</v>
      </c>
      <c r="S80" s="32">
        <v>30000</v>
      </c>
      <c r="T80" s="13">
        <f t="shared" si="4"/>
        <v>329575</v>
      </c>
      <c r="U80" s="6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 x14ac:dyDescent="0.25">
      <c r="A81" s="21">
        <v>82</v>
      </c>
      <c r="B81" s="23" t="s">
        <v>227</v>
      </c>
      <c r="C81" s="29" t="s">
        <v>228</v>
      </c>
      <c r="D81" s="23" t="s">
        <v>229</v>
      </c>
      <c r="E81" s="60">
        <v>670000</v>
      </c>
      <c r="F81" s="24">
        <v>20000</v>
      </c>
      <c r="G81" s="24">
        <v>20000</v>
      </c>
      <c r="H81" s="24">
        <v>20000</v>
      </c>
      <c r="I81" s="25">
        <v>20000</v>
      </c>
      <c r="J81" s="24">
        <v>20000</v>
      </c>
      <c r="K81" s="24">
        <v>20000</v>
      </c>
      <c r="L81" s="26">
        <v>20000</v>
      </c>
      <c r="M81" s="27">
        <v>20000</v>
      </c>
      <c r="N81" s="27">
        <v>20000</v>
      </c>
      <c r="O81" s="26">
        <v>20000</v>
      </c>
      <c r="P81" s="27">
        <v>20000</v>
      </c>
      <c r="Q81" s="27">
        <v>20000</v>
      </c>
      <c r="R81" s="19">
        <f t="shared" si="3"/>
        <v>240000</v>
      </c>
      <c r="S81" s="20">
        <f>30000+664916.67</f>
        <v>694916.67</v>
      </c>
      <c r="T81" s="13">
        <f t="shared" si="4"/>
        <v>215083.32999999996</v>
      </c>
      <c r="U81" s="6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 x14ac:dyDescent="0.25">
      <c r="A82" s="21">
        <v>83</v>
      </c>
      <c r="B82" s="23" t="s">
        <v>230</v>
      </c>
      <c r="C82" s="28" t="s">
        <v>24</v>
      </c>
      <c r="D82" s="23" t="s">
        <v>231</v>
      </c>
      <c r="E82" s="60">
        <v>1000</v>
      </c>
      <c r="F82" s="24">
        <v>0</v>
      </c>
      <c r="G82" s="24">
        <v>0</v>
      </c>
      <c r="H82" s="24">
        <v>0</v>
      </c>
      <c r="I82" s="26">
        <v>0</v>
      </c>
      <c r="J82" s="27">
        <v>0</v>
      </c>
      <c r="K82" s="27">
        <v>0</v>
      </c>
      <c r="L82" s="26">
        <v>0</v>
      </c>
      <c r="M82" s="27">
        <v>0</v>
      </c>
      <c r="N82" s="27">
        <v>0</v>
      </c>
      <c r="O82" s="26">
        <v>0</v>
      </c>
      <c r="P82" s="27">
        <v>0</v>
      </c>
      <c r="Q82" s="27">
        <v>0</v>
      </c>
      <c r="R82" s="19">
        <f t="shared" si="3"/>
        <v>0</v>
      </c>
      <c r="S82" s="20"/>
      <c r="T82" s="13">
        <f t="shared" si="4"/>
        <v>1000</v>
      </c>
      <c r="U82" s="6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 x14ac:dyDescent="0.25">
      <c r="A83" s="21">
        <v>84</v>
      </c>
      <c r="B83" s="23" t="s">
        <v>232</v>
      </c>
      <c r="C83" s="28" t="s">
        <v>24</v>
      </c>
      <c r="D83" s="23" t="s">
        <v>233</v>
      </c>
      <c r="E83" s="60">
        <v>-5000</v>
      </c>
      <c r="F83" s="24">
        <v>0</v>
      </c>
      <c r="G83" s="27">
        <v>0</v>
      </c>
      <c r="H83" s="27">
        <v>0</v>
      </c>
      <c r="I83" s="26">
        <v>0</v>
      </c>
      <c r="J83" s="27">
        <v>0</v>
      </c>
      <c r="K83" s="27">
        <v>0</v>
      </c>
      <c r="L83" s="26">
        <v>0</v>
      </c>
      <c r="M83" s="27">
        <v>0</v>
      </c>
      <c r="N83" s="27">
        <v>0</v>
      </c>
      <c r="O83" s="26">
        <v>0</v>
      </c>
      <c r="P83" s="27">
        <v>0</v>
      </c>
      <c r="Q83" s="27">
        <v>0</v>
      </c>
      <c r="R83" s="19">
        <f t="shared" si="3"/>
        <v>0</v>
      </c>
      <c r="S83" s="20"/>
      <c r="T83" s="13">
        <f t="shared" si="4"/>
        <v>-5000</v>
      </c>
      <c r="U83" s="6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 x14ac:dyDescent="0.25">
      <c r="A84" s="21">
        <v>85</v>
      </c>
      <c r="B84" s="23" t="s">
        <v>234</v>
      </c>
      <c r="C84" s="71" t="s">
        <v>235</v>
      </c>
      <c r="D84" s="13" t="s">
        <v>236</v>
      </c>
      <c r="E84" s="60">
        <v>412000</v>
      </c>
      <c r="F84" s="24">
        <v>20000</v>
      </c>
      <c r="G84" s="24">
        <v>20000</v>
      </c>
      <c r="H84" s="24">
        <v>20000</v>
      </c>
      <c r="I84" s="25">
        <v>20000</v>
      </c>
      <c r="J84" s="27">
        <v>20000</v>
      </c>
      <c r="K84" s="27">
        <v>20000</v>
      </c>
      <c r="L84" s="26">
        <v>20000</v>
      </c>
      <c r="M84" s="27">
        <v>20000</v>
      </c>
      <c r="N84" s="27">
        <v>20000</v>
      </c>
      <c r="O84" s="26">
        <v>20000</v>
      </c>
      <c r="P84" s="27">
        <v>20000</v>
      </c>
      <c r="Q84" s="27">
        <v>20000</v>
      </c>
      <c r="R84" s="19">
        <f t="shared" si="3"/>
        <v>240000</v>
      </c>
      <c r="S84" s="20"/>
      <c r="T84" s="13">
        <f t="shared" si="4"/>
        <v>652000</v>
      </c>
      <c r="U84" s="6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 x14ac:dyDescent="0.25">
      <c r="A85" s="21">
        <v>86</v>
      </c>
      <c r="B85" s="23" t="s">
        <v>237</v>
      </c>
      <c r="C85" s="71"/>
      <c r="D85" s="13" t="s">
        <v>238</v>
      </c>
      <c r="E85" s="60">
        <v>385000</v>
      </c>
      <c r="F85" s="24">
        <v>20000</v>
      </c>
      <c r="G85" s="24">
        <v>20000</v>
      </c>
      <c r="H85" s="24">
        <v>20000</v>
      </c>
      <c r="I85" s="26">
        <v>20000</v>
      </c>
      <c r="J85" s="27">
        <v>20000</v>
      </c>
      <c r="K85" s="27">
        <v>20000</v>
      </c>
      <c r="L85" s="26">
        <v>20000</v>
      </c>
      <c r="M85" s="27">
        <v>20000</v>
      </c>
      <c r="N85" s="27">
        <v>20000</v>
      </c>
      <c r="O85" s="26">
        <v>20000</v>
      </c>
      <c r="P85" s="27">
        <v>20000</v>
      </c>
      <c r="Q85" s="27">
        <v>20000</v>
      </c>
      <c r="R85" s="19">
        <f t="shared" si="3"/>
        <v>240000</v>
      </c>
      <c r="S85" s="20"/>
      <c r="T85" s="13">
        <f t="shared" si="4"/>
        <v>625000</v>
      </c>
      <c r="U85" s="6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 x14ac:dyDescent="0.25">
      <c r="A86" s="21">
        <v>87</v>
      </c>
      <c r="B86" s="23" t="s">
        <v>239</v>
      </c>
      <c r="C86" s="46" t="s">
        <v>240</v>
      </c>
      <c r="D86" s="13" t="s">
        <v>241</v>
      </c>
      <c r="E86" s="60">
        <v>1587900</v>
      </c>
      <c r="F86" s="24">
        <v>65000</v>
      </c>
      <c r="G86" s="24">
        <v>65000</v>
      </c>
      <c r="H86" s="24">
        <v>65000</v>
      </c>
      <c r="I86" s="25">
        <v>65000</v>
      </c>
      <c r="J86" s="24">
        <v>65000</v>
      </c>
      <c r="K86" s="24">
        <v>65000</v>
      </c>
      <c r="L86" s="26">
        <v>65000</v>
      </c>
      <c r="M86" s="27">
        <v>65000</v>
      </c>
      <c r="N86" s="27">
        <v>65000</v>
      </c>
      <c r="O86" s="26">
        <v>65000</v>
      </c>
      <c r="P86" s="27">
        <v>65000</v>
      </c>
      <c r="Q86" s="27">
        <v>65000</v>
      </c>
      <c r="R86" s="19">
        <f t="shared" si="3"/>
        <v>780000</v>
      </c>
      <c r="S86" s="20"/>
      <c r="T86" s="13">
        <f t="shared" si="4"/>
        <v>2367900</v>
      </c>
      <c r="U86" s="6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 x14ac:dyDescent="0.25">
      <c r="A87" s="21">
        <v>88</v>
      </c>
      <c r="B87" s="24" t="s">
        <v>242</v>
      </c>
      <c r="C87" s="46" t="s">
        <v>243</v>
      </c>
      <c r="D87" s="13" t="s">
        <v>244</v>
      </c>
      <c r="E87" s="60">
        <v>370000</v>
      </c>
      <c r="F87" s="24">
        <v>30000</v>
      </c>
      <c r="G87" s="24">
        <v>30000</v>
      </c>
      <c r="H87" s="24">
        <v>30000</v>
      </c>
      <c r="I87" s="25">
        <v>30000</v>
      </c>
      <c r="J87" s="24">
        <v>30000</v>
      </c>
      <c r="K87" s="24">
        <v>30000</v>
      </c>
      <c r="L87" s="26">
        <v>30000</v>
      </c>
      <c r="M87" s="27">
        <v>30000</v>
      </c>
      <c r="N87" s="27">
        <v>30000</v>
      </c>
      <c r="O87" s="26">
        <v>30000</v>
      </c>
      <c r="P87" s="27">
        <v>30000</v>
      </c>
      <c r="Q87" s="27">
        <v>30000</v>
      </c>
      <c r="R87" s="19">
        <f t="shared" si="3"/>
        <v>360000</v>
      </c>
      <c r="S87" s="20">
        <f>30000+50000</f>
        <v>80000</v>
      </c>
      <c r="T87" s="13">
        <f t="shared" si="4"/>
        <v>650000</v>
      </c>
      <c r="U87" s="6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 x14ac:dyDescent="0.25">
      <c r="A88" s="21">
        <v>89</v>
      </c>
      <c r="B88" s="23" t="s">
        <v>245</v>
      </c>
      <c r="C88" s="72" t="s">
        <v>24</v>
      </c>
      <c r="D88" s="23" t="s">
        <v>246</v>
      </c>
      <c r="E88" s="60">
        <v>395000</v>
      </c>
      <c r="F88" s="24">
        <v>10000</v>
      </c>
      <c r="G88" s="27">
        <v>10000</v>
      </c>
      <c r="H88" s="27">
        <v>10000</v>
      </c>
      <c r="I88" s="26">
        <v>10000</v>
      </c>
      <c r="J88" s="27">
        <v>10000</v>
      </c>
      <c r="K88" s="27">
        <v>10000</v>
      </c>
      <c r="L88" s="26">
        <v>10000</v>
      </c>
      <c r="M88" s="27">
        <v>10000</v>
      </c>
      <c r="N88" s="27">
        <v>10000</v>
      </c>
      <c r="O88" s="17"/>
      <c r="P88" s="13"/>
      <c r="Q88" s="13"/>
      <c r="R88" s="19">
        <f t="shared" si="3"/>
        <v>90000</v>
      </c>
      <c r="S88" s="32">
        <f>50000+250000+230200</f>
        <v>530200</v>
      </c>
      <c r="T88" s="13">
        <f t="shared" si="4"/>
        <v>-45200</v>
      </c>
      <c r="U88" s="6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 x14ac:dyDescent="0.25">
      <c r="A89" s="21">
        <v>90</v>
      </c>
      <c r="B89" s="23" t="s">
        <v>247</v>
      </c>
      <c r="C89" s="29" t="s">
        <v>248</v>
      </c>
      <c r="D89" s="24" t="s">
        <v>72</v>
      </c>
      <c r="E89" s="60">
        <v>950000</v>
      </c>
      <c r="F89" s="24">
        <v>50000</v>
      </c>
      <c r="G89" s="27">
        <v>50000</v>
      </c>
      <c r="H89" s="27">
        <v>50000</v>
      </c>
      <c r="I89" s="26">
        <v>50000</v>
      </c>
      <c r="J89" s="27">
        <v>50000</v>
      </c>
      <c r="K89" s="27">
        <v>0</v>
      </c>
      <c r="L89" s="26">
        <v>0</v>
      </c>
      <c r="M89" s="27">
        <v>0</v>
      </c>
      <c r="N89" s="27">
        <v>0</v>
      </c>
      <c r="O89" s="26">
        <v>80000</v>
      </c>
      <c r="P89" s="27">
        <v>20000</v>
      </c>
      <c r="Q89" s="27">
        <v>20000</v>
      </c>
      <c r="R89" s="19">
        <f t="shared" si="3"/>
        <v>370000</v>
      </c>
      <c r="S89" s="20">
        <f>700000</f>
        <v>700000</v>
      </c>
      <c r="T89" s="13">
        <f t="shared" si="4"/>
        <v>620000</v>
      </c>
      <c r="U89" s="6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 x14ac:dyDescent="0.25">
      <c r="A90" s="21">
        <v>91</v>
      </c>
      <c r="B90" s="23" t="s">
        <v>249</v>
      </c>
      <c r="C90" s="46" t="s">
        <v>250</v>
      </c>
      <c r="D90" s="27" t="s">
        <v>72</v>
      </c>
      <c r="E90" s="60">
        <v>122000</v>
      </c>
      <c r="F90" s="24">
        <v>0</v>
      </c>
      <c r="G90" s="24">
        <v>0</v>
      </c>
      <c r="H90" s="24">
        <v>0</v>
      </c>
      <c r="I90" s="26">
        <v>0</v>
      </c>
      <c r="J90" s="27">
        <v>0</v>
      </c>
      <c r="K90" s="27">
        <v>0</v>
      </c>
      <c r="L90" s="26">
        <v>0</v>
      </c>
      <c r="M90" s="27">
        <v>0</v>
      </c>
      <c r="N90" s="27">
        <v>0</v>
      </c>
      <c r="O90" s="26">
        <v>0</v>
      </c>
      <c r="P90" s="27">
        <v>0</v>
      </c>
      <c r="Q90" s="27">
        <v>0</v>
      </c>
      <c r="R90" s="19">
        <f t="shared" si="3"/>
        <v>0</v>
      </c>
      <c r="S90" s="20"/>
      <c r="T90" s="13">
        <f t="shared" si="4"/>
        <v>122000</v>
      </c>
      <c r="U90" s="6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 x14ac:dyDescent="0.25">
      <c r="A91" s="21">
        <v>92</v>
      </c>
      <c r="B91" s="23" t="s">
        <v>251</v>
      </c>
      <c r="C91" s="46" t="s">
        <v>252</v>
      </c>
      <c r="D91" s="13" t="s">
        <v>253</v>
      </c>
      <c r="E91" s="60">
        <v>281000</v>
      </c>
      <c r="F91" s="24">
        <v>20000</v>
      </c>
      <c r="G91" s="24">
        <v>20000</v>
      </c>
      <c r="H91" s="24">
        <v>10000</v>
      </c>
      <c r="I91" s="25">
        <v>10000</v>
      </c>
      <c r="J91" s="24">
        <v>10000</v>
      </c>
      <c r="K91" s="24">
        <v>10000</v>
      </c>
      <c r="L91" s="26">
        <v>5000</v>
      </c>
      <c r="M91" s="27">
        <v>5000</v>
      </c>
      <c r="N91" s="27">
        <v>5000</v>
      </c>
      <c r="O91" s="26">
        <v>5000</v>
      </c>
      <c r="P91" s="27">
        <v>5000</v>
      </c>
      <c r="Q91" s="27">
        <v>5000</v>
      </c>
      <c r="R91" s="19">
        <f t="shared" si="3"/>
        <v>110000</v>
      </c>
      <c r="S91" s="20"/>
      <c r="T91" s="13">
        <f t="shared" si="4"/>
        <v>391000</v>
      </c>
      <c r="U91" s="6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 x14ac:dyDescent="0.25">
      <c r="A92" s="21">
        <v>93</v>
      </c>
      <c r="B92" s="23" t="s">
        <v>254</v>
      </c>
      <c r="C92" s="14" t="s">
        <v>24</v>
      </c>
      <c r="D92" s="13" t="s">
        <v>255</v>
      </c>
      <c r="E92" s="60">
        <v>-205000</v>
      </c>
      <c r="F92" s="24">
        <v>0</v>
      </c>
      <c r="G92" s="27">
        <v>0</v>
      </c>
      <c r="H92" s="27">
        <v>0</v>
      </c>
      <c r="I92" s="26">
        <v>0</v>
      </c>
      <c r="J92" s="27">
        <v>0</v>
      </c>
      <c r="K92" s="27">
        <v>0</v>
      </c>
      <c r="L92" s="26">
        <v>0</v>
      </c>
      <c r="M92" s="27">
        <v>0</v>
      </c>
      <c r="N92" s="27">
        <v>0</v>
      </c>
      <c r="O92" s="26">
        <v>0</v>
      </c>
      <c r="P92" s="27">
        <v>0</v>
      </c>
      <c r="Q92" s="27">
        <v>0</v>
      </c>
      <c r="R92" s="19">
        <f t="shared" si="3"/>
        <v>0</v>
      </c>
      <c r="S92" s="20"/>
      <c r="T92" s="13">
        <f t="shared" si="4"/>
        <v>-205000</v>
      </c>
      <c r="U92" s="6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 x14ac:dyDescent="0.25">
      <c r="A93" s="21">
        <v>94</v>
      </c>
      <c r="B93" s="13" t="s">
        <v>256</v>
      </c>
      <c r="C93" s="14" t="s">
        <v>24</v>
      </c>
      <c r="D93" s="13" t="s">
        <v>257</v>
      </c>
      <c r="E93" s="60">
        <v>90000</v>
      </c>
      <c r="F93" s="27">
        <v>0</v>
      </c>
      <c r="G93" s="27">
        <v>0</v>
      </c>
      <c r="H93" s="27">
        <v>0</v>
      </c>
      <c r="I93" s="26">
        <v>0</v>
      </c>
      <c r="J93" s="27">
        <v>0</v>
      </c>
      <c r="K93" s="27">
        <v>0</v>
      </c>
      <c r="L93" s="26">
        <v>0</v>
      </c>
      <c r="M93" s="27">
        <v>0</v>
      </c>
      <c r="N93" s="27">
        <v>0</v>
      </c>
      <c r="O93" s="26">
        <v>0</v>
      </c>
      <c r="P93" s="27">
        <v>0</v>
      </c>
      <c r="Q93" s="27">
        <v>0</v>
      </c>
      <c r="R93" s="19">
        <f t="shared" si="3"/>
        <v>0</v>
      </c>
      <c r="S93" s="20"/>
      <c r="T93" s="13">
        <f t="shared" si="4"/>
        <v>90000</v>
      </c>
      <c r="U93" s="6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 x14ac:dyDescent="0.25">
      <c r="A94" s="21">
        <v>95</v>
      </c>
      <c r="B94" s="13" t="s">
        <v>258</v>
      </c>
      <c r="C94" s="46" t="s">
        <v>259</v>
      </c>
      <c r="D94" s="13" t="s">
        <v>260</v>
      </c>
      <c r="E94" s="60">
        <v>300000</v>
      </c>
      <c r="F94" s="27">
        <v>10000</v>
      </c>
      <c r="G94" s="27">
        <v>10000</v>
      </c>
      <c r="H94" s="27">
        <v>10000</v>
      </c>
      <c r="I94" s="26">
        <v>10000</v>
      </c>
      <c r="J94" s="27">
        <v>10000</v>
      </c>
      <c r="K94" s="27">
        <v>10000</v>
      </c>
      <c r="L94" s="26">
        <v>10000</v>
      </c>
      <c r="M94" s="27">
        <v>10000</v>
      </c>
      <c r="N94" s="27">
        <v>10000</v>
      </c>
      <c r="O94" s="26">
        <v>10000</v>
      </c>
      <c r="P94" s="27">
        <v>10000</v>
      </c>
      <c r="Q94" s="27">
        <v>10000</v>
      </c>
      <c r="R94" s="19">
        <f t="shared" si="3"/>
        <v>120000</v>
      </c>
      <c r="S94" s="20"/>
      <c r="T94" s="13">
        <f t="shared" si="4"/>
        <v>420000</v>
      </c>
      <c r="U94" s="6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 x14ac:dyDescent="0.25">
      <c r="A95" s="21">
        <v>96</v>
      </c>
      <c r="B95" s="52" t="s">
        <v>261</v>
      </c>
      <c r="C95" s="46" t="s">
        <v>262</v>
      </c>
      <c r="D95" s="64" t="s">
        <v>263</v>
      </c>
      <c r="E95" s="60">
        <v>512000</v>
      </c>
      <c r="F95" s="27">
        <v>4000</v>
      </c>
      <c r="G95" s="27">
        <v>4000</v>
      </c>
      <c r="H95" s="27">
        <v>4000</v>
      </c>
      <c r="I95" s="26">
        <v>4000</v>
      </c>
      <c r="J95" s="27">
        <v>4000</v>
      </c>
      <c r="K95" s="27">
        <v>4000</v>
      </c>
      <c r="L95" s="26">
        <v>4000</v>
      </c>
      <c r="M95" s="27">
        <v>4000</v>
      </c>
      <c r="N95" s="27">
        <v>4000</v>
      </c>
      <c r="O95" s="26">
        <v>100000</v>
      </c>
      <c r="P95" s="27">
        <v>100000</v>
      </c>
      <c r="Q95" s="27">
        <v>100000</v>
      </c>
      <c r="R95" s="19">
        <f t="shared" si="3"/>
        <v>336000</v>
      </c>
      <c r="S95" s="20"/>
      <c r="T95" s="13">
        <f t="shared" si="4"/>
        <v>848000</v>
      </c>
      <c r="U95" s="6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 x14ac:dyDescent="0.25">
      <c r="A96" s="21">
        <v>97</v>
      </c>
      <c r="B96" s="13" t="s">
        <v>264</v>
      </c>
      <c r="C96" s="31" t="s">
        <v>24</v>
      </c>
      <c r="D96" s="23" t="s">
        <v>265</v>
      </c>
      <c r="E96" s="60">
        <v>610000</v>
      </c>
      <c r="F96" s="27">
        <v>30000</v>
      </c>
      <c r="G96" s="27">
        <v>30000</v>
      </c>
      <c r="H96" s="27">
        <v>30000</v>
      </c>
      <c r="I96" s="26">
        <v>30000</v>
      </c>
      <c r="J96" s="27">
        <v>30000</v>
      </c>
      <c r="K96" s="27">
        <v>30000</v>
      </c>
      <c r="L96" s="26">
        <v>30000</v>
      </c>
      <c r="M96" s="27">
        <v>0</v>
      </c>
      <c r="N96" s="27">
        <v>0</v>
      </c>
      <c r="O96" s="26">
        <v>0</v>
      </c>
      <c r="P96" s="27">
        <v>0</v>
      </c>
      <c r="Q96" s="27">
        <v>0</v>
      </c>
      <c r="R96" s="19">
        <f t="shared" si="3"/>
        <v>210000</v>
      </c>
      <c r="S96" s="20">
        <f>819000</f>
        <v>819000</v>
      </c>
      <c r="T96" s="13">
        <f t="shared" si="4"/>
        <v>1000</v>
      </c>
      <c r="U96" s="6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 x14ac:dyDescent="0.25">
      <c r="A97" s="21">
        <v>98</v>
      </c>
      <c r="B97" s="13" t="s">
        <v>266</v>
      </c>
      <c r="C97" s="31" t="s">
        <v>24</v>
      </c>
      <c r="D97" s="24" t="s">
        <v>72</v>
      </c>
      <c r="E97" s="60">
        <v>320000</v>
      </c>
      <c r="F97" s="27">
        <v>20000</v>
      </c>
      <c r="G97" s="27">
        <v>20000</v>
      </c>
      <c r="H97" s="27">
        <v>0</v>
      </c>
      <c r="I97" s="26">
        <v>0</v>
      </c>
      <c r="J97" s="27">
        <f>20000+20000</f>
        <v>40000</v>
      </c>
      <c r="K97" s="27">
        <v>20000</v>
      </c>
      <c r="L97" s="26">
        <v>20000</v>
      </c>
      <c r="M97" s="27">
        <v>20000</v>
      </c>
      <c r="N97" s="27">
        <v>20000</v>
      </c>
      <c r="O97" s="26">
        <v>20000</v>
      </c>
      <c r="P97" s="27">
        <v>0</v>
      </c>
      <c r="Q97" s="27">
        <v>0</v>
      </c>
      <c r="R97" s="19">
        <f t="shared" si="3"/>
        <v>180000</v>
      </c>
      <c r="S97" s="32">
        <f>100833.34+130000+269166.66</f>
        <v>500000</v>
      </c>
      <c r="T97" s="13">
        <f t="shared" si="4"/>
        <v>0</v>
      </c>
      <c r="U97" s="6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 x14ac:dyDescent="0.25">
      <c r="A98" s="21">
        <v>99</v>
      </c>
      <c r="B98" s="52" t="s">
        <v>267</v>
      </c>
      <c r="C98" s="50" t="s">
        <v>268</v>
      </c>
      <c r="D98" s="44" t="s">
        <v>269</v>
      </c>
      <c r="E98" s="60">
        <v>90000</v>
      </c>
      <c r="F98" s="27">
        <v>10000</v>
      </c>
      <c r="G98" s="27">
        <v>10000</v>
      </c>
      <c r="H98" s="27">
        <v>10000</v>
      </c>
      <c r="I98" s="26">
        <v>10000</v>
      </c>
      <c r="J98" s="27">
        <v>10000</v>
      </c>
      <c r="K98" s="27">
        <v>10000</v>
      </c>
      <c r="L98" s="26">
        <v>30000</v>
      </c>
      <c r="M98" s="27">
        <v>30000</v>
      </c>
      <c r="N98" s="27">
        <v>30000</v>
      </c>
      <c r="O98" s="26">
        <v>30000</v>
      </c>
      <c r="P98" s="27">
        <v>30000</v>
      </c>
      <c r="Q98" s="27">
        <v>30000</v>
      </c>
      <c r="R98" s="19">
        <f t="shared" si="3"/>
        <v>240000</v>
      </c>
      <c r="S98" s="20">
        <f>60000</f>
        <v>60000</v>
      </c>
      <c r="T98" s="13">
        <f t="shared" si="4"/>
        <v>270000</v>
      </c>
      <c r="U98" s="6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 x14ac:dyDescent="0.25">
      <c r="A99" s="21">
        <v>100</v>
      </c>
      <c r="B99" s="52" t="s">
        <v>270</v>
      </c>
      <c r="C99" s="29" t="s">
        <v>271</v>
      </c>
      <c r="D99" s="23" t="s">
        <v>272</v>
      </c>
      <c r="E99" s="15">
        <v>410000</v>
      </c>
      <c r="F99" s="27">
        <v>20000</v>
      </c>
      <c r="G99" s="27">
        <v>20000</v>
      </c>
      <c r="H99" s="27">
        <v>20000</v>
      </c>
      <c r="I99" s="26">
        <v>20000</v>
      </c>
      <c r="J99" s="27">
        <v>20000</v>
      </c>
      <c r="K99" s="27">
        <v>20000</v>
      </c>
      <c r="L99" s="26">
        <v>20000</v>
      </c>
      <c r="M99" s="27">
        <v>20000</v>
      </c>
      <c r="N99" s="27">
        <v>20000</v>
      </c>
      <c r="O99" s="26">
        <v>20000</v>
      </c>
      <c r="P99" s="27">
        <v>20000</v>
      </c>
      <c r="Q99" s="27">
        <v>20000</v>
      </c>
      <c r="R99" s="19">
        <f t="shared" si="3"/>
        <v>240000</v>
      </c>
      <c r="S99" s="20"/>
      <c r="T99" s="13">
        <f t="shared" si="4"/>
        <v>650000</v>
      </c>
      <c r="U99" s="6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 x14ac:dyDescent="0.25">
      <c r="A100" s="21">
        <v>101</v>
      </c>
      <c r="B100" s="13" t="s">
        <v>273</v>
      </c>
      <c r="C100" s="64" t="s">
        <v>24</v>
      </c>
      <c r="D100" s="13" t="s">
        <v>2793</v>
      </c>
      <c r="E100" s="15">
        <v>20000</v>
      </c>
      <c r="F100" s="27">
        <v>0</v>
      </c>
      <c r="G100" s="27">
        <v>0</v>
      </c>
      <c r="H100" s="27">
        <v>0</v>
      </c>
      <c r="I100" s="26">
        <v>0</v>
      </c>
      <c r="J100" s="27">
        <v>0</v>
      </c>
      <c r="K100" s="27">
        <v>0</v>
      </c>
      <c r="L100" s="26">
        <v>0</v>
      </c>
      <c r="M100" s="27">
        <v>0</v>
      </c>
      <c r="N100" s="27">
        <v>0</v>
      </c>
      <c r="O100" s="26">
        <v>0</v>
      </c>
      <c r="P100" s="27">
        <v>0</v>
      </c>
      <c r="Q100" s="27">
        <v>0</v>
      </c>
      <c r="R100" s="19">
        <f t="shared" si="3"/>
        <v>0</v>
      </c>
      <c r="S100" s="32">
        <f t="shared" ref="S100:S101" si="5">10000</f>
        <v>10000</v>
      </c>
      <c r="T100" s="13">
        <f t="shared" si="4"/>
        <v>10000</v>
      </c>
      <c r="U100" s="6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 x14ac:dyDescent="0.25">
      <c r="A101" s="21">
        <v>102</v>
      </c>
      <c r="B101" s="13" t="s">
        <v>274</v>
      </c>
      <c r="C101" s="64" t="s">
        <v>24</v>
      </c>
      <c r="D101" s="13" t="s">
        <v>2794</v>
      </c>
      <c r="E101" s="15">
        <v>20000</v>
      </c>
      <c r="F101" s="27">
        <v>0</v>
      </c>
      <c r="G101" s="27">
        <v>0</v>
      </c>
      <c r="H101" s="27">
        <v>0</v>
      </c>
      <c r="I101" s="26">
        <v>0</v>
      </c>
      <c r="J101" s="27">
        <v>0</v>
      </c>
      <c r="K101" s="27">
        <v>0</v>
      </c>
      <c r="L101" s="26">
        <v>0</v>
      </c>
      <c r="M101" s="27">
        <v>0</v>
      </c>
      <c r="N101" s="27">
        <v>0</v>
      </c>
      <c r="O101" s="26">
        <v>0</v>
      </c>
      <c r="P101" s="27">
        <v>0</v>
      </c>
      <c r="Q101" s="27">
        <v>0</v>
      </c>
      <c r="R101" s="19">
        <f t="shared" si="3"/>
        <v>0</v>
      </c>
      <c r="S101" s="32">
        <f t="shared" si="5"/>
        <v>10000</v>
      </c>
      <c r="T101" s="13">
        <f t="shared" si="4"/>
        <v>10000</v>
      </c>
      <c r="U101" s="6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 x14ac:dyDescent="0.25">
      <c r="A102" s="21">
        <v>103</v>
      </c>
      <c r="B102" s="13" t="s">
        <v>275</v>
      </c>
      <c r="C102" s="46" t="s">
        <v>276</v>
      </c>
      <c r="D102" s="13" t="s">
        <v>277</v>
      </c>
      <c r="E102" s="15">
        <v>640000</v>
      </c>
      <c r="F102" s="27">
        <v>30000</v>
      </c>
      <c r="G102" s="27">
        <v>30000</v>
      </c>
      <c r="H102" s="27">
        <v>30000</v>
      </c>
      <c r="I102" s="26">
        <v>30000</v>
      </c>
      <c r="J102" s="27">
        <v>50000</v>
      </c>
      <c r="K102" s="27">
        <v>50000</v>
      </c>
      <c r="L102" s="26">
        <v>50000</v>
      </c>
      <c r="M102" s="27">
        <v>50000</v>
      </c>
      <c r="N102" s="27">
        <v>50000</v>
      </c>
      <c r="O102" s="26">
        <v>50000</v>
      </c>
      <c r="P102" s="27">
        <v>50000</v>
      </c>
      <c r="Q102" s="27">
        <v>50000</v>
      </c>
      <c r="R102" s="19">
        <f t="shared" si="3"/>
        <v>520000</v>
      </c>
      <c r="S102" s="20">
        <f>200000</f>
        <v>200000</v>
      </c>
      <c r="T102" s="13">
        <f t="shared" si="4"/>
        <v>960000</v>
      </c>
      <c r="U102" s="6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 x14ac:dyDescent="0.25">
      <c r="A103" s="21">
        <v>104</v>
      </c>
      <c r="B103" s="13" t="s">
        <v>278</v>
      </c>
      <c r="C103" s="64" t="s">
        <v>24</v>
      </c>
      <c r="D103" s="13" t="s">
        <v>279</v>
      </c>
      <c r="E103" s="15">
        <v>240000</v>
      </c>
      <c r="F103" s="27">
        <v>15000</v>
      </c>
      <c r="G103" s="27">
        <v>15000</v>
      </c>
      <c r="H103" s="27">
        <v>0</v>
      </c>
      <c r="I103" s="26">
        <v>0</v>
      </c>
      <c r="J103" s="27">
        <v>0</v>
      </c>
      <c r="K103" s="27">
        <v>0</v>
      </c>
      <c r="L103" s="26">
        <v>0</v>
      </c>
      <c r="M103" s="27">
        <v>0</v>
      </c>
      <c r="N103" s="27">
        <v>0</v>
      </c>
      <c r="O103" s="26">
        <v>0</v>
      </c>
      <c r="P103" s="27">
        <v>0</v>
      </c>
      <c r="Q103" s="27">
        <v>0</v>
      </c>
      <c r="R103" s="19">
        <f t="shared" si="3"/>
        <v>30000</v>
      </c>
      <c r="S103" s="32">
        <v>254000</v>
      </c>
      <c r="T103" s="13">
        <f t="shared" si="4"/>
        <v>16000</v>
      </c>
      <c r="U103" s="6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 x14ac:dyDescent="0.25">
      <c r="A104" s="21">
        <v>105</v>
      </c>
      <c r="B104" s="13" t="s">
        <v>280</v>
      </c>
      <c r="C104" s="64" t="s">
        <v>24</v>
      </c>
      <c r="D104" s="13" t="s">
        <v>281</v>
      </c>
      <c r="E104" s="15">
        <v>35000</v>
      </c>
      <c r="F104" s="27">
        <v>0</v>
      </c>
      <c r="G104" s="27">
        <v>0</v>
      </c>
      <c r="H104" s="27">
        <v>0</v>
      </c>
      <c r="I104" s="26">
        <v>0</v>
      </c>
      <c r="J104" s="27">
        <v>0</v>
      </c>
      <c r="K104" s="27">
        <v>0</v>
      </c>
      <c r="L104" s="26">
        <v>0</v>
      </c>
      <c r="M104" s="27">
        <v>0</v>
      </c>
      <c r="N104" s="27">
        <v>0</v>
      </c>
      <c r="O104" s="26">
        <v>0</v>
      </c>
      <c r="P104" s="27">
        <v>0</v>
      </c>
      <c r="Q104" s="27">
        <v>0</v>
      </c>
      <c r="R104" s="19">
        <f t="shared" si="3"/>
        <v>0</v>
      </c>
      <c r="S104" s="32">
        <v>34000</v>
      </c>
      <c r="T104" s="13">
        <f t="shared" si="4"/>
        <v>1000</v>
      </c>
      <c r="U104" s="6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 x14ac:dyDescent="0.25">
      <c r="A105" s="21">
        <v>106</v>
      </c>
      <c r="B105" s="13" t="s">
        <v>282</v>
      </c>
      <c r="C105" s="46" t="s">
        <v>283</v>
      </c>
      <c r="D105" s="13" t="s">
        <v>284</v>
      </c>
      <c r="E105" s="15">
        <v>103000</v>
      </c>
      <c r="F105" s="27">
        <v>10000</v>
      </c>
      <c r="G105" s="27">
        <v>10000</v>
      </c>
      <c r="H105" s="27">
        <v>10000</v>
      </c>
      <c r="I105" s="26">
        <v>10000</v>
      </c>
      <c r="J105" s="27">
        <v>10000</v>
      </c>
      <c r="K105" s="27">
        <v>10000</v>
      </c>
      <c r="L105" s="26">
        <v>10000</v>
      </c>
      <c r="M105" s="27">
        <v>10000</v>
      </c>
      <c r="N105" s="27">
        <v>10000</v>
      </c>
      <c r="O105" s="26">
        <v>10000</v>
      </c>
      <c r="P105" s="27">
        <v>10000</v>
      </c>
      <c r="Q105" s="27">
        <v>10000</v>
      </c>
      <c r="R105" s="19">
        <f t="shared" si="3"/>
        <v>120000</v>
      </c>
      <c r="S105" s="20"/>
      <c r="T105" s="13">
        <f t="shared" si="4"/>
        <v>223000</v>
      </c>
      <c r="U105" s="6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 x14ac:dyDescent="0.25">
      <c r="A106" s="21">
        <v>107</v>
      </c>
      <c r="B106" s="13" t="s">
        <v>285</v>
      </c>
      <c r="C106" s="46" t="s">
        <v>286</v>
      </c>
      <c r="D106" s="13" t="s">
        <v>287</v>
      </c>
      <c r="E106" s="15">
        <v>164000</v>
      </c>
      <c r="F106" s="27">
        <v>7000</v>
      </c>
      <c r="G106" s="27">
        <v>7000</v>
      </c>
      <c r="H106" s="27">
        <v>7000</v>
      </c>
      <c r="I106" s="26">
        <v>7000</v>
      </c>
      <c r="J106" s="27">
        <v>7000</v>
      </c>
      <c r="K106" s="27">
        <v>7000</v>
      </c>
      <c r="L106" s="26">
        <v>7000</v>
      </c>
      <c r="M106" s="27">
        <v>7000</v>
      </c>
      <c r="N106" s="27">
        <v>7000</v>
      </c>
      <c r="O106" s="26">
        <v>10000</v>
      </c>
      <c r="P106" s="27">
        <v>10000</v>
      </c>
      <c r="Q106" s="27">
        <v>10000</v>
      </c>
      <c r="R106" s="19">
        <f t="shared" si="3"/>
        <v>93000</v>
      </c>
      <c r="S106" s="32">
        <f>44000+13750</f>
        <v>57750</v>
      </c>
      <c r="T106" s="13">
        <f t="shared" si="4"/>
        <v>199250</v>
      </c>
      <c r="U106" s="6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 x14ac:dyDescent="0.25">
      <c r="A107" s="21">
        <v>108</v>
      </c>
      <c r="B107" s="13" t="s">
        <v>288</v>
      </c>
      <c r="C107" s="46" t="s">
        <v>289</v>
      </c>
      <c r="D107" s="13" t="s">
        <v>290</v>
      </c>
      <c r="E107" s="15">
        <v>85000</v>
      </c>
      <c r="F107" s="27">
        <v>5000</v>
      </c>
      <c r="G107" s="27">
        <v>5000</v>
      </c>
      <c r="H107" s="27">
        <v>5000</v>
      </c>
      <c r="I107" s="26">
        <v>5000</v>
      </c>
      <c r="J107" s="27">
        <v>5000</v>
      </c>
      <c r="K107" s="27">
        <v>5000</v>
      </c>
      <c r="L107" s="26">
        <v>5000</v>
      </c>
      <c r="M107" s="27">
        <v>5000</v>
      </c>
      <c r="N107" s="27">
        <v>5000</v>
      </c>
      <c r="O107" s="26">
        <v>5000</v>
      </c>
      <c r="P107" s="27">
        <v>5000</v>
      </c>
      <c r="Q107" s="27">
        <v>5000</v>
      </c>
      <c r="R107" s="19">
        <f t="shared" si="3"/>
        <v>60000</v>
      </c>
      <c r="S107" s="20"/>
      <c r="T107" s="13">
        <f t="shared" si="4"/>
        <v>145000</v>
      </c>
      <c r="U107" s="6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 x14ac:dyDescent="0.25">
      <c r="A108" s="21">
        <v>109</v>
      </c>
      <c r="B108" s="13" t="s">
        <v>291</v>
      </c>
      <c r="C108" s="46" t="s">
        <v>292</v>
      </c>
      <c r="D108" s="13" t="s">
        <v>293</v>
      </c>
      <c r="E108" s="15">
        <v>205000</v>
      </c>
      <c r="F108" s="27">
        <v>30000</v>
      </c>
      <c r="G108" s="27">
        <v>30000</v>
      </c>
      <c r="H108" s="27">
        <v>30000</v>
      </c>
      <c r="I108" s="26">
        <v>30000</v>
      </c>
      <c r="J108" s="27">
        <v>30000</v>
      </c>
      <c r="K108" s="27">
        <v>30000</v>
      </c>
      <c r="L108" s="26">
        <v>30000</v>
      </c>
      <c r="M108" s="27">
        <v>30000</v>
      </c>
      <c r="N108" s="27">
        <v>30000</v>
      </c>
      <c r="O108" s="26">
        <v>30000</v>
      </c>
      <c r="P108" s="27">
        <v>0</v>
      </c>
      <c r="Q108" s="27">
        <v>0</v>
      </c>
      <c r="R108" s="19">
        <f t="shared" si="3"/>
        <v>300000</v>
      </c>
      <c r="S108" s="20"/>
      <c r="T108" s="13">
        <f t="shared" si="4"/>
        <v>505000</v>
      </c>
      <c r="U108" s="6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 x14ac:dyDescent="0.25">
      <c r="A109" s="21">
        <v>110</v>
      </c>
      <c r="B109" s="27" t="s">
        <v>294</v>
      </c>
      <c r="C109" s="46" t="s">
        <v>295</v>
      </c>
      <c r="D109" s="13" t="s">
        <v>296</v>
      </c>
      <c r="E109" s="15">
        <v>170000</v>
      </c>
      <c r="F109" s="27">
        <v>10000</v>
      </c>
      <c r="G109" s="27">
        <v>10000</v>
      </c>
      <c r="H109" s="27">
        <v>30000</v>
      </c>
      <c r="I109" s="26">
        <v>30000</v>
      </c>
      <c r="J109" s="27">
        <v>30000</v>
      </c>
      <c r="K109" s="27">
        <v>30000</v>
      </c>
      <c r="L109" s="26">
        <v>30000</v>
      </c>
      <c r="M109" s="27">
        <v>30000</v>
      </c>
      <c r="N109" s="27">
        <v>30000</v>
      </c>
      <c r="O109" s="26">
        <v>30000</v>
      </c>
      <c r="P109" s="27">
        <v>30000</v>
      </c>
      <c r="Q109" s="27">
        <v>30000</v>
      </c>
      <c r="R109" s="19">
        <f t="shared" si="3"/>
        <v>320000</v>
      </c>
      <c r="S109" s="20"/>
      <c r="T109" s="13">
        <f t="shared" si="4"/>
        <v>490000</v>
      </c>
      <c r="U109" s="6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 x14ac:dyDescent="0.25">
      <c r="A110" s="21">
        <v>111</v>
      </c>
      <c r="B110" s="13" t="s">
        <v>297</v>
      </c>
      <c r="C110" s="46" t="s">
        <v>298</v>
      </c>
      <c r="D110" s="13" t="s">
        <v>299</v>
      </c>
      <c r="E110" s="15">
        <v>480000</v>
      </c>
      <c r="F110" s="27">
        <v>10000</v>
      </c>
      <c r="G110" s="27">
        <v>10000</v>
      </c>
      <c r="H110" s="27">
        <v>10000</v>
      </c>
      <c r="I110" s="26">
        <v>10000</v>
      </c>
      <c r="J110" s="27">
        <v>10000</v>
      </c>
      <c r="K110" s="27">
        <v>10000</v>
      </c>
      <c r="L110" s="26">
        <v>10000</v>
      </c>
      <c r="M110" s="27">
        <v>10000</v>
      </c>
      <c r="N110" s="27">
        <v>10000</v>
      </c>
      <c r="O110" s="26">
        <v>10000</v>
      </c>
      <c r="P110" s="27">
        <v>10000</v>
      </c>
      <c r="Q110" s="27">
        <v>10000</v>
      </c>
      <c r="R110" s="19">
        <f t="shared" si="3"/>
        <v>120000</v>
      </c>
      <c r="S110" s="20"/>
      <c r="T110" s="13">
        <f t="shared" si="4"/>
        <v>600000</v>
      </c>
      <c r="U110" s="6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 x14ac:dyDescent="0.25">
      <c r="A111" s="21">
        <v>112</v>
      </c>
      <c r="B111" s="13" t="s">
        <v>300</v>
      </c>
      <c r="C111" s="64" t="s">
        <v>24</v>
      </c>
      <c r="D111" s="13" t="s">
        <v>301</v>
      </c>
      <c r="E111" s="15">
        <v>1000</v>
      </c>
      <c r="F111" s="27">
        <v>0</v>
      </c>
      <c r="G111" s="27">
        <v>0</v>
      </c>
      <c r="H111" s="27">
        <v>0</v>
      </c>
      <c r="I111" s="26">
        <v>0</v>
      </c>
      <c r="J111" s="27">
        <v>0</v>
      </c>
      <c r="K111" s="27">
        <v>0</v>
      </c>
      <c r="L111" s="26">
        <v>0</v>
      </c>
      <c r="M111" s="27">
        <v>0</v>
      </c>
      <c r="N111" s="27">
        <v>0</v>
      </c>
      <c r="O111" s="26">
        <v>0</v>
      </c>
      <c r="P111" s="27">
        <v>0</v>
      </c>
      <c r="Q111" s="27">
        <v>0</v>
      </c>
      <c r="R111" s="19">
        <f t="shared" si="3"/>
        <v>0</v>
      </c>
      <c r="S111" s="20"/>
      <c r="T111" s="13">
        <f t="shared" si="4"/>
        <v>1000</v>
      </c>
      <c r="U111" s="6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 x14ac:dyDescent="0.25">
      <c r="A112" s="21">
        <v>113</v>
      </c>
      <c r="B112" s="23" t="s">
        <v>302</v>
      </c>
      <c r="C112" s="46" t="s">
        <v>303</v>
      </c>
      <c r="D112" s="23" t="s">
        <v>304</v>
      </c>
      <c r="E112" s="15">
        <v>240000</v>
      </c>
      <c r="F112" s="27">
        <v>40000</v>
      </c>
      <c r="G112" s="27">
        <v>40000</v>
      </c>
      <c r="H112" s="27">
        <v>40000</v>
      </c>
      <c r="I112" s="26">
        <v>40000</v>
      </c>
      <c r="J112" s="27">
        <v>40000</v>
      </c>
      <c r="K112" s="27">
        <v>40000</v>
      </c>
      <c r="L112" s="26">
        <v>40000</v>
      </c>
      <c r="M112" s="27">
        <v>40000</v>
      </c>
      <c r="N112" s="27">
        <v>5000</v>
      </c>
      <c r="O112" s="26">
        <v>5000</v>
      </c>
      <c r="P112" s="27">
        <v>5000</v>
      </c>
      <c r="Q112" s="27">
        <v>5000</v>
      </c>
      <c r="R112" s="19">
        <f t="shared" si="3"/>
        <v>340000</v>
      </c>
      <c r="S112" s="20">
        <f>200000</f>
        <v>200000</v>
      </c>
      <c r="T112" s="13">
        <f t="shared" si="4"/>
        <v>380000</v>
      </c>
      <c r="U112" s="6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 x14ac:dyDescent="0.25">
      <c r="A113" s="21">
        <v>114</v>
      </c>
      <c r="B113" s="13" t="s">
        <v>305</v>
      </c>
      <c r="C113" s="50" t="s">
        <v>306</v>
      </c>
      <c r="D113" s="27" t="s">
        <v>72</v>
      </c>
      <c r="E113" s="15">
        <v>275000</v>
      </c>
      <c r="F113" s="27">
        <v>0</v>
      </c>
      <c r="G113" s="27">
        <v>0</v>
      </c>
      <c r="H113" s="13">
        <f>25000+25000</f>
        <v>50000</v>
      </c>
      <c r="I113" s="26">
        <v>22000</v>
      </c>
      <c r="J113" s="27">
        <v>25000</v>
      </c>
      <c r="K113" s="27">
        <v>0</v>
      </c>
      <c r="L113" s="26">
        <v>0</v>
      </c>
      <c r="M113" s="27">
        <v>0</v>
      </c>
      <c r="N113" s="27">
        <v>0</v>
      </c>
      <c r="O113" s="26">
        <v>25000</v>
      </c>
      <c r="P113" s="13"/>
      <c r="Q113" s="13"/>
      <c r="R113" s="19">
        <f t="shared" si="3"/>
        <v>122000</v>
      </c>
      <c r="S113" s="20">
        <f>47000+100000</f>
        <v>147000</v>
      </c>
      <c r="T113" s="13">
        <f t="shared" si="4"/>
        <v>250000</v>
      </c>
      <c r="U113" s="6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 x14ac:dyDescent="0.25">
      <c r="A114" s="21">
        <v>115</v>
      </c>
      <c r="B114" s="23" t="s">
        <v>307</v>
      </c>
      <c r="C114" s="46" t="s">
        <v>308</v>
      </c>
      <c r="D114" s="23" t="s">
        <v>309</v>
      </c>
      <c r="E114" s="15">
        <v>245000</v>
      </c>
      <c r="F114" s="27">
        <v>20000</v>
      </c>
      <c r="G114" s="27">
        <v>20000</v>
      </c>
      <c r="H114" s="27">
        <v>20000</v>
      </c>
      <c r="I114" s="26">
        <v>20000</v>
      </c>
      <c r="J114" s="27">
        <v>20000</v>
      </c>
      <c r="K114" s="27">
        <v>20000</v>
      </c>
      <c r="L114" s="26">
        <v>20000</v>
      </c>
      <c r="M114" s="27">
        <v>20000</v>
      </c>
      <c r="N114" s="27">
        <v>20000</v>
      </c>
      <c r="O114" s="26">
        <v>20000</v>
      </c>
      <c r="P114" s="27">
        <v>20000</v>
      </c>
      <c r="Q114" s="27">
        <v>20000</v>
      </c>
      <c r="R114" s="19">
        <f t="shared" si="3"/>
        <v>240000</v>
      </c>
      <c r="S114" s="20"/>
      <c r="T114" s="13">
        <f t="shared" si="4"/>
        <v>485000</v>
      </c>
      <c r="U114" s="6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 x14ac:dyDescent="0.25">
      <c r="A115" s="21">
        <v>116</v>
      </c>
      <c r="B115" s="13" t="s">
        <v>310</v>
      </c>
      <c r="C115" s="64" t="s">
        <v>24</v>
      </c>
      <c r="D115" s="73" t="s">
        <v>311</v>
      </c>
      <c r="E115" s="54">
        <f>60000-60000</f>
        <v>0</v>
      </c>
      <c r="F115" s="27">
        <v>0</v>
      </c>
      <c r="G115" s="27">
        <v>0</v>
      </c>
      <c r="H115" s="27">
        <v>0</v>
      </c>
      <c r="I115" s="26">
        <v>0</v>
      </c>
      <c r="J115" s="27">
        <v>0</v>
      </c>
      <c r="K115" s="27">
        <v>0</v>
      </c>
      <c r="L115" s="26">
        <v>0</v>
      </c>
      <c r="M115" s="27">
        <v>0</v>
      </c>
      <c r="N115" s="27">
        <v>0</v>
      </c>
      <c r="O115" s="26">
        <v>0</v>
      </c>
      <c r="P115" s="27">
        <v>0</v>
      </c>
      <c r="Q115" s="27">
        <v>0</v>
      </c>
      <c r="R115" s="19">
        <f t="shared" si="3"/>
        <v>0</v>
      </c>
      <c r="S115" s="20"/>
      <c r="T115" s="13">
        <f t="shared" si="4"/>
        <v>0</v>
      </c>
      <c r="U115" s="6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 x14ac:dyDescent="0.25">
      <c r="A116" s="21">
        <v>117</v>
      </c>
      <c r="B116" s="13" t="s">
        <v>312</v>
      </c>
      <c r="C116" s="64" t="s">
        <v>24</v>
      </c>
      <c r="D116" s="27" t="s">
        <v>72</v>
      </c>
      <c r="E116" s="15">
        <v>5000</v>
      </c>
      <c r="F116" s="27">
        <v>0</v>
      </c>
      <c r="G116" s="27">
        <v>0</v>
      </c>
      <c r="H116" s="27">
        <v>0</v>
      </c>
      <c r="I116" s="26">
        <v>0</v>
      </c>
      <c r="J116" s="27">
        <v>0</v>
      </c>
      <c r="K116" s="27">
        <v>0</v>
      </c>
      <c r="L116" s="26">
        <v>0</v>
      </c>
      <c r="M116" s="27">
        <v>0</v>
      </c>
      <c r="N116" s="27">
        <v>0</v>
      </c>
      <c r="O116" s="26">
        <v>0</v>
      </c>
      <c r="P116" s="27">
        <v>0</v>
      </c>
      <c r="Q116" s="27">
        <v>0</v>
      </c>
      <c r="R116" s="19">
        <f t="shared" si="3"/>
        <v>0</v>
      </c>
      <c r="S116" s="20"/>
      <c r="T116" s="13">
        <f t="shared" si="4"/>
        <v>5000</v>
      </c>
      <c r="U116" s="6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 x14ac:dyDescent="0.25">
      <c r="A117" s="21">
        <v>118</v>
      </c>
      <c r="B117" s="23" t="s">
        <v>313</v>
      </c>
      <c r="C117" s="46" t="s">
        <v>314</v>
      </c>
      <c r="D117" s="23" t="s">
        <v>315</v>
      </c>
      <c r="E117" s="15">
        <v>70000</v>
      </c>
      <c r="F117" s="27">
        <v>7000</v>
      </c>
      <c r="G117" s="27">
        <v>10000</v>
      </c>
      <c r="H117" s="27">
        <v>10000</v>
      </c>
      <c r="I117" s="26">
        <v>10000</v>
      </c>
      <c r="J117" s="27">
        <v>10000</v>
      </c>
      <c r="K117" s="27">
        <v>10000</v>
      </c>
      <c r="L117" s="26">
        <v>10000</v>
      </c>
      <c r="M117" s="27">
        <v>10000</v>
      </c>
      <c r="N117" s="27">
        <v>10000</v>
      </c>
      <c r="O117" s="26">
        <v>10000</v>
      </c>
      <c r="P117" s="27">
        <v>10000</v>
      </c>
      <c r="Q117" s="27">
        <v>10000</v>
      </c>
      <c r="R117" s="19">
        <f t="shared" si="3"/>
        <v>117000</v>
      </c>
      <c r="S117" s="20"/>
      <c r="T117" s="13">
        <f t="shared" si="4"/>
        <v>187000</v>
      </c>
      <c r="U117" s="6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 x14ac:dyDescent="0.25">
      <c r="A118" s="21">
        <v>119</v>
      </c>
      <c r="B118" s="13" t="s">
        <v>316</v>
      </c>
      <c r="C118" s="46" t="s">
        <v>317</v>
      </c>
      <c r="D118" s="27" t="s">
        <v>72</v>
      </c>
      <c r="E118" s="15">
        <v>50000</v>
      </c>
      <c r="F118" s="27">
        <v>0</v>
      </c>
      <c r="G118" s="27">
        <v>0</v>
      </c>
      <c r="H118" s="27">
        <v>0</v>
      </c>
      <c r="I118" s="26">
        <v>0</v>
      </c>
      <c r="J118" s="27">
        <v>0</v>
      </c>
      <c r="K118" s="27">
        <v>0</v>
      </c>
      <c r="L118" s="26">
        <v>10000</v>
      </c>
      <c r="M118" s="27">
        <v>10000</v>
      </c>
      <c r="N118" s="27">
        <v>0</v>
      </c>
      <c r="O118" s="26">
        <v>0</v>
      </c>
      <c r="P118" s="27">
        <v>0</v>
      </c>
      <c r="Q118" s="27">
        <v>0</v>
      </c>
      <c r="R118" s="19">
        <f t="shared" si="3"/>
        <v>20000</v>
      </c>
      <c r="S118" s="32">
        <v>40000</v>
      </c>
      <c r="T118" s="13">
        <f t="shared" si="4"/>
        <v>30000</v>
      </c>
      <c r="U118" s="6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 x14ac:dyDescent="0.25">
      <c r="A119" s="21">
        <v>120</v>
      </c>
      <c r="B119" s="23" t="s">
        <v>318</v>
      </c>
      <c r="C119" s="64" t="s">
        <v>24</v>
      </c>
      <c r="D119" s="23" t="s">
        <v>319</v>
      </c>
      <c r="E119" s="15">
        <v>184333.32999999996</v>
      </c>
      <c r="F119" s="27">
        <v>0</v>
      </c>
      <c r="G119" s="27">
        <v>0</v>
      </c>
      <c r="H119" s="27">
        <v>0</v>
      </c>
      <c r="I119" s="26">
        <v>0</v>
      </c>
      <c r="J119" s="27">
        <v>0</v>
      </c>
      <c r="K119" s="27">
        <v>0</v>
      </c>
      <c r="L119" s="26">
        <v>0</v>
      </c>
      <c r="M119" s="27">
        <v>0</v>
      </c>
      <c r="N119" s="27">
        <v>0</v>
      </c>
      <c r="O119" s="26">
        <v>0</v>
      </c>
      <c r="P119" s="27">
        <v>0</v>
      </c>
      <c r="Q119" s="27">
        <v>0</v>
      </c>
      <c r="R119" s="19">
        <f t="shared" si="3"/>
        <v>0</v>
      </c>
      <c r="S119" s="20"/>
      <c r="T119" s="13">
        <f t="shared" si="4"/>
        <v>184333.32999999996</v>
      </c>
      <c r="U119" s="6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 x14ac:dyDescent="0.25">
      <c r="A120" s="21">
        <v>121</v>
      </c>
      <c r="B120" s="13" t="s">
        <v>320</v>
      </c>
      <c r="C120" s="64" t="s">
        <v>24</v>
      </c>
      <c r="D120" s="23" t="s">
        <v>321</v>
      </c>
      <c r="E120" s="15">
        <v>11000</v>
      </c>
      <c r="F120" s="27">
        <v>10000</v>
      </c>
      <c r="G120" s="27">
        <v>0</v>
      </c>
      <c r="H120" s="27">
        <v>0</v>
      </c>
      <c r="I120" s="26">
        <v>0</v>
      </c>
      <c r="J120" s="27">
        <v>0</v>
      </c>
      <c r="K120" s="27">
        <v>0</v>
      </c>
      <c r="L120" s="26">
        <v>0</v>
      </c>
      <c r="M120" s="27">
        <v>0</v>
      </c>
      <c r="N120" s="27">
        <v>0</v>
      </c>
      <c r="O120" s="26">
        <v>0</v>
      </c>
      <c r="P120" s="27">
        <v>0</v>
      </c>
      <c r="Q120" s="27">
        <v>0</v>
      </c>
      <c r="R120" s="19">
        <f t="shared" si="3"/>
        <v>10000</v>
      </c>
      <c r="S120" s="32">
        <v>10000</v>
      </c>
      <c r="T120" s="13">
        <f t="shared" si="4"/>
        <v>11000</v>
      </c>
      <c r="U120" s="6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 x14ac:dyDescent="0.25">
      <c r="A121" s="21">
        <v>122</v>
      </c>
      <c r="B121" s="23" t="s">
        <v>322</v>
      </c>
      <c r="C121" s="64" t="s">
        <v>24</v>
      </c>
      <c r="D121" s="23" t="s">
        <v>323</v>
      </c>
      <c r="E121" s="15">
        <v>11000</v>
      </c>
      <c r="F121" s="27">
        <v>0</v>
      </c>
      <c r="G121" s="27">
        <v>0</v>
      </c>
      <c r="H121" s="27">
        <v>0</v>
      </c>
      <c r="I121" s="26">
        <v>0</v>
      </c>
      <c r="J121" s="27">
        <v>0</v>
      </c>
      <c r="K121" s="27">
        <v>0</v>
      </c>
      <c r="L121" s="26">
        <v>0</v>
      </c>
      <c r="M121" s="27">
        <v>0</v>
      </c>
      <c r="N121" s="27">
        <v>0</v>
      </c>
      <c r="O121" s="26">
        <v>0</v>
      </c>
      <c r="P121" s="27">
        <v>0</v>
      </c>
      <c r="Q121" s="27">
        <v>0</v>
      </c>
      <c r="R121" s="19">
        <f t="shared" si="3"/>
        <v>0</v>
      </c>
      <c r="S121" s="20"/>
      <c r="T121" s="13">
        <f t="shared" si="4"/>
        <v>11000</v>
      </c>
      <c r="U121" s="6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 x14ac:dyDescent="0.25">
      <c r="A122" s="21">
        <v>123</v>
      </c>
      <c r="B122" s="23" t="s">
        <v>324</v>
      </c>
      <c r="C122" s="46" t="s">
        <v>325</v>
      </c>
      <c r="D122" s="23" t="s">
        <v>326</v>
      </c>
      <c r="E122" s="15">
        <v>360000</v>
      </c>
      <c r="F122" s="27">
        <v>53666.67</v>
      </c>
      <c r="G122" s="27">
        <v>70000</v>
      </c>
      <c r="H122" s="27">
        <v>70000</v>
      </c>
      <c r="I122" s="26">
        <v>70000</v>
      </c>
      <c r="J122" s="27">
        <v>70000</v>
      </c>
      <c r="K122" s="27">
        <v>70000</v>
      </c>
      <c r="L122" s="26">
        <v>70000</v>
      </c>
      <c r="M122" s="27">
        <v>70000</v>
      </c>
      <c r="N122" s="27">
        <v>70000</v>
      </c>
      <c r="O122" s="26">
        <v>100000</v>
      </c>
      <c r="P122" s="27">
        <v>100000</v>
      </c>
      <c r="Q122" s="27">
        <v>100000</v>
      </c>
      <c r="R122" s="19">
        <f t="shared" si="3"/>
        <v>913666.66999999993</v>
      </c>
      <c r="S122" s="20"/>
      <c r="T122" s="13">
        <f t="shared" si="4"/>
        <v>1273666.67</v>
      </c>
      <c r="U122" s="6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 x14ac:dyDescent="0.25">
      <c r="A123" s="21">
        <v>124</v>
      </c>
      <c r="B123" s="23" t="s">
        <v>327</v>
      </c>
      <c r="C123" s="46" t="s">
        <v>328</v>
      </c>
      <c r="D123" s="23" t="s">
        <v>329</v>
      </c>
      <c r="E123" s="15">
        <v>220000</v>
      </c>
      <c r="F123" s="27">
        <v>20000</v>
      </c>
      <c r="G123" s="27">
        <v>20000</v>
      </c>
      <c r="H123" s="27">
        <v>20000</v>
      </c>
      <c r="I123" s="26">
        <v>20000</v>
      </c>
      <c r="J123" s="27">
        <v>20000</v>
      </c>
      <c r="K123" s="27">
        <v>20000</v>
      </c>
      <c r="L123" s="26">
        <v>20000</v>
      </c>
      <c r="M123" s="27">
        <v>20000</v>
      </c>
      <c r="N123" s="27">
        <v>20000</v>
      </c>
      <c r="O123" s="26">
        <v>20000</v>
      </c>
      <c r="P123" s="27">
        <v>20000</v>
      </c>
      <c r="Q123" s="27">
        <v>20000</v>
      </c>
      <c r="R123" s="19">
        <f t="shared" si="3"/>
        <v>240000</v>
      </c>
      <c r="S123" s="20"/>
      <c r="T123" s="13">
        <f t="shared" si="4"/>
        <v>460000</v>
      </c>
      <c r="U123" s="6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 x14ac:dyDescent="0.25">
      <c r="A124" s="21">
        <v>125</v>
      </c>
      <c r="B124" s="23" t="s">
        <v>330</v>
      </c>
      <c r="C124" s="46" t="s">
        <v>331</v>
      </c>
      <c r="D124" s="23" t="s">
        <v>332</v>
      </c>
      <c r="E124" s="15">
        <v>70000</v>
      </c>
      <c r="F124" s="27">
        <v>5000</v>
      </c>
      <c r="G124" s="27">
        <v>5000</v>
      </c>
      <c r="H124" s="27">
        <v>5000</v>
      </c>
      <c r="I124" s="26">
        <v>5000</v>
      </c>
      <c r="J124" s="27">
        <v>5000</v>
      </c>
      <c r="K124" s="27">
        <v>5000</v>
      </c>
      <c r="L124" s="26">
        <v>5000</v>
      </c>
      <c r="M124" s="27">
        <v>5000</v>
      </c>
      <c r="N124" s="27">
        <v>3000</v>
      </c>
      <c r="O124" s="26">
        <v>3000</v>
      </c>
      <c r="P124" s="27">
        <v>3000</v>
      </c>
      <c r="Q124" s="27">
        <v>3000</v>
      </c>
      <c r="R124" s="19">
        <f t="shared" si="3"/>
        <v>52000</v>
      </c>
      <c r="S124" s="20"/>
      <c r="T124" s="13">
        <f t="shared" si="4"/>
        <v>122000</v>
      </c>
      <c r="U124" s="6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 x14ac:dyDescent="0.25">
      <c r="A125" s="21">
        <v>126</v>
      </c>
      <c r="B125" s="23" t="s">
        <v>333</v>
      </c>
      <c r="C125" s="46" t="s">
        <v>334</v>
      </c>
      <c r="D125" s="23" t="s">
        <v>335</v>
      </c>
      <c r="E125" s="15">
        <v>120000</v>
      </c>
      <c r="F125" s="27">
        <v>10000</v>
      </c>
      <c r="G125" s="27">
        <v>10000</v>
      </c>
      <c r="H125" s="27">
        <v>10000</v>
      </c>
      <c r="I125" s="26">
        <v>10000</v>
      </c>
      <c r="J125" s="27">
        <v>10000</v>
      </c>
      <c r="K125" s="27">
        <v>10000</v>
      </c>
      <c r="L125" s="26">
        <v>10000</v>
      </c>
      <c r="M125" s="27">
        <v>10000</v>
      </c>
      <c r="N125" s="27">
        <v>10000</v>
      </c>
      <c r="O125" s="26">
        <v>10000</v>
      </c>
      <c r="P125" s="27">
        <v>10000</v>
      </c>
      <c r="Q125" s="27">
        <v>10000</v>
      </c>
      <c r="R125" s="19">
        <f t="shared" si="3"/>
        <v>120000</v>
      </c>
      <c r="S125" s="20"/>
      <c r="T125" s="13">
        <f t="shared" si="4"/>
        <v>240000</v>
      </c>
      <c r="U125" s="6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 x14ac:dyDescent="0.25">
      <c r="A126" s="21">
        <v>127</v>
      </c>
      <c r="B126" s="23" t="s">
        <v>336</v>
      </c>
      <c r="C126" s="14"/>
      <c r="D126" s="23" t="s">
        <v>337</v>
      </c>
      <c r="E126" s="15">
        <v>110000</v>
      </c>
      <c r="F126" s="27">
        <v>10000</v>
      </c>
      <c r="G126" s="27">
        <v>10000</v>
      </c>
      <c r="H126" s="27">
        <v>10000</v>
      </c>
      <c r="I126" s="26">
        <v>10000</v>
      </c>
      <c r="J126" s="27">
        <v>10000</v>
      </c>
      <c r="K126" s="27">
        <v>10000</v>
      </c>
      <c r="L126" s="26">
        <v>10000</v>
      </c>
      <c r="M126" s="27">
        <v>5000</v>
      </c>
      <c r="N126" s="27">
        <v>5000</v>
      </c>
      <c r="O126" s="26">
        <v>5000</v>
      </c>
      <c r="P126" s="27">
        <v>5000</v>
      </c>
      <c r="Q126" s="27">
        <v>5000</v>
      </c>
      <c r="R126" s="19">
        <f t="shared" si="3"/>
        <v>95000</v>
      </c>
      <c r="S126" s="20">
        <f>50000</f>
        <v>50000</v>
      </c>
      <c r="T126" s="13">
        <f t="shared" si="4"/>
        <v>155000</v>
      </c>
      <c r="U126" s="6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 x14ac:dyDescent="0.25">
      <c r="A127" s="21">
        <v>128</v>
      </c>
      <c r="B127" s="24" t="s">
        <v>338</v>
      </c>
      <c r="C127" s="46" t="s">
        <v>339</v>
      </c>
      <c r="D127" s="23" t="s">
        <v>340</v>
      </c>
      <c r="E127" s="15">
        <v>120000</v>
      </c>
      <c r="F127" s="27">
        <v>10000</v>
      </c>
      <c r="G127" s="27">
        <v>10000</v>
      </c>
      <c r="H127" s="27">
        <v>10000</v>
      </c>
      <c r="I127" s="26">
        <v>10000</v>
      </c>
      <c r="J127" s="59">
        <v>10000</v>
      </c>
      <c r="K127" s="27">
        <v>10000</v>
      </c>
      <c r="L127" s="26">
        <v>10000</v>
      </c>
      <c r="M127" s="27">
        <v>10000</v>
      </c>
      <c r="N127" s="27">
        <v>10000</v>
      </c>
      <c r="O127" s="26">
        <v>10000</v>
      </c>
      <c r="P127" s="27">
        <v>10000</v>
      </c>
      <c r="Q127" s="27">
        <v>10000</v>
      </c>
      <c r="R127" s="19">
        <f t="shared" si="3"/>
        <v>120000</v>
      </c>
      <c r="S127" s="20"/>
      <c r="T127" s="13">
        <f t="shared" si="4"/>
        <v>240000</v>
      </c>
      <c r="U127" s="6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 x14ac:dyDescent="0.25">
      <c r="A128" s="21">
        <v>129</v>
      </c>
      <c r="B128" s="23" t="s">
        <v>341</v>
      </c>
      <c r="C128" s="46" t="s">
        <v>342</v>
      </c>
      <c r="D128" s="23" t="s">
        <v>343</v>
      </c>
      <c r="E128" s="15">
        <v>110000</v>
      </c>
      <c r="F128" s="27">
        <v>10000</v>
      </c>
      <c r="G128" s="27">
        <v>10000</v>
      </c>
      <c r="H128" s="27">
        <v>10000</v>
      </c>
      <c r="I128" s="26">
        <v>10000</v>
      </c>
      <c r="J128" s="27">
        <v>10000</v>
      </c>
      <c r="K128" s="27">
        <v>10000</v>
      </c>
      <c r="L128" s="26">
        <v>10000</v>
      </c>
      <c r="M128" s="27">
        <v>10000</v>
      </c>
      <c r="N128" s="27">
        <v>10000</v>
      </c>
      <c r="O128" s="26">
        <v>10000</v>
      </c>
      <c r="P128" s="27">
        <v>10000</v>
      </c>
      <c r="Q128" s="27">
        <v>10000</v>
      </c>
      <c r="R128" s="19">
        <f t="shared" si="3"/>
        <v>120000</v>
      </c>
      <c r="S128" s="20">
        <f>11000</f>
        <v>11000</v>
      </c>
      <c r="T128" s="13">
        <f t="shared" si="4"/>
        <v>219000</v>
      </c>
      <c r="U128" s="6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 x14ac:dyDescent="0.25">
      <c r="A129" s="21">
        <v>130</v>
      </c>
      <c r="B129" s="23" t="s">
        <v>344</v>
      </c>
      <c r="C129" s="64" t="s">
        <v>24</v>
      </c>
      <c r="D129" s="23" t="s">
        <v>345</v>
      </c>
      <c r="E129" s="15">
        <v>405000</v>
      </c>
      <c r="F129" s="27">
        <v>0</v>
      </c>
      <c r="G129" s="27">
        <v>0</v>
      </c>
      <c r="H129" s="27">
        <v>0</v>
      </c>
      <c r="I129" s="26">
        <v>0</v>
      </c>
      <c r="J129" s="27">
        <v>0</v>
      </c>
      <c r="K129" s="27">
        <v>0</v>
      </c>
      <c r="L129" s="26">
        <v>0</v>
      </c>
      <c r="M129" s="27">
        <v>0</v>
      </c>
      <c r="N129" s="27">
        <v>0</v>
      </c>
      <c r="O129" s="26">
        <v>0</v>
      </c>
      <c r="P129" s="27">
        <v>0</v>
      </c>
      <c r="Q129" s="27">
        <v>0</v>
      </c>
      <c r="R129" s="19">
        <f t="shared" si="3"/>
        <v>0</v>
      </c>
      <c r="S129" s="20"/>
      <c r="T129" s="13">
        <f t="shared" si="4"/>
        <v>405000</v>
      </c>
      <c r="U129" s="6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 x14ac:dyDescent="0.25">
      <c r="A130" s="21">
        <v>131</v>
      </c>
      <c r="B130" s="23" t="s">
        <v>346</v>
      </c>
      <c r="C130" s="66" t="s">
        <v>24</v>
      </c>
      <c r="D130" s="23" t="s">
        <v>347</v>
      </c>
      <c r="E130" s="15">
        <v>1000</v>
      </c>
      <c r="F130" s="27">
        <v>0</v>
      </c>
      <c r="G130" s="27">
        <v>0</v>
      </c>
      <c r="H130" s="27">
        <v>0</v>
      </c>
      <c r="I130" s="26">
        <v>0</v>
      </c>
      <c r="J130" s="27">
        <v>0</v>
      </c>
      <c r="K130" s="27">
        <v>0</v>
      </c>
      <c r="L130" s="26">
        <v>0</v>
      </c>
      <c r="M130" s="27">
        <v>0</v>
      </c>
      <c r="N130" s="27">
        <v>0</v>
      </c>
      <c r="O130" s="26">
        <v>0</v>
      </c>
      <c r="P130" s="27">
        <v>0</v>
      </c>
      <c r="Q130" s="27">
        <v>0</v>
      </c>
      <c r="R130" s="19">
        <f t="shared" si="3"/>
        <v>0</v>
      </c>
      <c r="S130" s="20"/>
      <c r="T130" s="13">
        <f t="shared" ref="T130:T193" si="6">E130+R130-S130</f>
        <v>1000</v>
      </c>
      <c r="U130" s="6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 x14ac:dyDescent="0.25">
      <c r="A131" s="74">
        <v>132</v>
      </c>
      <c r="B131" s="23" t="s">
        <v>348</v>
      </c>
      <c r="C131" s="46" t="s">
        <v>349</v>
      </c>
      <c r="D131" s="23" t="s">
        <v>350</v>
      </c>
      <c r="E131" s="15">
        <v>180000</v>
      </c>
      <c r="F131" s="27">
        <v>15000</v>
      </c>
      <c r="G131" s="27">
        <v>15000</v>
      </c>
      <c r="H131" s="27">
        <v>15000</v>
      </c>
      <c r="I131" s="26">
        <v>50000</v>
      </c>
      <c r="J131" s="27">
        <v>50000</v>
      </c>
      <c r="K131" s="27">
        <v>50000</v>
      </c>
      <c r="L131" s="26">
        <v>50000</v>
      </c>
      <c r="M131" s="27">
        <v>50000</v>
      </c>
      <c r="N131" s="27">
        <v>20000</v>
      </c>
      <c r="O131" s="26">
        <v>20000</v>
      </c>
      <c r="P131" s="27">
        <v>20000</v>
      </c>
      <c r="Q131" s="27">
        <v>20000</v>
      </c>
      <c r="R131" s="19">
        <f t="shared" si="3"/>
        <v>375000</v>
      </c>
      <c r="S131" s="20">
        <f>250000+54266.68</f>
        <v>304266.68</v>
      </c>
      <c r="T131" s="13">
        <f t="shared" si="6"/>
        <v>250733.32</v>
      </c>
      <c r="U131" s="6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 x14ac:dyDescent="0.25">
      <c r="A132" s="74">
        <v>133</v>
      </c>
      <c r="B132" s="23" t="s">
        <v>351</v>
      </c>
      <c r="C132" s="46" t="s">
        <v>352</v>
      </c>
      <c r="D132" s="73" t="s">
        <v>311</v>
      </c>
      <c r="E132" s="54">
        <f>180000+60000</f>
        <v>240000</v>
      </c>
      <c r="F132" s="27">
        <v>20000</v>
      </c>
      <c r="G132" s="27">
        <v>20000</v>
      </c>
      <c r="H132" s="27">
        <v>20000</v>
      </c>
      <c r="I132" s="26">
        <v>20000</v>
      </c>
      <c r="J132" s="27">
        <v>20000</v>
      </c>
      <c r="K132" s="27">
        <v>20000</v>
      </c>
      <c r="L132" s="26">
        <v>20000</v>
      </c>
      <c r="M132" s="27">
        <v>20000</v>
      </c>
      <c r="N132" s="27">
        <v>20000</v>
      </c>
      <c r="O132" s="26">
        <v>20000</v>
      </c>
      <c r="P132" s="27">
        <v>20000</v>
      </c>
      <c r="Q132" s="27">
        <v>20000</v>
      </c>
      <c r="R132" s="19">
        <f t="shared" si="3"/>
        <v>240000</v>
      </c>
      <c r="S132" s="20">
        <f>479000</f>
        <v>479000</v>
      </c>
      <c r="T132" s="13">
        <f t="shared" si="6"/>
        <v>1000</v>
      </c>
      <c r="U132" s="6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 x14ac:dyDescent="0.25">
      <c r="A133" s="74">
        <v>134</v>
      </c>
      <c r="B133" s="23" t="s">
        <v>353</v>
      </c>
      <c r="C133" s="46" t="s">
        <v>354</v>
      </c>
      <c r="D133" s="23" t="s">
        <v>355</v>
      </c>
      <c r="E133" s="15">
        <v>320000</v>
      </c>
      <c r="F133" s="27">
        <v>30000</v>
      </c>
      <c r="G133" s="27">
        <v>30000</v>
      </c>
      <c r="H133" s="27">
        <v>13666.67</v>
      </c>
      <c r="I133" s="26">
        <v>5000</v>
      </c>
      <c r="J133" s="27">
        <v>5000</v>
      </c>
      <c r="K133" s="27">
        <v>5000</v>
      </c>
      <c r="L133" s="26">
        <v>5000</v>
      </c>
      <c r="M133" s="27">
        <v>5000</v>
      </c>
      <c r="N133" s="27">
        <v>50000</v>
      </c>
      <c r="O133" s="26">
        <v>50000</v>
      </c>
      <c r="P133" s="27">
        <v>50000</v>
      </c>
      <c r="Q133" s="27">
        <v>50000</v>
      </c>
      <c r="R133" s="19">
        <f t="shared" si="3"/>
        <v>298666.67</v>
      </c>
      <c r="S133" s="32">
        <f>120000+256166.67+26500</f>
        <v>402666.67000000004</v>
      </c>
      <c r="T133" s="13">
        <f t="shared" si="6"/>
        <v>215999.99999999988</v>
      </c>
      <c r="U133" s="6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 x14ac:dyDescent="0.25">
      <c r="A134" s="74">
        <v>135</v>
      </c>
      <c r="B134" s="23" t="s">
        <v>356</v>
      </c>
      <c r="C134" s="75" t="s">
        <v>24</v>
      </c>
      <c r="D134" s="23" t="s">
        <v>357</v>
      </c>
      <c r="E134" s="15">
        <v>25000</v>
      </c>
      <c r="F134" s="27">
        <v>0</v>
      </c>
      <c r="G134" s="27">
        <v>0</v>
      </c>
      <c r="H134" s="27">
        <v>0</v>
      </c>
      <c r="I134" s="26">
        <v>0</v>
      </c>
      <c r="J134" s="27">
        <v>0</v>
      </c>
      <c r="K134" s="27">
        <v>0</v>
      </c>
      <c r="L134" s="26">
        <v>0</v>
      </c>
      <c r="M134" s="27">
        <v>0</v>
      </c>
      <c r="N134" s="27">
        <v>0</v>
      </c>
      <c r="O134" s="26">
        <v>0</v>
      </c>
      <c r="P134" s="27">
        <v>0</v>
      </c>
      <c r="Q134" s="27">
        <v>0</v>
      </c>
      <c r="R134" s="19">
        <f t="shared" si="3"/>
        <v>0</v>
      </c>
      <c r="S134" s="20"/>
      <c r="T134" s="13">
        <f t="shared" si="6"/>
        <v>25000</v>
      </c>
      <c r="U134" s="6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 x14ac:dyDescent="0.25">
      <c r="A135" s="74">
        <v>136</v>
      </c>
      <c r="B135" s="23" t="s">
        <v>358</v>
      </c>
      <c r="C135" s="62" t="s">
        <v>359</v>
      </c>
      <c r="D135" s="23" t="s">
        <v>360</v>
      </c>
      <c r="E135" s="15">
        <v>180000</v>
      </c>
      <c r="F135" s="27">
        <v>20000</v>
      </c>
      <c r="G135" s="27">
        <v>20000</v>
      </c>
      <c r="H135" s="27">
        <v>20000</v>
      </c>
      <c r="I135" s="26">
        <v>20000</v>
      </c>
      <c r="J135" s="27">
        <v>20000</v>
      </c>
      <c r="K135" s="27">
        <v>20000</v>
      </c>
      <c r="L135" s="26">
        <v>20000</v>
      </c>
      <c r="M135" s="27">
        <v>20000</v>
      </c>
      <c r="N135" s="27">
        <v>20000</v>
      </c>
      <c r="O135" s="26">
        <v>20000</v>
      </c>
      <c r="P135" s="27">
        <v>20000</v>
      </c>
      <c r="Q135" s="27">
        <v>20000</v>
      </c>
      <c r="R135" s="19">
        <f t="shared" si="3"/>
        <v>240000</v>
      </c>
      <c r="S135" s="20"/>
      <c r="T135" s="13">
        <f t="shared" si="6"/>
        <v>420000</v>
      </c>
      <c r="U135" s="6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 x14ac:dyDescent="0.25">
      <c r="A136" s="74">
        <v>137</v>
      </c>
      <c r="B136" s="23" t="s">
        <v>361</v>
      </c>
      <c r="C136" s="62" t="s">
        <v>362</v>
      </c>
      <c r="D136" s="23" t="s">
        <v>363</v>
      </c>
      <c r="E136" s="15">
        <v>90000</v>
      </c>
      <c r="F136" s="27">
        <v>10000</v>
      </c>
      <c r="G136" s="27">
        <v>10000</v>
      </c>
      <c r="H136" s="27">
        <v>10000</v>
      </c>
      <c r="I136" s="26">
        <v>10000</v>
      </c>
      <c r="J136" s="27">
        <v>10000</v>
      </c>
      <c r="K136" s="27">
        <v>10000</v>
      </c>
      <c r="L136" s="26">
        <v>10000</v>
      </c>
      <c r="M136" s="27">
        <v>10000</v>
      </c>
      <c r="N136" s="27">
        <v>10000</v>
      </c>
      <c r="O136" s="26">
        <v>10000</v>
      </c>
      <c r="P136" s="27">
        <v>10000</v>
      </c>
      <c r="Q136" s="27">
        <v>10000</v>
      </c>
      <c r="R136" s="19">
        <f t="shared" si="3"/>
        <v>120000</v>
      </c>
      <c r="S136" s="20"/>
      <c r="T136" s="13">
        <f t="shared" si="6"/>
        <v>210000</v>
      </c>
      <c r="U136" s="6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 x14ac:dyDescent="0.25">
      <c r="A137" s="74">
        <v>138</v>
      </c>
      <c r="B137" s="23" t="s">
        <v>364</v>
      </c>
      <c r="C137" s="62" t="s">
        <v>365</v>
      </c>
      <c r="D137" s="23" t="s">
        <v>366</v>
      </c>
      <c r="E137" s="15">
        <v>270000</v>
      </c>
      <c r="F137" s="27">
        <v>30000</v>
      </c>
      <c r="G137" s="27">
        <v>30000</v>
      </c>
      <c r="H137" s="27">
        <v>30000</v>
      </c>
      <c r="I137" s="26">
        <v>30000</v>
      </c>
      <c r="J137" s="27">
        <v>30000</v>
      </c>
      <c r="K137" s="27">
        <v>30000</v>
      </c>
      <c r="L137" s="26">
        <v>30000</v>
      </c>
      <c r="M137" s="27">
        <v>30000</v>
      </c>
      <c r="N137" s="27">
        <v>30000</v>
      </c>
      <c r="O137" s="26">
        <v>30000</v>
      </c>
      <c r="P137" s="27">
        <v>30000</v>
      </c>
      <c r="Q137" s="27">
        <v>30000</v>
      </c>
      <c r="R137" s="19">
        <f t="shared" si="3"/>
        <v>360000</v>
      </c>
      <c r="S137" s="20"/>
      <c r="T137" s="13">
        <f t="shared" si="6"/>
        <v>630000</v>
      </c>
      <c r="U137" s="6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 x14ac:dyDescent="0.25">
      <c r="A138" s="74">
        <v>139</v>
      </c>
      <c r="B138" s="23" t="s">
        <v>367</v>
      </c>
      <c r="C138" s="70" t="s">
        <v>24</v>
      </c>
      <c r="D138" s="23" t="s">
        <v>368</v>
      </c>
      <c r="E138" s="15">
        <v>315000</v>
      </c>
      <c r="F138" s="27">
        <v>35000</v>
      </c>
      <c r="G138" s="27">
        <v>0</v>
      </c>
      <c r="H138" s="27">
        <v>0</v>
      </c>
      <c r="I138" s="26">
        <v>0</v>
      </c>
      <c r="J138" s="27">
        <v>0</v>
      </c>
      <c r="K138" s="27">
        <v>0</v>
      </c>
      <c r="L138" s="26">
        <v>0</v>
      </c>
      <c r="M138" s="27">
        <v>0</v>
      </c>
      <c r="N138" s="27">
        <v>0</v>
      </c>
      <c r="O138" s="26">
        <v>0</v>
      </c>
      <c r="P138" s="27">
        <v>0</v>
      </c>
      <c r="Q138" s="27">
        <v>0</v>
      </c>
      <c r="R138" s="19">
        <f t="shared" si="3"/>
        <v>35000</v>
      </c>
      <c r="S138" s="32">
        <v>349000</v>
      </c>
      <c r="T138" s="13">
        <f t="shared" si="6"/>
        <v>1000</v>
      </c>
      <c r="U138" s="6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 x14ac:dyDescent="0.25">
      <c r="A139" s="74">
        <v>140</v>
      </c>
      <c r="B139" s="23" t="s">
        <v>369</v>
      </c>
      <c r="C139" s="62" t="s">
        <v>370</v>
      </c>
      <c r="D139" s="23" t="s">
        <v>371</v>
      </c>
      <c r="E139" s="15">
        <v>90000</v>
      </c>
      <c r="F139" s="27">
        <v>10000</v>
      </c>
      <c r="G139" s="27">
        <v>10000</v>
      </c>
      <c r="H139" s="27">
        <v>10000</v>
      </c>
      <c r="I139" s="26">
        <v>10000</v>
      </c>
      <c r="J139" s="27">
        <v>10000</v>
      </c>
      <c r="K139" s="27">
        <v>10000</v>
      </c>
      <c r="L139" s="26">
        <v>10000</v>
      </c>
      <c r="M139" s="27">
        <v>10000</v>
      </c>
      <c r="N139" s="27">
        <v>10000</v>
      </c>
      <c r="O139" s="26">
        <v>10000</v>
      </c>
      <c r="P139" s="27">
        <v>10000</v>
      </c>
      <c r="Q139" s="27">
        <v>10000</v>
      </c>
      <c r="R139" s="19">
        <f t="shared" si="3"/>
        <v>120000</v>
      </c>
      <c r="S139" s="20"/>
      <c r="T139" s="13">
        <f t="shared" si="6"/>
        <v>210000</v>
      </c>
      <c r="U139" s="6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 x14ac:dyDescent="0.25">
      <c r="A140" s="74">
        <v>141</v>
      </c>
      <c r="B140" s="23" t="s">
        <v>372</v>
      </c>
      <c r="C140" s="62" t="s">
        <v>373</v>
      </c>
      <c r="D140" s="23" t="s">
        <v>374</v>
      </c>
      <c r="E140" s="15">
        <v>90000</v>
      </c>
      <c r="F140" s="27">
        <v>10000</v>
      </c>
      <c r="G140" s="27">
        <v>10000</v>
      </c>
      <c r="H140" s="27">
        <v>10000</v>
      </c>
      <c r="I140" s="26">
        <v>10000</v>
      </c>
      <c r="J140" s="27">
        <v>10000</v>
      </c>
      <c r="K140" s="27">
        <v>10000</v>
      </c>
      <c r="L140" s="26">
        <v>10000</v>
      </c>
      <c r="M140" s="27">
        <v>10000</v>
      </c>
      <c r="N140" s="27">
        <v>10000</v>
      </c>
      <c r="O140" s="26">
        <v>10000</v>
      </c>
      <c r="P140" s="27">
        <v>10000</v>
      </c>
      <c r="Q140" s="27">
        <v>10000</v>
      </c>
      <c r="R140" s="19">
        <f t="shared" si="3"/>
        <v>120000</v>
      </c>
      <c r="S140" s="20"/>
      <c r="T140" s="13">
        <f t="shared" si="6"/>
        <v>210000</v>
      </c>
      <c r="U140" s="6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 x14ac:dyDescent="0.25">
      <c r="A141" s="74">
        <v>142</v>
      </c>
      <c r="B141" s="23" t="s">
        <v>375</v>
      </c>
      <c r="C141" s="62" t="s">
        <v>376</v>
      </c>
      <c r="D141" s="23" t="s">
        <v>377</v>
      </c>
      <c r="E141" s="15">
        <v>140000</v>
      </c>
      <c r="F141" s="27">
        <v>5000</v>
      </c>
      <c r="G141" s="27">
        <v>5000</v>
      </c>
      <c r="H141" s="27">
        <v>5000</v>
      </c>
      <c r="I141" s="26">
        <v>5000</v>
      </c>
      <c r="J141" s="27">
        <v>5000</v>
      </c>
      <c r="K141" s="27">
        <v>5000</v>
      </c>
      <c r="L141" s="26">
        <v>5000</v>
      </c>
      <c r="M141" s="27">
        <v>5000</v>
      </c>
      <c r="N141" s="27">
        <v>5000</v>
      </c>
      <c r="O141" s="26">
        <v>5000</v>
      </c>
      <c r="P141" s="27">
        <v>5000</v>
      </c>
      <c r="Q141" s="27">
        <v>5000</v>
      </c>
      <c r="R141" s="19">
        <f t="shared" si="3"/>
        <v>60000</v>
      </c>
      <c r="S141" s="20"/>
      <c r="T141" s="13">
        <f t="shared" si="6"/>
        <v>200000</v>
      </c>
      <c r="U141" s="6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 x14ac:dyDescent="0.25">
      <c r="A142" s="74">
        <v>143</v>
      </c>
      <c r="B142" s="23" t="s">
        <v>378</v>
      </c>
      <c r="C142" s="62" t="s">
        <v>379</v>
      </c>
      <c r="D142" s="23" t="s">
        <v>380</v>
      </c>
      <c r="E142" s="15">
        <v>680000</v>
      </c>
      <c r="F142" s="27">
        <v>5000</v>
      </c>
      <c r="G142" s="27">
        <v>5000</v>
      </c>
      <c r="H142" s="27">
        <v>5000</v>
      </c>
      <c r="I142" s="26">
        <v>5000</v>
      </c>
      <c r="J142" s="27">
        <v>5000</v>
      </c>
      <c r="K142" s="27">
        <v>5000</v>
      </c>
      <c r="L142" s="26">
        <v>5000</v>
      </c>
      <c r="M142" s="27">
        <v>5000</v>
      </c>
      <c r="N142" s="27">
        <v>5000</v>
      </c>
      <c r="O142" s="26">
        <v>5000</v>
      </c>
      <c r="P142" s="27">
        <v>5000</v>
      </c>
      <c r="Q142" s="27">
        <v>5000</v>
      </c>
      <c r="R142" s="19">
        <f t="shared" si="3"/>
        <v>60000</v>
      </c>
      <c r="S142" s="20"/>
      <c r="T142" s="13">
        <f t="shared" si="6"/>
        <v>740000</v>
      </c>
      <c r="U142" s="6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 x14ac:dyDescent="0.25">
      <c r="A143" s="74">
        <v>144</v>
      </c>
      <c r="B143" s="23" t="s">
        <v>381</v>
      </c>
      <c r="C143" s="62" t="s">
        <v>382</v>
      </c>
      <c r="D143" s="23" t="s">
        <v>383</v>
      </c>
      <c r="E143" s="15">
        <v>320000</v>
      </c>
      <c r="F143" s="27">
        <v>40000</v>
      </c>
      <c r="G143" s="27">
        <v>50000</v>
      </c>
      <c r="H143" s="27">
        <v>50000</v>
      </c>
      <c r="I143" s="26">
        <v>50000</v>
      </c>
      <c r="J143" s="27">
        <v>50000</v>
      </c>
      <c r="K143" s="27">
        <v>50000</v>
      </c>
      <c r="L143" s="26">
        <v>50000</v>
      </c>
      <c r="M143" s="27">
        <v>50000</v>
      </c>
      <c r="N143" s="27">
        <v>15000</v>
      </c>
      <c r="O143" s="26">
        <v>15000</v>
      </c>
      <c r="P143" s="27">
        <v>15000</v>
      </c>
      <c r="Q143" s="27">
        <v>15000</v>
      </c>
      <c r="R143" s="19">
        <f t="shared" si="3"/>
        <v>450000</v>
      </c>
      <c r="S143" s="20">
        <f>400000</f>
        <v>400000</v>
      </c>
      <c r="T143" s="13">
        <f t="shared" si="6"/>
        <v>370000</v>
      </c>
      <c r="U143" s="6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 x14ac:dyDescent="0.25">
      <c r="A144" s="74">
        <v>145</v>
      </c>
      <c r="B144" s="23" t="s">
        <v>384</v>
      </c>
      <c r="C144" s="14"/>
      <c r="D144" s="23" t="s">
        <v>385</v>
      </c>
      <c r="E144" s="15">
        <v>500000</v>
      </c>
      <c r="F144" s="27">
        <v>50000</v>
      </c>
      <c r="G144" s="27">
        <v>50000</v>
      </c>
      <c r="H144" s="27">
        <v>10000</v>
      </c>
      <c r="I144" s="26">
        <v>10000</v>
      </c>
      <c r="J144" s="27">
        <v>10000</v>
      </c>
      <c r="K144" s="27">
        <v>10000</v>
      </c>
      <c r="L144" s="26">
        <v>10000</v>
      </c>
      <c r="M144" s="27">
        <v>10000</v>
      </c>
      <c r="N144" s="27">
        <v>10000</v>
      </c>
      <c r="O144" s="26">
        <v>10000</v>
      </c>
      <c r="P144" s="27">
        <v>10000</v>
      </c>
      <c r="Q144" s="27">
        <v>10000</v>
      </c>
      <c r="R144" s="19">
        <f t="shared" si="3"/>
        <v>200000</v>
      </c>
      <c r="S144" s="20"/>
      <c r="T144" s="13">
        <f t="shared" si="6"/>
        <v>700000</v>
      </c>
      <c r="U144" s="6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 x14ac:dyDescent="0.25">
      <c r="A145" s="74">
        <v>146</v>
      </c>
      <c r="B145" s="52" t="s">
        <v>386</v>
      </c>
      <c r="C145" s="75" t="s">
        <v>24</v>
      </c>
      <c r="D145" s="27" t="s">
        <v>72</v>
      </c>
      <c r="E145" s="15">
        <v>80000</v>
      </c>
      <c r="F145" s="27">
        <v>0</v>
      </c>
      <c r="G145" s="27">
        <v>0</v>
      </c>
      <c r="H145" s="27">
        <v>0</v>
      </c>
      <c r="I145" s="26">
        <v>0</v>
      </c>
      <c r="J145" s="27">
        <v>0</v>
      </c>
      <c r="K145" s="27">
        <v>0</v>
      </c>
      <c r="L145" s="26">
        <v>0</v>
      </c>
      <c r="M145" s="27">
        <v>0</v>
      </c>
      <c r="N145" s="27">
        <v>0</v>
      </c>
      <c r="O145" s="26">
        <v>0</v>
      </c>
      <c r="P145" s="27">
        <v>0</v>
      </c>
      <c r="Q145" s="27">
        <v>0</v>
      </c>
      <c r="R145" s="19">
        <f t="shared" si="3"/>
        <v>0</v>
      </c>
      <c r="S145" s="32">
        <f>20000+59000</f>
        <v>79000</v>
      </c>
      <c r="T145" s="13">
        <f t="shared" si="6"/>
        <v>1000</v>
      </c>
      <c r="U145" s="6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 x14ac:dyDescent="0.25">
      <c r="A146" s="74">
        <v>147</v>
      </c>
      <c r="B146" s="52" t="s">
        <v>387</v>
      </c>
      <c r="C146" s="75" t="s">
        <v>24</v>
      </c>
      <c r="D146" s="27" t="s">
        <v>72</v>
      </c>
      <c r="E146" s="15">
        <v>800000</v>
      </c>
      <c r="F146" s="27">
        <v>200000</v>
      </c>
      <c r="G146" s="27">
        <v>0</v>
      </c>
      <c r="H146" s="27">
        <v>100000</v>
      </c>
      <c r="I146" s="26">
        <v>0</v>
      </c>
      <c r="J146" s="27">
        <v>0</v>
      </c>
      <c r="K146" s="27">
        <v>1000</v>
      </c>
      <c r="L146" s="26">
        <v>0</v>
      </c>
      <c r="M146" s="27">
        <v>0</v>
      </c>
      <c r="N146" s="27">
        <v>0</v>
      </c>
      <c r="O146" s="26">
        <v>0</v>
      </c>
      <c r="P146" s="27">
        <v>0</v>
      </c>
      <c r="Q146" s="27">
        <v>0</v>
      </c>
      <c r="R146" s="19">
        <f t="shared" si="3"/>
        <v>301000</v>
      </c>
      <c r="S146" s="20">
        <f>1100000</f>
        <v>1100000</v>
      </c>
      <c r="T146" s="13">
        <f t="shared" si="6"/>
        <v>1000</v>
      </c>
      <c r="U146" s="6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 x14ac:dyDescent="0.25">
      <c r="A147" s="74">
        <v>148</v>
      </c>
      <c r="B147" s="23" t="s">
        <v>388</v>
      </c>
      <c r="C147" s="14"/>
      <c r="D147" s="23" t="s">
        <v>389</v>
      </c>
      <c r="E147" s="15">
        <v>110000</v>
      </c>
      <c r="F147" s="27">
        <v>22000</v>
      </c>
      <c r="G147" s="27">
        <v>22000</v>
      </c>
      <c r="H147" s="27">
        <v>22000</v>
      </c>
      <c r="I147" s="26">
        <v>35000</v>
      </c>
      <c r="J147" s="27">
        <v>35000</v>
      </c>
      <c r="K147" s="27">
        <v>35000</v>
      </c>
      <c r="L147" s="26">
        <v>35000</v>
      </c>
      <c r="M147" s="27">
        <v>35000</v>
      </c>
      <c r="N147" s="27">
        <v>35000</v>
      </c>
      <c r="O147" s="26">
        <v>35000</v>
      </c>
      <c r="P147" s="27">
        <v>57000</v>
      </c>
      <c r="Q147" s="27">
        <v>57000</v>
      </c>
      <c r="R147" s="19">
        <f t="shared" si="3"/>
        <v>425000</v>
      </c>
      <c r="S147" s="20">
        <f>100000</f>
        <v>100000</v>
      </c>
      <c r="T147" s="13">
        <f t="shared" si="6"/>
        <v>435000</v>
      </c>
      <c r="U147" s="6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 x14ac:dyDescent="0.25">
      <c r="A148" s="74">
        <v>149</v>
      </c>
      <c r="B148" s="23" t="s">
        <v>390</v>
      </c>
      <c r="C148" s="14"/>
      <c r="D148" s="23" t="s">
        <v>391</v>
      </c>
      <c r="E148" s="15">
        <v>60000</v>
      </c>
      <c r="F148" s="27">
        <v>15000</v>
      </c>
      <c r="G148" s="27">
        <v>15000</v>
      </c>
      <c r="H148" s="27">
        <v>15000</v>
      </c>
      <c r="I148" s="26">
        <v>20000</v>
      </c>
      <c r="J148" s="27">
        <v>20000</v>
      </c>
      <c r="K148" s="27">
        <v>20000</v>
      </c>
      <c r="L148" s="26">
        <v>20000</v>
      </c>
      <c r="M148" s="27">
        <v>20000</v>
      </c>
      <c r="N148" s="27">
        <v>20000</v>
      </c>
      <c r="O148" s="26">
        <v>20000</v>
      </c>
      <c r="P148" s="27">
        <v>20000</v>
      </c>
      <c r="Q148" s="27">
        <v>20000</v>
      </c>
      <c r="R148" s="19">
        <f t="shared" si="3"/>
        <v>225000</v>
      </c>
      <c r="S148" s="20"/>
      <c r="T148" s="13">
        <f t="shared" si="6"/>
        <v>285000</v>
      </c>
      <c r="U148" s="6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 x14ac:dyDescent="0.25">
      <c r="A149" s="74">
        <v>150</v>
      </c>
      <c r="B149" s="23" t="s">
        <v>392</v>
      </c>
      <c r="C149" s="14"/>
      <c r="D149" s="23" t="s">
        <v>393</v>
      </c>
      <c r="E149" s="15">
        <v>100000</v>
      </c>
      <c r="F149" s="27">
        <v>20000</v>
      </c>
      <c r="G149" s="27">
        <v>20000</v>
      </c>
      <c r="H149" s="27">
        <v>10000</v>
      </c>
      <c r="I149" s="26">
        <v>10000</v>
      </c>
      <c r="J149" s="27">
        <v>10000</v>
      </c>
      <c r="K149" s="27">
        <v>10000</v>
      </c>
      <c r="L149" s="26">
        <v>10000</v>
      </c>
      <c r="M149" s="27">
        <v>10000</v>
      </c>
      <c r="N149" s="27">
        <v>10000</v>
      </c>
      <c r="O149" s="26">
        <v>10000</v>
      </c>
      <c r="P149" s="27">
        <v>10000</v>
      </c>
      <c r="Q149" s="27">
        <v>10000</v>
      </c>
      <c r="R149" s="19">
        <f t="shared" si="3"/>
        <v>140000</v>
      </c>
      <c r="S149" s="20">
        <f>55000.03</f>
        <v>55000.03</v>
      </c>
      <c r="T149" s="13">
        <f t="shared" si="6"/>
        <v>184999.97</v>
      </c>
      <c r="U149" s="6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 x14ac:dyDescent="0.25">
      <c r="A150" s="74">
        <v>151</v>
      </c>
      <c r="B150" s="23" t="s">
        <v>394</v>
      </c>
      <c r="C150" s="24" t="s">
        <v>24</v>
      </c>
      <c r="D150" s="76" t="s">
        <v>24</v>
      </c>
      <c r="E150" s="15">
        <v>250000</v>
      </c>
      <c r="F150" s="27">
        <v>50000</v>
      </c>
      <c r="G150" s="27">
        <v>50000</v>
      </c>
      <c r="H150" s="27">
        <v>50000</v>
      </c>
      <c r="I150" s="26">
        <v>50000</v>
      </c>
      <c r="J150" s="27">
        <v>0</v>
      </c>
      <c r="K150" s="27">
        <v>0</v>
      </c>
      <c r="L150" s="26">
        <v>0</v>
      </c>
      <c r="M150" s="27">
        <v>0</v>
      </c>
      <c r="N150" s="27">
        <v>0</v>
      </c>
      <c r="O150" s="26">
        <v>0</v>
      </c>
      <c r="P150" s="27">
        <v>0</v>
      </c>
      <c r="Q150" s="27">
        <v>0</v>
      </c>
      <c r="R150" s="19">
        <f t="shared" si="3"/>
        <v>200000</v>
      </c>
      <c r="S150" s="20">
        <f>200000+200000+49000</f>
        <v>449000</v>
      </c>
      <c r="T150" s="13">
        <f t="shared" si="6"/>
        <v>1000</v>
      </c>
      <c r="U150" s="6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 x14ac:dyDescent="0.25">
      <c r="A151" s="74">
        <v>152</v>
      </c>
      <c r="B151" s="23" t="s">
        <v>395</v>
      </c>
      <c r="C151" s="24" t="s">
        <v>24</v>
      </c>
      <c r="D151" s="77" t="s">
        <v>24</v>
      </c>
      <c r="E151" s="15">
        <v>250000</v>
      </c>
      <c r="F151" s="27">
        <v>50000</v>
      </c>
      <c r="G151" s="27">
        <v>50000</v>
      </c>
      <c r="H151" s="27">
        <v>50000</v>
      </c>
      <c r="I151" s="26">
        <v>50000</v>
      </c>
      <c r="J151" s="27">
        <v>50000</v>
      </c>
      <c r="K151" s="27">
        <v>50000</v>
      </c>
      <c r="L151" s="26">
        <v>0</v>
      </c>
      <c r="M151" s="27">
        <v>0</v>
      </c>
      <c r="N151" s="27">
        <v>0</v>
      </c>
      <c r="O151" s="26">
        <v>0</v>
      </c>
      <c r="P151" s="27">
        <v>0</v>
      </c>
      <c r="Q151" s="27">
        <v>0</v>
      </c>
      <c r="R151" s="19">
        <f t="shared" si="3"/>
        <v>300000</v>
      </c>
      <c r="S151" s="20">
        <f>499000+50000</f>
        <v>549000</v>
      </c>
      <c r="T151" s="13">
        <f t="shared" si="6"/>
        <v>1000</v>
      </c>
      <c r="U151" s="6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 x14ac:dyDescent="0.25">
      <c r="A152" s="74">
        <v>153</v>
      </c>
      <c r="B152" s="23" t="s">
        <v>396</v>
      </c>
      <c r="C152" s="14"/>
      <c r="D152" s="23" t="s">
        <v>397</v>
      </c>
      <c r="E152" s="15">
        <v>320000</v>
      </c>
      <c r="F152" s="27">
        <v>80000</v>
      </c>
      <c r="G152" s="27">
        <v>80000</v>
      </c>
      <c r="H152" s="27">
        <v>80000</v>
      </c>
      <c r="I152" s="26">
        <v>80000</v>
      </c>
      <c r="J152" s="27">
        <v>80000</v>
      </c>
      <c r="K152" s="27">
        <v>80000</v>
      </c>
      <c r="L152" s="26">
        <v>80000</v>
      </c>
      <c r="M152" s="27">
        <v>80000</v>
      </c>
      <c r="N152" s="27">
        <v>80000</v>
      </c>
      <c r="O152" s="26">
        <v>80000</v>
      </c>
      <c r="P152" s="27">
        <v>80000</v>
      </c>
      <c r="Q152" s="27">
        <v>80000</v>
      </c>
      <c r="R152" s="19">
        <f t="shared" si="3"/>
        <v>960000</v>
      </c>
      <c r="S152" s="20">
        <f>70000+10000+211200+587800</f>
        <v>879000</v>
      </c>
      <c r="T152" s="13">
        <f t="shared" si="6"/>
        <v>401000</v>
      </c>
      <c r="U152" s="6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 x14ac:dyDescent="0.25">
      <c r="A153" s="74">
        <v>154</v>
      </c>
      <c r="B153" s="23" t="s">
        <v>398</v>
      </c>
      <c r="C153" s="14"/>
      <c r="D153" s="23" t="s">
        <v>399</v>
      </c>
      <c r="E153" s="15">
        <v>120000</v>
      </c>
      <c r="F153" s="27">
        <v>20000</v>
      </c>
      <c r="G153" s="27">
        <v>20000</v>
      </c>
      <c r="H153" s="27">
        <v>20000</v>
      </c>
      <c r="I153" s="26">
        <v>20000</v>
      </c>
      <c r="J153" s="27">
        <v>20000</v>
      </c>
      <c r="K153" s="27">
        <v>20000</v>
      </c>
      <c r="L153" s="26">
        <v>20000</v>
      </c>
      <c r="M153" s="27">
        <v>20000</v>
      </c>
      <c r="N153" s="27">
        <v>20000</v>
      </c>
      <c r="O153" s="26">
        <v>20000</v>
      </c>
      <c r="P153" s="27">
        <v>20000</v>
      </c>
      <c r="Q153" s="27">
        <v>20000</v>
      </c>
      <c r="R153" s="19">
        <f t="shared" si="3"/>
        <v>240000</v>
      </c>
      <c r="S153" s="20"/>
      <c r="T153" s="13">
        <f t="shared" si="6"/>
        <v>360000</v>
      </c>
      <c r="U153" s="6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 x14ac:dyDescent="0.25">
      <c r="A154" s="74">
        <v>155</v>
      </c>
      <c r="B154" s="23" t="s">
        <v>400</v>
      </c>
      <c r="C154" s="14"/>
      <c r="D154" s="23" t="s">
        <v>401</v>
      </c>
      <c r="E154" s="15">
        <v>50000</v>
      </c>
      <c r="F154" s="27">
        <v>10000</v>
      </c>
      <c r="G154" s="27">
        <v>10000</v>
      </c>
      <c r="H154" s="27">
        <v>10000</v>
      </c>
      <c r="I154" s="26">
        <v>10000</v>
      </c>
      <c r="J154" s="27">
        <v>10000</v>
      </c>
      <c r="K154" s="27">
        <v>10000</v>
      </c>
      <c r="L154" s="26">
        <v>10000</v>
      </c>
      <c r="M154" s="27">
        <v>10000</v>
      </c>
      <c r="N154" s="27">
        <v>10000</v>
      </c>
      <c r="O154" s="26">
        <v>10000</v>
      </c>
      <c r="P154" s="27">
        <v>10000</v>
      </c>
      <c r="Q154" s="27">
        <v>10000</v>
      </c>
      <c r="R154" s="19">
        <f t="shared" si="3"/>
        <v>120000</v>
      </c>
      <c r="S154" s="20">
        <f>20000</f>
        <v>20000</v>
      </c>
      <c r="T154" s="13">
        <f t="shared" si="6"/>
        <v>150000</v>
      </c>
      <c r="U154" s="6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 x14ac:dyDescent="0.25">
      <c r="A155" s="74">
        <v>156</v>
      </c>
      <c r="B155" s="23" t="s">
        <v>402</v>
      </c>
      <c r="C155" s="14"/>
      <c r="D155" s="23" t="s">
        <v>403</v>
      </c>
      <c r="E155" s="15">
        <v>50000</v>
      </c>
      <c r="F155" s="27">
        <v>10000</v>
      </c>
      <c r="G155" s="27">
        <v>10000</v>
      </c>
      <c r="H155" s="27">
        <v>10000</v>
      </c>
      <c r="I155" s="26">
        <v>10000</v>
      </c>
      <c r="J155" s="27">
        <v>10000</v>
      </c>
      <c r="K155" s="27">
        <v>10000</v>
      </c>
      <c r="L155" s="26">
        <v>10000</v>
      </c>
      <c r="M155" s="27">
        <v>10000</v>
      </c>
      <c r="N155" s="27">
        <v>10000</v>
      </c>
      <c r="O155" s="26">
        <v>10000</v>
      </c>
      <c r="P155" s="27">
        <v>10000</v>
      </c>
      <c r="Q155" s="27">
        <v>10000</v>
      </c>
      <c r="R155" s="19">
        <f t="shared" si="3"/>
        <v>120000</v>
      </c>
      <c r="S155" s="20"/>
      <c r="T155" s="13">
        <f t="shared" si="6"/>
        <v>170000</v>
      </c>
      <c r="U155" s="6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 x14ac:dyDescent="0.25">
      <c r="A156" s="74">
        <v>157</v>
      </c>
      <c r="B156" s="13" t="s">
        <v>404</v>
      </c>
      <c r="C156" s="14"/>
      <c r="D156" s="27" t="s">
        <v>72</v>
      </c>
      <c r="E156" s="15">
        <v>80000</v>
      </c>
      <c r="F156" s="27">
        <v>20000</v>
      </c>
      <c r="G156" s="27">
        <v>20000</v>
      </c>
      <c r="H156" s="27">
        <v>20000</v>
      </c>
      <c r="I156" s="26">
        <v>32000</v>
      </c>
      <c r="J156" s="27">
        <v>0</v>
      </c>
      <c r="K156" s="27">
        <v>32000</v>
      </c>
      <c r="L156" s="26">
        <v>32000</v>
      </c>
      <c r="M156" s="27">
        <f>32000+32000</f>
        <v>64000</v>
      </c>
      <c r="N156" s="27">
        <v>32000</v>
      </c>
      <c r="O156" s="26">
        <v>32000</v>
      </c>
      <c r="P156" s="27">
        <v>32000</v>
      </c>
      <c r="Q156" s="27">
        <v>32000</v>
      </c>
      <c r="R156" s="19">
        <f t="shared" si="3"/>
        <v>348000</v>
      </c>
      <c r="S156" s="32">
        <f>198000</f>
        <v>198000</v>
      </c>
      <c r="T156" s="13">
        <f t="shared" si="6"/>
        <v>230000</v>
      </c>
      <c r="U156" s="6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 x14ac:dyDescent="0.25">
      <c r="A157" s="74">
        <v>158</v>
      </c>
      <c r="B157" s="23" t="s">
        <v>405</v>
      </c>
      <c r="C157" s="14"/>
      <c r="D157" s="23" t="s">
        <v>406</v>
      </c>
      <c r="E157" s="15">
        <v>100000</v>
      </c>
      <c r="F157" s="27">
        <v>20000</v>
      </c>
      <c r="G157" s="27">
        <v>20000</v>
      </c>
      <c r="H157" s="27">
        <v>20000</v>
      </c>
      <c r="I157" s="26">
        <v>20000</v>
      </c>
      <c r="J157" s="27">
        <v>20000</v>
      </c>
      <c r="K157" s="27">
        <v>20000</v>
      </c>
      <c r="L157" s="26">
        <v>20000</v>
      </c>
      <c r="M157" s="27">
        <v>20000</v>
      </c>
      <c r="N157" s="27">
        <v>10000</v>
      </c>
      <c r="O157" s="26">
        <v>10000</v>
      </c>
      <c r="P157" s="27">
        <v>10000</v>
      </c>
      <c r="Q157" s="27">
        <v>10000</v>
      </c>
      <c r="R157" s="19">
        <f t="shared" si="3"/>
        <v>200000</v>
      </c>
      <c r="S157" s="20"/>
      <c r="T157" s="13">
        <f t="shared" si="6"/>
        <v>300000</v>
      </c>
      <c r="U157" s="6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 x14ac:dyDescent="0.25">
      <c r="A158" s="74">
        <v>159</v>
      </c>
      <c r="B158" s="44" t="s">
        <v>407</v>
      </c>
      <c r="C158" s="14"/>
      <c r="D158" s="78" t="s">
        <v>408</v>
      </c>
      <c r="E158" s="15">
        <v>120000</v>
      </c>
      <c r="F158" s="27">
        <v>25000</v>
      </c>
      <c r="G158" s="27">
        <v>25000</v>
      </c>
      <c r="H158" s="27">
        <v>12000</v>
      </c>
      <c r="I158" s="26">
        <v>5000</v>
      </c>
      <c r="J158" s="27">
        <v>5000</v>
      </c>
      <c r="K158" s="27">
        <v>5000</v>
      </c>
      <c r="L158" s="26">
        <v>5000</v>
      </c>
      <c r="M158" s="27">
        <v>5000</v>
      </c>
      <c r="N158" s="27">
        <v>20000</v>
      </c>
      <c r="O158" s="26">
        <v>20000</v>
      </c>
      <c r="P158" s="27">
        <v>20000</v>
      </c>
      <c r="Q158" s="27">
        <v>20000</v>
      </c>
      <c r="R158" s="19">
        <f t="shared" si="3"/>
        <v>167000</v>
      </c>
      <c r="S158" s="20">
        <f>10000+10000+7000+176000</f>
        <v>203000</v>
      </c>
      <c r="T158" s="13">
        <f t="shared" si="6"/>
        <v>84000</v>
      </c>
      <c r="U158" s="6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 x14ac:dyDescent="0.25">
      <c r="A159" s="74">
        <v>160</v>
      </c>
      <c r="B159" s="13" t="s">
        <v>409</v>
      </c>
      <c r="C159" s="75" t="s">
        <v>24</v>
      </c>
      <c r="D159" s="27" t="s">
        <v>72</v>
      </c>
      <c r="E159" s="15">
        <v>100000</v>
      </c>
      <c r="F159" s="27">
        <v>0</v>
      </c>
      <c r="G159" s="27">
        <v>0</v>
      </c>
      <c r="H159" s="27">
        <v>0</v>
      </c>
      <c r="I159" s="26">
        <v>0</v>
      </c>
      <c r="J159" s="27">
        <v>0</v>
      </c>
      <c r="K159" s="27">
        <v>0</v>
      </c>
      <c r="L159" s="26">
        <v>0</v>
      </c>
      <c r="M159" s="27">
        <v>0</v>
      </c>
      <c r="N159" s="27">
        <v>0</v>
      </c>
      <c r="O159" s="26">
        <v>0</v>
      </c>
      <c r="P159" s="27">
        <v>0</v>
      </c>
      <c r="Q159" s="27">
        <v>0</v>
      </c>
      <c r="R159" s="19">
        <f t="shared" si="3"/>
        <v>0</v>
      </c>
      <c r="S159" s="32">
        <v>99000</v>
      </c>
      <c r="T159" s="13">
        <f t="shared" si="6"/>
        <v>1000</v>
      </c>
      <c r="U159" s="6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 x14ac:dyDescent="0.25">
      <c r="A160" s="74">
        <v>161</v>
      </c>
      <c r="B160" s="13" t="s">
        <v>410</v>
      </c>
      <c r="C160" s="75" t="s">
        <v>24</v>
      </c>
      <c r="D160" s="13" t="s">
        <v>2795</v>
      </c>
      <c r="E160" s="15">
        <v>50000</v>
      </c>
      <c r="F160" s="27">
        <v>0</v>
      </c>
      <c r="G160" s="27">
        <v>0</v>
      </c>
      <c r="H160" s="27">
        <v>0</v>
      </c>
      <c r="I160" s="26">
        <v>0</v>
      </c>
      <c r="J160" s="27">
        <v>0</v>
      </c>
      <c r="K160" s="27">
        <v>0</v>
      </c>
      <c r="L160" s="26">
        <v>0</v>
      </c>
      <c r="M160" s="27">
        <v>0</v>
      </c>
      <c r="N160" s="27">
        <v>0</v>
      </c>
      <c r="O160" s="26">
        <v>0</v>
      </c>
      <c r="P160" s="27">
        <v>0</v>
      </c>
      <c r="Q160" s="27">
        <v>0</v>
      </c>
      <c r="R160" s="19">
        <f t="shared" si="3"/>
        <v>0</v>
      </c>
      <c r="S160" s="20"/>
      <c r="T160" s="13">
        <f t="shared" si="6"/>
        <v>50000</v>
      </c>
      <c r="U160" s="6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 x14ac:dyDescent="0.25">
      <c r="A161" s="74">
        <v>162</v>
      </c>
      <c r="B161" s="24" t="s">
        <v>411</v>
      </c>
      <c r="C161" s="14"/>
      <c r="D161" s="23" t="s">
        <v>412</v>
      </c>
      <c r="E161" s="15">
        <v>30000</v>
      </c>
      <c r="F161" s="27">
        <v>10000</v>
      </c>
      <c r="G161" s="27">
        <v>10000</v>
      </c>
      <c r="H161" s="27">
        <v>10000</v>
      </c>
      <c r="I161" s="26">
        <v>10000</v>
      </c>
      <c r="J161" s="27">
        <v>10000</v>
      </c>
      <c r="K161" s="27">
        <v>10000</v>
      </c>
      <c r="L161" s="26">
        <v>10000</v>
      </c>
      <c r="M161" s="27">
        <v>10000</v>
      </c>
      <c r="N161" s="27">
        <v>10000</v>
      </c>
      <c r="O161" s="26">
        <v>10000</v>
      </c>
      <c r="P161" s="27">
        <v>10000</v>
      </c>
      <c r="Q161" s="27">
        <v>10000</v>
      </c>
      <c r="R161" s="19">
        <f t="shared" si="3"/>
        <v>120000</v>
      </c>
      <c r="S161" s="20"/>
      <c r="T161" s="13">
        <f t="shared" si="6"/>
        <v>150000</v>
      </c>
      <c r="U161" s="6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 x14ac:dyDescent="0.25">
      <c r="A162" s="74">
        <f t="shared" ref="A162:A177" si="7">A161+1</f>
        <v>163</v>
      </c>
      <c r="B162" s="64" t="s">
        <v>413</v>
      </c>
      <c r="C162" s="64"/>
      <c r="D162" s="64" t="s">
        <v>72</v>
      </c>
      <c r="E162" s="54">
        <v>0</v>
      </c>
      <c r="F162" s="27">
        <v>30000</v>
      </c>
      <c r="G162" s="27">
        <v>30000</v>
      </c>
      <c r="H162" s="27">
        <v>30000</v>
      </c>
      <c r="I162" s="26">
        <v>30000</v>
      </c>
      <c r="J162" s="27">
        <v>30000</v>
      </c>
      <c r="K162" s="27">
        <v>50000</v>
      </c>
      <c r="L162" s="26">
        <v>50000</v>
      </c>
      <c r="M162" s="27">
        <v>50000</v>
      </c>
      <c r="N162" s="27">
        <v>0</v>
      </c>
      <c r="O162" s="26">
        <v>50000</v>
      </c>
      <c r="P162" s="27">
        <v>0</v>
      </c>
      <c r="Q162" s="27">
        <v>50000</v>
      </c>
      <c r="R162" s="19">
        <f t="shared" si="3"/>
        <v>400000</v>
      </c>
      <c r="S162" s="20">
        <f>100000+200000</f>
        <v>300000</v>
      </c>
      <c r="T162" s="13">
        <f t="shared" si="6"/>
        <v>100000</v>
      </c>
      <c r="U162" s="6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 x14ac:dyDescent="0.25">
      <c r="A163" s="74">
        <f t="shared" si="7"/>
        <v>164</v>
      </c>
      <c r="B163" s="64" t="s">
        <v>414</v>
      </c>
      <c r="C163" s="64"/>
      <c r="D163" s="64" t="s">
        <v>72</v>
      </c>
      <c r="E163" s="54">
        <v>0</v>
      </c>
      <c r="F163" s="27">
        <v>50000</v>
      </c>
      <c r="G163" s="27">
        <v>150000</v>
      </c>
      <c r="H163" s="27">
        <v>100000</v>
      </c>
      <c r="I163" s="26">
        <v>100000</v>
      </c>
      <c r="J163" s="27">
        <v>100000</v>
      </c>
      <c r="K163" s="27">
        <v>200000</v>
      </c>
      <c r="L163" s="26">
        <v>200000</v>
      </c>
      <c r="M163" s="27">
        <v>200000</v>
      </c>
      <c r="N163" s="27">
        <v>200000</v>
      </c>
      <c r="O163" s="26">
        <v>200000</v>
      </c>
      <c r="P163" s="27">
        <v>0</v>
      </c>
      <c r="Q163" s="27">
        <v>0</v>
      </c>
      <c r="R163" s="19">
        <f t="shared" si="3"/>
        <v>1500000</v>
      </c>
      <c r="S163" s="20"/>
      <c r="T163" s="13">
        <f t="shared" si="6"/>
        <v>1500000</v>
      </c>
      <c r="U163" s="6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 x14ac:dyDescent="0.25">
      <c r="A164" s="74">
        <f t="shared" si="7"/>
        <v>165</v>
      </c>
      <c r="B164" s="64" t="s">
        <v>415</v>
      </c>
      <c r="C164" s="64"/>
      <c r="D164" s="64" t="s">
        <v>72</v>
      </c>
      <c r="E164" s="54">
        <v>0</v>
      </c>
      <c r="F164" s="27">
        <v>100000</v>
      </c>
      <c r="G164" s="27">
        <v>100000</v>
      </c>
      <c r="H164" s="27">
        <v>100000</v>
      </c>
      <c r="I164" s="26">
        <v>100000</v>
      </c>
      <c r="J164" s="27">
        <v>100000</v>
      </c>
      <c r="K164" s="27">
        <v>100000</v>
      </c>
      <c r="L164" s="26">
        <v>100000</v>
      </c>
      <c r="M164" s="27">
        <v>100000</v>
      </c>
      <c r="N164" s="27">
        <v>100000</v>
      </c>
      <c r="O164" s="26">
        <v>0</v>
      </c>
      <c r="P164" s="27">
        <v>100000</v>
      </c>
      <c r="Q164" s="27">
        <v>100000</v>
      </c>
      <c r="R164" s="19">
        <f t="shared" si="3"/>
        <v>1100000</v>
      </c>
      <c r="S164" s="20">
        <f>1000000</f>
        <v>1000000</v>
      </c>
      <c r="T164" s="13">
        <f t="shared" si="6"/>
        <v>100000</v>
      </c>
      <c r="U164" s="6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 x14ac:dyDescent="0.25">
      <c r="A165" s="74">
        <f t="shared" si="7"/>
        <v>166</v>
      </c>
      <c r="B165" s="27" t="s">
        <v>416</v>
      </c>
      <c r="C165" s="14"/>
      <c r="D165" s="79" t="s">
        <v>417</v>
      </c>
      <c r="E165" s="54">
        <v>0</v>
      </c>
      <c r="F165" s="27">
        <v>0</v>
      </c>
      <c r="G165" s="27">
        <v>15000</v>
      </c>
      <c r="H165" s="27">
        <v>15000</v>
      </c>
      <c r="I165" s="26">
        <f>15000+15000</f>
        <v>30000</v>
      </c>
      <c r="J165" s="27">
        <v>0</v>
      </c>
      <c r="K165" s="27">
        <v>15000</v>
      </c>
      <c r="L165" s="26">
        <v>15000</v>
      </c>
      <c r="M165" s="27">
        <v>15000</v>
      </c>
      <c r="N165" s="27">
        <f>15000+15000</f>
        <v>30000</v>
      </c>
      <c r="O165" s="26">
        <v>15000</v>
      </c>
      <c r="P165" s="27">
        <v>15000</v>
      </c>
      <c r="Q165" s="27">
        <v>15000</v>
      </c>
      <c r="R165" s="19">
        <f t="shared" si="3"/>
        <v>180000</v>
      </c>
      <c r="S165" s="20"/>
      <c r="T165" s="13">
        <f t="shared" si="6"/>
        <v>180000</v>
      </c>
      <c r="U165" s="6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 x14ac:dyDescent="0.25">
      <c r="A166" s="74">
        <f t="shared" si="7"/>
        <v>167</v>
      </c>
      <c r="B166" s="27" t="s">
        <v>418</v>
      </c>
      <c r="C166" s="14"/>
      <c r="D166" s="79" t="s">
        <v>419</v>
      </c>
      <c r="E166" s="54">
        <v>0</v>
      </c>
      <c r="F166" s="27">
        <v>0</v>
      </c>
      <c r="G166" s="27">
        <v>20000</v>
      </c>
      <c r="H166" s="27">
        <v>20000</v>
      </c>
      <c r="I166" s="26">
        <v>20000</v>
      </c>
      <c r="J166" s="27">
        <v>20000</v>
      </c>
      <c r="K166" s="27">
        <v>0</v>
      </c>
      <c r="L166" s="26">
        <v>20000</v>
      </c>
      <c r="M166" s="27">
        <v>40000</v>
      </c>
      <c r="N166" s="27">
        <v>40000</v>
      </c>
      <c r="O166" s="26">
        <v>20000</v>
      </c>
      <c r="P166" s="27">
        <v>100000</v>
      </c>
      <c r="Q166" s="27">
        <v>20000</v>
      </c>
      <c r="R166" s="19">
        <f t="shared" si="3"/>
        <v>320000</v>
      </c>
      <c r="S166" s="20"/>
      <c r="T166" s="13">
        <f t="shared" si="6"/>
        <v>320000</v>
      </c>
      <c r="U166" s="6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 x14ac:dyDescent="0.25">
      <c r="A167" s="74">
        <f t="shared" si="7"/>
        <v>168</v>
      </c>
      <c r="B167" s="59" t="s">
        <v>420</v>
      </c>
      <c r="C167" s="14"/>
      <c r="D167" s="59" t="s">
        <v>421</v>
      </c>
      <c r="E167" s="54">
        <v>0</v>
      </c>
      <c r="F167" s="27">
        <v>0</v>
      </c>
      <c r="G167" s="27">
        <f>7000+7000</f>
        <v>14000</v>
      </c>
      <c r="H167" s="27">
        <v>7000</v>
      </c>
      <c r="I167" s="26">
        <v>7000</v>
      </c>
      <c r="J167" s="27">
        <v>7000</v>
      </c>
      <c r="K167" s="27">
        <v>7000</v>
      </c>
      <c r="L167" s="26">
        <v>7000</v>
      </c>
      <c r="M167" s="27">
        <v>7000</v>
      </c>
      <c r="N167" s="27">
        <v>7000</v>
      </c>
      <c r="O167" s="26">
        <v>7000</v>
      </c>
      <c r="P167" s="27">
        <v>7000</v>
      </c>
      <c r="Q167" s="27">
        <v>7000</v>
      </c>
      <c r="R167" s="19">
        <f t="shared" si="3"/>
        <v>84000</v>
      </c>
      <c r="S167" s="20"/>
      <c r="T167" s="13">
        <f t="shared" si="6"/>
        <v>84000</v>
      </c>
      <c r="U167" s="6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 x14ac:dyDescent="0.25">
      <c r="A168" s="74">
        <f t="shared" si="7"/>
        <v>169</v>
      </c>
      <c r="B168" s="27" t="s">
        <v>422</v>
      </c>
      <c r="C168" s="14"/>
      <c r="D168" s="27" t="s">
        <v>72</v>
      </c>
      <c r="E168" s="54">
        <v>0</v>
      </c>
      <c r="F168" s="27">
        <v>0</v>
      </c>
      <c r="G168" s="27">
        <v>30000</v>
      </c>
      <c r="H168" s="27">
        <v>30000</v>
      </c>
      <c r="I168" s="26">
        <v>30000</v>
      </c>
      <c r="J168" s="27">
        <v>30000</v>
      </c>
      <c r="K168" s="27">
        <v>30000</v>
      </c>
      <c r="L168" s="26">
        <v>30000</v>
      </c>
      <c r="M168" s="27">
        <v>30000</v>
      </c>
      <c r="N168" s="27">
        <v>0</v>
      </c>
      <c r="O168" s="26">
        <v>30000</v>
      </c>
      <c r="P168" s="27">
        <v>30000</v>
      </c>
      <c r="Q168" s="27">
        <f>30000+30000</f>
        <v>60000</v>
      </c>
      <c r="R168" s="19">
        <f t="shared" si="3"/>
        <v>330000</v>
      </c>
      <c r="S168" s="20"/>
      <c r="T168" s="13">
        <f t="shared" si="6"/>
        <v>330000</v>
      </c>
      <c r="U168" s="6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 x14ac:dyDescent="0.25">
      <c r="A169" s="74">
        <f t="shared" si="7"/>
        <v>170</v>
      </c>
      <c r="B169" s="27" t="s">
        <v>423</v>
      </c>
      <c r="C169" s="14"/>
      <c r="D169" s="27" t="s">
        <v>72</v>
      </c>
      <c r="E169" s="54">
        <v>0</v>
      </c>
      <c r="F169" s="27">
        <v>0</v>
      </c>
      <c r="G169" s="27">
        <v>40000</v>
      </c>
      <c r="H169" s="27">
        <v>40000</v>
      </c>
      <c r="I169" s="26">
        <v>0</v>
      </c>
      <c r="J169" s="27">
        <v>60000</v>
      </c>
      <c r="K169" s="27">
        <v>0</v>
      </c>
      <c r="L169" s="26">
        <v>0</v>
      </c>
      <c r="M169" s="27">
        <v>20000</v>
      </c>
      <c r="N169" s="27">
        <v>0</v>
      </c>
      <c r="O169" s="26">
        <v>40000</v>
      </c>
      <c r="P169" s="13"/>
      <c r="Q169" s="13"/>
      <c r="R169" s="19">
        <f t="shared" si="3"/>
        <v>200000</v>
      </c>
      <c r="S169" s="20"/>
      <c r="T169" s="13">
        <f t="shared" si="6"/>
        <v>200000</v>
      </c>
      <c r="U169" s="6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 x14ac:dyDescent="0.25">
      <c r="A170" s="74">
        <f t="shared" si="7"/>
        <v>171</v>
      </c>
      <c r="B170" s="59" t="s">
        <v>424</v>
      </c>
      <c r="C170" s="14"/>
      <c r="D170" s="59" t="s">
        <v>425</v>
      </c>
      <c r="E170" s="54">
        <v>0</v>
      </c>
      <c r="F170" s="27">
        <v>0</v>
      </c>
      <c r="G170" s="27">
        <v>15000</v>
      </c>
      <c r="H170" s="27">
        <v>15000</v>
      </c>
      <c r="I170" s="26">
        <v>15000</v>
      </c>
      <c r="J170" s="27">
        <v>15000</v>
      </c>
      <c r="K170" s="27">
        <v>15000</v>
      </c>
      <c r="L170" s="26">
        <v>15000</v>
      </c>
      <c r="M170" s="27">
        <v>15000</v>
      </c>
      <c r="N170" s="27">
        <v>15000</v>
      </c>
      <c r="O170" s="26">
        <v>15000</v>
      </c>
      <c r="P170" s="27">
        <v>15000</v>
      </c>
      <c r="Q170" s="27">
        <v>15000</v>
      </c>
      <c r="R170" s="19">
        <f t="shared" si="3"/>
        <v>165000</v>
      </c>
      <c r="S170" s="20"/>
      <c r="T170" s="13">
        <f t="shared" si="6"/>
        <v>165000</v>
      </c>
      <c r="U170" s="6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 x14ac:dyDescent="0.25">
      <c r="A171" s="74">
        <f t="shared" si="7"/>
        <v>172</v>
      </c>
      <c r="B171" s="80" t="s">
        <v>426</v>
      </c>
      <c r="C171" s="14"/>
      <c r="D171" s="13" t="s">
        <v>2796</v>
      </c>
      <c r="E171" s="54">
        <v>0</v>
      </c>
      <c r="F171" s="27">
        <v>0</v>
      </c>
      <c r="G171" s="27">
        <v>40000</v>
      </c>
      <c r="H171" s="27">
        <v>20000</v>
      </c>
      <c r="I171" s="26">
        <v>20000</v>
      </c>
      <c r="J171" s="27">
        <v>20000</v>
      </c>
      <c r="K171" s="27">
        <v>20000</v>
      </c>
      <c r="L171" s="26">
        <v>0</v>
      </c>
      <c r="M171" s="27">
        <v>0</v>
      </c>
      <c r="N171" s="27">
        <v>30000</v>
      </c>
      <c r="O171" s="26">
        <v>30000</v>
      </c>
      <c r="P171" s="27">
        <v>20000</v>
      </c>
      <c r="Q171" s="27">
        <v>20000</v>
      </c>
      <c r="R171" s="19">
        <f t="shared" si="3"/>
        <v>220000</v>
      </c>
      <c r="S171" s="20"/>
      <c r="T171" s="13">
        <f t="shared" si="6"/>
        <v>220000</v>
      </c>
      <c r="U171" s="6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 x14ac:dyDescent="0.25">
      <c r="A172" s="74">
        <f t="shared" si="7"/>
        <v>173</v>
      </c>
      <c r="B172" s="27" t="s">
        <v>427</v>
      </c>
      <c r="C172" s="75" t="s">
        <v>24</v>
      </c>
      <c r="D172" s="27" t="s">
        <v>72</v>
      </c>
      <c r="E172" s="54">
        <v>0</v>
      </c>
      <c r="F172" s="27">
        <v>30000</v>
      </c>
      <c r="G172" s="27">
        <v>0</v>
      </c>
      <c r="H172" s="27">
        <v>30000</v>
      </c>
      <c r="I172" s="26">
        <v>0</v>
      </c>
      <c r="J172" s="27">
        <v>0</v>
      </c>
      <c r="K172" s="27">
        <v>0</v>
      </c>
      <c r="L172" s="26">
        <v>0</v>
      </c>
      <c r="M172" s="27">
        <v>0</v>
      </c>
      <c r="N172" s="27">
        <v>0</v>
      </c>
      <c r="O172" s="26">
        <v>0</v>
      </c>
      <c r="P172" s="27">
        <v>0</v>
      </c>
      <c r="Q172" s="27">
        <v>0</v>
      </c>
      <c r="R172" s="19">
        <f t="shared" si="3"/>
        <v>60000</v>
      </c>
      <c r="S172" s="20">
        <f>59000</f>
        <v>59000</v>
      </c>
      <c r="T172" s="13">
        <f t="shared" si="6"/>
        <v>1000</v>
      </c>
      <c r="U172" s="6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 x14ac:dyDescent="0.25">
      <c r="A173" s="74">
        <f t="shared" si="7"/>
        <v>174</v>
      </c>
      <c r="B173" s="59" t="s">
        <v>428</v>
      </c>
      <c r="C173" s="14"/>
      <c r="D173" s="59" t="s">
        <v>429</v>
      </c>
      <c r="E173" s="54">
        <v>0</v>
      </c>
      <c r="F173" s="27">
        <v>0</v>
      </c>
      <c r="G173" s="27">
        <v>0</v>
      </c>
      <c r="H173" s="27">
        <f>40000+20000</f>
        <v>60000</v>
      </c>
      <c r="I173" s="26">
        <v>20000</v>
      </c>
      <c r="J173" s="27">
        <v>20000</v>
      </c>
      <c r="K173" s="27">
        <v>20000</v>
      </c>
      <c r="L173" s="26">
        <v>20000</v>
      </c>
      <c r="M173" s="27">
        <v>20000</v>
      </c>
      <c r="N173" s="27">
        <v>20000</v>
      </c>
      <c r="O173" s="26">
        <v>20000</v>
      </c>
      <c r="P173" s="27">
        <v>20000</v>
      </c>
      <c r="Q173" s="27">
        <v>20000</v>
      </c>
      <c r="R173" s="19">
        <f t="shared" si="3"/>
        <v>240000</v>
      </c>
      <c r="S173" s="20"/>
      <c r="T173" s="13">
        <f t="shared" si="6"/>
        <v>240000</v>
      </c>
      <c r="U173" s="6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 x14ac:dyDescent="0.25">
      <c r="A174" s="74">
        <f t="shared" si="7"/>
        <v>175</v>
      </c>
      <c r="B174" s="27" t="s">
        <v>430</v>
      </c>
      <c r="C174" s="14"/>
      <c r="D174" s="27" t="s">
        <v>72</v>
      </c>
      <c r="E174" s="54">
        <v>0</v>
      </c>
      <c r="F174" s="27">
        <v>0</v>
      </c>
      <c r="G174" s="27">
        <v>0</v>
      </c>
      <c r="H174" s="27">
        <f>20000+10000</f>
        <v>30000</v>
      </c>
      <c r="I174" s="26">
        <v>10000</v>
      </c>
      <c r="J174" s="27">
        <v>10000</v>
      </c>
      <c r="K174" s="27">
        <v>0</v>
      </c>
      <c r="L174" s="26">
        <v>0</v>
      </c>
      <c r="M174" s="27">
        <v>20000</v>
      </c>
      <c r="N174" s="27">
        <v>10000</v>
      </c>
      <c r="O174" s="26">
        <v>0</v>
      </c>
      <c r="P174" s="27">
        <v>0</v>
      </c>
      <c r="Q174" s="27">
        <v>0</v>
      </c>
      <c r="R174" s="19">
        <f t="shared" si="3"/>
        <v>80000</v>
      </c>
      <c r="S174" s="20"/>
      <c r="T174" s="13">
        <f t="shared" si="6"/>
        <v>80000</v>
      </c>
      <c r="U174" s="6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 x14ac:dyDescent="0.25">
      <c r="A175" s="74">
        <f t="shared" si="7"/>
        <v>176</v>
      </c>
      <c r="B175" s="81" t="s">
        <v>431</v>
      </c>
      <c r="C175" s="14"/>
      <c r="D175" s="27" t="s">
        <v>72</v>
      </c>
      <c r="E175" s="54">
        <v>0</v>
      </c>
      <c r="F175" s="27">
        <v>0</v>
      </c>
      <c r="G175" s="27">
        <v>0</v>
      </c>
      <c r="H175" s="27">
        <f>10000+10000</f>
        <v>20000</v>
      </c>
      <c r="I175" s="26">
        <v>0</v>
      </c>
      <c r="J175" s="27">
        <v>20000</v>
      </c>
      <c r="K175" s="27">
        <v>20000</v>
      </c>
      <c r="L175" s="26">
        <v>10000</v>
      </c>
      <c r="M175" s="27">
        <v>10000</v>
      </c>
      <c r="N175" s="27">
        <v>0</v>
      </c>
      <c r="O175" s="26">
        <v>20000</v>
      </c>
      <c r="P175" s="27">
        <v>20000</v>
      </c>
      <c r="Q175" s="27">
        <v>0</v>
      </c>
      <c r="R175" s="19">
        <f t="shared" si="3"/>
        <v>120000</v>
      </c>
      <c r="S175" s="20"/>
      <c r="T175" s="13">
        <f t="shared" si="6"/>
        <v>120000</v>
      </c>
      <c r="U175" s="6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 x14ac:dyDescent="0.25">
      <c r="A176" s="74">
        <f t="shared" si="7"/>
        <v>177</v>
      </c>
      <c r="B176" s="27" t="s">
        <v>432</v>
      </c>
      <c r="C176" s="75" t="s">
        <v>24</v>
      </c>
      <c r="D176" s="79" t="s">
        <v>433</v>
      </c>
      <c r="E176" s="54">
        <v>0</v>
      </c>
      <c r="F176" s="27">
        <v>50000</v>
      </c>
      <c r="G176" s="27">
        <v>50000</v>
      </c>
      <c r="H176" s="27">
        <v>0</v>
      </c>
      <c r="I176" s="26">
        <v>0</v>
      </c>
      <c r="J176" s="27">
        <v>0</v>
      </c>
      <c r="K176" s="27">
        <v>0</v>
      </c>
      <c r="L176" s="26">
        <v>0</v>
      </c>
      <c r="M176" s="27">
        <v>0</v>
      </c>
      <c r="N176" s="27">
        <v>0</v>
      </c>
      <c r="O176" s="26">
        <v>0</v>
      </c>
      <c r="P176" s="27">
        <v>0</v>
      </c>
      <c r="Q176" s="27">
        <v>0</v>
      </c>
      <c r="R176" s="19">
        <f t="shared" si="3"/>
        <v>100000</v>
      </c>
      <c r="S176" s="32">
        <v>99000</v>
      </c>
      <c r="T176" s="13">
        <f t="shared" si="6"/>
        <v>1000</v>
      </c>
      <c r="U176" s="6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 x14ac:dyDescent="0.25">
      <c r="A177" s="74">
        <f t="shared" si="7"/>
        <v>178</v>
      </c>
      <c r="B177" s="27" t="s">
        <v>434</v>
      </c>
      <c r="C177" s="14"/>
      <c r="D177" s="59" t="s">
        <v>435</v>
      </c>
      <c r="E177" s="54">
        <v>0</v>
      </c>
      <c r="F177" s="27">
        <v>20000</v>
      </c>
      <c r="G177" s="27">
        <v>50000</v>
      </c>
      <c r="H177" s="27">
        <v>38666.67</v>
      </c>
      <c r="I177" s="26">
        <v>30000</v>
      </c>
      <c r="J177" s="27">
        <v>30000</v>
      </c>
      <c r="K177" s="27">
        <v>30000</v>
      </c>
      <c r="L177" s="26">
        <v>30000</v>
      </c>
      <c r="M177" s="27">
        <v>30000</v>
      </c>
      <c r="N177" s="27">
        <v>15000</v>
      </c>
      <c r="O177" s="26">
        <v>15000</v>
      </c>
      <c r="P177" s="27">
        <v>15000</v>
      </c>
      <c r="Q177" s="27">
        <v>15000</v>
      </c>
      <c r="R177" s="19">
        <f t="shared" si="3"/>
        <v>318666.67</v>
      </c>
      <c r="S177" s="32">
        <v>8666.67</v>
      </c>
      <c r="T177" s="13">
        <f t="shared" si="6"/>
        <v>310000</v>
      </c>
      <c r="U177" s="6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 x14ac:dyDescent="0.25">
      <c r="A178" s="82">
        <v>179</v>
      </c>
      <c r="B178" s="79" t="s">
        <v>436</v>
      </c>
      <c r="C178" s="83"/>
      <c r="D178" s="84" t="s">
        <v>437</v>
      </c>
      <c r="E178" s="54">
        <v>0</v>
      </c>
      <c r="F178" s="27">
        <v>4000</v>
      </c>
      <c r="G178" s="27">
        <v>10000</v>
      </c>
      <c r="H178" s="27">
        <v>10000</v>
      </c>
      <c r="I178" s="26">
        <v>5000</v>
      </c>
      <c r="J178" s="27">
        <v>5000</v>
      </c>
      <c r="K178" s="27">
        <v>5000</v>
      </c>
      <c r="L178" s="26">
        <v>5000</v>
      </c>
      <c r="M178" s="27">
        <v>5000</v>
      </c>
      <c r="N178" s="27">
        <v>5000</v>
      </c>
      <c r="O178" s="26">
        <v>5000</v>
      </c>
      <c r="P178" s="27">
        <v>5000</v>
      </c>
      <c r="Q178" s="27">
        <v>5000</v>
      </c>
      <c r="R178" s="19">
        <f t="shared" si="3"/>
        <v>69000</v>
      </c>
      <c r="S178" s="20"/>
      <c r="T178" s="13">
        <f t="shared" si="6"/>
        <v>69000</v>
      </c>
      <c r="U178" s="6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 x14ac:dyDescent="0.25">
      <c r="A179" s="82">
        <v>180</v>
      </c>
      <c r="B179" s="85" t="s">
        <v>438</v>
      </c>
      <c r="C179" s="14"/>
      <c r="D179" s="59" t="s">
        <v>72</v>
      </c>
      <c r="E179" s="54">
        <v>0</v>
      </c>
      <c r="F179" s="27">
        <v>0</v>
      </c>
      <c r="G179" s="27">
        <v>0</v>
      </c>
      <c r="H179" s="27">
        <v>22000</v>
      </c>
      <c r="I179" s="26">
        <v>30000</v>
      </c>
      <c r="J179" s="27">
        <v>30000</v>
      </c>
      <c r="K179" s="27">
        <v>30000</v>
      </c>
      <c r="L179" s="26">
        <v>30000</v>
      </c>
      <c r="M179" s="27">
        <v>30000</v>
      </c>
      <c r="N179" s="27">
        <v>30000</v>
      </c>
      <c r="O179" s="26">
        <v>0</v>
      </c>
      <c r="P179" s="27">
        <v>0</v>
      </c>
      <c r="Q179" s="27">
        <v>60000</v>
      </c>
      <c r="R179" s="19">
        <f t="shared" si="3"/>
        <v>262000</v>
      </c>
      <c r="S179" s="20">
        <f>70000</f>
        <v>70000</v>
      </c>
      <c r="T179" s="13">
        <f t="shared" si="6"/>
        <v>192000</v>
      </c>
      <c r="U179" s="6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 x14ac:dyDescent="0.25">
      <c r="A180" s="82">
        <v>181</v>
      </c>
      <c r="B180" s="85" t="s">
        <v>439</v>
      </c>
      <c r="C180" s="14"/>
      <c r="D180" s="79" t="s">
        <v>440</v>
      </c>
      <c r="E180" s="54">
        <v>0</v>
      </c>
      <c r="F180" s="27">
        <v>2000</v>
      </c>
      <c r="G180" s="27">
        <v>5000</v>
      </c>
      <c r="H180" s="27">
        <v>5000</v>
      </c>
      <c r="I180" s="26">
        <v>5000</v>
      </c>
      <c r="J180" s="27">
        <v>5000</v>
      </c>
      <c r="K180" s="27">
        <v>5000</v>
      </c>
      <c r="L180" s="26">
        <v>5000</v>
      </c>
      <c r="M180" s="27">
        <v>5000</v>
      </c>
      <c r="N180" s="27">
        <v>5000</v>
      </c>
      <c r="O180" s="26">
        <v>5000</v>
      </c>
      <c r="P180" s="27">
        <v>5000</v>
      </c>
      <c r="Q180" s="27">
        <v>5000</v>
      </c>
      <c r="R180" s="19">
        <f t="shared" si="3"/>
        <v>57000</v>
      </c>
      <c r="S180" s="20"/>
      <c r="T180" s="13">
        <f t="shared" si="6"/>
        <v>57000</v>
      </c>
      <c r="U180" s="6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 x14ac:dyDescent="0.25">
      <c r="A181" s="82">
        <v>182</v>
      </c>
      <c r="B181" s="27" t="s">
        <v>441</v>
      </c>
      <c r="C181" s="75" t="s">
        <v>24</v>
      </c>
      <c r="D181" s="27" t="s">
        <v>72</v>
      </c>
      <c r="E181" s="54">
        <v>0</v>
      </c>
      <c r="F181" s="27">
        <v>0</v>
      </c>
      <c r="G181" s="27">
        <v>30000</v>
      </c>
      <c r="H181" s="27">
        <v>0</v>
      </c>
      <c r="I181" s="26">
        <v>0</v>
      </c>
      <c r="J181" s="27">
        <v>20000</v>
      </c>
      <c r="K181" s="27">
        <v>0</v>
      </c>
      <c r="L181" s="26">
        <v>0</v>
      </c>
      <c r="M181" s="27">
        <v>0</v>
      </c>
      <c r="N181" s="27">
        <v>0</v>
      </c>
      <c r="O181" s="26">
        <v>0</v>
      </c>
      <c r="P181" s="27">
        <v>0</v>
      </c>
      <c r="Q181" s="27">
        <v>0</v>
      </c>
      <c r="R181" s="19">
        <f t="shared" si="3"/>
        <v>50000</v>
      </c>
      <c r="S181" s="20">
        <f>49000</f>
        <v>49000</v>
      </c>
      <c r="T181" s="13">
        <f t="shared" si="6"/>
        <v>1000</v>
      </c>
      <c r="U181" s="6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 x14ac:dyDescent="0.25">
      <c r="A182" s="82">
        <v>183</v>
      </c>
      <c r="B182" s="86" t="s">
        <v>442</v>
      </c>
      <c r="C182" s="75" t="s">
        <v>24</v>
      </c>
      <c r="D182" s="87" t="s">
        <v>443</v>
      </c>
      <c r="E182" s="54">
        <v>0</v>
      </c>
      <c r="F182" s="27">
        <v>0</v>
      </c>
      <c r="G182" s="27">
        <v>0</v>
      </c>
      <c r="H182" s="27">
        <v>0</v>
      </c>
      <c r="I182" s="26">
        <v>10000</v>
      </c>
      <c r="J182" s="27">
        <v>10000</v>
      </c>
      <c r="K182" s="27">
        <v>10000</v>
      </c>
      <c r="L182" s="26">
        <v>10000</v>
      </c>
      <c r="M182" s="27">
        <v>0</v>
      </c>
      <c r="N182" s="27">
        <v>0</v>
      </c>
      <c r="O182" s="26">
        <v>0</v>
      </c>
      <c r="P182" s="27">
        <v>0</v>
      </c>
      <c r="Q182" s="27">
        <v>0</v>
      </c>
      <c r="R182" s="19">
        <f t="shared" si="3"/>
        <v>40000</v>
      </c>
      <c r="S182" s="20">
        <f>29000+10000</f>
        <v>39000</v>
      </c>
      <c r="T182" s="13">
        <f t="shared" si="6"/>
        <v>1000</v>
      </c>
      <c r="U182" s="6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 x14ac:dyDescent="0.25">
      <c r="A183" s="82">
        <v>184</v>
      </c>
      <c r="B183" s="85" t="s">
        <v>444</v>
      </c>
      <c r="C183" s="14"/>
      <c r="D183" s="85" t="s">
        <v>445</v>
      </c>
      <c r="E183" s="54">
        <v>0</v>
      </c>
      <c r="F183" s="27">
        <v>0</v>
      </c>
      <c r="G183" s="27">
        <v>0</v>
      </c>
      <c r="H183" s="27">
        <v>10000</v>
      </c>
      <c r="I183" s="26">
        <v>10000</v>
      </c>
      <c r="J183" s="27">
        <v>10000</v>
      </c>
      <c r="K183" s="27">
        <v>10000</v>
      </c>
      <c r="L183" s="26">
        <v>10000</v>
      </c>
      <c r="M183" s="27">
        <v>10000</v>
      </c>
      <c r="N183" s="27">
        <v>10000</v>
      </c>
      <c r="O183" s="26">
        <v>10000</v>
      </c>
      <c r="P183" s="27">
        <v>10000</v>
      </c>
      <c r="Q183" s="27">
        <v>10000</v>
      </c>
      <c r="R183" s="19">
        <f t="shared" si="3"/>
        <v>100000</v>
      </c>
      <c r="S183" s="20"/>
      <c r="T183" s="13">
        <f t="shared" si="6"/>
        <v>100000</v>
      </c>
      <c r="U183" s="6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 x14ac:dyDescent="0.25">
      <c r="A184" s="82">
        <v>185</v>
      </c>
      <c r="B184" s="85" t="s">
        <v>446</v>
      </c>
      <c r="C184" s="14"/>
      <c r="D184" s="85" t="s">
        <v>447</v>
      </c>
      <c r="E184" s="54">
        <v>0</v>
      </c>
      <c r="F184" s="27">
        <v>20000</v>
      </c>
      <c r="G184" s="27">
        <v>20000</v>
      </c>
      <c r="H184" s="27">
        <v>20000</v>
      </c>
      <c r="I184" s="26">
        <v>20000</v>
      </c>
      <c r="J184" s="27">
        <v>20000</v>
      </c>
      <c r="K184" s="27">
        <v>20000</v>
      </c>
      <c r="L184" s="26">
        <v>20000</v>
      </c>
      <c r="M184" s="27">
        <v>20000</v>
      </c>
      <c r="N184" s="27">
        <v>20000</v>
      </c>
      <c r="O184" s="26">
        <v>20000</v>
      </c>
      <c r="P184" s="27">
        <v>20000</v>
      </c>
      <c r="Q184" s="27">
        <v>20000</v>
      </c>
      <c r="R184" s="19">
        <f t="shared" si="3"/>
        <v>240000</v>
      </c>
      <c r="S184" s="20"/>
      <c r="T184" s="13">
        <f t="shared" si="6"/>
        <v>240000</v>
      </c>
      <c r="U184" s="6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 x14ac:dyDescent="0.25">
      <c r="A185" s="82">
        <v>186</v>
      </c>
      <c r="B185" s="85" t="s">
        <v>448</v>
      </c>
      <c r="C185" s="14"/>
      <c r="D185" s="85" t="s">
        <v>449</v>
      </c>
      <c r="E185" s="54">
        <v>0</v>
      </c>
      <c r="F185" s="27">
        <v>0</v>
      </c>
      <c r="G185" s="27">
        <v>0</v>
      </c>
      <c r="H185" s="27">
        <v>7500</v>
      </c>
      <c r="I185" s="26">
        <v>7500</v>
      </c>
      <c r="J185" s="27">
        <v>7500</v>
      </c>
      <c r="K185" s="27">
        <v>7500</v>
      </c>
      <c r="L185" s="26">
        <v>7500</v>
      </c>
      <c r="M185" s="27">
        <v>7500</v>
      </c>
      <c r="N185" s="27">
        <v>7500</v>
      </c>
      <c r="O185" s="26">
        <v>7500</v>
      </c>
      <c r="P185" s="27">
        <v>7500</v>
      </c>
      <c r="Q185" s="27">
        <v>7500</v>
      </c>
      <c r="R185" s="19">
        <f t="shared" si="3"/>
        <v>75000</v>
      </c>
      <c r="S185" s="20"/>
      <c r="T185" s="13">
        <f t="shared" si="6"/>
        <v>75000</v>
      </c>
      <c r="U185" s="6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 x14ac:dyDescent="0.25">
      <c r="A186" s="82">
        <v>187</v>
      </c>
      <c r="B186" s="85" t="s">
        <v>450</v>
      </c>
      <c r="C186" s="14"/>
      <c r="D186" s="85" t="s">
        <v>451</v>
      </c>
      <c r="E186" s="54">
        <v>0</v>
      </c>
      <c r="F186" s="27">
        <v>15000</v>
      </c>
      <c r="G186" s="27">
        <v>15000</v>
      </c>
      <c r="H186" s="27">
        <v>15000</v>
      </c>
      <c r="I186" s="26">
        <v>15000</v>
      </c>
      <c r="J186" s="27">
        <v>15000</v>
      </c>
      <c r="K186" s="27">
        <v>15000</v>
      </c>
      <c r="L186" s="26">
        <v>15000</v>
      </c>
      <c r="M186" s="27">
        <v>15000</v>
      </c>
      <c r="N186" s="27">
        <v>15000</v>
      </c>
      <c r="O186" s="26">
        <v>15000</v>
      </c>
      <c r="P186" s="27">
        <v>15000</v>
      </c>
      <c r="Q186" s="27">
        <v>15000</v>
      </c>
      <c r="R186" s="19">
        <f t="shared" si="3"/>
        <v>180000</v>
      </c>
      <c r="S186" s="20">
        <f>50000</f>
        <v>50000</v>
      </c>
      <c r="T186" s="13">
        <f t="shared" si="6"/>
        <v>130000</v>
      </c>
      <c r="U186" s="6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 x14ac:dyDescent="0.25">
      <c r="A187" s="82">
        <v>188</v>
      </c>
      <c r="B187" s="85" t="s">
        <v>452</v>
      </c>
      <c r="C187" s="14"/>
      <c r="D187" s="85" t="s">
        <v>453</v>
      </c>
      <c r="E187" s="54">
        <v>0</v>
      </c>
      <c r="F187" s="27">
        <v>10000</v>
      </c>
      <c r="G187" s="27">
        <v>10000</v>
      </c>
      <c r="H187" s="27">
        <v>10000</v>
      </c>
      <c r="I187" s="26">
        <v>10000</v>
      </c>
      <c r="J187" s="27">
        <v>10000</v>
      </c>
      <c r="K187" s="27">
        <v>10000</v>
      </c>
      <c r="L187" s="26">
        <v>10000</v>
      </c>
      <c r="M187" s="27">
        <v>10000</v>
      </c>
      <c r="N187" s="27">
        <v>10000</v>
      </c>
      <c r="O187" s="26">
        <v>10000</v>
      </c>
      <c r="P187" s="27">
        <v>10000</v>
      </c>
      <c r="Q187" s="27">
        <v>10000</v>
      </c>
      <c r="R187" s="19">
        <f t="shared" si="3"/>
        <v>120000</v>
      </c>
      <c r="S187" s="20"/>
      <c r="T187" s="13">
        <f t="shared" si="6"/>
        <v>120000</v>
      </c>
      <c r="U187" s="6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 x14ac:dyDescent="0.25">
      <c r="A188" s="82">
        <v>189</v>
      </c>
      <c r="B188" s="85" t="s">
        <v>454</v>
      </c>
      <c r="C188" s="14"/>
      <c r="D188" s="85" t="s">
        <v>455</v>
      </c>
      <c r="E188" s="54">
        <v>0</v>
      </c>
      <c r="F188" s="27">
        <v>50000</v>
      </c>
      <c r="G188" s="27">
        <v>50000</v>
      </c>
      <c r="H188" s="27">
        <v>50000</v>
      </c>
      <c r="I188" s="26">
        <v>50000</v>
      </c>
      <c r="J188" s="27">
        <v>50000</v>
      </c>
      <c r="K188" s="27">
        <v>50000</v>
      </c>
      <c r="L188" s="26">
        <v>50000</v>
      </c>
      <c r="M188" s="27">
        <v>50000</v>
      </c>
      <c r="N188" s="27">
        <v>50000</v>
      </c>
      <c r="O188" s="26">
        <v>50000</v>
      </c>
      <c r="P188" s="27">
        <v>50000</v>
      </c>
      <c r="Q188" s="27">
        <v>50000</v>
      </c>
      <c r="R188" s="19">
        <f t="shared" si="3"/>
        <v>600000</v>
      </c>
      <c r="S188" s="20"/>
      <c r="T188" s="13">
        <f t="shared" si="6"/>
        <v>600000</v>
      </c>
      <c r="U188" s="6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 x14ac:dyDescent="0.25">
      <c r="A189" s="82">
        <v>190</v>
      </c>
      <c r="B189" s="85" t="s">
        <v>456</v>
      </c>
      <c r="C189" s="14"/>
      <c r="D189" s="85" t="s">
        <v>457</v>
      </c>
      <c r="E189" s="54">
        <v>0</v>
      </c>
      <c r="F189" s="27">
        <v>15000</v>
      </c>
      <c r="G189" s="27">
        <v>15000</v>
      </c>
      <c r="H189" s="27">
        <v>15000</v>
      </c>
      <c r="I189" s="26">
        <v>15000</v>
      </c>
      <c r="J189" s="27">
        <v>15000</v>
      </c>
      <c r="K189" s="27">
        <v>15000</v>
      </c>
      <c r="L189" s="26">
        <v>15000</v>
      </c>
      <c r="M189" s="27">
        <v>15000</v>
      </c>
      <c r="N189" s="27">
        <v>15000</v>
      </c>
      <c r="O189" s="26">
        <v>7000</v>
      </c>
      <c r="P189" s="27">
        <v>7000</v>
      </c>
      <c r="Q189" s="27">
        <v>7000</v>
      </c>
      <c r="R189" s="19">
        <f t="shared" si="3"/>
        <v>156000</v>
      </c>
      <c r="S189" s="20"/>
      <c r="T189" s="13">
        <f t="shared" si="6"/>
        <v>156000</v>
      </c>
      <c r="U189" s="6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 x14ac:dyDescent="0.25">
      <c r="A190" s="82">
        <v>191</v>
      </c>
      <c r="B190" s="88" t="s">
        <v>458</v>
      </c>
      <c r="C190" s="75" t="s">
        <v>24</v>
      </c>
      <c r="D190" s="85" t="s">
        <v>459</v>
      </c>
      <c r="E190" s="54">
        <v>0</v>
      </c>
      <c r="F190" s="27">
        <v>0</v>
      </c>
      <c r="G190" s="27">
        <v>10000</v>
      </c>
      <c r="H190" s="27">
        <v>10000</v>
      </c>
      <c r="I190" s="26">
        <v>0</v>
      </c>
      <c r="J190" s="27">
        <v>0</v>
      </c>
      <c r="K190" s="27">
        <v>0</v>
      </c>
      <c r="L190" s="26">
        <v>0</v>
      </c>
      <c r="M190" s="27">
        <v>0</v>
      </c>
      <c r="N190" s="27">
        <v>0</v>
      </c>
      <c r="O190" s="26">
        <v>0</v>
      </c>
      <c r="P190" s="27">
        <v>0</v>
      </c>
      <c r="Q190" s="27">
        <v>0</v>
      </c>
      <c r="R190" s="19">
        <f t="shared" si="3"/>
        <v>20000</v>
      </c>
      <c r="S190" s="20">
        <f>9000</f>
        <v>9000</v>
      </c>
      <c r="T190" s="13">
        <f t="shared" si="6"/>
        <v>11000</v>
      </c>
      <c r="U190" s="6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 x14ac:dyDescent="0.25">
      <c r="A191" s="82">
        <v>192</v>
      </c>
      <c r="B191" s="85" t="s">
        <v>460</v>
      </c>
      <c r="C191" s="14"/>
      <c r="D191" s="85" t="s">
        <v>72</v>
      </c>
      <c r="E191" s="54">
        <v>0</v>
      </c>
      <c r="F191" s="27">
        <v>20000</v>
      </c>
      <c r="G191" s="27">
        <v>20000</v>
      </c>
      <c r="H191" s="27">
        <v>20000</v>
      </c>
      <c r="I191" s="26">
        <v>20000</v>
      </c>
      <c r="J191" s="27">
        <v>20000</v>
      </c>
      <c r="K191" s="27">
        <v>20000</v>
      </c>
      <c r="L191" s="26">
        <v>20000</v>
      </c>
      <c r="M191" s="27">
        <v>20000</v>
      </c>
      <c r="N191" s="27">
        <v>20000</v>
      </c>
      <c r="O191" s="26">
        <v>20000</v>
      </c>
      <c r="P191" s="27">
        <v>20000</v>
      </c>
      <c r="Q191" s="27">
        <v>20000</v>
      </c>
      <c r="R191" s="19">
        <f t="shared" si="3"/>
        <v>240000</v>
      </c>
      <c r="S191" s="20">
        <f>50000</f>
        <v>50000</v>
      </c>
      <c r="T191" s="13">
        <f t="shared" si="6"/>
        <v>190000</v>
      </c>
      <c r="U191" s="6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 x14ac:dyDescent="0.25">
      <c r="A192" s="82">
        <v>193</v>
      </c>
      <c r="B192" s="88" t="s">
        <v>461</v>
      </c>
      <c r="C192" s="75" t="s">
        <v>24</v>
      </c>
      <c r="D192" s="85" t="s">
        <v>462</v>
      </c>
      <c r="E192" s="54">
        <v>0</v>
      </c>
      <c r="F192" s="27">
        <v>20000</v>
      </c>
      <c r="G192" s="27">
        <v>20000</v>
      </c>
      <c r="H192" s="27">
        <v>20000</v>
      </c>
      <c r="I192" s="26">
        <v>20000</v>
      </c>
      <c r="J192" s="27">
        <v>0</v>
      </c>
      <c r="K192" s="27">
        <v>0</v>
      </c>
      <c r="L192" s="26">
        <v>0</v>
      </c>
      <c r="M192" s="27">
        <v>0</v>
      </c>
      <c r="N192" s="27">
        <v>0</v>
      </c>
      <c r="O192" s="26">
        <v>0</v>
      </c>
      <c r="P192" s="27">
        <v>0</v>
      </c>
      <c r="Q192" s="27">
        <v>0</v>
      </c>
      <c r="R192" s="19">
        <f t="shared" si="3"/>
        <v>80000</v>
      </c>
      <c r="S192" s="20">
        <f>59000</f>
        <v>59000</v>
      </c>
      <c r="T192" s="13">
        <f t="shared" si="6"/>
        <v>21000</v>
      </c>
      <c r="U192" s="6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 x14ac:dyDescent="0.25">
      <c r="A193" s="82">
        <v>194</v>
      </c>
      <c r="B193" s="85" t="s">
        <v>463</v>
      </c>
      <c r="C193" s="14"/>
      <c r="D193" s="85" t="s">
        <v>464</v>
      </c>
      <c r="E193" s="54">
        <v>0</v>
      </c>
      <c r="F193" s="27">
        <v>80000</v>
      </c>
      <c r="G193" s="27">
        <v>80000</v>
      </c>
      <c r="H193" s="27">
        <v>80000</v>
      </c>
      <c r="I193" s="26">
        <v>80000</v>
      </c>
      <c r="J193" s="27">
        <v>80000</v>
      </c>
      <c r="K193" s="27">
        <v>80000</v>
      </c>
      <c r="L193" s="26">
        <v>80000</v>
      </c>
      <c r="M193" s="27">
        <v>20000</v>
      </c>
      <c r="N193" s="27">
        <v>20000</v>
      </c>
      <c r="O193" s="26">
        <v>20000</v>
      </c>
      <c r="P193" s="27">
        <v>20000</v>
      </c>
      <c r="Q193" s="27">
        <v>20000</v>
      </c>
      <c r="R193" s="19">
        <f t="shared" si="3"/>
        <v>660000</v>
      </c>
      <c r="S193" s="32">
        <f>200000+12333.33</f>
        <v>212333.33</v>
      </c>
      <c r="T193" s="13">
        <f t="shared" si="6"/>
        <v>447666.67000000004</v>
      </c>
      <c r="U193" s="6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 x14ac:dyDescent="0.25">
      <c r="A194" s="82">
        <v>195</v>
      </c>
      <c r="B194" s="59" t="s">
        <v>465</v>
      </c>
      <c r="C194" s="14"/>
      <c r="D194" s="89" t="s">
        <v>466</v>
      </c>
      <c r="E194" s="54">
        <v>0</v>
      </c>
      <c r="F194" s="27">
        <v>30000</v>
      </c>
      <c r="G194" s="27">
        <v>30000</v>
      </c>
      <c r="H194" s="27">
        <v>30000</v>
      </c>
      <c r="I194" s="26">
        <v>30000</v>
      </c>
      <c r="J194" s="27">
        <v>30000</v>
      </c>
      <c r="K194" s="27">
        <v>30000</v>
      </c>
      <c r="L194" s="26">
        <v>30000</v>
      </c>
      <c r="M194" s="27">
        <v>30000</v>
      </c>
      <c r="N194" s="27">
        <v>30000</v>
      </c>
      <c r="O194" s="26">
        <v>30000</v>
      </c>
      <c r="P194" s="27">
        <v>30000</v>
      </c>
      <c r="Q194" s="27">
        <v>30000</v>
      </c>
      <c r="R194" s="19">
        <f t="shared" si="3"/>
        <v>360000</v>
      </c>
      <c r="S194" s="20"/>
      <c r="T194" s="13">
        <f t="shared" ref="T194:T222" si="8">E194+R194-S194</f>
        <v>360000</v>
      </c>
      <c r="U194" s="6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 x14ac:dyDescent="0.25">
      <c r="A195" s="82">
        <v>196</v>
      </c>
      <c r="B195" s="85" t="s">
        <v>467</v>
      </c>
      <c r="C195" s="14"/>
      <c r="D195" s="85" t="s">
        <v>468</v>
      </c>
      <c r="E195" s="54">
        <v>0</v>
      </c>
      <c r="F195" s="27">
        <v>30000</v>
      </c>
      <c r="G195" s="27">
        <v>30000</v>
      </c>
      <c r="H195" s="27">
        <v>30000</v>
      </c>
      <c r="I195" s="26">
        <v>30000</v>
      </c>
      <c r="J195" s="27">
        <v>30000</v>
      </c>
      <c r="K195" s="27">
        <v>5000</v>
      </c>
      <c r="L195" s="26">
        <v>5000</v>
      </c>
      <c r="M195" s="27">
        <v>5000</v>
      </c>
      <c r="N195" s="27">
        <v>5000</v>
      </c>
      <c r="O195" s="26">
        <v>5000</v>
      </c>
      <c r="P195" s="27">
        <v>5000</v>
      </c>
      <c r="Q195" s="27">
        <v>5000</v>
      </c>
      <c r="R195" s="19">
        <f t="shared" si="3"/>
        <v>185000</v>
      </c>
      <c r="S195" s="20">
        <f>25000</f>
        <v>25000</v>
      </c>
      <c r="T195" s="13">
        <f t="shared" si="8"/>
        <v>160000</v>
      </c>
      <c r="U195" s="6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 x14ac:dyDescent="0.25">
      <c r="A196" s="82">
        <v>197</v>
      </c>
      <c r="B196" s="85" t="s">
        <v>469</v>
      </c>
      <c r="C196" s="14"/>
      <c r="D196" s="85" t="s">
        <v>470</v>
      </c>
      <c r="E196" s="54">
        <v>0</v>
      </c>
      <c r="F196" s="27">
        <v>0</v>
      </c>
      <c r="G196" s="27">
        <v>0</v>
      </c>
      <c r="H196" s="27">
        <v>0</v>
      </c>
      <c r="I196" s="26">
        <v>15000</v>
      </c>
      <c r="J196" s="27">
        <v>15000</v>
      </c>
      <c r="K196" s="27">
        <v>15000</v>
      </c>
      <c r="L196" s="26">
        <v>15000</v>
      </c>
      <c r="M196" s="27">
        <v>15000</v>
      </c>
      <c r="N196" s="27">
        <v>15000</v>
      </c>
      <c r="O196" s="26">
        <v>15000</v>
      </c>
      <c r="P196" s="27">
        <v>15000</v>
      </c>
      <c r="Q196" s="27">
        <v>15000</v>
      </c>
      <c r="R196" s="19">
        <f t="shared" si="3"/>
        <v>135000</v>
      </c>
      <c r="S196" s="20"/>
      <c r="T196" s="13">
        <f t="shared" si="8"/>
        <v>135000</v>
      </c>
      <c r="U196" s="6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 x14ac:dyDescent="0.25">
      <c r="A197" s="82">
        <v>198</v>
      </c>
      <c r="B197" s="85" t="s">
        <v>471</v>
      </c>
      <c r="C197" s="14"/>
      <c r="D197" s="85" t="s">
        <v>472</v>
      </c>
      <c r="E197" s="54">
        <v>0</v>
      </c>
      <c r="F197" s="27">
        <v>15000</v>
      </c>
      <c r="G197" s="27">
        <v>15000</v>
      </c>
      <c r="H197" s="27">
        <v>15000</v>
      </c>
      <c r="I197" s="26">
        <v>15000</v>
      </c>
      <c r="J197" s="27">
        <v>15000</v>
      </c>
      <c r="K197" s="27">
        <v>15000</v>
      </c>
      <c r="L197" s="26">
        <v>15000</v>
      </c>
      <c r="M197" s="27">
        <v>15000</v>
      </c>
      <c r="N197" s="27">
        <v>15000</v>
      </c>
      <c r="O197" s="26">
        <v>15000</v>
      </c>
      <c r="P197" s="27">
        <v>15000</v>
      </c>
      <c r="Q197" s="27">
        <v>15000</v>
      </c>
      <c r="R197" s="19">
        <f t="shared" si="3"/>
        <v>180000</v>
      </c>
      <c r="S197" s="20"/>
      <c r="T197" s="13">
        <f t="shared" si="8"/>
        <v>180000</v>
      </c>
      <c r="U197" s="6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 x14ac:dyDescent="0.25">
      <c r="A198" s="82">
        <v>199</v>
      </c>
      <c r="B198" s="85" t="s">
        <v>473</v>
      </c>
      <c r="C198" s="14"/>
      <c r="D198" s="85" t="s">
        <v>474</v>
      </c>
      <c r="E198" s="54">
        <v>0</v>
      </c>
      <c r="F198" s="27">
        <v>0</v>
      </c>
      <c r="G198" s="27">
        <v>25000</v>
      </c>
      <c r="H198" s="27">
        <v>25000</v>
      </c>
      <c r="I198" s="26">
        <v>25000</v>
      </c>
      <c r="J198" s="27">
        <v>25000</v>
      </c>
      <c r="K198" s="27">
        <v>25000</v>
      </c>
      <c r="L198" s="26">
        <v>25000</v>
      </c>
      <c r="M198" s="27">
        <v>10000</v>
      </c>
      <c r="N198" s="27">
        <v>10000</v>
      </c>
      <c r="O198" s="26">
        <v>10000</v>
      </c>
      <c r="P198" s="27">
        <v>10000</v>
      </c>
      <c r="Q198" s="27">
        <v>10000</v>
      </c>
      <c r="R198" s="19">
        <f t="shared" si="3"/>
        <v>200000</v>
      </c>
      <c r="S198" s="20">
        <f>10000</f>
        <v>10000</v>
      </c>
      <c r="T198" s="13">
        <f t="shared" si="8"/>
        <v>190000</v>
      </c>
      <c r="U198" s="6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 x14ac:dyDescent="0.25">
      <c r="A199" s="82">
        <v>200</v>
      </c>
      <c r="B199" s="85" t="s">
        <v>475</v>
      </c>
      <c r="C199" s="75" t="s">
        <v>24</v>
      </c>
      <c r="D199" s="85" t="s">
        <v>476</v>
      </c>
      <c r="E199" s="54">
        <v>0</v>
      </c>
      <c r="F199" s="27">
        <v>30000</v>
      </c>
      <c r="G199" s="27">
        <v>30000</v>
      </c>
      <c r="H199" s="27">
        <v>30000</v>
      </c>
      <c r="I199" s="26">
        <v>30000</v>
      </c>
      <c r="J199" s="27">
        <v>30000</v>
      </c>
      <c r="K199" s="27">
        <v>30000</v>
      </c>
      <c r="L199" s="26">
        <v>30000</v>
      </c>
      <c r="M199" s="27">
        <v>30000</v>
      </c>
      <c r="N199" s="27">
        <v>30000</v>
      </c>
      <c r="O199" s="26">
        <v>30000</v>
      </c>
      <c r="P199" s="27">
        <v>30000</v>
      </c>
      <c r="Q199" s="27">
        <v>30000</v>
      </c>
      <c r="R199" s="19">
        <f t="shared" si="3"/>
        <v>360000</v>
      </c>
      <c r="S199" s="20"/>
      <c r="T199" s="13">
        <f t="shared" si="8"/>
        <v>360000</v>
      </c>
      <c r="U199" s="6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 x14ac:dyDescent="0.25">
      <c r="A200" s="82">
        <v>201</v>
      </c>
      <c r="B200" s="43" t="s">
        <v>477</v>
      </c>
      <c r="C200" s="75" t="s">
        <v>24</v>
      </c>
      <c r="D200" s="27" t="s">
        <v>72</v>
      </c>
      <c r="E200" s="54">
        <v>0</v>
      </c>
      <c r="F200" s="27">
        <v>0</v>
      </c>
      <c r="G200" s="27">
        <v>0</v>
      </c>
      <c r="H200" s="27">
        <v>0</v>
      </c>
      <c r="I200" s="26">
        <v>0</v>
      </c>
      <c r="J200" s="27">
        <f>10000+10000</f>
        <v>20000</v>
      </c>
      <c r="K200" s="27">
        <f>20000+10000</f>
        <v>30000</v>
      </c>
      <c r="L200" s="26">
        <v>10000</v>
      </c>
      <c r="M200" s="27">
        <f>10000+10000</f>
        <v>20000</v>
      </c>
      <c r="N200" s="27">
        <v>0</v>
      </c>
      <c r="O200" s="26">
        <v>0</v>
      </c>
      <c r="P200" s="27">
        <v>0</v>
      </c>
      <c r="Q200" s="27">
        <v>0</v>
      </c>
      <c r="R200" s="19">
        <f t="shared" si="3"/>
        <v>80000</v>
      </c>
      <c r="S200" s="20">
        <f>79000</f>
        <v>79000</v>
      </c>
      <c r="T200" s="13">
        <f t="shared" si="8"/>
        <v>1000</v>
      </c>
      <c r="U200" s="6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 x14ac:dyDescent="0.25">
      <c r="A201" s="82">
        <v>202</v>
      </c>
      <c r="B201" s="57" t="s">
        <v>478</v>
      </c>
      <c r="C201" s="14"/>
      <c r="D201" s="27" t="s">
        <v>72</v>
      </c>
      <c r="E201" s="54">
        <v>0</v>
      </c>
      <c r="F201" s="27">
        <v>0</v>
      </c>
      <c r="G201" s="27">
        <v>0</v>
      </c>
      <c r="H201" s="27">
        <v>0</v>
      </c>
      <c r="I201" s="26">
        <v>0</v>
      </c>
      <c r="J201" s="27">
        <v>80000</v>
      </c>
      <c r="K201" s="27">
        <v>20000</v>
      </c>
      <c r="L201" s="26">
        <v>20000</v>
      </c>
      <c r="M201" s="27">
        <v>20000</v>
      </c>
      <c r="N201" s="27">
        <v>20000</v>
      </c>
      <c r="O201" s="26">
        <v>0</v>
      </c>
      <c r="P201" s="27">
        <v>40000</v>
      </c>
      <c r="Q201" s="27">
        <v>0</v>
      </c>
      <c r="R201" s="19">
        <f t="shared" si="3"/>
        <v>200000</v>
      </c>
      <c r="S201" s="20">
        <f>159000+40000</f>
        <v>199000</v>
      </c>
      <c r="T201" s="13">
        <f t="shared" si="8"/>
        <v>1000</v>
      </c>
      <c r="U201" s="6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 x14ac:dyDescent="0.25">
      <c r="A202" s="82">
        <v>203</v>
      </c>
      <c r="B202" s="27" t="s">
        <v>479</v>
      </c>
      <c r="C202" s="14"/>
      <c r="D202" s="27" t="s">
        <v>72</v>
      </c>
      <c r="E202" s="54">
        <v>0</v>
      </c>
      <c r="F202" s="27">
        <v>0</v>
      </c>
      <c r="G202" s="27">
        <v>0</v>
      </c>
      <c r="H202" s="27">
        <v>0</v>
      </c>
      <c r="I202" s="26">
        <v>0</v>
      </c>
      <c r="J202" s="27">
        <v>0</v>
      </c>
      <c r="K202" s="27">
        <f>15000+5000</f>
        <v>20000</v>
      </c>
      <c r="L202" s="26">
        <v>0</v>
      </c>
      <c r="M202" s="27">
        <v>10000</v>
      </c>
      <c r="N202" s="27">
        <v>0</v>
      </c>
      <c r="O202" s="26">
        <v>11000</v>
      </c>
      <c r="P202" s="13">
        <f>15000+10000</f>
        <v>25000</v>
      </c>
      <c r="Q202" s="27">
        <v>0</v>
      </c>
      <c r="R202" s="19">
        <f t="shared" si="3"/>
        <v>66000</v>
      </c>
      <c r="S202" s="20"/>
      <c r="T202" s="13">
        <f t="shared" si="8"/>
        <v>66000</v>
      </c>
      <c r="U202" s="6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 x14ac:dyDescent="0.25">
      <c r="A203" s="82">
        <v>204</v>
      </c>
      <c r="B203" s="27" t="s">
        <v>480</v>
      </c>
      <c r="C203" s="14"/>
      <c r="D203" s="27" t="s">
        <v>72</v>
      </c>
      <c r="E203" s="54">
        <v>0</v>
      </c>
      <c r="F203" s="27">
        <v>0</v>
      </c>
      <c r="G203" s="27">
        <v>0</v>
      </c>
      <c r="H203" s="27">
        <v>0</v>
      </c>
      <c r="I203" s="26">
        <v>0</v>
      </c>
      <c r="J203" s="27">
        <v>0</v>
      </c>
      <c r="K203" s="27">
        <v>20000</v>
      </c>
      <c r="L203" s="26">
        <v>10000</v>
      </c>
      <c r="M203" s="27">
        <v>0</v>
      </c>
      <c r="N203" s="27">
        <v>0</v>
      </c>
      <c r="O203" s="26">
        <v>0</v>
      </c>
      <c r="P203" s="27">
        <v>0</v>
      </c>
      <c r="Q203" s="27">
        <v>0</v>
      </c>
      <c r="R203" s="19">
        <f t="shared" si="3"/>
        <v>30000</v>
      </c>
      <c r="S203" s="32">
        <v>30000</v>
      </c>
      <c r="T203" s="13">
        <f t="shared" si="8"/>
        <v>0</v>
      </c>
      <c r="U203" s="6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 x14ac:dyDescent="0.25">
      <c r="A204" s="82">
        <v>205</v>
      </c>
      <c r="B204" s="85" t="s">
        <v>481</v>
      </c>
      <c r="C204" s="75" t="s">
        <v>482</v>
      </c>
      <c r="D204" s="85" t="s">
        <v>483</v>
      </c>
      <c r="E204" s="54">
        <v>0</v>
      </c>
      <c r="F204" s="27">
        <v>0</v>
      </c>
      <c r="G204" s="27">
        <v>0</v>
      </c>
      <c r="H204" s="27">
        <v>0</v>
      </c>
      <c r="I204" s="26">
        <v>0</v>
      </c>
      <c r="J204" s="27">
        <v>30000</v>
      </c>
      <c r="K204" s="27">
        <v>30000</v>
      </c>
      <c r="L204" s="26">
        <v>30000</v>
      </c>
      <c r="M204" s="27">
        <v>30000</v>
      </c>
      <c r="N204" s="27">
        <f>20000+30000</f>
        <v>50000</v>
      </c>
      <c r="O204" s="26">
        <v>30000</v>
      </c>
      <c r="P204" s="27">
        <v>30000</v>
      </c>
      <c r="Q204" s="27">
        <v>30000</v>
      </c>
      <c r="R204" s="19">
        <f t="shared" si="3"/>
        <v>260000</v>
      </c>
      <c r="S204" s="20"/>
      <c r="T204" s="13">
        <f t="shared" si="8"/>
        <v>260000</v>
      </c>
      <c r="U204" s="6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 x14ac:dyDescent="0.25">
      <c r="A205" s="82">
        <v>206</v>
      </c>
      <c r="B205" s="85" t="s">
        <v>484</v>
      </c>
      <c r="C205" s="75" t="s">
        <v>482</v>
      </c>
      <c r="D205" s="59" t="s">
        <v>485</v>
      </c>
      <c r="E205" s="54">
        <v>0</v>
      </c>
      <c r="F205" s="27">
        <v>0</v>
      </c>
      <c r="G205" s="27">
        <v>0</v>
      </c>
      <c r="H205" s="27">
        <v>0</v>
      </c>
      <c r="I205" s="26">
        <v>0</v>
      </c>
      <c r="J205" s="27">
        <v>0</v>
      </c>
      <c r="K205" s="27">
        <v>30000</v>
      </c>
      <c r="L205" s="26">
        <v>30000</v>
      </c>
      <c r="M205" s="27">
        <v>30000</v>
      </c>
      <c r="N205" s="27">
        <v>30000</v>
      </c>
      <c r="O205" s="26">
        <v>30000</v>
      </c>
      <c r="P205" s="27">
        <v>30000</v>
      </c>
      <c r="Q205" s="27">
        <v>30000</v>
      </c>
      <c r="R205" s="19">
        <f t="shared" si="3"/>
        <v>210000</v>
      </c>
      <c r="S205" s="20">
        <f>50000</f>
        <v>50000</v>
      </c>
      <c r="T205" s="13">
        <f t="shared" si="8"/>
        <v>160000</v>
      </c>
      <c r="U205" s="6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 x14ac:dyDescent="0.25">
      <c r="A206" s="82">
        <v>207</v>
      </c>
      <c r="B206" s="64" t="s">
        <v>486</v>
      </c>
      <c r="C206" s="75" t="s">
        <v>487</v>
      </c>
      <c r="D206" s="79" t="s">
        <v>488</v>
      </c>
      <c r="E206" s="54">
        <v>0</v>
      </c>
      <c r="F206" s="27">
        <v>0</v>
      </c>
      <c r="G206" s="27">
        <v>0</v>
      </c>
      <c r="H206" s="27">
        <v>0</v>
      </c>
      <c r="I206" s="26">
        <v>0</v>
      </c>
      <c r="J206" s="27">
        <v>0</v>
      </c>
      <c r="K206" s="27">
        <v>0</v>
      </c>
      <c r="L206" s="26">
        <v>0</v>
      </c>
      <c r="M206" s="27">
        <v>0</v>
      </c>
      <c r="N206" s="13">
        <f>40000+40000</f>
        <v>80000</v>
      </c>
      <c r="O206" s="26">
        <v>40000</v>
      </c>
      <c r="P206" s="27">
        <v>40000</v>
      </c>
      <c r="Q206" s="27">
        <f>25000+40000</f>
        <v>65000</v>
      </c>
      <c r="R206" s="19">
        <f t="shared" si="3"/>
        <v>225000</v>
      </c>
      <c r="S206" s="20"/>
      <c r="T206" s="13">
        <f t="shared" si="8"/>
        <v>225000</v>
      </c>
      <c r="U206" s="6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 x14ac:dyDescent="0.25">
      <c r="A207" s="82">
        <v>208</v>
      </c>
      <c r="B207" s="64" t="s">
        <v>489</v>
      </c>
      <c r="C207" s="75"/>
      <c r="D207" s="59" t="s">
        <v>72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10000</v>
      </c>
      <c r="O207" s="27">
        <v>10000</v>
      </c>
      <c r="P207" s="27">
        <v>10000</v>
      </c>
      <c r="Q207" s="13"/>
      <c r="R207" s="19">
        <f t="shared" si="3"/>
        <v>30000</v>
      </c>
      <c r="S207" s="13"/>
      <c r="T207" s="13">
        <f t="shared" si="8"/>
        <v>30000</v>
      </c>
      <c r="U207" s="6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 x14ac:dyDescent="0.25">
      <c r="A208" s="82">
        <v>209</v>
      </c>
      <c r="B208" s="90" t="s">
        <v>490</v>
      </c>
      <c r="C208" s="91" t="s">
        <v>491</v>
      </c>
      <c r="D208" s="92" t="s">
        <v>492</v>
      </c>
      <c r="E208" s="13"/>
      <c r="F208" s="27"/>
      <c r="G208" s="13"/>
      <c r="H208" s="13"/>
      <c r="I208" s="13"/>
      <c r="J208" s="13"/>
      <c r="K208" s="13"/>
      <c r="L208" s="13"/>
      <c r="M208" s="13"/>
      <c r="N208" s="27"/>
      <c r="O208" s="27">
        <v>120000</v>
      </c>
      <c r="P208" s="13"/>
      <c r="Q208" s="13"/>
      <c r="R208" s="19">
        <f t="shared" si="3"/>
        <v>120000</v>
      </c>
      <c r="S208" s="13">
        <f>120000</f>
        <v>120000</v>
      </c>
      <c r="T208" s="13">
        <f t="shared" si="8"/>
        <v>0</v>
      </c>
      <c r="U208" s="6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 x14ac:dyDescent="0.25">
      <c r="A209" s="82">
        <v>210</v>
      </c>
      <c r="B209" s="93" t="s">
        <v>493</v>
      </c>
      <c r="C209" s="68" t="s">
        <v>494</v>
      </c>
      <c r="D209" s="94" t="s">
        <v>495</v>
      </c>
      <c r="E209" s="13"/>
      <c r="F209" s="13"/>
      <c r="G209" s="13"/>
      <c r="H209" s="13"/>
      <c r="I209" s="13"/>
      <c r="J209" s="13"/>
      <c r="K209" s="13"/>
      <c r="L209" s="13"/>
      <c r="M209" s="13"/>
      <c r="N209" s="27"/>
      <c r="O209" s="27"/>
      <c r="P209" s="13"/>
      <c r="Q209" s="19"/>
      <c r="R209" s="19">
        <f t="shared" si="3"/>
        <v>0</v>
      </c>
      <c r="S209" s="19"/>
      <c r="T209" s="13">
        <f t="shared" si="8"/>
        <v>0</v>
      </c>
      <c r="U209" s="6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 x14ac:dyDescent="0.25">
      <c r="A210" s="82">
        <v>211</v>
      </c>
      <c r="B210" s="95" t="s">
        <v>496</v>
      </c>
      <c r="C210" s="91" t="s">
        <v>497</v>
      </c>
      <c r="D210" s="94" t="s">
        <v>498</v>
      </c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9"/>
      <c r="R210" s="19">
        <f t="shared" si="3"/>
        <v>0</v>
      </c>
      <c r="S210" s="19"/>
      <c r="T210" s="13">
        <f t="shared" si="8"/>
        <v>0</v>
      </c>
      <c r="U210" s="6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 x14ac:dyDescent="0.25">
      <c r="A211" s="82">
        <v>212</v>
      </c>
      <c r="B211" s="95" t="s">
        <v>499</v>
      </c>
      <c r="C211" s="68" t="s">
        <v>500</v>
      </c>
      <c r="D211" s="96" t="s">
        <v>501</v>
      </c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9"/>
      <c r="R211" s="19">
        <f t="shared" si="3"/>
        <v>0</v>
      </c>
      <c r="S211" s="19"/>
      <c r="T211" s="13">
        <f t="shared" si="8"/>
        <v>0</v>
      </c>
      <c r="U211" s="6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 x14ac:dyDescent="0.25">
      <c r="A212" s="82">
        <v>213</v>
      </c>
      <c r="B212" s="97" t="s">
        <v>502</v>
      </c>
      <c r="C212" s="68" t="s">
        <v>503</v>
      </c>
      <c r="D212" s="97" t="s">
        <v>504</v>
      </c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9"/>
      <c r="R212" s="19">
        <f t="shared" si="3"/>
        <v>0</v>
      </c>
      <c r="S212" s="19"/>
      <c r="T212" s="13">
        <f t="shared" si="8"/>
        <v>0</v>
      </c>
      <c r="U212" s="6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 x14ac:dyDescent="0.25">
      <c r="A213" s="82">
        <v>214</v>
      </c>
      <c r="B213" s="30" t="s">
        <v>505</v>
      </c>
      <c r="C213" s="14"/>
      <c r="D213" s="94" t="s">
        <v>506</v>
      </c>
      <c r="E213" s="27">
        <v>0</v>
      </c>
      <c r="F213" s="27">
        <v>0</v>
      </c>
      <c r="G213" s="27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27">
        <v>0</v>
      </c>
      <c r="P213" s="27">
        <v>20000</v>
      </c>
      <c r="Q213" s="27">
        <f>20000+165000</f>
        <v>185000</v>
      </c>
      <c r="R213" s="19">
        <f t="shared" si="3"/>
        <v>205000</v>
      </c>
      <c r="S213" s="19"/>
      <c r="T213" s="13">
        <f t="shared" si="8"/>
        <v>205000</v>
      </c>
      <c r="U213" s="6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 x14ac:dyDescent="0.25">
      <c r="A214" s="74"/>
      <c r="B214" s="98"/>
      <c r="C214" s="14"/>
      <c r="D214" s="99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27"/>
      <c r="Q214" s="19"/>
      <c r="R214" s="19"/>
      <c r="S214" s="19"/>
      <c r="T214" s="13"/>
      <c r="U214" s="6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 x14ac:dyDescent="0.25">
      <c r="A215" s="74"/>
      <c r="B215" s="99"/>
      <c r="C215" s="14"/>
      <c r="D215" s="99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9"/>
      <c r="R215" s="19">
        <f t="shared" si="3"/>
        <v>0</v>
      </c>
      <c r="S215" s="19"/>
      <c r="T215" s="13">
        <f t="shared" si="8"/>
        <v>0</v>
      </c>
      <c r="U215" s="6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 x14ac:dyDescent="0.25">
      <c r="A216" s="74"/>
      <c r="B216" s="99"/>
      <c r="C216" s="14"/>
      <c r="D216" s="99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9"/>
      <c r="R216" s="19">
        <f t="shared" si="3"/>
        <v>0</v>
      </c>
      <c r="S216" s="19"/>
      <c r="T216" s="13">
        <f t="shared" si="8"/>
        <v>0</v>
      </c>
      <c r="U216" s="6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 x14ac:dyDescent="0.25">
      <c r="A217" s="74"/>
      <c r="B217" s="99"/>
      <c r="C217" s="14"/>
      <c r="D217" s="9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>
        <f t="shared" si="3"/>
        <v>0</v>
      </c>
      <c r="S217" s="19"/>
      <c r="T217" s="13">
        <f t="shared" si="8"/>
        <v>0</v>
      </c>
      <c r="U217" s="6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 x14ac:dyDescent="0.25">
      <c r="A218" s="74"/>
      <c r="B218" s="99"/>
      <c r="C218" s="14"/>
      <c r="D218" s="9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>
        <f t="shared" si="3"/>
        <v>0</v>
      </c>
      <c r="S218" s="19"/>
      <c r="T218" s="13">
        <f t="shared" si="8"/>
        <v>0</v>
      </c>
      <c r="U218" s="6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 x14ac:dyDescent="0.25">
      <c r="A219" s="74"/>
      <c r="B219" s="99"/>
      <c r="C219" s="14"/>
      <c r="D219" s="9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>
        <f t="shared" si="3"/>
        <v>0</v>
      </c>
      <c r="S219" s="19"/>
      <c r="T219" s="13">
        <f t="shared" si="8"/>
        <v>0</v>
      </c>
      <c r="U219" s="6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 x14ac:dyDescent="0.25">
      <c r="A220" s="74"/>
      <c r="B220" s="99"/>
      <c r="C220" s="14"/>
      <c r="D220" s="9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>
        <f t="shared" si="3"/>
        <v>0</v>
      </c>
      <c r="S220" s="19"/>
      <c r="T220" s="13">
        <f t="shared" si="8"/>
        <v>0</v>
      </c>
      <c r="U220" s="6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 x14ac:dyDescent="0.25">
      <c r="A221" s="74"/>
      <c r="B221" s="99"/>
      <c r="C221" s="14"/>
      <c r="D221" s="9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>
        <f t="shared" si="3"/>
        <v>0</v>
      </c>
      <c r="S221" s="19"/>
      <c r="T221" s="13">
        <f t="shared" si="8"/>
        <v>0</v>
      </c>
      <c r="U221" s="6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 x14ac:dyDescent="0.25">
      <c r="A222" s="74"/>
      <c r="B222" s="99"/>
      <c r="C222" s="14"/>
      <c r="D222" s="9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>
        <f t="shared" si="3"/>
        <v>0</v>
      </c>
      <c r="S222" s="19"/>
      <c r="T222" s="13">
        <f t="shared" si="8"/>
        <v>0</v>
      </c>
      <c r="U222" s="6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 x14ac:dyDescent="0.25">
      <c r="A223" s="74"/>
      <c r="B223" s="99"/>
      <c r="C223" s="14"/>
      <c r="D223" s="9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6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 x14ac:dyDescent="0.25">
      <c r="A224" s="74"/>
      <c r="B224" s="99"/>
      <c r="C224" s="14"/>
      <c r="D224" s="9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6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 x14ac:dyDescent="0.25">
      <c r="A225" s="74"/>
      <c r="B225" s="99"/>
      <c r="C225" s="14"/>
      <c r="D225" s="9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6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 x14ac:dyDescent="0.25">
      <c r="A226" s="74"/>
      <c r="B226" s="99"/>
      <c r="C226" s="14"/>
      <c r="D226" s="9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6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 x14ac:dyDescent="0.25">
      <c r="A227" s="74"/>
      <c r="B227" s="13"/>
      <c r="C227" s="14"/>
      <c r="D227" s="13"/>
      <c r="E227" s="100">
        <f>SUM(E2:E226)</f>
        <v>50798480.859999999</v>
      </c>
      <c r="F227" s="100">
        <f t="shared" ref="F227:T227" si="9">SUM(F2:F226)</f>
        <v>3461166.67</v>
      </c>
      <c r="G227" s="100">
        <f t="shared" si="9"/>
        <v>3506000</v>
      </c>
      <c r="H227" s="100">
        <f t="shared" si="9"/>
        <v>3674833.3499999996</v>
      </c>
      <c r="I227" s="100">
        <f t="shared" si="9"/>
        <v>3508500</v>
      </c>
      <c r="J227" s="100">
        <f t="shared" si="9"/>
        <v>3666500</v>
      </c>
      <c r="K227" s="100">
        <f t="shared" si="9"/>
        <v>3649500</v>
      </c>
      <c r="L227" s="100">
        <f t="shared" si="9"/>
        <v>3778500</v>
      </c>
      <c r="M227" s="100">
        <f t="shared" si="9"/>
        <v>3505500</v>
      </c>
      <c r="N227" s="100">
        <f t="shared" si="9"/>
        <v>3664500</v>
      </c>
      <c r="O227" s="100">
        <f t="shared" si="9"/>
        <v>4026500</v>
      </c>
      <c r="P227" s="100">
        <f t="shared" si="9"/>
        <v>3469500</v>
      </c>
      <c r="Q227" s="100">
        <f t="shared" si="9"/>
        <v>3572500</v>
      </c>
      <c r="R227" s="100">
        <f t="shared" si="9"/>
        <v>43483500.020000003</v>
      </c>
      <c r="S227" s="100">
        <f t="shared" si="9"/>
        <v>25881147.09</v>
      </c>
      <c r="T227" s="100">
        <f t="shared" si="9"/>
        <v>68400833.790000007</v>
      </c>
      <c r="U227" s="6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 x14ac:dyDescent="0.25">
      <c r="A228" s="74"/>
      <c r="B228" s="13"/>
      <c r="C228" s="14"/>
      <c r="D228" s="13"/>
      <c r="E228" s="13"/>
      <c r="F228" s="13" t="s">
        <v>508</v>
      </c>
      <c r="G228" s="13" t="s">
        <v>509</v>
      </c>
      <c r="H228" s="13" t="s">
        <v>510</v>
      </c>
      <c r="I228" s="17" t="s">
        <v>511</v>
      </c>
      <c r="J228" s="13" t="s">
        <v>4</v>
      </c>
      <c r="K228" s="13" t="s">
        <v>512</v>
      </c>
      <c r="L228" s="17" t="s">
        <v>513</v>
      </c>
      <c r="M228" s="13" t="s">
        <v>514</v>
      </c>
      <c r="N228" s="13" t="s">
        <v>515</v>
      </c>
      <c r="O228" s="17" t="s">
        <v>516</v>
      </c>
      <c r="P228" s="13" t="s">
        <v>517</v>
      </c>
      <c r="Q228" s="13" t="s">
        <v>518</v>
      </c>
      <c r="R228" s="13"/>
      <c r="S228" s="20"/>
      <c r="T228" s="13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 x14ac:dyDescent="0.25">
      <c r="A229" s="74"/>
      <c r="B229" s="16"/>
      <c r="C229" s="53"/>
      <c r="D229" s="16"/>
      <c r="E229" s="16"/>
      <c r="F229" s="13"/>
      <c r="G229" s="13"/>
      <c r="H229" s="13"/>
      <c r="I229" s="13"/>
      <c r="J229" s="13"/>
      <c r="K229" s="13"/>
      <c r="L229" s="13"/>
      <c r="M229" s="18"/>
      <c r="N229" s="13"/>
      <c r="O229" s="13"/>
      <c r="P229" s="13"/>
      <c r="Q229" s="13"/>
      <c r="R229" s="13"/>
      <c r="S229" s="13"/>
      <c r="T229" s="13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 x14ac:dyDescent="0.25">
      <c r="A230" s="74"/>
      <c r="B230" s="16"/>
      <c r="C230" s="53"/>
      <c r="D230" s="16"/>
      <c r="E230" s="16"/>
      <c r="F230" s="13"/>
      <c r="G230" s="13"/>
      <c r="H230" s="13"/>
      <c r="I230" s="13"/>
      <c r="J230" s="13"/>
      <c r="K230" s="13"/>
      <c r="L230" s="13"/>
      <c r="M230" s="18"/>
      <c r="N230" s="13"/>
      <c r="O230" s="13"/>
      <c r="P230" s="13"/>
      <c r="Q230" s="13"/>
      <c r="R230" s="13"/>
      <c r="S230" s="13"/>
      <c r="T230" s="13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 x14ac:dyDescent="0.25">
      <c r="A231" s="74"/>
      <c r="B231" s="16"/>
      <c r="C231" s="53"/>
      <c r="D231" s="16"/>
      <c r="E231" s="16"/>
      <c r="F231" s="13"/>
      <c r="G231" s="13"/>
      <c r="H231" s="13"/>
      <c r="I231" s="13"/>
      <c r="J231" s="13"/>
      <c r="K231" s="13"/>
      <c r="L231" s="13"/>
      <c r="M231" s="18"/>
      <c r="N231" s="13"/>
      <c r="O231" s="13"/>
      <c r="P231" s="13"/>
      <c r="Q231" s="13"/>
      <c r="R231" s="13"/>
      <c r="S231" s="13"/>
      <c r="T231" s="13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 x14ac:dyDescent="0.25">
      <c r="A232" s="74"/>
      <c r="B232" s="16"/>
      <c r="C232" s="53"/>
      <c r="D232" s="16"/>
      <c r="E232" s="16"/>
      <c r="F232" s="13"/>
      <c r="G232" s="13"/>
      <c r="H232" s="13"/>
      <c r="I232" s="13"/>
      <c r="J232" s="13"/>
      <c r="K232" s="13"/>
      <c r="L232" s="13"/>
      <c r="M232" s="18"/>
      <c r="N232" s="13"/>
      <c r="O232" s="13"/>
      <c r="P232" s="13"/>
      <c r="Q232" s="13"/>
      <c r="R232" s="13"/>
      <c r="S232" s="13"/>
      <c r="T232" s="13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 x14ac:dyDescent="0.25">
      <c r="A233" s="74"/>
      <c r="B233" s="61"/>
      <c r="C233" s="101"/>
      <c r="D233" s="61"/>
      <c r="E233" s="61"/>
      <c r="F233" s="1"/>
      <c r="G233" s="1"/>
      <c r="H233" s="1"/>
      <c r="I233" s="1"/>
      <c r="J233" s="1"/>
      <c r="K233" s="1"/>
      <c r="L233" s="1"/>
      <c r="M233" s="10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 x14ac:dyDescent="0.25">
      <c r="A234" s="74"/>
      <c r="B234" s="61"/>
      <c r="C234" s="101"/>
      <c r="D234" s="61"/>
      <c r="E234" s="61"/>
      <c r="F234" s="1"/>
      <c r="G234" s="1"/>
      <c r="H234" s="1"/>
      <c r="I234" s="1"/>
      <c r="J234" s="1"/>
      <c r="K234" s="1"/>
      <c r="L234" s="1"/>
      <c r="M234" s="10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 x14ac:dyDescent="0.25">
      <c r="A235" s="12"/>
      <c r="B235" s="1"/>
      <c r="C235" s="2"/>
      <c r="D235" s="1"/>
      <c r="E235" s="1"/>
      <c r="F235" s="1"/>
      <c r="G235" s="1"/>
      <c r="H235" s="1"/>
      <c r="I235" s="1"/>
      <c r="J235" s="1"/>
      <c r="K235" s="1"/>
      <c r="L235" s="1"/>
      <c r="M235" s="10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 x14ac:dyDescent="0.25">
      <c r="A236" s="12"/>
      <c r="B236" s="1"/>
      <c r="C236" s="2"/>
      <c r="D236" s="1"/>
      <c r="E236" s="1"/>
      <c r="F236" s="13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 x14ac:dyDescent="0.25">
      <c r="A237" s="12"/>
      <c r="B237" s="103"/>
      <c r="C237" s="104"/>
      <c r="D237" s="103"/>
      <c r="E237" s="103"/>
      <c r="F237" s="1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 x14ac:dyDescent="0.25">
      <c r="A238" s="12"/>
      <c r="B238" s="103"/>
      <c r="C238" s="104"/>
      <c r="D238" s="103"/>
      <c r="E238" s="103"/>
      <c r="F238" s="1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 x14ac:dyDescent="0.25">
      <c r="A239" s="12"/>
      <c r="B239" s="103"/>
      <c r="C239" s="104"/>
      <c r="D239" s="103"/>
      <c r="E239" s="103"/>
      <c r="F239" s="1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 x14ac:dyDescent="0.25">
      <c r="A240" s="12"/>
      <c r="B240" s="103"/>
      <c r="C240" s="104"/>
      <c r="D240" s="103"/>
      <c r="E240" s="103"/>
      <c r="F240" s="1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 x14ac:dyDescent="0.25">
      <c r="A241" s="12"/>
      <c r="B241" s="103"/>
      <c r="C241" s="104"/>
      <c r="D241" s="103"/>
      <c r="E241" s="103"/>
      <c r="F241" s="1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 x14ac:dyDescent="0.25">
      <c r="A242" s="12"/>
      <c r="B242" s="103"/>
      <c r="C242" s="104"/>
      <c r="D242" s="103"/>
      <c r="E242" s="103"/>
      <c r="F242" s="1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 x14ac:dyDescent="0.25">
      <c r="A243" s="12"/>
      <c r="B243" s="103"/>
      <c r="C243" s="104"/>
      <c r="D243" s="103"/>
      <c r="E243" s="103"/>
      <c r="F243" s="13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 x14ac:dyDescent="0.25">
      <c r="A244" s="12"/>
      <c r="B244" s="13"/>
      <c r="C244" s="14"/>
      <c r="D244" s="13"/>
      <c r="E244" s="13"/>
      <c r="F244" s="1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 x14ac:dyDescent="0.25">
      <c r="A245" s="12"/>
      <c r="B245" s="13"/>
      <c r="C245" s="14"/>
      <c r="D245" s="13"/>
      <c r="E245" s="13"/>
      <c r="F245" s="1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 x14ac:dyDescent="0.25">
      <c r="A246" s="12"/>
      <c r="B246" s="13"/>
      <c r="C246" s="14"/>
      <c r="D246" s="13"/>
      <c r="E246" s="13"/>
      <c r="F246" s="1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 x14ac:dyDescent="0.25">
      <c r="A247" s="12"/>
      <c r="B247" s="13"/>
      <c r="C247" s="14"/>
      <c r="D247" s="13"/>
      <c r="E247" s="13"/>
      <c r="F247" s="1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 x14ac:dyDescent="0.25">
      <c r="A248" s="12"/>
      <c r="B248" s="13"/>
      <c r="C248" s="14"/>
      <c r="D248" s="13"/>
      <c r="E248" s="13"/>
      <c r="F248" s="1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 x14ac:dyDescent="0.25">
      <c r="A249" s="12"/>
      <c r="B249" s="13"/>
      <c r="C249" s="14"/>
      <c r="D249" s="13"/>
      <c r="E249" s="13"/>
      <c r="F249" s="1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 x14ac:dyDescent="0.25">
      <c r="A250" s="12"/>
      <c r="B250" s="13"/>
      <c r="C250" s="14"/>
      <c r="D250" s="13"/>
      <c r="E250" s="13"/>
      <c r="F250" s="13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 x14ac:dyDescent="0.25">
      <c r="A251" s="12"/>
      <c r="B251" s="13"/>
      <c r="C251" s="14"/>
      <c r="D251" s="13"/>
      <c r="E251" s="13"/>
      <c r="F251" s="1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 x14ac:dyDescent="0.25">
      <c r="A252" s="12"/>
      <c r="B252" s="13"/>
      <c r="C252" s="14"/>
      <c r="D252" s="13"/>
      <c r="E252" s="13"/>
      <c r="F252" s="13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 x14ac:dyDescent="0.25">
      <c r="A253" s="12"/>
      <c r="B253" s="13"/>
      <c r="C253" s="14"/>
      <c r="D253" s="13"/>
      <c r="E253" s="13"/>
      <c r="F253" s="13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 x14ac:dyDescent="0.25">
      <c r="A254" s="12"/>
      <c r="B254" s="13"/>
      <c r="C254" s="14"/>
      <c r="D254" s="13"/>
      <c r="E254" s="13"/>
      <c r="F254" s="1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 x14ac:dyDescent="0.25">
      <c r="A255" s="12"/>
      <c r="B255" s="13"/>
      <c r="C255" s="14"/>
      <c r="D255" s="13"/>
      <c r="E255" s="13"/>
      <c r="F255" s="1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 x14ac:dyDescent="0.25">
      <c r="A256" s="12"/>
      <c r="B256" s="13"/>
      <c r="C256" s="14"/>
      <c r="D256" s="13"/>
      <c r="E256" s="13"/>
      <c r="F256" s="1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 x14ac:dyDescent="0.25">
      <c r="A257" s="12"/>
      <c r="B257" s="13"/>
      <c r="C257" s="14"/>
      <c r="D257" s="13"/>
      <c r="E257" s="13"/>
      <c r="F257" s="1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 x14ac:dyDescent="0.25">
      <c r="A258" s="12"/>
      <c r="B258" s="13"/>
      <c r="C258" s="14"/>
      <c r="D258" s="13"/>
      <c r="E258" s="13"/>
      <c r="F258" s="1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 x14ac:dyDescent="0.25">
      <c r="A259" s="12"/>
      <c r="B259" s="13"/>
      <c r="C259" s="14"/>
      <c r="D259" s="13"/>
      <c r="E259" s="13"/>
      <c r="F259" s="1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 x14ac:dyDescent="0.25">
      <c r="A260" s="12"/>
      <c r="B260" s="13"/>
      <c r="C260" s="14"/>
      <c r="D260" s="13"/>
      <c r="E260" s="13"/>
      <c r="F260" s="13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 x14ac:dyDescent="0.25">
      <c r="A261" s="12"/>
      <c r="B261" s="13"/>
      <c r="C261" s="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 x14ac:dyDescent="0.25">
      <c r="A262" s="4"/>
      <c r="B262" s="1"/>
      <c r="C262" s="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 x14ac:dyDescent="0.25">
      <c r="A263" s="4"/>
      <c r="B263" s="1"/>
      <c r="C263" s="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 x14ac:dyDescent="0.25">
      <c r="A264" s="4"/>
      <c r="B264" s="1"/>
      <c r="C264" s="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 x14ac:dyDescent="0.25">
      <c r="A265" s="4"/>
      <c r="B265" s="1"/>
      <c r="C265" s="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 x14ac:dyDescent="0.25">
      <c r="A266" s="4"/>
      <c r="B266" s="1"/>
      <c r="C266" s="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 x14ac:dyDescent="0.25">
      <c r="A267" s="4"/>
      <c r="B267" s="1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</row>
    <row r="268" spans="1:34" ht="15.75" customHeight="1" x14ac:dyDescent="0.25">
      <c r="A268" s="4"/>
      <c r="B268" s="1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</row>
    <row r="269" spans="1:34" ht="15.75" customHeight="1" x14ac:dyDescent="0.25">
      <c r="A269" s="4"/>
      <c r="B269" s="1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1:34" ht="15.75" customHeight="1" x14ac:dyDescent="0.25">
      <c r="A270" s="4"/>
      <c r="B270" s="1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1:34" ht="15.75" customHeight="1" x14ac:dyDescent="0.25">
      <c r="A271" s="4"/>
      <c r="B271" s="1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</row>
    <row r="272" spans="1:34" ht="15.75" customHeight="1" x14ac:dyDescent="0.25">
      <c r="A272" s="4"/>
      <c r="B272" s="1"/>
      <c r="C272" s="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</row>
    <row r="273" spans="1:34" ht="15.75" customHeight="1" x14ac:dyDescent="0.25">
      <c r="A273" s="4"/>
      <c r="B273" s="1"/>
      <c r="C273" s="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</row>
    <row r="274" spans="1:34" ht="15.75" customHeight="1" x14ac:dyDescent="0.25">
      <c r="A274" s="4"/>
      <c r="B274" s="1"/>
      <c r="C274" s="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</row>
    <row r="275" spans="1:34" ht="15.75" customHeight="1" x14ac:dyDescent="0.25">
      <c r="A275" s="4"/>
      <c r="B275" s="1"/>
      <c r="C275" s="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</row>
    <row r="276" spans="1:34" ht="15.75" customHeight="1" x14ac:dyDescent="0.25">
      <c r="A276" s="4"/>
      <c r="B276" s="1"/>
      <c r="C276" s="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</row>
    <row r="277" spans="1:34" ht="15.75" customHeight="1" x14ac:dyDescent="0.25">
      <c r="A277" s="4"/>
      <c r="B277" s="1"/>
      <c r="C277" s="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</row>
    <row r="278" spans="1:34" ht="15.75" customHeight="1" x14ac:dyDescent="0.25">
      <c r="A278" s="4"/>
      <c r="B278" s="1"/>
      <c r="C278" s="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</row>
    <row r="279" spans="1:34" ht="15.75" customHeight="1" x14ac:dyDescent="0.25">
      <c r="A279" s="4"/>
      <c r="B279" s="1"/>
      <c r="C279" s="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</row>
    <row r="280" spans="1:34" ht="15.75" customHeight="1" x14ac:dyDescent="0.25">
      <c r="A280" s="4"/>
      <c r="B280" s="1"/>
      <c r="C280" s="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</row>
    <row r="281" spans="1:34" ht="15.75" customHeight="1" x14ac:dyDescent="0.25">
      <c r="A281" s="4"/>
      <c r="B281" s="1"/>
      <c r="C281" s="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</row>
    <row r="282" spans="1:34" ht="15.75" customHeight="1" x14ac:dyDescent="0.25">
      <c r="A282" s="4"/>
      <c r="B282" s="1"/>
      <c r="C282" s="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</row>
    <row r="283" spans="1:34" ht="15.75" customHeight="1" x14ac:dyDescent="0.25">
      <c r="A283" s="4"/>
      <c r="B283" s="1"/>
      <c r="C283" s="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</row>
    <row r="284" spans="1:34" ht="15.75" customHeight="1" x14ac:dyDescent="0.25">
      <c r="A284" s="4"/>
      <c r="B284" s="1"/>
      <c r="C284" s="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</row>
    <row r="285" spans="1:34" ht="15.75" customHeight="1" x14ac:dyDescent="0.25">
      <c r="A285" s="4"/>
      <c r="B285" s="1"/>
      <c r="C285" s="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</row>
    <row r="286" spans="1:34" ht="15.75" customHeight="1" x14ac:dyDescent="0.25">
      <c r="A286" s="4"/>
      <c r="B286" s="1"/>
      <c r="C286" s="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</row>
    <row r="287" spans="1:34" ht="15.75" customHeight="1" x14ac:dyDescent="0.25">
      <c r="A287" s="4"/>
      <c r="B287" s="1"/>
      <c r="C287" s="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1:34" ht="15.75" customHeight="1" x14ac:dyDescent="0.25">
      <c r="A288" s="4"/>
      <c r="B288" s="1"/>
      <c r="C288" s="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</row>
    <row r="289" spans="1:34" ht="15.75" customHeight="1" x14ac:dyDescent="0.25">
      <c r="A289" s="4"/>
      <c r="B289" s="1"/>
      <c r="C289" s="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</row>
    <row r="290" spans="1:34" ht="15.75" customHeight="1" x14ac:dyDescent="0.25">
      <c r="A290" s="4"/>
      <c r="B290" s="1"/>
      <c r="C290" s="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</row>
    <row r="291" spans="1:34" ht="15.75" customHeight="1" x14ac:dyDescent="0.25">
      <c r="A291" s="4"/>
      <c r="B291" s="1"/>
      <c r="C291" s="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</row>
    <row r="292" spans="1:34" ht="15.75" customHeight="1" x14ac:dyDescent="0.25">
      <c r="A292" s="4"/>
      <c r="B292" s="1"/>
      <c r="C292" s="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</row>
    <row r="293" spans="1:34" ht="15.75" customHeight="1" x14ac:dyDescent="0.25">
      <c r="A293" s="4"/>
      <c r="B293" s="1"/>
      <c r="C293" s="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</row>
    <row r="294" spans="1:34" ht="15.75" customHeight="1" x14ac:dyDescent="0.25">
      <c r="A294" s="4"/>
      <c r="B294" s="1"/>
      <c r="C294" s="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</row>
    <row r="295" spans="1:34" ht="15.75" customHeight="1" x14ac:dyDescent="0.25">
      <c r="A295" s="4"/>
      <c r="B295" s="1"/>
      <c r="C295" s="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1:34" ht="15.75" customHeight="1" x14ac:dyDescent="0.25">
      <c r="A296" s="4"/>
      <c r="B296" s="1"/>
      <c r="C296" s="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</row>
    <row r="297" spans="1:34" ht="15.75" customHeight="1" x14ac:dyDescent="0.25">
      <c r="A297" s="4"/>
      <c r="B297" s="1"/>
      <c r="C297" s="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</row>
    <row r="298" spans="1:34" ht="15.75" customHeight="1" x14ac:dyDescent="0.25">
      <c r="A298" s="4"/>
      <c r="B298" s="1"/>
      <c r="C298" s="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</row>
    <row r="299" spans="1:34" ht="15.75" customHeight="1" x14ac:dyDescent="0.25">
      <c r="A299" s="4"/>
      <c r="B299" s="1"/>
      <c r="C299" s="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1:34" ht="15.75" customHeight="1" x14ac:dyDescent="0.25">
      <c r="A300" s="4"/>
      <c r="B300" s="1"/>
      <c r="C300" s="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</row>
    <row r="301" spans="1:34" ht="15.75" customHeight="1" x14ac:dyDescent="0.25">
      <c r="A301" s="4"/>
      <c r="B301" s="1"/>
      <c r="C301" s="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</row>
    <row r="302" spans="1:34" ht="15.75" customHeight="1" x14ac:dyDescent="0.25">
      <c r="A302" s="4"/>
      <c r="B302" s="1"/>
      <c r="C302" s="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</row>
    <row r="303" spans="1:34" ht="15.75" customHeight="1" x14ac:dyDescent="0.25">
      <c r="A303" s="4"/>
      <c r="B303" s="1"/>
      <c r="C303" s="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1:34" ht="15.75" customHeight="1" x14ac:dyDescent="0.25">
      <c r="A304" s="4"/>
      <c r="B304" s="1"/>
      <c r="C304" s="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1:34" ht="15.75" customHeight="1" x14ac:dyDescent="0.25">
      <c r="A305" s="4"/>
      <c r="B305" s="1"/>
      <c r="C305" s="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1:34" ht="15.75" customHeight="1" x14ac:dyDescent="0.25">
      <c r="A306" s="4"/>
      <c r="B306" s="1"/>
      <c r="C306" s="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1:34" ht="15.75" customHeight="1" x14ac:dyDescent="0.25">
      <c r="A307" s="4"/>
      <c r="B307" s="1"/>
      <c r="C307" s="2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1:34" ht="15.75" customHeight="1" x14ac:dyDescent="0.25">
      <c r="A308" s="4"/>
      <c r="B308" s="1"/>
      <c r="C308" s="2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1:34" ht="15.75" customHeight="1" x14ac:dyDescent="0.25">
      <c r="A309" s="4"/>
      <c r="B309" s="1"/>
      <c r="C309" s="2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1:34" ht="15.75" customHeight="1" x14ac:dyDescent="0.25">
      <c r="A310" s="4"/>
      <c r="B310" s="1"/>
      <c r="C310" s="2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1:34" ht="15.75" customHeight="1" x14ac:dyDescent="0.25">
      <c r="A311" s="4"/>
      <c r="B311" s="1"/>
      <c r="C311" s="2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1:34" ht="15.75" customHeight="1" x14ac:dyDescent="0.25">
      <c r="A312" s="4"/>
      <c r="B312" s="1"/>
      <c r="C312" s="2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1:34" ht="15.75" customHeight="1" x14ac:dyDescent="0.25">
      <c r="A313" s="4"/>
      <c r="B313" s="1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1:34" ht="15.75" customHeight="1" x14ac:dyDescent="0.25">
      <c r="A314" s="4"/>
      <c r="B314" s="1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1:34" ht="15.75" customHeight="1" x14ac:dyDescent="0.25">
      <c r="A315" s="4"/>
      <c r="B315" s="1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1:34" ht="15.75" customHeight="1" x14ac:dyDescent="0.25">
      <c r="A316" s="4"/>
      <c r="B316" s="1"/>
      <c r="C316" s="2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1:34" ht="15.75" customHeight="1" x14ac:dyDescent="0.25">
      <c r="A317" s="4"/>
      <c r="B317" s="1"/>
      <c r="C317" s="2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1:34" ht="15.75" customHeight="1" x14ac:dyDescent="0.25">
      <c r="A318" s="4"/>
      <c r="B318" s="1"/>
      <c r="C318" s="2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1:34" ht="15.75" customHeight="1" x14ac:dyDescent="0.25">
      <c r="A319" s="4"/>
      <c r="B319" s="1"/>
      <c r="C319" s="2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1:34" ht="15.75" customHeight="1" x14ac:dyDescent="0.25">
      <c r="A320" s="4"/>
      <c r="B320" s="1"/>
      <c r="C320" s="2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1:34" ht="15.75" customHeight="1" x14ac:dyDescent="0.25">
      <c r="A321" s="4"/>
      <c r="B321" s="1"/>
      <c r="C321" s="2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1:34" ht="15.75" customHeight="1" x14ac:dyDescent="0.25">
      <c r="A322" s="4"/>
      <c r="B322" s="1"/>
      <c r="C322" s="2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1:34" ht="15.75" customHeight="1" x14ac:dyDescent="0.25">
      <c r="A323" s="4"/>
      <c r="B323" s="1"/>
      <c r="C323" s="2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1:34" ht="15.75" customHeight="1" x14ac:dyDescent="0.25">
      <c r="A324" s="4"/>
      <c r="B324" s="1"/>
      <c r="C324" s="2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1:34" ht="15.75" customHeight="1" x14ac:dyDescent="0.25">
      <c r="A325" s="4"/>
      <c r="B325" s="1"/>
      <c r="C325" s="2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1:34" ht="15.75" customHeight="1" x14ac:dyDescent="0.25">
      <c r="A326" s="4"/>
      <c r="B326" s="1"/>
      <c r="C326" s="2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 spans="1:34" ht="15.75" customHeight="1" x14ac:dyDescent="0.25">
      <c r="A327" s="4"/>
      <c r="B327" s="1"/>
      <c r="C327" s="2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 spans="1:34" ht="15.75" customHeight="1" x14ac:dyDescent="0.25">
      <c r="A328" s="4"/>
      <c r="B328" s="1"/>
      <c r="C328" s="2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 ht="15.75" customHeight="1" x14ac:dyDescent="0.25">
      <c r="A329" s="4"/>
      <c r="B329" s="1"/>
      <c r="C329" s="2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 ht="15.75" customHeight="1" x14ac:dyDescent="0.25">
      <c r="A330" s="4"/>
      <c r="B330" s="1"/>
      <c r="C330" s="2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 ht="15.75" customHeight="1" x14ac:dyDescent="0.25">
      <c r="A331" s="4"/>
      <c r="B331" s="1"/>
      <c r="C331" s="2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 spans="1:34" ht="15.75" customHeight="1" x14ac:dyDescent="0.25">
      <c r="A332" s="4"/>
      <c r="B332" s="1"/>
      <c r="C332" s="2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 spans="1:34" ht="15.75" customHeight="1" x14ac:dyDescent="0.25">
      <c r="A333" s="4"/>
      <c r="B333" s="1"/>
      <c r="C333" s="2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 ht="15.75" customHeight="1" x14ac:dyDescent="0.25">
      <c r="A334" s="4"/>
      <c r="B334" s="1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 ht="15.75" customHeight="1" x14ac:dyDescent="0.25">
      <c r="A335" s="4"/>
      <c r="B335" s="1"/>
      <c r="C335" s="2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 spans="1:34" ht="15.75" customHeight="1" x14ac:dyDescent="0.25">
      <c r="A336" s="4"/>
      <c r="B336" s="1"/>
      <c r="C336" s="2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 spans="1:34" ht="15.75" customHeight="1" x14ac:dyDescent="0.25">
      <c r="A337" s="4"/>
      <c r="B337" s="1"/>
      <c r="C337" s="2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 spans="1:34" ht="15.75" customHeight="1" x14ac:dyDescent="0.25">
      <c r="A338" s="4"/>
      <c r="B338" s="1"/>
      <c r="C338" s="2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 spans="1:34" ht="15.75" customHeight="1" x14ac:dyDescent="0.25">
      <c r="A339" s="4"/>
      <c r="B339" s="1"/>
      <c r="C339" s="2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 spans="1:34" ht="15.75" customHeight="1" x14ac:dyDescent="0.25">
      <c r="A340" s="4"/>
      <c r="B340" s="1"/>
      <c r="C340" s="2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 spans="1:34" ht="15.75" customHeight="1" x14ac:dyDescent="0.25">
      <c r="A341" s="4"/>
      <c r="B341" s="1"/>
      <c r="C341" s="2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 spans="1:34" ht="15.75" customHeight="1" x14ac:dyDescent="0.25">
      <c r="A342" s="4"/>
      <c r="B342" s="1"/>
      <c r="C342" s="2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 spans="1:34" ht="15.75" customHeight="1" x14ac:dyDescent="0.25">
      <c r="A343" s="4"/>
      <c r="B343" s="1"/>
      <c r="C343" s="2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 spans="1:34" ht="15.75" customHeight="1" x14ac:dyDescent="0.25">
      <c r="A344" s="4"/>
      <c r="B344" s="1"/>
      <c r="C344" s="2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 spans="1:34" ht="15.75" customHeight="1" x14ac:dyDescent="0.25">
      <c r="A345" s="4"/>
      <c r="B345" s="1"/>
      <c r="C345" s="2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 spans="1:34" ht="15.75" customHeight="1" x14ac:dyDescent="0.25">
      <c r="A346" s="4"/>
      <c r="B346" s="1"/>
      <c r="C346" s="2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 spans="1:34" ht="15.75" customHeight="1" x14ac:dyDescent="0.25">
      <c r="A347" s="4"/>
      <c r="B347" s="1"/>
      <c r="C347" s="2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 spans="1:34" ht="15.75" customHeight="1" x14ac:dyDescent="0.25">
      <c r="A348" s="4"/>
      <c r="B348" s="1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 spans="1:34" ht="15.75" customHeight="1" x14ac:dyDescent="0.25">
      <c r="A349" s="4"/>
      <c r="B349" s="1"/>
      <c r="C349" s="2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 spans="1:34" ht="15.75" customHeight="1" x14ac:dyDescent="0.25">
      <c r="A350" s="4"/>
      <c r="B350" s="1"/>
      <c r="C350" s="2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 spans="1:34" ht="15.75" customHeight="1" x14ac:dyDescent="0.25">
      <c r="A351" s="4"/>
      <c r="B351" s="1"/>
      <c r="C351" s="2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 spans="1:34" ht="15.75" customHeight="1" x14ac:dyDescent="0.25">
      <c r="A352" s="4"/>
      <c r="B352" s="1"/>
      <c r="C352" s="2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 spans="1:34" ht="15.75" customHeight="1" x14ac:dyDescent="0.25">
      <c r="A353" s="4"/>
      <c r="B353" s="1"/>
      <c r="C353" s="2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 spans="1:34" ht="15.75" customHeight="1" x14ac:dyDescent="0.25">
      <c r="A354" s="4"/>
      <c r="B354" s="1"/>
      <c r="C354" s="2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 spans="1:34" ht="15.75" customHeight="1" x14ac:dyDescent="0.25">
      <c r="A355" s="4"/>
      <c r="B355" s="1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 spans="1:34" ht="15.75" customHeight="1" x14ac:dyDescent="0.25">
      <c r="A356" s="4"/>
      <c r="B356" s="1"/>
      <c r="C356" s="2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 spans="1:34" ht="15.75" customHeight="1" x14ac:dyDescent="0.25">
      <c r="A357" s="4"/>
      <c r="B357" s="1"/>
      <c r="C357" s="2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 spans="1:34" ht="15.75" customHeight="1" x14ac:dyDescent="0.25">
      <c r="A358" s="4"/>
      <c r="B358" s="1"/>
      <c r="C358" s="2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 spans="1:34" ht="15.75" customHeight="1" x14ac:dyDescent="0.25">
      <c r="A359" s="4"/>
      <c r="B359" s="1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 spans="1:34" ht="15.75" customHeight="1" x14ac:dyDescent="0.25">
      <c r="A360" s="4"/>
      <c r="B360" s="1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 spans="1:34" ht="15.75" customHeight="1" x14ac:dyDescent="0.25">
      <c r="A361" s="4"/>
      <c r="B361" s="1"/>
      <c r="C361" s="2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 spans="1:34" ht="15.75" customHeight="1" x14ac:dyDescent="0.25">
      <c r="A362" s="4"/>
      <c r="B362" s="1"/>
      <c r="C362" s="2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 spans="1:34" ht="15.75" customHeight="1" x14ac:dyDescent="0.25">
      <c r="A363" s="4"/>
      <c r="B363" s="1"/>
      <c r="C363" s="2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 spans="1:34" ht="15.75" customHeight="1" x14ac:dyDescent="0.25">
      <c r="A364" s="4"/>
      <c r="B364" s="1"/>
      <c r="C364" s="2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 spans="1:34" ht="15.75" customHeight="1" x14ac:dyDescent="0.25">
      <c r="A365" s="4"/>
      <c r="B365" s="1"/>
      <c r="C365" s="2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 spans="1:34" ht="15.75" customHeight="1" x14ac:dyDescent="0.25">
      <c r="A366" s="4"/>
      <c r="B366" s="1"/>
      <c r="C366" s="2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 spans="1:34" ht="15.75" customHeight="1" x14ac:dyDescent="0.25">
      <c r="A367" s="4"/>
      <c r="B367" s="1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 spans="1:34" ht="15.75" customHeight="1" x14ac:dyDescent="0.25">
      <c r="A368" s="4"/>
      <c r="B368" s="1"/>
      <c r="C368" s="2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 spans="1:34" ht="15.75" customHeight="1" x14ac:dyDescent="0.25">
      <c r="A369" s="4"/>
      <c r="B369" s="1"/>
      <c r="C369" s="2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 spans="1:34" ht="15.75" customHeight="1" x14ac:dyDescent="0.25">
      <c r="A370" s="4"/>
      <c r="B370" s="1"/>
      <c r="C370" s="2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 spans="1:34" ht="15.75" customHeight="1" x14ac:dyDescent="0.25">
      <c r="A371" s="4"/>
      <c r="B371" s="1"/>
      <c r="C371" s="2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 spans="1:34" ht="15.75" customHeight="1" x14ac:dyDescent="0.25">
      <c r="A372" s="4"/>
      <c r="B372" s="1"/>
      <c r="C372" s="2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 spans="1:34" ht="15.75" customHeight="1" x14ac:dyDescent="0.25">
      <c r="A373" s="4"/>
      <c r="B373" s="1"/>
      <c r="C373" s="2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 spans="1:34" ht="15.75" customHeight="1" x14ac:dyDescent="0.25">
      <c r="A374" s="4"/>
      <c r="B374" s="1"/>
      <c r="C374" s="2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 spans="1:34" ht="15.75" customHeight="1" x14ac:dyDescent="0.25">
      <c r="A375" s="4"/>
      <c r="B375" s="1"/>
      <c r="C375" s="2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 spans="1:34" ht="15.75" customHeight="1" x14ac:dyDescent="0.25">
      <c r="A376" s="4"/>
      <c r="B376" s="1"/>
      <c r="C376" s="2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 spans="1:34" ht="15.75" customHeight="1" x14ac:dyDescent="0.25">
      <c r="A377" s="4"/>
      <c r="B377" s="1"/>
      <c r="C377" s="2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 spans="1:34" ht="15.75" customHeight="1" x14ac:dyDescent="0.25">
      <c r="A378" s="4"/>
      <c r="B378" s="1"/>
      <c r="C378" s="2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 spans="1:34" ht="15.75" customHeight="1" x14ac:dyDescent="0.25">
      <c r="A379" s="4"/>
      <c r="B379" s="1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 spans="1:34" ht="15.75" customHeight="1" x14ac:dyDescent="0.25">
      <c r="A380" s="4"/>
      <c r="B380" s="1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 spans="1:34" ht="15.75" customHeight="1" x14ac:dyDescent="0.25">
      <c r="A381" s="4"/>
      <c r="B381" s="1"/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 spans="1:34" ht="15.75" customHeight="1" x14ac:dyDescent="0.25">
      <c r="A382" s="4"/>
      <c r="B382" s="1"/>
      <c r="C382" s="2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 spans="1:34" ht="15.75" customHeight="1" x14ac:dyDescent="0.25">
      <c r="A383" s="4"/>
      <c r="B383" s="1"/>
      <c r="C383" s="2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 spans="1:34" ht="15.75" customHeight="1" x14ac:dyDescent="0.25">
      <c r="A384" s="4"/>
      <c r="B384" s="1"/>
      <c r="C384" s="2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 spans="1:34" ht="15.75" customHeight="1" x14ac:dyDescent="0.25">
      <c r="A385" s="4"/>
      <c r="B385" s="1"/>
      <c r="C385" s="2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 spans="1:34" ht="15.75" customHeight="1" x14ac:dyDescent="0.25">
      <c r="A386" s="4"/>
      <c r="B386" s="1"/>
      <c r="C386" s="2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 spans="1:34" ht="15.75" customHeight="1" x14ac:dyDescent="0.25">
      <c r="A387" s="4"/>
      <c r="B387" s="1"/>
      <c r="C387" s="2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 spans="1:34" ht="15.75" customHeight="1" x14ac:dyDescent="0.25">
      <c r="A388" s="4"/>
      <c r="B388" s="1"/>
      <c r="C388" s="2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 spans="1:34" ht="15.75" customHeight="1" x14ac:dyDescent="0.25">
      <c r="A389" s="4"/>
      <c r="B389" s="1"/>
      <c r="C389" s="2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 spans="1:34" ht="15.75" customHeight="1" x14ac:dyDescent="0.25">
      <c r="A390" s="4"/>
      <c r="B390" s="1"/>
      <c r="C390" s="2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 spans="1:34" ht="15.75" customHeight="1" x14ac:dyDescent="0.25">
      <c r="A391" s="4"/>
      <c r="B391" s="1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 spans="1:34" ht="15.75" customHeight="1" x14ac:dyDescent="0.25">
      <c r="A392" s="4"/>
      <c r="B392" s="1"/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 spans="1:34" ht="15.75" customHeight="1" x14ac:dyDescent="0.25">
      <c r="A393" s="4"/>
      <c r="B393" s="1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 spans="1:34" ht="15.75" customHeight="1" x14ac:dyDescent="0.25">
      <c r="A394" s="4"/>
      <c r="B394" s="1"/>
      <c r="C394" s="2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 spans="1:34" ht="15.75" customHeight="1" x14ac:dyDescent="0.25">
      <c r="A395" s="4"/>
      <c r="B395" s="1"/>
      <c r="C395" s="2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 spans="1:34" ht="15.75" customHeight="1" x14ac:dyDescent="0.25">
      <c r="A396" s="4"/>
      <c r="B396" s="1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 spans="1:34" ht="15.75" customHeight="1" x14ac:dyDescent="0.25">
      <c r="A397" s="4"/>
      <c r="B397" s="1"/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 spans="1:34" ht="15.75" customHeight="1" x14ac:dyDescent="0.25">
      <c r="A398" s="4"/>
      <c r="B398" s="1"/>
      <c r="C398" s="2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 spans="1:34" ht="15.75" customHeight="1" x14ac:dyDescent="0.25">
      <c r="A399" s="4"/>
      <c r="B399" s="1"/>
      <c r="C399" s="2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 spans="1:34" ht="15.75" customHeight="1" x14ac:dyDescent="0.25">
      <c r="A400" s="4"/>
      <c r="B400" s="1"/>
      <c r="C400" s="2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 spans="1:34" ht="15.75" customHeight="1" x14ac:dyDescent="0.25">
      <c r="A401" s="4"/>
      <c r="B401" s="1"/>
      <c r="C401" s="2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 spans="1:34" ht="15.75" customHeight="1" x14ac:dyDescent="0.25">
      <c r="A402" s="4"/>
      <c r="B402" s="1"/>
      <c r="C402" s="2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 spans="1:34" ht="15.75" customHeight="1" x14ac:dyDescent="0.25">
      <c r="A403" s="4"/>
      <c r="B403" s="1"/>
      <c r="C403" s="2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 spans="1:34" ht="15.75" customHeight="1" x14ac:dyDescent="0.25">
      <c r="A404" s="4"/>
      <c r="B404" s="1"/>
      <c r="C404" s="2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 spans="1:34" ht="15.75" customHeight="1" x14ac:dyDescent="0.25">
      <c r="A405" s="4"/>
      <c r="B405" s="1"/>
      <c r="C405" s="2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 spans="1:34" ht="15.75" customHeight="1" x14ac:dyDescent="0.25">
      <c r="A406" s="4"/>
      <c r="B406" s="1"/>
      <c r="C406" s="2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 spans="1:34" ht="15.75" customHeight="1" x14ac:dyDescent="0.25">
      <c r="A407" s="4"/>
      <c r="B407" s="1"/>
      <c r="C407" s="2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 spans="1:34" ht="15.75" customHeight="1" x14ac:dyDescent="0.25">
      <c r="A408" s="4"/>
      <c r="B408" s="1"/>
      <c r="C408" s="2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 spans="1:34" ht="15.75" customHeight="1" x14ac:dyDescent="0.25">
      <c r="A409" s="4"/>
      <c r="B409" s="1"/>
      <c r="C409" s="2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 spans="1:34" ht="15.75" customHeight="1" x14ac:dyDescent="0.25">
      <c r="A410" s="4"/>
      <c r="B410" s="1"/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 spans="1:34" ht="15.75" customHeight="1" x14ac:dyDescent="0.25">
      <c r="A411" s="4"/>
      <c r="B411" s="1"/>
      <c r="C411" s="2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 spans="1:34" ht="15.75" customHeight="1" x14ac:dyDescent="0.25">
      <c r="A412" s="4"/>
      <c r="B412" s="1"/>
      <c r="C412" s="2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 spans="1:34" ht="15.75" customHeight="1" x14ac:dyDescent="0.25">
      <c r="A413" s="4"/>
      <c r="B413" s="1"/>
      <c r="C413" s="2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 spans="1:34" ht="15.75" customHeight="1" x14ac:dyDescent="0.25">
      <c r="A414" s="4"/>
      <c r="B414" s="1"/>
      <c r="C414" s="2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 spans="1:34" ht="15.75" customHeight="1" x14ac:dyDescent="0.25">
      <c r="A415" s="4"/>
      <c r="B415" s="1"/>
      <c r="C415" s="2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 spans="1:34" ht="15.75" customHeight="1" x14ac:dyDescent="0.25">
      <c r="A416" s="4"/>
      <c r="B416" s="1"/>
      <c r="C416" s="2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 spans="1:34" ht="15.75" customHeight="1" x14ac:dyDescent="0.25">
      <c r="A417" s="4"/>
      <c r="B417" s="1"/>
      <c r="C417" s="2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 spans="1:34" ht="15.75" customHeight="1" x14ac:dyDescent="0.25">
      <c r="A418" s="4"/>
      <c r="B418" s="1"/>
      <c r="C418" s="2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 spans="1:34" ht="15.75" customHeight="1" x14ac:dyDescent="0.25">
      <c r="A419" s="4"/>
      <c r="B419" s="1"/>
      <c r="C419" s="2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 spans="1:34" ht="15.75" customHeight="1" x14ac:dyDescent="0.25">
      <c r="A420" s="4"/>
      <c r="B420" s="1"/>
      <c r="C420" s="2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 spans="1:34" ht="15.75" customHeight="1" x14ac:dyDescent="0.25">
      <c r="A421" s="4"/>
      <c r="B421" s="1"/>
      <c r="C421" s="2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 spans="1:34" ht="15.75" customHeight="1" x14ac:dyDescent="0.25">
      <c r="A422" s="4"/>
      <c r="B422" s="1"/>
      <c r="C422" s="2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 spans="1:34" ht="15.75" customHeight="1" x14ac:dyDescent="0.25">
      <c r="A423" s="4"/>
      <c r="B423" s="1"/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 spans="1:34" ht="15.75" customHeight="1" x14ac:dyDescent="0.25">
      <c r="A424" s="4"/>
      <c r="B424" s="1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 spans="1:34" ht="15.75" customHeight="1" x14ac:dyDescent="0.25">
      <c r="A425" s="4"/>
      <c r="B425" s="1"/>
      <c r="C425" s="2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 spans="1:34" ht="15.75" customHeight="1" x14ac:dyDescent="0.25">
      <c r="A426" s="4"/>
      <c r="B426" s="1"/>
      <c r="C426" s="2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 spans="1:34" ht="15.75" customHeight="1" x14ac:dyDescent="0.25">
      <c r="A427" s="4"/>
      <c r="B427" s="1"/>
      <c r="C427" s="2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 spans="1:34" ht="15.75" customHeight="1" x14ac:dyDescent="0.25">
      <c r="A428" s="4"/>
      <c r="B428" s="1"/>
      <c r="C428" s="2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 spans="1:34" ht="15.75" customHeight="1" x14ac:dyDescent="0.25">
      <c r="A429" s="4"/>
      <c r="B429" s="1"/>
      <c r="C429" s="2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 spans="1:34" ht="15.75" customHeight="1" x14ac:dyDescent="0.25">
      <c r="A430" s="4"/>
      <c r="B430" s="1"/>
      <c r="C430" s="2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 spans="1:34" ht="15.75" customHeight="1" x14ac:dyDescent="0.25">
      <c r="A431" s="4"/>
      <c r="B431" s="1"/>
      <c r="C431" s="2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 spans="1:34" ht="15.75" customHeight="1" x14ac:dyDescent="0.25">
      <c r="A432" s="4"/>
      <c r="B432" s="1"/>
      <c r="C432" s="2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 spans="1:34" ht="15.75" customHeight="1" x14ac:dyDescent="0.25">
      <c r="A433" s="4"/>
      <c r="B433" s="1"/>
      <c r="C433" s="2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 spans="1:34" ht="15.75" customHeight="1" x14ac:dyDescent="0.25">
      <c r="A434" s="4"/>
      <c r="B434" s="1"/>
      <c r="C434" s="2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 spans="1:34" ht="15.75" customHeight="1" x14ac:dyDescent="0.25">
      <c r="A435" s="4"/>
      <c r="B435" s="1"/>
      <c r="C435" s="2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 spans="1:34" ht="15.75" customHeight="1" x14ac:dyDescent="0.25">
      <c r="A436" s="105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</row>
    <row r="437" spans="1:34" ht="15.75" customHeight="1" x14ac:dyDescent="0.25">
      <c r="A437" s="105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</row>
    <row r="438" spans="1:34" ht="15.75" customHeight="1" x14ac:dyDescent="0.25">
      <c r="A438" s="105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</row>
    <row r="439" spans="1:34" ht="15.75" customHeight="1" x14ac:dyDescent="0.25">
      <c r="A439" s="105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</row>
    <row r="440" spans="1:34" ht="15.75" customHeight="1" x14ac:dyDescent="0.25">
      <c r="A440" s="105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</row>
    <row r="441" spans="1:34" ht="15.75" customHeight="1" x14ac:dyDescent="0.25">
      <c r="A441" s="105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</row>
    <row r="442" spans="1:34" ht="15.75" customHeight="1" x14ac:dyDescent="0.25">
      <c r="A442" s="105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</row>
    <row r="443" spans="1:34" ht="15.75" customHeight="1" x14ac:dyDescent="0.25">
      <c r="A443" s="105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</row>
    <row r="444" spans="1:34" ht="15.75" customHeight="1" x14ac:dyDescent="0.25">
      <c r="A444" s="105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</row>
    <row r="445" spans="1:34" ht="15.75" customHeight="1" x14ac:dyDescent="0.25">
      <c r="A445" s="105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</row>
    <row r="446" spans="1:34" ht="15.75" customHeight="1" x14ac:dyDescent="0.25">
      <c r="A446" s="105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</row>
    <row r="447" spans="1:34" ht="15.75" customHeight="1" x14ac:dyDescent="0.25">
      <c r="A447" s="105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</row>
    <row r="448" spans="1:34" ht="15.75" customHeight="1" x14ac:dyDescent="0.25">
      <c r="A448" s="105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</row>
    <row r="449" spans="1:34" ht="15.75" customHeight="1" x14ac:dyDescent="0.25">
      <c r="A449" s="105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</row>
    <row r="450" spans="1:34" ht="15.75" customHeight="1" x14ac:dyDescent="0.25">
      <c r="A450" s="105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</row>
    <row r="451" spans="1:34" ht="15.75" customHeight="1" x14ac:dyDescent="0.25">
      <c r="A451" s="105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</row>
    <row r="452" spans="1:34" ht="15.75" customHeight="1" x14ac:dyDescent="0.25">
      <c r="A452" s="105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</row>
    <row r="453" spans="1:34" ht="15.75" customHeight="1" x14ac:dyDescent="0.25">
      <c r="A453" s="105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</row>
    <row r="454" spans="1:34" ht="15.75" customHeight="1" x14ac:dyDescent="0.25">
      <c r="A454" s="105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</row>
    <row r="455" spans="1:34" ht="15.75" customHeight="1" x14ac:dyDescent="0.25">
      <c r="A455" s="105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</row>
    <row r="456" spans="1:34" ht="15.75" customHeight="1" x14ac:dyDescent="0.25">
      <c r="A456" s="105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</row>
    <row r="457" spans="1:34" ht="15.75" customHeight="1" x14ac:dyDescent="0.25">
      <c r="A457" s="105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</row>
    <row r="458" spans="1:34" ht="15.75" customHeight="1" x14ac:dyDescent="0.25">
      <c r="A458" s="105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</row>
    <row r="459" spans="1:34" ht="15.75" customHeight="1" x14ac:dyDescent="0.25">
      <c r="A459" s="105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</row>
    <row r="460" spans="1:34" ht="15.75" customHeight="1" x14ac:dyDescent="0.25">
      <c r="A460" s="105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</row>
    <row r="461" spans="1:34" ht="15.75" customHeight="1" x14ac:dyDescent="0.25">
      <c r="A461" s="105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</row>
    <row r="462" spans="1:34" ht="15.75" customHeight="1" x14ac:dyDescent="0.25">
      <c r="A462" s="105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</row>
    <row r="463" spans="1:34" ht="15.75" customHeight="1" x14ac:dyDescent="0.25">
      <c r="A463" s="105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</row>
    <row r="464" spans="1:34" ht="15.75" customHeight="1" x14ac:dyDescent="0.25">
      <c r="A464" s="105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</row>
    <row r="465" spans="1:34" ht="15.75" customHeight="1" x14ac:dyDescent="0.25">
      <c r="A465" s="105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</row>
    <row r="466" spans="1:34" ht="15.75" customHeight="1" x14ac:dyDescent="0.25">
      <c r="A466" s="105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</row>
    <row r="467" spans="1:34" ht="15.75" customHeight="1" x14ac:dyDescent="0.25">
      <c r="A467" s="105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</row>
    <row r="468" spans="1:34" ht="15.75" customHeight="1" x14ac:dyDescent="0.25">
      <c r="A468" s="105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</row>
    <row r="469" spans="1:34" ht="15.75" customHeight="1" x14ac:dyDescent="0.25">
      <c r="A469" s="105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</row>
    <row r="470" spans="1:34" ht="15.75" customHeight="1" x14ac:dyDescent="0.25">
      <c r="A470" s="105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</row>
    <row r="471" spans="1:34" ht="15.75" customHeight="1" x14ac:dyDescent="0.25">
      <c r="A471" s="105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</row>
    <row r="472" spans="1:34" ht="15.75" customHeight="1" x14ac:dyDescent="0.25">
      <c r="A472" s="105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</row>
    <row r="473" spans="1:34" ht="15.75" customHeight="1" x14ac:dyDescent="0.25">
      <c r="A473" s="105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</row>
    <row r="474" spans="1:34" ht="15.75" customHeight="1" x14ac:dyDescent="0.25">
      <c r="A474" s="105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</row>
    <row r="475" spans="1:34" ht="15.75" customHeight="1" x14ac:dyDescent="0.25">
      <c r="A475" s="105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</row>
    <row r="476" spans="1:34" ht="15.75" customHeight="1" x14ac:dyDescent="0.25">
      <c r="A476" s="105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</row>
    <row r="477" spans="1:34" ht="15.75" customHeight="1" x14ac:dyDescent="0.25">
      <c r="A477" s="105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</row>
    <row r="478" spans="1:34" ht="15.75" customHeight="1" x14ac:dyDescent="0.25">
      <c r="A478" s="105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</row>
    <row r="479" spans="1:34" ht="15.75" customHeight="1" x14ac:dyDescent="0.25">
      <c r="A479" s="105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</row>
    <row r="480" spans="1:34" ht="15.75" customHeight="1" x14ac:dyDescent="0.25">
      <c r="A480" s="105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</row>
    <row r="481" spans="1:34" ht="15.75" customHeight="1" x14ac:dyDescent="0.25">
      <c r="A481" s="105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</row>
    <row r="482" spans="1:34" ht="15.75" customHeight="1" x14ac:dyDescent="0.25">
      <c r="A482" s="105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</row>
    <row r="483" spans="1:34" ht="15.75" customHeight="1" x14ac:dyDescent="0.25">
      <c r="A483" s="105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</row>
    <row r="484" spans="1:34" ht="15.75" customHeight="1" x14ac:dyDescent="0.25">
      <c r="A484" s="105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</row>
    <row r="485" spans="1:34" ht="15.75" customHeight="1" x14ac:dyDescent="0.25">
      <c r="A485" s="105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</row>
    <row r="486" spans="1:34" ht="15.75" customHeight="1" x14ac:dyDescent="0.25">
      <c r="A486" s="105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</row>
    <row r="487" spans="1:34" ht="15.75" customHeight="1" x14ac:dyDescent="0.25">
      <c r="A487" s="105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</row>
    <row r="488" spans="1:34" ht="15.75" customHeight="1" x14ac:dyDescent="0.25">
      <c r="A488" s="105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</row>
    <row r="489" spans="1:34" ht="15.75" customHeight="1" x14ac:dyDescent="0.25">
      <c r="A489" s="105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</row>
    <row r="490" spans="1:34" ht="15.75" customHeight="1" x14ac:dyDescent="0.25">
      <c r="A490" s="105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</row>
    <row r="491" spans="1:34" ht="15.75" customHeight="1" x14ac:dyDescent="0.25">
      <c r="A491" s="105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</row>
    <row r="492" spans="1:34" ht="15.75" customHeight="1" x14ac:dyDescent="0.25">
      <c r="A492" s="105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</row>
    <row r="493" spans="1:34" ht="15.75" customHeight="1" x14ac:dyDescent="0.25">
      <c r="A493" s="105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</row>
    <row r="494" spans="1:34" ht="15.75" customHeight="1" x14ac:dyDescent="0.25">
      <c r="A494" s="105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</row>
    <row r="495" spans="1:34" ht="15.75" customHeight="1" x14ac:dyDescent="0.25">
      <c r="A495" s="105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</row>
    <row r="496" spans="1:34" ht="15.75" customHeight="1" x14ac:dyDescent="0.25">
      <c r="A496" s="105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</row>
    <row r="497" spans="1:34" ht="15.75" customHeight="1" x14ac:dyDescent="0.25">
      <c r="A497" s="105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</row>
    <row r="498" spans="1:34" ht="15.75" customHeight="1" x14ac:dyDescent="0.25">
      <c r="A498" s="105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</row>
    <row r="499" spans="1:34" ht="15.75" customHeight="1" x14ac:dyDescent="0.25">
      <c r="A499" s="105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</row>
    <row r="500" spans="1:34" ht="15.75" customHeight="1" x14ac:dyDescent="0.25">
      <c r="A500" s="105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</row>
    <row r="501" spans="1:34" ht="15.75" customHeight="1" x14ac:dyDescent="0.25">
      <c r="A501" s="105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</row>
    <row r="502" spans="1:34" ht="15.75" customHeight="1" x14ac:dyDescent="0.25">
      <c r="A502" s="105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</row>
    <row r="503" spans="1:34" ht="15.75" customHeight="1" x14ac:dyDescent="0.25">
      <c r="A503" s="105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</row>
    <row r="504" spans="1:34" ht="15.75" customHeight="1" x14ac:dyDescent="0.25">
      <c r="A504" s="105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</row>
    <row r="505" spans="1:34" ht="15.75" customHeight="1" x14ac:dyDescent="0.25">
      <c r="A505" s="105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</row>
    <row r="506" spans="1:34" ht="15.75" customHeight="1" x14ac:dyDescent="0.25">
      <c r="A506" s="105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</row>
    <row r="507" spans="1:34" ht="15.75" customHeight="1" x14ac:dyDescent="0.25">
      <c r="A507" s="105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</row>
    <row r="508" spans="1:34" ht="15.75" customHeight="1" x14ac:dyDescent="0.25">
      <c r="A508" s="105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</row>
    <row r="509" spans="1:34" ht="15.75" customHeight="1" x14ac:dyDescent="0.25">
      <c r="A509" s="105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</row>
    <row r="510" spans="1:34" ht="15.75" customHeight="1" x14ac:dyDescent="0.25">
      <c r="A510" s="105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</row>
    <row r="511" spans="1:34" ht="15.75" customHeight="1" x14ac:dyDescent="0.25">
      <c r="A511" s="105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</row>
    <row r="512" spans="1:34" ht="15.75" customHeight="1" x14ac:dyDescent="0.25">
      <c r="A512" s="105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</row>
    <row r="513" spans="1:34" ht="15.75" customHeight="1" x14ac:dyDescent="0.25">
      <c r="A513" s="105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</row>
    <row r="514" spans="1:34" ht="15.75" customHeight="1" x14ac:dyDescent="0.25">
      <c r="A514" s="105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</row>
    <row r="515" spans="1:34" ht="15.75" customHeight="1" x14ac:dyDescent="0.25">
      <c r="A515" s="105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</row>
    <row r="516" spans="1:34" ht="15.75" customHeight="1" x14ac:dyDescent="0.25">
      <c r="A516" s="105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</row>
    <row r="517" spans="1:34" ht="15.75" customHeight="1" x14ac:dyDescent="0.25">
      <c r="A517" s="105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</row>
    <row r="518" spans="1:34" ht="15.75" customHeight="1" x14ac:dyDescent="0.25">
      <c r="A518" s="105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</row>
    <row r="519" spans="1:34" ht="15.75" customHeight="1" x14ac:dyDescent="0.25">
      <c r="A519" s="105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</row>
    <row r="520" spans="1:34" ht="15.75" customHeight="1" x14ac:dyDescent="0.25">
      <c r="A520" s="105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</row>
    <row r="521" spans="1:34" ht="15.75" customHeight="1" x14ac:dyDescent="0.25">
      <c r="A521" s="105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</row>
    <row r="522" spans="1:34" ht="15.75" customHeight="1" x14ac:dyDescent="0.25">
      <c r="A522" s="105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</row>
    <row r="523" spans="1:34" ht="15.75" customHeight="1" x14ac:dyDescent="0.25">
      <c r="A523" s="105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</row>
    <row r="524" spans="1:34" ht="15.75" customHeight="1" x14ac:dyDescent="0.25">
      <c r="A524" s="105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</row>
    <row r="525" spans="1:34" ht="15.75" customHeight="1" x14ac:dyDescent="0.25">
      <c r="A525" s="105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</row>
    <row r="526" spans="1:34" ht="15.75" customHeight="1" x14ac:dyDescent="0.25">
      <c r="A526" s="105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</row>
    <row r="527" spans="1:34" ht="15.75" customHeight="1" x14ac:dyDescent="0.25">
      <c r="A527" s="105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</row>
    <row r="528" spans="1:34" ht="15.75" customHeight="1" x14ac:dyDescent="0.25">
      <c r="A528" s="105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</row>
    <row r="529" spans="1:34" ht="15.75" customHeight="1" x14ac:dyDescent="0.25">
      <c r="A529" s="105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</row>
    <row r="530" spans="1:34" ht="15.75" customHeight="1" x14ac:dyDescent="0.25">
      <c r="A530" s="105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</row>
    <row r="531" spans="1:34" ht="15.75" customHeight="1" x14ac:dyDescent="0.25">
      <c r="A531" s="105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</row>
    <row r="532" spans="1:34" ht="15.75" customHeight="1" x14ac:dyDescent="0.25">
      <c r="A532" s="105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</row>
    <row r="533" spans="1:34" ht="15.75" customHeight="1" x14ac:dyDescent="0.25">
      <c r="A533" s="105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</row>
    <row r="534" spans="1:34" ht="15.75" customHeight="1" x14ac:dyDescent="0.25">
      <c r="A534" s="105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</row>
    <row r="535" spans="1:34" ht="15.75" customHeight="1" x14ac:dyDescent="0.25">
      <c r="A535" s="105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</row>
    <row r="536" spans="1:34" ht="15.75" customHeight="1" x14ac:dyDescent="0.25">
      <c r="A536" s="105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</row>
    <row r="537" spans="1:34" ht="15.75" customHeight="1" x14ac:dyDescent="0.25">
      <c r="A537" s="105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</row>
    <row r="538" spans="1:34" ht="15.75" customHeight="1" x14ac:dyDescent="0.25">
      <c r="A538" s="105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</row>
    <row r="539" spans="1:34" ht="15.75" customHeight="1" x14ac:dyDescent="0.25">
      <c r="A539" s="105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</row>
    <row r="540" spans="1:34" ht="15.75" customHeight="1" x14ac:dyDescent="0.25">
      <c r="A540" s="105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</row>
    <row r="541" spans="1:34" ht="15.75" customHeight="1" x14ac:dyDescent="0.25">
      <c r="A541" s="105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</row>
    <row r="542" spans="1:34" ht="15.75" customHeight="1" x14ac:dyDescent="0.25">
      <c r="A542" s="105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</row>
    <row r="543" spans="1:34" ht="15.75" customHeight="1" x14ac:dyDescent="0.25">
      <c r="A543" s="105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</row>
    <row r="544" spans="1:34" ht="15.75" customHeight="1" x14ac:dyDescent="0.25">
      <c r="A544" s="105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</row>
    <row r="545" spans="1:34" ht="15.75" customHeight="1" x14ac:dyDescent="0.25">
      <c r="A545" s="105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</row>
    <row r="546" spans="1:34" ht="15.75" customHeight="1" x14ac:dyDescent="0.25">
      <c r="A546" s="105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</row>
    <row r="547" spans="1:34" ht="15.75" customHeight="1" x14ac:dyDescent="0.25">
      <c r="A547" s="105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</row>
    <row r="548" spans="1:34" ht="15.75" customHeight="1" x14ac:dyDescent="0.25">
      <c r="A548" s="105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</row>
    <row r="549" spans="1:34" ht="15.75" customHeight="1" x14ac:dyDescent="0.25">
      <c r="A549" s="105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</row>
    <row r="550" spans="1:34" ht="15.75" customHeight="1" x14ac:dyDescent="0.25">
      <c r="A550" s="105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</row>
    <row r="551" spans="1:34" ht="15.75" customHeight="1" x14ac:dyDescent="0.25">
      <c r="A551" s="105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</row>
    <row r="552" spans="1:34" ht="15.75" customHeight="1" x14ac:dyDescent="0.25">
      <c r="A552" s="105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</row>
    <row r="553" spans="1:34" ht="15.75" customHeight="1" x14ac:dyDescent="0.25">
      <c r="A553" s="105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</row>
    <row r="554" spans="1:34" ht="15.75" customHeight="1" x14ac:dyDescent="0.25">
      <c r="A554" s="105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</row>
    <row r="555" spans="1:34" ht="15.75" customHeight="1" x14ac:dyDescent="0.25">
      <c r="A555" s="105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</row>
    <row r="556" spans="1:34" ht="15.75" customHeight="1" x14ac:dyDescent="0.25">
      <c r="A556" s="105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</row>
    <row r="557" spans="1:34" ht="15.75" customHeight="1" x14ac:dyDescent="0.25">
      <c r="A557" s="105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</row>
    <row r="558" spans="1:34" ht="15.75" customHeight="1" x14ac:dyDescent="0.25">
      <c r="A558" s="105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</row>
    <row r="559" spans="1:34" ht="15.75" customHeight="1" x14ac:dyDescent="0.25">
      <c r="A559" s="105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</row>
    <row r="560" spans="1:34" ht="15.75" customHeight="1" x14ac:dyDescent="0.25">
      <c r="A560" s="105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</row>
    <row r="561" spans="1:34" ht="15.75" customHeight="1" x14ac:dyDescent="0.25">
      <c r="A561" s="105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</row>
    <row r="562" spans="1:34" ht="15.75" customHeight="1" x14ac:dyDescent="0.25">
      <c r="A562" s="105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</row>
    <row r="563" spans="1:34" ht="15.75" customHeight="1" x14ac:dyDescent="0.25">
      <c r="A563" s="105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</row>
    <row r="564" spans="1:34" ht="15.75" customHeight="1" x14ac:dyDescent="0.25">
      <c r="A564" s="105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</row>
    <row r="565" spans="1:34" ht="15.75" customHeight="1" x14ac:dyDescent="0.25">
      <c r="A565" s="105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</row>
    <row r="566" spans="1:34" ht="15.75" customHeight="1" x14ac:dyDescent="0.25">
      <c r="A566" s="105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</row>
    <row r="567" spans="1:34" ht="15.75" customHeight="1" x14ac:dyDescent="0.25">
      <c r="A567" s="105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</row>
    <row r="568" spans="1:34" ht="15.75" customHeight="1" x14ac:dyDescent="0.25">
      <c r="A568" s="105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</row>
    <row r="569" spans="1:34" ht="15.75" customHeight="1" x14ac:dyDescent="0.25">
      <c r="A569" s="105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</row>
    <row r="570" spans="1:34" ht="15.75" customHeight="1" x14ac:dyDescent="0.25">
      <c r="A570" s="105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</row>
    <row r="571" spans="1:34" ht="15.75" customHeight="1" x14ac:dyDescent="0.25">
      <c r="A571" s="105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</row>
    <row r="572" spans="1:34" ht="15.75" customHeight="1" x14ac:dyDescent="0.25">
      <c r="A572" s="105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</row>
    <row r="573" spans="1:34" ht="15.75" customHeight="1" x14ac:dyDescent="0.25">
      <c r="A573" s="105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</row>
    <row r="574" spans="1:34" ht="15.75" customHeight="1" x14ac:dyDescent="0.25">
      <c r="A574" s="105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</row>
    <row r="575" spans="1:34" ht="15.75" customHeight="1" x14ac:dyDescent="0.25">
      <c r="A575" s="105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</row>
    <row r="576" spans="1:34" ht="15.75" customHeight="1" x14ac:dyDescent="0.25">
      <c r="A576" s="105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</row>
    <row r="577" spans="1:34" ht="15.75" customHeight="1" x14ac:dyDescent="0.25">
      <c r="A577" s="105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</row>
    <row r="578" spans="1:34" ht="15.75" customHeight="1" x14ac:dyDescent="0.25">
      <c r="A578" s="105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</row>
    <row r="579" spans="1:34" ht="15.75" customHeight="1" x14ac:dyDescent="0.25">
      <c r="A579" s="105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</row>
    <row r="580" spans="1:34" ht="15.75" customHeight="1" x14ac:dyDescent="0.25">
      <c r="A580" s="105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</row>
    <row r="581" spans="1:34" ht="15.75" customHeight="1" x14ac:dyDescent="0.25">
      <c r="A581" s="105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</row>
    <row r="582" spans="1:34" ht="15.75" customHeight="1" x14ac:dyDescent="0.25">
      <c r="A582" s="105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</row>
    <row r="583" spans="1:34" ht="15.75" customHeight="1" x14ac:dyDescent="0.25">
      <c r="A583" s="105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</row>
    <row r="584" spans="1:34" ht="15.75" customHeight="1" x14ac:dyDescent="0.25">
      <c r="A584" s="105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</row>
    <row r="585" spans="1:34" ht="15.75" customHeight="1" x14ac:dyDescent="0.25">
      <c r="A585" s="105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</row>
    <row r="586" spans="1:34" ht="15.75" customHeight="1" x14ac:dyDescent="0.25">
      <c r="A586" s="105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</row>
    <row r="587" spans="1:34" ht="15.75" customHeight="1" x14ac:dyDescent="0.25">
      <c r="A587" s="105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</row>
    <row r="588" spans="1:34" ht="15.75" customHeight="1" x14ac:dyDescent="0.25">
      <c r="A588" s="105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</row>
    <row r="589" spans="1:34" ht="15.75" customHeight="1" x14ac:dyDescent="0.25">
      <c r="A589" s="105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</row>
    <row r="590" spans="1:34" ht="15.75" customHeight="1" x14ac:dyDescent="0.25">
      <c r="A590" s="105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</row>
    <row r="591" spans="1:34" ht="15.75" customHeight="1" x14ac:dyDescent="0.25">
      <c r="A591" s="105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</row>
    <row r="592" spans="1:34" ht="15.75" customHeight="1" x14ac:dyDescent="0.25">
      <c r="A592" s="105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</row>
    <row r="593" spans="1:34" ht="15.75" customHeight="1" x14ac:dyDescent="0.25">
      <c r="A593" s="105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</row>
    <row r="594" spans="1:34" ht="15.75" customHeight="1" x14ac:dyDescent="0.25">
      <c r="A594" s="105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</row>
    <row r="595" spans="1:34" ht="15.75" customHeight="1" x14ac:dyDescent="0.25">
      <c r="A595" s="105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</row>
    <row r="596" spans="1:34" ht="15.75" customHeight="1" x14ac:dyDescent="0.25">
      <c r="A596" s="105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</row>
    <row r="597" spans="1:34" ht="15.75" customHeight="1" x14ac:dyDescent="0.25">
      <c r="A597" s="105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</row>
    <row r="598" spans="1:34" ht="15.75" customHeight="1" x14ac:dyDescent="0.25">
      <c r="A598" s="105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</row>
    <row r="599" spans="1:34" ht="15.75" customHeight="1" x14ac:dyDescent="0.25">
      <c r="A599" s="105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</row>
    <row r="600" spans="1:34" ht="15.75" customHeight="1" x14ac:dyDescent="0.25">
      <c r="A600" s="105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</row>
    <row r="601" spans="1:34" ht="15.75" customHeight="1" x14ac:dyDescent="0.25">
      <c r="A601" s="105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</row>
    <row r="602" spans="1:34" ht="15.75" customHeight="1" x14ac:dyDescent="0.25">
      <c r="A602" s="105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</row>
    <row r="603" spans="1:34" ht="15.75" customHeight="1" x14ac:dyDescent="0.25">
      <c r="A603" s="105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</row>
    <row r="604" spans="1:34" ht="15.75" customHeight="1" x14ac:dyDescent="0.25">
      <c r="A604" s="105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</row>
    <row r="605" spans="1:34" ht="15.75" customHeight="1" x14ac:dyDescent="0.25">
      <c r="A605" s="105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</row>
    <row r="606" spans="1:34" ht="15.75" customHeight="1" x14ac:dyDescent="0.25">
      <c r="A606" s="105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</row>
    <row r="607" spans="1:34" ht="15.75" customHeight="1" x14ac:dyDescent="0.25">
      <c r="A607" s="105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</row>
    <row r="608" spans="1:34" ht="15.75" customHeight="1" x14ac:dyDescent="0.25">
      <c r="A608" s="105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</row>
    <row r="609" spans="1:34" ht="15.75" customHeight="1" x14ac:dyDescent="0.25">
      <c r="A609" s="105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</row>
    <row r="610" spans="1:34" ht="15.75" customHeight="1" x14ac:dyDescent="0.25">
      <c r="A610" s="105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</row>
    <row r="611" spans="1:34" ht="15.75" customHeight="1" x14ac:dyDescent="0.25">
      <c r="A611" s="105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</row>
    <row r="612" spans="1:34" ht="15.75" customHeight="1" x14ac:dyDescent="0.25">
      <c r="A612" s="105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</row>
    <row r="613" spans="1:34" ht="15.75" customHeight="1" x14ac:dyDescent="0.25">
      <c r="A613" s="105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</row>
    <row r="614" spans="1:34" ht="15.75" customHeight="1" x14ac:dyDescent="0.25">
      <c r="A614" s="105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</row>
    <row r="615" spans="1:34" ht="15.75" customHeight="1" x14ac:dyDescent="0.25">
      <c r="A615" s="105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</row>
    <row r="616" spans="1:34" ht="15.75" customHeight="1" x14ac:dyDescent="0.25">
      <c r="A616" s="105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</row>
    <row r="617" spans="1:34" ht="15.75" customHeight="1" x14ac:dyDescent="0.25">
      <c r="A617" s="105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</row>
    <row r="618" spans="1:34" ht="15.75" customHeight="1" x14ac:dyDescent="0.25">
      <c r="A618" s="105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</row>
    <row r="619" spans="1:34" ht="15.75" customHeight="1" x14ac:dyDescent="0.25">
      <c r="A619" s="105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</row>
    <row r="620" spans="1:34" ht="15.75" customHeight="1" x14ac:dyDescent="0.25">
      <c r="A620" s="105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</row>
    <row r="621" spans="1:34" ht="15.75" customHeight="1" x14ac:dyDescent="0.25">
      <c r="A621" s="105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</row>
    <row r="622" spans="1:34" ht="15.75" customHeight="1" x14ac:dyDescent="0.25">
      <c r="A622" s="105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</row>
    <row r="623" spans="1:34" ht="15.75" customHeight="1" x14ac:dyDescent="0.25">
      <c r="A623" s="105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</row>
    <row r="624" spans="1:34" ht="15.75" customHeight="1" x14ac:dyDescent="0.25">
      <c r="A624" s="105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</row>
    <row r="625" spans="1:34" ht="15.75" customHeight="1" x14ac:dyDescent="0.25">
      <c r="A625" s="105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</row>
    <row r="626" spans="1:34" ht="15.75" customHeight="1" x14ac:dyDescent="0.25">
      <c r="A626" s="105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</row>
    <row r="627" spans="1:34" ht="15.75" customHeight="1" x14ac:dyDescent="0.25">
      <c r="A627" s="105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</row>
    <row r="628" spans="1:34" ht="15.75" customHeight="1" x14ac:dyDescent="0.25">
      <c r="A628" s="105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</row>
    <row r="629" spans="1:34" ht="15.75" customHeight="1" x14ac:dyDescent="0.25">
      <c r="A629" s="105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</row>
    <row r="630" spans="1:34" ht="15.75" customHeight="1" x14ac:dyDescent="0.25">
      <c r="A630" s="105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</row>
    <row r="631" spans="1:34" ht="15.75" customHeight="1" x14ac:dyDescent="0.25">
      <c r="A631" s="105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</row>
    <row r="632" spans="1:34" ht="15.75" customHeight="1" x14ac:dyDescent="0.25">
      <c r="A632" s="105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</row>
    <row r="633" spans="1:34" ht="15.75" customHeight="1" x14ac:dyDescent="0.25">
      <c r="A633" s="105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</row>
    <row r="634" spans="1:34" ht="15.75" customHeight="1" x14ac:dyDescent="0.25">
      <c r="A634" s="105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</row>
    <row r="635" spans="1:34" ht="15.75" customHeight="1" x14ac:dyDescent="0.25">
      <c r="A635" s="105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</row>
    <row r="636" spans="1:34" ht="15.75" customHeight="1" x14ac:dyDescent="0.25">
      <c r="A636" s="105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</row>
    <row r="637" spans="1:34" ht="15.75" customHeight="1" x14ac:dyDescent="0.25">
      <c r="A637" s="105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</row>
    <row r="638" spans="1:34" ht="15.75" customHeight="1" x14ac:dyDescent="0.25">
      <c r="A638" s="105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</row>
    <row r="639" spans="1:34" ht="15.75" customHeight="1" x14ac:dyDescent="0.25">
      <c r="A639" s="105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</row>
    <row r="640" spans="1:34" ht="15.75" customHeight="1" x14ac:dyDescent="0.25">
      <c r="A640" s="105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</row>
    <row r="641" spans="1:34" ht="15.75" customHeight="1" x14ac:dyDescent="0.25">
      <c r="A641" s="105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</row>
    <row r="642" spans="1:34" ht="15.75" customHeight="1" x14ac:dyDescent="0.25">
      <c r="A642" s="105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</row>
    <row r="643" spans="1:34" ht="15.75" customHeight="1" x14ac:dyDescent="0.25">
      <c r="A643" s="105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</row>
    <row r="644" spans="1:34" ht="15.75" customHeight="1" x14ac:dyDescent="0.25">
      <c r="A644" s="105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</row>
    <row r="645" spans="1:34" ht="15.75" customHeight="1" x14ac:dyDescent="0.25">
      <c r="A645" s="105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</row>
    <row r="646" spans="1:34" ht="15.75" customHeight="1" x14ac:dyDescent="0.25">
      <c r="A646" s="105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</row>
    <row r="647" spans="1:34" ht="15.75" customHeight="1" x14ac:dyDescent="0.25">
      <c r="A647" s="105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</row>
    <row r="648" spans="1:34" ht="15.75" customHeight="1" x14ac:dyDescent="0.25">
      <c r="A648" s="105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</row>
    <row r="649" spans="1:34" ht="15.75" customHeight="1" x14ac:dyDescent="0.25">
      <c r="A649" s="105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</row>
    <row r="650" spans="1:34" ht="15.75" customHeight="1" x14ac:dyDescent="0.25">
      <c r="A650" s="105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</row>
    <row r="651" spans="1:34" ht="15.75" customHeight="1" x14ac:dyDescent="0.25">
      <c r="A651" s="105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</row>
    <row r="652" spans="1:34" ht="15.75" customHeight="1" x14ac:dyDescent="0.25">
      <c r="A652" s="105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</row>
    <row r="653" spans="1:34" ht="15.75" customHeight="1" x14ac:dyDescent="0.25">
      <c r="A653" s="105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</row>
    <row r="654" spans="1:34" ht="15.75" customHeight="1" x14ac:dyDescent="0.25">
      <c r="A654" s="105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</row>
    <row r="655" spans="1:34" ht="15.75" customHeight="1" x14ac:dyDescent="0.25">
      <c r="A655" s="105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</row>
    <row r="656" spans="1:34" ht="15.75" customHeight="1" x14ac:dyDescent="0.25">
      <c r="A656" s="105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</row>
    <row r="657" spans="1:34" ht="15.75" customHeight="1" x14ac:dyDescent="0.25">
      <c r="A657" s="105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</row>
    <row r="658" spans="1:34" ht="15.75" customHeight="1" x14ac:dyDescent="0.25">
      <c r="A658" s="105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</row>
    <row r="659" spans="1:34" ht="15.75" customHeight="1" x14ac:dyDescent="0.25">
      <c r="A659" s="105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</row>
    <row r="660" spans="1:34" ht="15.75" customHeight="1" x14ac:dyDescent="0.25">
      <c r="A660" s="105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</row>
    <row r="661" spans="1:34" ht="15.75" customHeight="1" x14ac:dyDescent="0.25">
      <c r="A661" s="105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</row>
    <row r="662" spans="1:34" ht="15.75" customHeight="1" x14ac:dyDescent="0.25">
      <c r="A662" s="105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</row>
    <row r="663" spans="1:34" ht="15.75" customHeight="1" x14ac:dyDescent="0.25">
      <c r="A663" s="105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</row>
    <row r="664" spans="1:34" ht="15.75" customHeight="1" x14ac:dyDescent="0.25">
      <c r="A664" s="105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</row>
    <row r="665" spans="1:34" ht="15.75" customHeight="1" x14ac:dyDescent="0.25">
      <c r="A665" s="105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</row>
    <row r="666" spans="1:34" ht="15.75" customHeight="1" x14ac:dyDescent="0.25">
      <c r="A666" s="105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</row>
    <row r="667" spans="1:34" ht="15.75" customHeight="1" x14ac:dyDescent="0.25">
      <c r="A667" s="105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</row>
    <row r="668" spans="1:34" ht="15.75" customHeight="1" x14ac:dyDescent="0.25">
      <c r="A668" s="105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</row>
    <row r="669" spans="1:34" ht="15.75" customHeight="1" x14ac:dyDescent="0.25">
      <c r="A669" s="105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</row>
    <row r="670" spans="1:34" ht="15.75" customHeight="1" x14ac:dyDescent="0.25">
      <c r="A670" s="105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</row>
    <row r="671" spans="1:34" ht="15.75" customHeight="1" x14ac:dyDescent="0.25">
      <c r="A671" s="105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</row>
    <row r="672" spans="1:34" ht="15.75" customHeight="1" x14ac:dyDescent="0.25">
      <c r="A672" s="105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</row>
    <row r="673" spans="1:34" ht="15.75" customHeight="1" x14ac:dyDescent="0.25">
      <c r="A673" s="105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</row>
    <row r="674" spans="1:34" ht="15.75" customHeight="1" x14ac:dyDescent="0.25">
      <c r="A674" s="105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</row>
    <row r="675" spans="1:34" ht="15.75" customHeight="1" x14ac:dyDescent="0.25">
      <c r="A675" s="105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</row>
    <row r="676" spans="1:34" ht="15.75" customHeight="1" x14ac:dyDescent="0.25">
      <c r="A676" s="105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</row>
    <row r="677" spans="1:34" ht="15.75" customHeight="1" x14ac:dyDescent="0.25">
      <c r="A677" s="105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</row>
    <row r="678" spans="1:34" ht="15.75" customHeight="1" x14ac:dyDescent="0.25">
      <c r="A678" s="105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</row>
    <row r="679" spans="1:34" ht="15.75" customHeight="1" x14ac:dyDescent="0.25">
      <c r="A679" s="105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</row>
    <row r="680" spans="1:34" ht="15.75" customHeight="1" x14ac:dyDescent="0.25">
      <c r="A680" s="105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</row>
    <row r="681" spans="1:34" ht="15.75" customHeight="1" x14ac:dyDescent="0.25">
      <c r="A681" s="105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</row>
    <row r="682" spans="1:34" ht="15.75" customHeight="1" x14ac:dyDescent="0.25">
      <c r="A682" s="105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</row>
    <row r="683" spans="1:34" ht="15.75" customHeight="1" x14ac:dyDescent="0.25">
      <c r="A683" s="105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</row>
    <row r="684" spans="1:34" ht="15.75" customHeight="1" x14ac:dyDescent="0.25">
      <c r="A684" s="105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</row>
    <row r="685" spans="1:34" ht="15.75" customHeight="1" x14ac:dyDescent="0.25">
      <c r="A685" s="105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</row>
    <row r="686" spans="1:34" ht="15.75" customHeight="1" x14ac:dyDescent="0.25">
      <c r="A686" s="105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</row>
    <row r="687" spans="1:34" ht="15.75" customHeight="1" x14ac:dyDescent="0.25">
      <c r="A687" s="105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</row>
    <row r="688" spans="1:34" ht="15.75" customHeight="1" x14ac:dyDescent="0.25">
      <c r="A688" s="105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</row>
    <row r="689" spans="1:34" ht="15.75" customHeight="1" x14ac:dyDescent="0.25">
      <c r="A689" s="105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</row>
    <row r="690" spans="1:34" ht="15.75" customHeight="1" x14ac:dyDescent="0.25">
      <c r="A690" s="105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</row>
    <row r="691" spans="1:34" ht="15.75" customHeight="1" x14ac:dyDescent="0.25">
      <c r="A691" s="105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</row>
    <row r="692" spans="1:34" ht="15.75" customHeight="1" x14ac:dyDescent="0.25">
      <c r="A692" s="105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</row>
    <row r="693" spans="1:34" ht="15.75" customHeight="1" x14ac:dyDescent="0.25">
      <c r="A693" s="105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</row>
    <row r="694" spans="1:34" ht="15.75" customHeight="1" x14ac:dyDescent="0.25">
      <c r="A694" s="105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</row>
    <row r="695" spans="1:34" ht="15.75" customHeight="1" x14ac:dyDescent="0.25">
      <c r="A695" s="105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</row>
    <row r="696" spans="1:34" ht="15.75" customHeight="1" x14ac:dyDescent="0.25">
      <c r="A696" s="105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</row>
    <row r="697" spans="1:34" ht="15.75" customHeight="1" x14ac:dyDescent="0.25">
      <c r="A697" s="105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</row>
    <row r="698" spans="1:34" ht="15.75" customHeight="1" x14ac:dyDescent="0.25">
      <c r="A698" s="105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</row>
    <row r="699" spans="1:34" ht="15.75" customHeight="1" x14ac:dyDescent="0.25">
      <c r="A699" s="105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</row>
    <row r="700" spans="1:34" ht="15.75" customHeight="1" x14ac:dyDescent="0.25">
      <c r="A700" s="105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</row>
    <row r="701" spans="1:34" ht="15.75" customHeight="1" x14ac:dyDescent="0.25">
      <c r="A701" s="105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</row>
    <row r="702" spans="1:34" ht="15.75" customHeight="1" x14ac:dyDescent="0.25">
      <c r="A702" s="105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</row>
    <row r="703" spans="1:34" ht="15.75" customHeight="1" x14ac:dyDescent="0.25">
      <c r="A703" s="105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</row>
    <row r="704" spans="1:34" ht="15.75" customHeight="1" x14ac:dyDescent="0.25">
      <c r="A704" s="105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</row>
    <row r="705" spans="1:34" ht="15.75" customHeight="1" x14ac:dyDescent="0.25">
      <c r="A705" s="105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</row>
    <row r="706" spans="1:34" ht="15.75" customHeight="1" x14ac:dyDescent="0.25">
      <c r="A706" s="105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</row>
    <row r="707" spans="1:34" ht="15.75" customHeight="1" x14ac:dyDescent="0.25">
      <c r="A707" s="105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</row>
    <row r="708" spans="1:34" ht="15.75" customHeight="1" x14ac:dyDescent="0.25">
      <c r="A708" s="105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</row>
    <row r="709" spans="1:34" ht="15.75" customHeight="1" x14ac:dyDescent="0.25">
      <c r="A709" s="105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</row>
    <row r="710" spans="1:34" ht="15.75" customHeight="1" x14ac:dyDescent="0.25">
      <c r="A710" s="105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</row>
    <row r="711" spans="1:34" ht="15.75" customHeight="1" x14ac:dyDescent="0.25">
      <c r="A711" s="105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</row>
    <row r="712" spans="1:34" ht="15.75" customHeight="1" x14ac:dyDescent="0.25">
      <c r="A712" s="105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</row>
    <row r="713" spans="1:34" ht="15.75" customHeight="1" x14ac:dyDescent="0.25">
      <c r="A713" s="105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</row>
    <row r="714" spans="1:34" ht="15.75" customHeight="1" x14ac:dyDescent="0.25">
      <c r="A714" s="105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</row>
    <row r="715" spans="1:34" ht="15.75" customHeight="1" x14ac:dyDescent="0.25">
      <c r="A715" s="105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</row>
    <row r="716" spans="1:34" ht="15.75" customHeight="1" x14ac:dyDescent="0.25">
      <c r="A716" s="105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</row>
    <row r="717" spans="1:34" ht="15.75" customHeight="1" x14ac:dyDescent="0.25">
      <c r="A717" s="105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</row>
    <row r="718" spans="1:34" ht="15.75" customHeight="1" x14ac:dyDescent="0.25">
      <c r="A718" s="105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</row>
    <row r="719" spans="1:34" ht="15.75" customHeight="1" x14ac:dyDescent="0.25">
      <c r="A719" s="105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</row>
    <row r="720" spans="1:34" ht="15.75" customHeight="1" x14ac:dyDescent="0.25">
      <c r="A720" s="105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</row>
    <row r="721" spans="1:34" ht="15.75" customHeight="1" x14ac:dyDescent="0.25">
      <c r="A721" s="105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</row>
    <row r="722" spans="1:34" ht="15.75" customHeight="1" x14ac:dyDescent="0.25">
      <c r="A722" s="105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</row>
    <row r="723" spans="1:34" ht="15.75" customHeight="1" x14ac:dyDescent="0.25">
      <c r="A723" s="105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</row>
    <row r="724" spans="1:34" ht="15.75" customHeight="1" x14ac:dyDescent="0.25">
      <c r="A724" s="105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</row>
    <row r="725" spans="1:34" ht="15.75" customHeight="1" x14ac:dyDescent="0.25">
      <c r="A725" s="105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</row>
    <row r="726" spans="1:34" ht="15.75" customHeight="1" x14ac:dyDescent="0.25">
      <c r="A726" s="105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</row>
    <row r="727" spans="1:34" ht="15.75" customHeight="1" x14ac:dyDescent="0.25">
      <c r="A727" s="105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</row>
    <row r="728" spans="1:34" ht="15.75" customHeight="1" x14ac:dyDescent="0.25">
      <c r="A728" s="105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</row>
    <row r="729" spans="1:34" ht="15.75" customHeight="1" x14ac:dyDescent="0.25">
      <c r="A729" s="105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</row>
    <row r="730" spans="1:34" ht="15.75" customHeight="1" x14ac:dyDescent="0.25">
      <c r="A730" s="105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</row>
    <row r="731" spans="1:34" ht="15.75" customHeight="1" x14ac:dyDescent="0.25">
      <c r="A731" s="105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</row>
    <row r="732" spans="1:34" ht="15.75" customHeight="1" x14ac:dyDescent="0.25">
      <c r="A732" s="105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</row>
    <row r="733" spans="1:34" ht="15.75" customHeight="1" x14ac:dyDescent="0.25">
      <c r="A733" s="105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</row>
    <row r="734" spans="1:34" ht="15.75" customHeight="1" x14ac:dyDescent="0.25">
      <c r="A734" s="105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</row>
    <row r="735" spans="1:34" ht="15.75" customHeight="1" x14ac:dyDescent="0.25">
      <c r="A735" s="105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</row>
    <row r="736" spans="1:34" ht="15.75" customHeight="1" x14ac:dyDescent="0.25">
      <c r="A736" s="105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</row>
    <row r="737" spans="1:34" ht="15.75" customHeight="1" x14ac:dyDescent="0.25">
      <c r="A737" s="105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</row>
    <row r="738" spans="1:34" ht="15.75" customHeight="1" x14ac:dyDescent="0.25">
      <c r="A738" s="105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</row>
    <row r="739" spans="1:34" ht="15.75" customHeight="1" x14ac:dyDescent="0.25">
      <c r="A739" s="105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</row>
    <row r="740" spans="1:34" ht="15.75" customHeight="1" x14ac:dyDescent="0.25">
      <c r="A740" s="105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</row>
    <row r="741" spans="1:34" ht="15.75" customHeight="1" x14ac:dyDescent="0.25">
      <c r="A741" s="105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</row>
    <row r="742" spans="1:34" ht="15.75" customHeight="1" x14ac:dyDescent="0.25">
      <c r="A742" s="105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</row>
    <row r="743" spans="1:34" ht="15.75" customHeight="1" x14ac:dyDescent="0.25">
      <c r="A743" s="105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</row>
    <row r="744" spans="1:34" ht="15.75" customHeight="1" x14ac:dyDescent="0.25">
      <c r="A744" s="105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</row>
    <row r="745" spans="1:34" ht="15.75" customHeight="1" x14ac:dyDescent="0.25">
      <c r="A745" s="105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</row>
    <row r="746" spans="1:34" ht="15.75" customHeight="1" x14ac:dyDescent="0.25">
      <c r="A746" s="105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</row>
    <row r="747" spans="1:34" ht="15.75" customHeight="1" x14ac:dyDescent="0.25">
      <c r="A747" s="105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</row>
    <row r="748" spans="1:34" ht="15.75" customHeight="1" x14ac:dyDescent="0.25">
      <c r="A748" s="105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</row>
    <row r="749" spans="1:34" ht="15.75" customHeight="1" x14ac:dyDescent="0.25">
      <c r="A749" s="105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</row>
    <row r="750" spans="1:34" ht="15.75" customHeight="1" x14ac:dyDescent="0.25">
      <c r="A750" s="105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</row>
    <row r="751" spans="1:34" ht="15.75" customHeight="1" x14ac:dyDescent="0.25">
      <c r="A751" s="105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</row>
    <row r="752" spans="1:34" ht="15.75" customHeight="1" x14ac:dyDescent="0.25">
      <c r="A752" s="105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</row>
    <row r="753" spans="1:34" ht="15.75" customHeight="1" x14ac:dyDescent="0.25">
      <c r="A753" s="105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</row>
    <row r="754" spans="1:34" ht="15.75" customHeight="1" x14ac:dyDescent="0.25">
      <c r="A754" s="105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</row>
    <row r="755" spans="1:34" ht="15.75" customHeight="1" x14ac:dyDescent="0.25">
      <c r="A755" s="105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</row>
    <row r="756" spans="1:34" ht="15.75" customHeight="1" x14ac:dyDescent="0.25">
      <c r="A756" s="105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</row>
    <row r="757" spans="1:34" ht="15.75" customHeight="1" x14ac:dyDescent="0.25">
      <c r="A757" s="105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</row>
    <row r="758" spans="1:34" ht="15.75" customHeight="1" x14ac:dyDescent="0.25">
      <c r="A758" s="105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</row>
    <row r="759" spans="1:34" ht="15.75" customHeight="1" x14ac:dyDescent="0.25">
      <c r="A759" s="105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</row>
    <row r="760" spans="1:34" ht="15.75" customHeight="1" x14ac:dyDescent="0.25">
      <c r="A760" s="105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</row>
    <row r="761" spans="1:34" ht="15.75" customHeight="1" x14ac:dyDescent="0.25">
      <c r="A761" s="105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</row>
    <row r="762" spans="1:34" ht="15.75" customHeight="1" x14ac:dyDescent="0.25">
      <c r="A762" s="105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</row>
    <row r="763" spans="1:34" ht="15.75" customHeight="1" x14ac:dyDescent="0.25">
      <c r="A763" s="105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</row>
    <row r="764" spans="1:34" ht="15.75" customHeight="1" x14ac:dyDescent="0.25">
      <c r="A764" s="105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</row>
    <row r="765" spans="1:34" ht="15.75" customHeight="1" x14ac:dyDescent="0.25">
      <c r="A765" s="105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</row>
    <row r="766" spans="1:34" ht="15.75" customHeight="1" x14ac:dyDescent="0.25">
      <c r="A766" s="105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</row>
    <row r="767" spans="1:34" ht="15.75" customHeight="1" x14ac:dyDescent="0.25">
      <c r="A767" s="105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</row>
    <row r="768" spans="1:34" ht="15.75" customHeight="1" x14ac:dyDescent="0.25">
      <c r="A768" s="105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</row>
    <row r="769" spans="1:34" ht="15.75" customHeight="1" x14ac:dyDescent="0.25">
      <c r="A769" s="105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</row>
    <row r="770" spans="1:34" ht="15.75" customHeight="1" x14ac:dyDescent="0.25">
      <c r="A770" s="105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</row>
    <row r="771" spans="1:34" ht="15.75" customHeight="1" x14ac:dyDescent="0.25">
      <c r="A771" s="105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</row>
    <row r="772" spans="1:34" ht="15.75" customHeight="1" x14ac:dyDescent="0.25">
      <c r="A772" s="105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</row>
    <row r="773" spans="1:34" ht="15.75" customHeight="1" x14ac:dyDescent="0.25">
      <c r="A773" s="105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</row>
    <row r="774" spans="1:34" ht="15.75" customHeight="1" x14ac:dyDescent="0.25">
      <c r="A774" s="105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</row>
    <row r="775" spans="1:34" ht="15.75" customHeight="1" x14ac:dyDescent="0.25">
      <c r="A775" s="105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</row>
    <row r="776" spans="1:34" ht="15.75" customHeight="1" x14ac:dyDescent="0.25">
      <c r="A776" s="105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</row>
    <row r="777" spans="1:34" ht="15.75" customHeight="1" x14ac:dyDescent="0.25">
      <c r="A777" s="105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</row>
    <row r="778" spans="1:34" ht="15.75" customHeight="1" x14ac:dyDescent="0.25">
      <c r="A778" s="105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</row>
    <row r="779" spans="1:34" ht="15.75" customHeight="1" x14ac:dyDescent="0.25">
      <c r="A779" s="105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</row>
    <row r="780" spans="1:34" ht="15.75" customHeight="1" x14ac:dyDescent="0.25">
      <c r="A780" s="105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</row>
    <row r="781" spans="1:34" ht="15.75" customHeight="1" x14ac:dyDescent="0.25">
      <c r="A781" s="105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</row>
    <row r="782" spans="1:34" ht="15.75" customHeight="1" x14ac:dyDescent="0.25">
      <c r="A782" s="105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</row>
    <row r="783" spans="1:34" ht="15.75" customHeight="1" x14ac:dyDescent="0.25">
      <c r="A783" s="105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</row>
    <row r="784" spans="1:34" ht="15.75" customHeight="1" x14ac:dyDescent="0.25">
      <c r="A784" s="105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</row>
    <row r="785" spans="1:34" ht="15.75" customHeight="1" x14ac:dyDescent="0.25">
      <c r="A785" s="105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</row>
    <row r="786" spans="1:34" ht="15.75" customHeight="1" x14ac:dyDescent="0.25">
      <c r="A786" s="105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</row>
    <row r="787" spans="1:34" ht="15.75" customHeight="1" x14ac:dyDescent="0.25">
      <c r="A787" s="105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</row>
    <row r="788" spans="1:34" ht="15.75" customHeight="1" x14ac:dyDescent="0.25">
      <c r="A788" s="105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</row>
    <row r="789" spans="1:34" ht="15.75" customHeight="1" x14ac:dyDescent="0.25">
      <c r="A789" s="105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</row>
    <row r="790" spans="1:34" ht="15.75" customHeight="1" x14ac:dyDescent="0.25">
      <c r="A790" s="105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</row>
    <row r="791" spans="1:34" ht="15.75" customHeight="1" x14ac:dyDescent="0.25">
      <c r="A791" s="105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</row>
    <row r="792" spans="1:34" ht="15.75" customHeight="1" x14ac:dyDescent="0.25">
      <c r="A792" s="105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</row>
    <row r="793" spans="1:34" ht="15.75" customHeight="1" x14ac:dyDescent="0.25">
      <c r="A793" s="105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</row>
    <row r="794" spans="1:34" ht="15.75" customHeight="1" x14ac:dyDescent="0.25">
      <c r="A794" s="105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</row>
    <row r="795" spans="1:34" ht="15.75" customHeight="1" x14ac:dyDescent="0.25">
      <c r="A795" s="105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</row>
    <row r="796" spans="1:34" ht="15.75" customHeight="1" x14ac:dyDescent="0.25">
      <c r="A796" s="105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</row>
    <row r="797" spans="1:34" ht="15.75" customHeight="1" x14ac:dyDescent="0.25">
      <c r="A797" s="105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</row>
    <row r="798" spans="1:34" ht="15.75" customHeight="1" x14ac:dyDescent="0.25">
      <c r="A798" s="105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</row>
    <row r="799" spans="1:34" ht="15.75" customHeight="1" x14ac:dyDescent="0.25">
      <c r="A799" s="105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</row>
    <row r="800" spans="1:34" ht="15.75" customHeight="1" x14ac:dyDescent="0.25">
      <c r="A800" s="105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</row>
    <row r="801" spans="1:34" ht="15.75" customHeight="1" x14ac:dyDescent="0.25">
      <c r="A801" s="105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</row>
    <row r="802" spans="1:34" ht="15.75" customHeight="1" x14ac:dyDescent="0.25">
      <c r="A802" s="105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</row>
    <row r="803" spans="1:34" ht="15.75" customHeight="1" x14ac:dyDescent="0.25">
      <c r="A803" s="105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</row>
    <row r="804" spans="1:34" ht="15.75" customHeight="1" x14ac:dyDescent="0.25">
      <c r="A804" s="105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</row>
    <row r="805" spans="1:34" ht="15.75" customHeight="1" x14ac:dyDescent="0.25">
      <c r="A805" s="105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</row>
    <row r="806" spans="1:34" ht="15.75" customHeight="1" x14ac:dyDescent="0.25">
      <c r="A806" s="105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</row>
    <row r="807" spans="1:34" ht="15.75" customHeight="1" x14ac:dyDescent="0.25">
      <c r="A807" s="105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</row>
    <row r="808" spans="1:34" ht="15.75" customHeight="1" x14ac:dyDescent="0.25">
      <c r="A808" s="105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</row>
    <row r="809" spans="1:34" ht="15.75" customHeight="1" x14ac:dyDescent="0.25">
      <c r="A809" s="105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</row>
    <row r="810" spans="1:34" ht="15.75" customHeight="1" x14ac:dyDescent="0.25">
      <c r="A810" s="105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</row>
    <row r="811" spans="1:34" ht="15.75" customHeight="1" x14ac:dyDescent="0.25">
      <c r="A811" s="105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</row>
    <row r="812" spans="1:34" ht="15.75" customHeight="1" x14ac:dyDescent="0.25">
      <c r="A812" s="105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</row>
    <row r="813" spans="1:34" ht="15.75" customHeight="1" x14ac:dyDescent="0.25">
      <c r="A813" s="105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</row>
    <row r="814" spans="1:34" ht="15.75" customHeight="1" x14ac:dyDescent="0.25">
      <c r="A814" s="105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</row>
    <row r="815" spans="1:34" ht="15.75" customHeight="1" x14ac:dyDescent="0.25">
      <c r="A815" s="105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</row>
    <row r="816" spans="1:34" ht="15.75" customHeight="1" x14ac:dyDescent="0.25">
      <c r="A816" s="105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</row>
    <row r="817" spans="1:34" ht="15.75" customHeight="1" x14ac:dyDescent="0.25">
      <c r="A817" s="105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</row>
    <row r="818" spans="1:34" ht="15.75" customHeight="1" x14ac:dyDescent="0.25">
      <c r="A818" s="105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</row>
    <row r="819" spans="1:34" ht="15.75" customHeight="1" x14ac:dyDescent="0.25">
      <c r="A819" s="105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</row>
    <row r="820" spans="1:34" ht="15.75" customHeight="1" x14ac:dyDescent="0.25">
      <c r="A820" s="105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</row>
    <row r="821" spans="1:34" ht="15.75" customHeight="1" x14ac:dyDescent="0.25">
      <c r="A821" s="105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</row>
    <row r="822" spans="1:34" ht="15.75" customHeight="1" x14ac:dyDescent="0.25">
      <c r="A822" s="105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</row>
    <row r="823" spans="1:34" ht="15.75" customHeight="1" x14ac:dyDescent="0.25">
      <c r="A823" s="105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</row>
    <row r="824" spans="1:34" ht="15.75" customHeight="1" x14ac:dyDescent="0.25">
      <c r="A824" s="105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</row>
    <row r="825" spans="1:34" ht="15.75" customHeight="1" x14ac:dyDescent="0.25">
      <c r="A825" s="105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</row>
    <row r="826" spans="1:34" ht="15.75" customHeight="1" x14ac:dyDescent="0.25">
      <c r="A826" s="105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</row>
    <row r="827" spans="1:34" ht="15.75" customHeight="1" x14ac:dyDescent="0.25">
      <c r="A827" s="105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</row>
    <row r="828" spans="1:34" ht="15.75" customHeight="1" x14ac:dyDescent="0.25">
      <c r="A828" s="105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</row>
    <row r="829" spans="1:34" ht="15.75" customHeight="1" x14ac:dyDescent="0.25">
      <c r="A829" s="105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</row>
    <row r="830" spans="1:34" ht="15.75" customHeight="1" x14ac:dyDescent="0.25">
      <c r="A830" s="105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</row>
    <row r="831" spans="1:34" ht="15.75" customHeight="1" x14ac:dyDescent="0.25">
      <c r="A831" s="105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</row>
    <row r="832" spans="1:34" ht="15.75" customHeight="1" x14ac:dyDescent="0.25">
      <c r="A832" s="105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</row>
    <row r="833" spans="1:34" ht="15.75" customHeight="1" x14ac:dyDescent="0.25">
      <c r="A833" s="105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</row>
    <row r="834" spans="1:34" ht="15.75" customHeight="1" x14ac:dyDescent="0.25">
      <c r="A834" s="105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</row>
    <row r="835" spans="1:34" ht="15.75" customHeight="1" x14ac:dyDescent="0.25">
      <c r="A835" s="105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</row>
    <row r="836" spans="1:34" ht="15.75" customHeight="1" x14ac:dyDescent="0.25">
      <c r="A836" s="105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</row>
    <row r="837" spans="1:34" ht="15.75" customHeight="1" x14ac:dyDescent="0.25">
      <c r="A837" s="105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</row>
    <row r="838" spans="1:34" ht="15.75" customHeight="1" x14ac:dyDescent="0.25">
      <c r="A838" s="105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</row>
    <row r="839" spans="1:34" ht="15.75" customHeight="1" x14ac:dyDescent="0.25">
      <c r="A839" s="105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</row>
    <row r="840" spans="1:34" ht="15.75" customHeight="1" x14ac:dyDescent="0.25">
      <c r="A840" s="105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</row>
    <row r="841" spans="1:34" ht="15.75" customHeight="1" x14ac:dyDescent="0.25">
      <c r="A841" s="105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</row>
    <row r="842" spans="1:34" ht="15.75" customHeight="1" x14ac:dyDescent="0.25">
      <c r="A842" s="105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</row>
    <row r="843" spans="1:34" ht="15.75" customHeight="1" x14ac:dyDescent="0.25">
      <c r="A843" s="105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</row>
    <row r="844" spans="1:34" ht="15.75" customHeight="1" x14ac:dyDescent="0.25">
      <c r="A844" s="105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</row>
    <row r="845" spans="1:34" ht="15.75" customHeight="1" x14ac:dyDescent="0.25">
      <c r="A845" s="105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</row>
    <row r="846" spans="1:34" ht="15.75" customHeight="1" x14ac:dyDescent="0.25">
      <c r="A846" s="105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</row>
    <row r="847" spans="1:34" ht="15.75" customHeight="1" x14ac:dyDescent="0.25">
      <c r="A847" s="105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</row>
    <row r="848" spans="1:34" ht="15.75" customHeight="1" x14ac:dyDescent="0.25">
      <c r="A848" s="105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</row>
    <row r="849" spans="1:34" ht="15.75" customHeight="1" x14ac:dyDescent="0.25">
      <c r="A849" s="105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</row>
    <row r="850" spans="1:34" ht="15.75" customHeight="1" x14ac:dyDescent="0.25">
      <c r="A850" s="105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</row>
    <row r="851" spans="1:34" ht="15.75" customHeight="1" x14ac:dyDescent="0.25">
      <c r="A851" s="105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</row>
    <row r="852" spans="1:34" ht="15.75" customHeight="1" x14ac:dyDescent="0.25">
      <c r="A852" s="105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</row>
    <row r="853" spans="1:34" ht="15.75" customHeight="1" x14ac:dyDescent="0.25">
      <c r="A853" s="105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</row>
    <row r="854" spans="1:34" ht="15.75" customHeight="1" x14ac:dyDescent="0.25">
      <c r="A854" s="105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</row>
    <row r="855" spans="1:34" ht="15.75" customHeight="1" x14ac:dyDescent="0.25">
      <c r="A855" s="105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</row>
    <row r="856" spans="1:34" ht="15.75" customHeight="1" x14ac:dyDescent="0.25">
      <c r="A856" s="105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</row>
    <row r="857" spans="1:34" ht="15.75" customHeight="1" x14ac:dyDescent="0.25">
      <c r="A857" s="105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</row>
    <row r="858" spans="1:34" ht="15.75" customHeight="1" x14ac:dyDescent="0.25">
      <c r="A858" s="105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</row>
    <row r="859" spans="1:34" ht="15.75" customHeight="1" x14ac:dyDescent="0.25">
      <c r="A859" s="105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</row>
    <row r="860" spans="1:34" ht="15.75" customHeight="1" x14ac:dyDescent="0.25">
      <c r="A860" s="105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</row>
    <row r="861" spans="1:34" ht="15.75" customHeight="1" x14ac:dyDescent="0.25">
      <c r="A861" s="105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</row>
    <row r="862" spans="1:34" ht="15.75" customHeight="1" x14ac:dyDescent="0.25">
      <c r="A862" s="105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</row>
    <row r="863" spans="1:34" ht="15.75" customHeight="1" x14ac:dyDescent="0.25">
      <c r="A863" s="105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</row>
    <row r="864" spans="1:34" ht="15.75" customHeight="1" x14ac:dyDescent="0.25">
      <c r="A864" s="105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</row>
    <row r="865" spans="1:34" ht="15.75" customHeight="1" x14ac:dyDescent="0.25">
      <c r="A865" s="105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</row>
    <row r="866" spans="1:34" ht="15.75" customHeight="1" x14ac:dyDescent="0.25">
      <c r="A866" s="105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</row>
    <row r="867" spans="1:34" ht="15.75" customHeight="1" x14ac:dyDescent="0.25">
      <c r="A867" s="105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</row>
    <row r="868" spans="1:34" ht="15.75" customHeight="1" x14ac:dyDescent="0.25">
      <c r="A868" s="105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</row>
    <row r="869" spans="1:34" ht="15.75" customHeight="1" x14ac:dyDescent="0.25">
      <c r="A869" s="105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</row>
    <row r="870" spans="1:34" ht="15.75" customHeight="1" x14ac:dyDescent="0.25">
      <c r="A870" s="105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</row>
    <row r="871" spans="1:34" ht="15.75" customHeight="1" x14ac:dyDescent="0.25">
      <c r="A871" s="105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</row>
    <row r="872" spans="1:34" ht="15.75" customHeight="1" x14ac:dyDescent="0.25">
      <c r="A872" s="105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</row>
    <row r="873" spans="1:34" ht="15.75" customHeight="1" x14ac:dyDescent="0.25">
      <c r="A873" s="105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</row>
    <row r="874" spans="1:34" ht="15.75" customHeight="1" x14ac:dyDescent="0.25">
      <c r="A874" s="105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</row>
    <row r="875" spans="1:34" ht="15.75" customHeight="1" x14ac:dyDescent="0.25">
      <c r="A875" s="105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</row>
    <row r="876" spans="1:34" ht="15.75" customHeight="1" x14ac:dyDescent="0.25">
      <c r="A876" s="105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</row>
    <row r="877" spans="1:34" ht="15.75" customHeight="1" x14ac:dyDescent="0.25">
      <c r="A877" s="105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</row>
    <row r="878" spans="1:34" ht="15.75" customHeight="1" x14ac:dyDescent="0.25">
      <c r="A878" s="105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</row>
    <row r="879" spans="1:34" ht="15.75" customHeight="1" x14ac:dyDescent="0.25">
      <c r="A879" s="105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</row>
    <row r="880" spans="1:34" ht="15.75" customHeight="1" x14ac:dyDescent="0.25">
      <c r="A880" s="105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</row>
    <row r="881" spans="1:34" ht="15.75" customHeight="1" x14ac:dyDescent="0.25">
      <c r="A881" s="105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</row>
    <row r="882" spans="1:34" ht="15.75" customHeight="1" x14ac:dyDescent="0.25">
      <c r="A882" s="105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</row>
    <row r="883" spans="1:34" ht="15.75" customHeight="1" x14ac:dyDescent="0.25">
      <c r="A883" s="105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</row>
    <row r="884" spans="1:34" ht="15.75" customHeight="1" x14ac:dyDescent="0.25">
      <c r="A884" s="105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</row>
    <row r="885" spans="1:34" ht="15.75" customHeight="1" x14ac:dyDescent="0.25">
      <c r="A885" s="105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</row>
    <row r="886" spans="1:34" ht="15.75" customHeight="1" x14ac:dyDescent="0.25">
      <c r="A886" s="105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</row>
    <row r="887" spans="1:34" ht="15.75" customHeight="1" x14ac:dyDescent="0.25">
      <c r="A887" s="105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</row>
    <row r="888" spans="1:34" ht="15.75" customHeight="1" x14ac:dyDescent="0.25">
      <c r="A888" s="105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</row>
    <row r="889" spans="1:34" ht="15.75" customHeight="1" x14ac:dyDescent="0.25">
      <c r="A889" s="105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</row>
    <row r="890" spans="1:34" ht="15.75" customHeight="1" x14ac:dyDescent="0.25">
      <c r="A890" s="105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</row>
    <row r="891" spans="1:34" ht="15.75" customHeight="1" x14ac:dyDescent="0.25">
      <c r="A891" s="105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</row>
    <row r="892" spans="1:34" ht="15.75" customHeight="1" x14ac:dyDescent="0.25">
      <c r="A892" s="105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</row>
    <row r="893" spans="1:34" ht="15.75" customHeight="1" x14ac:dyDescent="0.25">
      <c r="A893" s="105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</row>
    <row r="894" spans="1:34" ht="15.75" customHeight="1" x14ac:dyDescent="0.25">
      <c r="A894" s="105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</row>
    <row r="895" spans="1:34" ht="15.75" customHeight="1" x14ac:dyDescent="0.25">
      <c r="A895" s="105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</row>
    <row r="896" spans="1:34" ht="15.75" customHeight="1" x14ac:dyDescent="0.25">
      <c r="A896" s="105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</row>
    <row r="897" spans="1:34" ht="15.75" customHeight="1" x14ac:dyDescent="0.25">
      <c r="A897" s="105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</row>
    <row r="898" spans="1:34" ht="15.75" customHeight="1" x14ac:dyDescent="0.25">
      <c r="A898" s="105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</row>
    <row r="899" spans="1:34" ht="15.75" customHeight="1" x14ac:dyDescent="0.25">
      <c r="A899" s="105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</row>
    <row r="900" spans="1:34" ht="15.75" customHeight="1" x14ac:dyDescent="0.25">
      <c r="A900" s="105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</row>
    <row r="901" spans="1:34" ht="15.75" customHeight="1" x14ac:dyDescent="0.25">
      <c r="A901" s="105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</row>
    <row r="902" spans="1:34" ht="15.75" customHeight="1" x14ac:dyDescent="0.25">
      <c r="A902" s="105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</row>
    <row r="903" spans="1:34" ht="15.75" customHeight="1" x14ac:dyDescent="0.25">
      <c r="A903" s="105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</row>
    <row r="904" spans="1:34" ht="15.75" customHeight="1" x14ac:dyDescent="0.25">
      <c r="A904" s="105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</row>
    <row r="905" spans="1:34" ht="15.75" customHeight="1" x14ac:dyDescent="0.25">
      <c r="A905" s="105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</row>
    <row r="906" spans="1:34" ht="15.75" customHeight="1" x14ac:dyDescent="0.25">
      <c r="A906" s="105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</row>
    <row r="907" spans="1:34" ht="15.75" customHeight="1" x14ac:dyDescent="0.25">
      <c r="A907" s="105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</row>
    <row r="908" spans="1:34" ht="15.75" customHeight="1" x14ac:dyDescent="0.25">
      <c r="A908" s="105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</row>
    <row r="909" spans="1:34" ht="15.75" customHeight="1" x14ac:dyDescent="0.25">
      <c r="A909" s="105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</row>
    <row r="910" spans="1:34" ht="15.75" customHeight="1" x14ac:dyDescent="0.25">
      <c r="A910" s="105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</row>
    <row r="911" spans="1:34" ht="15.75" customHeight="1" x14ac:dyDescent="0.25">
      <c r="A911" s="105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</row>
    <row r="912" spans="1:34" ht="15.75" customHeight="1" x14ac:dyDescent="0.25">
      <c r="A912" s="105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</row>
    <row r="913" spans="1:34" ht="15.75" customHeight="1" x14ac:dyDescent="0.25">
      <c r="A913" s="105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</row>
    <row r="914" spans="1:34" ht="15.75" customHeight="1" x14ac:dyDescent="0.25">
      <c r="A914" s="105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</row>
    <row r="915" spans="1:34" ht="15.75" customHeight="1" x14ac:dyDescent="0.25">
      <c r="A915" s="105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</row>
    <row r="916" spans="1:34" ht="15.75" customHeight="1" x14ac:dyDescent="0.25">
      <c r="A916" s="105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</row>
    <row r="917" spans="1:34" ht="15.75" customHeight="1" x14ac:dyDescent="0.25">
      <c r="A917" s="105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</row>
    <row r="918" spans="1:34" ht="15.75" customHeight="1" x14ac:dyDescent="0.25">
      <c r="A918" s="105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</row>
    <row r="919" spans="1:34" ht="15.75" customHeight="1" x14ac:dyDescent="0.25">
      <c r="A919" s="105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</row>
    <row r="920" spans="1:34" ht="15.75" customHeight="1" x14ac:dyDescent="0.25">
      <c r="A920" s="105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</row>
    <row r="921" spans="1:34" ht="15.75" customHeight="1" x14ac:dyDescent="0.25">
      <c r="A921" s="105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</row>
    <row r="922" spans="1:34" ht="15.75" customHeight="1" x14ac:dyDescent="0.25">
      <c r="A922" s="105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</row>
    <row r="923" spans="1:34" ht="15.75" customHeight="1" x14ac:dyDescent="0.25">
      <c r="A923" s="105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</row>
    <row r="924" spans="1:34" ht="15.75" customHeight="1" x14ac:dyDescent="0.25">
      <c r="A924" s="105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</row>
    <row r="925" spans="1:34" ht="15.75" customHeight="1" x14ac:dyDescent="0.25">
      <c r="A925" s="105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</row>
    <row r="926" spans="1:34" ht="15.75" customHeight="1" x14ac:dyDescent="0.25">
      <c r="A926" s="105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</row>
    <row r="927" spans="1:34" ht="15.75" customHeight="1" x14ac:dyDescent="0.25">
      <c r="A927" s="105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</row>
    <row r="928" spans="1:34" ht="15.75" customHeight="1" x14ac:dyDescent="0.25">
      <c r="A928" s="105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</row>
    <row r="929" spans="1:34" ht="15.75" customHeight="1" x14ac:dyDescent="0.25">
      <c r="A929" s="105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</row>
    <row r="930" spans="1:34" ht="15.75" customHeight="1" x14ac:dyDescent="0.25">
      <c r="A930" s="105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</row>
    <row r="931" spans="1:34" ht="15.75" customHeight="1" x14ac:dyDescent="0.25">
      <c r="A931" s="105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</row>
    <row r="932" spans="1:34" ht="15.75" customHeight="1" x14ac:dyDescent="0.25">
      <c r="A932" s="105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</row>
    <row r="933" spans="1:34" ht="15.75" customHeight="1" x14ac:dyDescent="0.25">
      <c r="A933" s="105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</row>
    <row r="934" spans="1:34" ht="15.75" customHeight="1" x14ac:dyDescent="0.25">
      <c r="A934" s="105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</row>
    <row r="935" spans="1:34" ht="15.75" customHeight="1" x14ac:dyDescent="0.25">
      <c r="A935" s="105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</row>
    <row r="936" spans="1:34" ht="15.75" customHeight="1" x14ac:dyDescent="0.25">
      <c r="A936" s="105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</row>
    <row r="937" spans="1:34" ht="15.75" customHeight="1" x14ac:dyDescent="0.25">
      <c r="A937" s="105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</row>
    <row r="938" spans="1:34" ht="15.75" customHeight="1" x14ac:dyDescent="0.25">
      <c r="A938" s="105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</row>
    <row r="939" spans="1:34" ht="15.75" customHeight="1" x14ac:dyDescent="0.25">
      <c r="A939" s="105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</row>
    <row r="940" spans="1:34" ht="15.75" customHeight="1" x14ac:dyDescent="0.25">
      <c r="A940" s="105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</row>
    <row r="941" spans="1:34" ht="15.75" customHeight="1" x14ac:dyDescent="0.25">
      <c r="A941" s="105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</row>
    <row r="942" spans="1:34" ht="15.75" customHeight="1" x14ac:dyDescent="0.25">
      <c r="A942" s="105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</row>
    <row r="943" spans="1:34" ht="15.75" customHeight="1" x14ac:dyDescent="0.25">
      <c r="A943" s="105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</row>
    <row r="944" spans="1:34" ht="15.75" customHeight="1" x14ac:dyDescent="0.25">
      <c r="A944" s="105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</row>
    <row r="945" spans="1:34" ht="15.75" customHeight="1" x14ac:dyDescent="0.25">
      <c r="A945" s="105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</row>
    <row r="946" spans="1:34" ht="15.75" customHeight="1" x14ac:dyDescent="0.25">
      <c r="A946" s="105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</row>
    <row r="947" spans="1:34" ht="15.75" customHeight="1" x14ac:dyDescent="0.25">
      <c r="A947" s="105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</row>
    <row r="948" spans="1:34" ht="15.75" customHeight="1" x14ac:dyDescent="0.25">
      <c r="A948" s="105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</row>
    <row r="949" spans="1:34" ht="15.75" customHeight="1" x14ac:dyDescent="0.25">
      <c r="A949" s="105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</row>
    <row r="950" spans="1:34" ht="15.75" customHeight="1" x14ac:dyDescent="0.25">
      <c r="A950" s="105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</row>
    <row r="951" spans="1:34" ht="15.75" customHeight="1" x14ac:dyDescent="0.25">
      <c r="A951" s="105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</row>
    <row r="952" spans="1:34" ht="15.75" customHeight="1" x14ac:dyDescent="0.25">
      <c r="A952" s="105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</row>
    <row r="953" spans="1:34" ht="15.75" customHeight="1" x14ac:dyDescent="0.25">
      <c r="A953" s="105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</row>
    <row r="954" spans="1:34" ht="15.75" customHeight="1" x14ac:dyDescent="0.25">
      <c r="A954" s="105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</row>
    <row r="955" spans="1:34" ht="15.75" customHeight="1" x14ac:dyDescent="0.25">
      <c r="A955" s="105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</row>
    <row r="956" spans="1:34" ht="15.75" customHeight="1" x14ac:dyDescent="0.25">
      <c r="A956" s="105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</row>
    <row r="957" spans="1:34" ht="15.75" customHeight="1" x14ac:dyDescent="0.25">
      <c r="A957" s="105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</row>
    <row r="958" spans="1:34" ht="15.75" customHeight="1" x14ac:dyDescent="0.25">
      <c r="A958" s="105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</row>
    <row r="959" spans="1:34" ht="15.75" customHeight="1" x14ac:dyDescent="0.25">
      <c r="A959" s="105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</row>
    <row r="960" spans="1:34" ht="15.75" customHeight="1" x14ac:dyDescent="0.25">
      <c r="A960" s="105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</row>
    <row r="961" spans="1:34" ht="15.75" customHeight="1" x14ac:dyDescent="0.25">
      <c r="A961" s="105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</row>
    <row r="962" spans="1:34" ht="15.75" customHeight="1" x14ac:dyDescent="0.25">
      <c r="A962" s="105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</row>
    <row r="963" spans="1:34" ht="15.75" customHeight="1" x14ac:dyDescent="0.25">
      <c r="A963" s="105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</row>
    <row r="964" spans="1:34" ht="15.75" customHeight="1" x14ac:dyDescent="0.25">
      <c r="A964" s="105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</row>
    <row r="965" spans="1:34" ht="15.75" customHeight="1" x14ac:dyDescent="0.25">
      <c r="A965" s="105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</row>
    <row r="966" spans="1:34" ht="15.75" customHeight="1" x14ac:dyDescent="0.25">
      <c r="A966" s="105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</row>
    <row r="967" spans="1:34" ht="15.75" customHeight="1" x14ac:dyDescent="0.25">
      <c r="A967" s="105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</row>
    <row r="968" spans="1:34" ht="15.75" customHeight="1" x14ac:dyDescent="0.25">
      <c r="A968" s="105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</row>
    <row r="969" spans="1:34" ht="15.75" customHeight="1" x14ac:dyDescent="0.25">
      <c r="A969" s="105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</row>
    <row r="970" spans="1:34" ht="15.75" customHeight="1" x14ac:dyDescent="0.25">
      <c r="A970" s="105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</row>
    <row r="971" spans="1:34" ht="15.75" customHeight="1" x14ac:dyDescent="0.25">
      <c r="A971" s="105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</row>
    <row r="972" spans="1:34" ht="15.75" customHeight="1" x14ac:dyDescent="0.25">
      <c r="A972" s="105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</row>
    <row r="973" spans="1:34" ht="15.75" customHeight="1" x14ac:dyDescent="0.25">
      <c r="A973" s="105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</row>
    <row r="974" spans="1:34" ht="15.75" customHeight="1" x14ac:dyDescent="0.25">
      <c r="A974" s="105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</row>
    <row r="975" spans="1:34" ht="15.75" customHeight="1" x14ac:dyDescent="0.25">
      <c r="A975" s="105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</row>
    <row r="976" spans="1:34" ht="15.75" customHeight="1" x14ac:dyDescent="0.25">
      <c r="A976" s="105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</row>
    <row r="977" spans="1:34" ht="15.75" customHeight="1" x14ac:dyDescent="0.25">
      <c r="A977" s="105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</row>
    <row r="978" spans="1:34" ht="15.75" customHeight="1" x14ac:dyDescent="0.25">
      <c r="A978" s="105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</row>
    <row r="979" spans="1:34" ht="15.75" customHeight="1" x14ac:dyDescent="0.25">
      <c r="A979" s="105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</row>
    <row r="980" spans="1:34" ht="15.75" customHeight="1" x14ac:dyDescent="0.25">
      <c r="A980" s="105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</row>
    <row r="981" spans="1:34" ht="15.75" customHeight="1" x14ac:dyDescent="0.25">
      <c r="A981" s="105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</row>
    <row r="982" spans="1:34" ht="15.75" customHeight="1" x14ac:dyDescent="0.25">
      <c r="A982" s="105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</row>
    <row r="983" spans="1:34" ht="15.75" customHeight="1" x14ac:dyDescent="0.25">
      <c r="A983" s="105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</row>
    <row r="984" spans="1:34" ht="15.75" customHeight="1" x14ac:dyDescent="0.25">
      <c r="A984" s="105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</row>
    <row r="985" spans="1:34" ht="15.75" customHeight="1" x14ac:dyDescent="0.25">
      <c r="A985" s="105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</row>
    <row r="986" spans="1:34" ht="15.75" customHeight="1" x14ac:dyDescent="0.25">
      <c r="A986" s="105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</row>
    <row r="987" spans="1:34" ht="15.75" customHeight="1" x14ac:dyDescent="0.25">
      <c r="A987" s="105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</row>
    <row r="988" spans="1:34" ht="15.75" customHeight="1" x14ac:dyDescent="0.25">
      <c r="A988" s="105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</row>
    <row r="989" spans="1:34" ht="15.75" customHeight="1" x14ac:dyDescent="0.25">
      <c r="A989" s="105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</row>
    <row r="990" spans="1:34" ht="15.75" customHeight="1" x14ac:dyDescent="0.25">
      <c r="A990" s="105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</row>
    <row r="991" spans="1:34" ht="15.75" customHeight="1" x14ac:dyDescent="0.25">
      <c r="A991" s="105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</row>
    <row r="992" spans="1:34" ht="15.75" customHeight="1" x14ac:dyDescent="0.25">
      <c r="A992" s="105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</row>
    <row r="993" spans="1:34" ht="15.75" customHeight="1" x14ac:dyDescent="0.25">
      <c r="A993" s="105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</row>
    <row r="994" spans="1:34" ht="15.75" customHeight="1" x14ac:dyDescent="0.25">
      <c r="A994" s="105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</row>
    <row r="995" spans="1:34" ht="15.75" customHeight="1" x14ac:dyDescent="0.25">
      <c r="A995" s="105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</row>
    <row r="996" spans="1:34" ht="15.75" customHeight="1" x14ac:dyDescent="0.25">
      <c r="A996" s="105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</row>
    <row r="997" spans="1:34" ht="15.75" customHeight="1" x14ac:dyDescent="0.25">
      <c r="A997" s="105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</row>
    <row r="998" spans="1:34" ht="15.75" customHeight="1" x14ac:dyDescent="0.25">
      <c r="A998" s="105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</row>
    <row r="999" spans="1:34" ht="15.75" customHeight="1" x14ac:dyDescent="0.25">
      <c r="A999" s="105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</row>
    <row r="1000" spans="1:34" ht="15.75" customHeight="1" x14ac:dyDescent="0.25">
      <c r="A1000" s="105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</row>
    <row r="1001" spans="1:34" ht="15.75" customHeight="1" x14ac:dyDescent="0.25">
      <c r="A1001" s="105"/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</row>
    <row r="1002" spans="1:34" ht="15.75" customHeight="1" x14ac:dyDescent="0.25">
      <c r="A1002" s="105"/>
      <c r="B1002" s="106"/>
      <c r="C1002" s="106"/>
      <c r="D1002" s="106"/>
      <c r="E1002" s="106"/>
      <c r="F1002" s="106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</row>
    <row r="1003" spans="1:34" ht="15.75" customHeight="1" x14ac:dyDescent="0.25">
      <c r="A1003" s="105"/>
      <c r="B1003" s="106"/>
      <c r="C1003" s="106"/>
      <c r="D1003" s="106"/>
      <c r="E1003" s="106"/>
      <c r="F1003" s="106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</row>
    <row r="1004" spans="1:34" ht="15.75" customHeight="1" x14ac:dyDescent="0.25">
      <c r="A1004" s="105"/>
      <c r="B1004" s="106"/>
      <c r="C1004" s="106"/>
      <c r="D1004" s="106"/>
      <c r="E1004" s="106"/>
      <c r="F1004" s="106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</row>
    <row r="1005" spans="1:34" ht="15.75" customHeight="1" x14ac:dyDescent="0.25">
      <c r="A1005" s="105"/>
      <c r="B1005" s="106"/>
      <c r="C1005" s="106"/>
      <c r="D1005" s="106"/>
      <c r="E1005" s="106"/>
      <c r="F1005" s="106"/>
      <c r="G1005" s="106"/>
      <c r="H1005" s="106"/>
      <c r="I1005" s="106"/>
      <c r="J1005" s="106"/>
      <c r="K1005" s="106"/>
      <c r="L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</row>
    <row r="1006" spans="1:34" ht="15.75" customHeight="1" x14ac:dyDescent="0.25">
      <c r="A1006" s="105"/>
      <c r="B1006" s="106"/>
      <c r="C1006" s="106"/>
      <c r="D1006" s="106"/>
      <c r="E1006" s="106"/>
      <c r="F1006" s="106"/>
      <c r="G1006" s="106"/>
      <c r="H1006" s="106"/>
      <c r="I1006" s="106"/>
      <c r="J1006" s="106"/>
      <c r="K1006" s="106"/>
      <c r="L1006" s="106"/>
      <c r="M1006" s="106"/>
      <c r="N1006" s="106"/>
      <c r="O1006" s="106"/>
      <c r="P1006" s="106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</row>
    <row r="1007" spans="1:34" ht="15.75" customHeight="1" x14ac:dyDescent="0.25">
      <c r="A1007" s="105"/>
      <c r="B1007" s="106"/>
      <c r="C1007" s="106"/>
      <c r="D1007" s="106"/>
      <c r="E1007" s="106"/>
      <c r="F1007" s="106"/>
      <c r="G1007" s="106"/>
      <c r="H1007" s="106"/>
      <c r="I1007" s="106"/>
      <c r="J1007" s="106"/>
      <c r="K1007" s="106"/>
      <c r="L1007" s="106"/>
      <c r="M1007" s="106"/>
      <c r="N1007" s="106"/>
      <c r="O1007" s="106"/>
      <c r="P1007" s="106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</row>
    <row r="1008" spans="1:34" ht="15.75" customHeight="1" x14ac:dyDescent="0.25">
      <c r="A1008" s="105"/>
      <c r="B1008" s="106"/>
      <c r="C1008" s="106"/>
      <c r="D1008" s="106"/>
      <c r="E1008" s="106"/>
      <c r="F1008" s="106"/>
      <c r="G1008" s="106"/>
      <c r="H1008" s="106"/>
      <c r="I1008" s="106"/>
      <c r="J1008" s="106"/>
      <c r="K1008" s="106"/>
      <c r="L1008" s="106"/>
      <c r="M1008" s="106"/>
      <c r="N1008" s="106"/>
      <c r="O1008" s="106"/>
      <c r="P1008" s="106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</row>
    <row r="1009" spans="1:34" ht="15.75" customHeight="1" x14ac:dyDescent="0.25">
      <c r="A1009" s="105"/>
      <c r="B1009" s="106"/>
      <c r="C1009" s="106"/>
      <c r="D1009" s="106"/>
      <c r="E1009" s="106"/>
      <c r="F1009" s="106"/>
      <c r="G1009" s="106"/>
      <c r="H1009" s="106"/>
      <c r="I1009" s="106"/>
      <c r="J1009" s="106"/>
      <c r="K1009" s="106"/>
      <c r="L1009" s="106"/>
      <c r="M1009" s="106"/>
      <c r="N1009" s="106"/>
      <c r="O1009" s="106"/>
      <c r="P1009" s="106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</row>
    <row r="1010" spans="1:34" ht="15.75" customHeight="1" x14ac:dyDescent="0.25">
      <c r="A1010" s="105"/>
      <c r="B1010" s="106"/>
      <c r="C1010" s="106"/>
      <c r="D1010" s="106"/>
      <c r="E1010" s="106"/>
      <c r="F1010" s="106"/>
      <c r="G1010" s="106"/>
      <c r="H1010" s="106"/>
      <c r="I1010" s="106"/>
      <c r="J1010" s="106"/>
      <c r="K1010" s="106"/>
      <c r="L1010" s="106"/>
      <c r="M1010" s="106"/>
      <c r="N1010" s="106"/>
      <c r="O1010" s="106"/>
      <c r="P1010" s="106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</row>
    <row r="1011" spans="1:34" ht="15.75" customHeight="1" x14ac:dyDescent="0.25">
      <c r="A1011" s="105"/>
      <c r="B1011" s="106"/>
      <c r="C1011" s="106"/>
      <c r="D1011" s="106"/>
      <c r="E1011" s="106"/>
      <c r="F1011" s="106"/>
      <c r="G1011" s="106"/>
      <c r="H1011" s="106"/>
      <c r="I1011" s="106"/>
      <c r="J1011" s="106"/>
      <c r="K1011" s="106"/>
      <c r="L1011" s="106"/>
      <c r="M1011" s="106"/>
      <c r="N1011" s="106"/>
      <c r="O1011" s="106"/>
      <c r="P1011" s="106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</row>
    <row r="1012" spans="1:34" ht="15.75" customHeight="1" x14ac:dyDescent="0.25">
      <c r="A1012" s="105"/>
      <c r="B1012" s="106"/>
      <c r="C1012" s="106"/>
      <c r="D1012" s="106"/>
      <c r="E1012" s="106"/>
      <c r="F1012" s="106"/>
      <c r="G1012" s="106"/>
      <c r="H1012" s="106"/>
      <c r="I1012" s="106"/>
      <c r="J1012" s="106"/>
      <c r="K1012" s="106"/>
      <c r="L1012" s="106"/>
      <c r="M1012" s="106"/>
      <c r="N1012" s="106"/>
      <c r="O1012" s="106"/>
      <c r="P1012" s="106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</row>
    <row r="1013" spans="1:34" ht="15.75" customHeight="1" x14ac:dyDescent="0.25">
      <c r="A1013" s="105"/>
      <c r="B1013" s="106"/>
      <c r="C1013" s="106"/>
      <c r="D1013" s="106"/>
      <c r="E1013" s="106"/>
      <c r="F1013" s="106"/>
      <c r="G1013" s="106"/>
      <c r="H1013" s="106"/>
      <c r="I1013" s="106"/>
      <c r="J1013" s="106"/>
      <c r="K1013" s="106"/>
      <c r="L1013" s="106"/>
      <c r="M1013" s="106"/>
      <c r="N1013" s="106"/>
      <c r="O1013" s="106"/>
      <c r="P1013" s="106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</row>
    <row r="1014" spans="1:34" ht="15.75" customHeight="1" x14ac:dyDescent="0.25">
      <c r="A1014" s="105"/>
      <c r="B1014" s="106"/>
      <c r="C1014" s="106"/>
      <c r="D1014" s="106"/>
      <c r="E1014" s="106"/>
      <c r="F1014" s="106"/>
      <c r="G1014" s="106"/>
      <c r="H1014" s="106"/>
      <c r="I1014" s="106"/>
      <c r="J1014" s="106"/>
      <c r="K1014" s="106"/>
      <c r="L1014" s="106"/>
      <c r="M1014" s="106"/>
      <c r="N1014" s="106"/>
      <c r="O1014" s="106"/>
      <c r="P1014" s="106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</row>
    <row r="1015" spans="1:34" ht="15.75" customHeight="1" x14ac:dyDescent="0.25">
      <c r="A1015" s="105"/>
      <c r="B1015" s="106"/>
      <c r="C1015" s="106"/>
      <c r="D1015" s="106"/>
      <c r="E1015" s="106"/>
      <c r="F1015" s="106"/>
      <c r="G1015" s="106"/>
      <c r="H1015" s="106"/>
      <c r="I1015" s="106"/>
      <c r="J1015" s="106"/>
      <c r="K1015" s="106"/>
      <c r="L1015" s="106"/>
      <c r="M1015" s="106"/>
      <c r="N1015" s="106"/>
      <c r="O1015" s="106"/>
      <c r="P1015" s="106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</row>
    <row r="1016" spans="1:34" ht="15.75" customHeight="1" x14ac:dyDescent="0.25">
      <c r="A1016" s="105"/>
      <c r="B1016" s="106"/>
      <c r="C1016" s="106"/>
      <c r="D1016" s="106"/>
      <c r="E1016" s="106"/>
      <c r="F1016" s="106"/>
      <c r="G1016" s="106"/>
      <c r="H1016" s="106"/>
      <c r="I1016" s="106"/>
      <c r="J1016" s="106"/>
      <c r="K1016" s="106"/>
      <c r="L1016" s="106"/>
      <c r="M1016" s="106"/>
      <c r="N1016" s="106"/>
      <c r="O1016" s="106"/>
      <c r="P1016" s="106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</row>
    <row r="1017" spans="1:34" ht="15.75" customHeight="1" x14ac:dyDescent="0.25">
      <c r="A1017" s="105"/>
      <c r="B1017" s="106"/>
      <c r="C1017" s="106"/>
      <c r="D1017" s="106"/>
      <c r="E1017" s="106"/>
      <c r="F1017" s="106"/>
      <c r="G1017" s="106"/>
      <c r="H1017" s="106"/>
      <c r="I1017" s="106"/>
      <c r="J1017" s="106"/>
      <c r="K1017" s="106"/>
      <c r="L1017" s="106"/>
      <c r="M1017" s="106"/>
      <c r="N1017" s="106"/>
      <c r="O1017" s="106"/>
      <c r="P1017" s="106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</row>
    <row r="1018" spans="1:34" ht="15.75" customHeight="1" x14ac:dyDescent="0.25">
      <c r="A1018" s="105"/>
      <c r="B1018" s="106"/>
      <c r="C1018" s="106"/>
      <c r="D1018" s="106"/>
      <c r="E1018" s="106"/>
      <c r="F1018" s="106"/>
      <c r="G1018" s="106"/>
      <c r="H1018" s="106"/>
      <c r="I1018" s="106"/>
      <c r="J1018" s="106"/>
      <c r="K1018" s="106"/>
      <c r="L1018" s="106"/>
      <c r="M1018" s="106"/>
      <c r="N1018" s="106"/>
      <c r="O1018" s="106"/>
      <c r="P1018" s="106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</row>
    <row r="1019" spans="1:34" ht="15.75" customHeight="1" x14ac:dyDescent="0.25">
      <c r="A1019" s="105"/>
      <c r="B1019" s="106"/>
      <c r="C1019" s="106"/>
      <c r="D1019" s="106"/>
      <c r="E1019" s="106"/>
      <c r="F1019" s="106"/>
      <c r="G1019" s="106"/>
      <c r="H1019" s="106"/>
      <c r="I1019" s="106"/>
      <c r="J1019" s="106"/>
      <c r="K1019" s="106"/>
      <c r="L1019" s="106"/>
      <c r="M1019" s="106"/>
      <c r="N1019" s="106"/>
      <c r="O1019" s="106"/>
      <c r="P1019" s="106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</row>
    <row r="1020" spans="1:34" ht="15.75" customHeight="1" x14ac:dyDescent="0.25">
      <c r="A1020" s="105"/>
      <c r="B1020" s="106"/>
      <c r="C1020" s="106"/>
      <c r="D1020" s="106"/>
      <c r="E1020" s="106"/>
      <c r="F1020" s="106"/>
      <c r="G1020" s="106"/>
      <c r="H1020" s="106"/>
      <c r="I1020" s="106"/>
      <c r="J1020" s="106"/>
      <c r="K1020" s="106"/>
      <c r="L1020" s="106"/>
      <c r="M1020" s="106"/>
      <c r="N1020" s="106"/>
      <c r="O1020" s="106"/>
      <c r="P1020" s="106"/>
      <c r="Q1020" s="106"/>
      <c r="R1020" s="106"/>
      <c r="S1020" s="106"/>
      <c r="T1020" s="106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</row>
    <row r="1021" spans="1:34" ht="15.75" customHeight="1" x14ac:dyDescent="0.25">
      <c r="A1021" s="105"/>
      <c r="B1021" s="106"/>
      <c r="C1021" s="106"/>
      <c r="D1021" s="106"/>
      <c r="E1021" s="106"/>
      <c r="F1021" s="106"/>
      <c r="G1021" s="106"/>
      <c r="H1021" s="106"/>
      <c r="I1021" s="106"/>
      <c r="J1021" s="106"/>
      <c r="K1021" s="106"/>
      <c r="L1021" s="106"/>
      <c r="M1021" s="106"/>
      <c r="N1021" s="106"/>
      <c r="O1021" s="106"/>
      <c r="P1021" s="106"/>
      <c r="Q1021" s="106"/>
      <c r="R1021" s="106"/>
      <c r="S1021" s="106"/>
      <c r="T1021" s="106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</row>
    <row r="1022" spans="1:34" ht="15.75" customHeight="1" x14ac:dyDescent="0.25">
      <c r="A1022" s="105"/>
      <c r="B1022" s="106"/>
      <c r="C1022" s="106"/>
      <c r="D1022" s="106"/>
      <c r="E1022" s="106"/>
      <c r="F1022" s="106"/>
      <c r="G1022" s="106"/>
      <c r="H1022" s="106"/>
      <c r="I1022" s="106"/>
      <c r="J1022" s="106"/>
      <c r="K1022" s="106"/>
      <c r="L1022" s="106"/>
      <c r="M1022" s="106"/>
      <c r="N1022" s="106"/>
      <c r="O1022" s="106"/>
      <c r="P1022" s="106"/>
      <c r="Q1022" s="106"/>
      <c r="R1022" s="106"/>
      <c r="S1022" s="106"/>
      <c r="T1022" s="106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</row>
    <row r="1023" spans="1:34" ht="15.75" customHeight="1" x14ac:dyDescent="0.25">
      <c r="A1023" s="105"/>
      <c r="B1023" s="106"/>
      <c r="C1023" s="106"/>
      <c r="D1023" s="106"/>
      <c r="E1023" s="106"/>
      <c r="F1023" s="106"/>
      <c r="G1023" s="106"/>
      <c r="H1023" s="106"/>
      <c r="I1023" s="106"/>
      <c r="J1023" s="106"/>
      <c r="K1023" s="106"/>
      <c r="L1023" s="106"/>
      <c r="M1023" s="106"/>
      <c r="N1023" s="106"/>
      <c r="O1023" s="106"/>
      <c r="P1023" s="106"/>
      <c r="Q1023" s="106"/>
      <c r="R1023" s="106"/>
      <c r="S1023" s="106"/>
      <c r="T1023" s="106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</row>
    <row r="1024" spans="1:34" ht="15.75" customHeight="1" x14ac:dyDescent="0.25">
      <c r="A1024" s="105"/>
      <c r="B1024" s="106"/>
      <c r="C1024" s="106"/>
      <c r="D1024" s="106"/>
      <c r="E1024" s="106"/>
      <c r="F1024" s="106"/>
      <c r="G1024" s="106"/>
      <c r="H1024" s="106"/>
      <c r="I1024" s="106"/>
      <c r="J1024" s="106"/>
      <c r="K1024" s="106"/>
      <c r="L1024" s="106"/>
      <c r="M1024" s="106"/>
      <c r="N1024" s="106"/>
      <c r="O1024" s="106"/>
      <c r="P1024" s="106"/>
      <c r="Q1024" s="106"/>
      <c r="R1024" s="106"/>
      <c r="S1024" s="106"/>
      <c r="T1024" s="106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</row>
    <row r="1025" spans="1:34" ht="15.75" customHeight="1" x14ac:dyDescent="0.25">
      <c r="A1025" s="105"/>
      <c r="B1025" s="106"/>
      <c r="C1025" s="106"/>
      <c r="D1025" s="106"/>
      <c r="E1025" s="106"/>
      <c r="F1025" s="106"/>
      <c r="G1025" s="106"/>
      <c r="H1025" s="106"/>
      <c r="I1025" s="106"/>
      <c r="J1025" s="106"/>
      <c r="K1025" s="106"/>
      <c r="L1025" s="106"/>
      <c r="M1025" s="106"/>
      <c r="N1025" s="106"/>
      <c r="O1025" s="106"/>
      <c r="P1025" s="106"/>
      <c r="Q1025" s="106"/>
      <c r="R1025" s="106"/>
      <c r="S1025" s="106"/>
      <c r="T1025" s="106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</row>
    <row r="1026" spans="1:34" ht="15.75" customHeight="1" x14ac:dyDescent="0.25">
      <c r="A1026" s="105"/>
      <c r="B1026" s="106"/>
      <c r="C1026" s="106"/>
      <c r="D1026" s="106"/>
      <c r="E1026" s="106"/>
      <c r="F1026" s="106"/>
      <c r="G1026" s="106"/>
      <c r="H1026" s="106"/>
      <c r="I1026" s="106"/>
      <c r="J1026" s="106"/>
      <c r="K1026" s="106"/>
      <c r="L1026" s="106"/>
      <c r="M1026" s="106"/>
      <c r="N1026" s="106"/>
      <c r="O1026" s="106"/>
      <c r="P1026" s="106"/>
      <c r="Q1026" s="106"/>
      <c r="R1026" s="106"/>
      <c r="S1026" s="106"/>
      <c r="T1026" s="106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</row>
    <row r="1027" spans="1:34" ht="15.75" customHeight="1" x14ac:dyDescent="0.25">
      <c r="A1027" s="105"/>
      <c r="B1027" s="106"/>
      <c r="C1027" s="106"/>
      <c r="D1027" s="106"/>
      <c r="E1027" s="106"/>
      <c r="F1027" s="106"/>
      <c r="G1027" s="106"/>
      <c r="H1027" s="106"/>
      <c r="I1027" s="106"/>
      <c r="J1027" s="106"/>
      <c r="K1027" s="106"/>
      <c r="L1027" s="106"/>
      <c r="M1027" s="106"/>
      <c r="N1027" s="106"/>
      <c r="O1027" s="106"/>
      <c r="P1027" s="106"/>
      <c r="Q1027" s="106"/>
      <c r="R1027" s="106"/>
      <c r="S1027" s="106"/>
      <c r="T1027" s="106"/>
      <c r="U1027" s="106"/>
      <c r="V1027" s="106"/>
      <c r="W1027" s="106"/>
      <c r="X1027" s="106"/>
      <c r="Y1027" s="106"/>
      <c r="Z1027" s="106"/>
      <c r="AA1027" s="106"/>
      <c r="AB1027" s="106"/>
      <c r="AC1027" s="106"/>
      <c r="AD1027" s="106"/>
      <c r="AE1027" s="106"/>
      <c r="AF1027" s="106"/>
      <c r="AG1027" s="106"/>
      <c r="AH1027" s="106"/>
    </row>
    <row r="1028" spans="1:34" ht="15.75" customHeight="1" x14ac:dyDescent="0.25">
      <c r="A1028" s="105"/>
      <c r="B1028" s="106"/>
      <c r="C1028" s="106"/>
      <c r="D1028" s="106"/>
      <c r="E1028" s="106"/>
      <c r="F1028" s="106"/>
      <c r="G1028" s="106"/>
      <c r="H1028" s="106"/>
      <c r="I1028" s="106"/>
      <c r="J1028" s="106"/>
      <c r="K1028" s="106"/>
      <c r="L1028" s="106"/>
      <c r="M1028" s="106"/>
      <c r="N1028" s="106"/>
      <c r="O1028" s="106"/>
      <c r="P1028" s="106"/>
      <c r="Q1028" s="106"/>
      <c r="R1028" s="106"/>
      <c r="S1028" s="106"/>
      <c r="T1028" s="106"/>
      <c r="U1028" s="106"/>
      <c r="V1028" s="106"/>
      <c r="W1028" s="106"/>
      <c r="X1028" s="106"/>
      <c r="Y1028" s="106"/>
      <c r="Z1028" s="106"/>
      <c r="AA1028" s="106"/>
      <c r="AB1028" s="106"/>
      <c r="AC1028" s="106"/>
      <c r="AD1028" s="106"/>
      <c r="AE1028" s="106"/>
      <c r="AF1028" s="106"/>
      <c r="AG1028" s="106"/>
      <c r="AH1028" s="106"/>
    </row>
    <row r="1029" spans="1:34" ht="15.75" customHeight="1" x14ac:dyDescent="0.25">
      <c r="A1029" s="105"/>
      <c r="B1029" s="106"/>
      <c r="C1029" s="106"/>
      <c r="D1029" s="106"/>
      <c r="E1029" s="106"/>
      <c r="F1029" s="106"/>
      <c r="G1029" s="106"/>
      <c r="H1029" s="106"/>
      <c r="I1029" s="106"/>
      <c r="J1029" s="106"/>
      <c r="K1029" s="106"/>
      <c r="L1029" s="106"/>
      <c r="M1029" s="106"/>
      <c r="N1029" s="106"/>
      <c r="O1029" s="106"/>
      <c r="P1029" s="106"/>
      <c r="Q1029" s="106"/>
      <c r="R1029" s="106"/>
      <c r="S1029" s="106"/>
      <c r="T1029" s="106"/>
      <c r="U1029" s="106"/>
      <c r="V1029" s="106"/>
      <c r="W1029" s="106"/>
      <c r="X1029" s="106"/>
      <c r="Y1029" s="106"/>
      <c r="Z1029" s="106"/>
      <c r="AA1029" s="106"/>
      <c r="AB1029" s="106"/>
      <c r="AC1029" s="106"/>
      <c r="AD1029" s="106"/>
      <c r="AE1029" s="106"/>
      <c r="AF1029" s="106"/>
      <c r="AG1029" s="106"/>
      <c r="AH1029" s="106"/>
    </row>
    <row r="1030" spans="1:34" ht="15.75" customHeight="1" x14ac:dyDescent="0.25">
      <c r="A1030" s="105"/>
      <c r="B1030" s="106"/>
      <c r="C1030" s="106"/>
      <c r="D1030" s="106"/>
      <c r="E1030" s="106"/>
      <c r="F1030" s="106"/>
      <c r="G1030" s="106"/>
      <c r="H1030" s="106"/>
      <c r="I1030" s="106"/>
      <c r="J1030" s="106"/>
      <c r="K1030" s="106"/>
      <c r="L1030" s="106"/>
      <c r="M1030" s="106"/>
      <c r="N1030" s="106"/>
      <c r="O1030" s="106"/>
      <c r="P1030" s="106"/>
      <c r="Q1030" s="106"/>
      <c r="R1030" s="106"/>
      <c r="S1030" s="106"/>
      <c r="T1030" s="106"/>
      <c r="U1030" s="106"/>
      <c r="V1030" s="106"/>
      <c r="W1030" s="106"/>
      <c r="X1030" s="106"/>
      <c r="Y1030" s="106"/>
      <c r="Z1030" s="106"/>
      <c r="AA1030" s="106"/>
      <c r="AB1030" s="106"/>
      <c r="AC1030" s="106"/>
      <c r="AD1030" s="106"/>
      <c r="AE1030" s="106"/>
      <c r="AF1030" s="106"/>
      <c r="AG1030" s="106"/>
      <c r="AH1030" s="106"/>
    </row>
    <row r="1031" spans="1:34" ht="15.75" customHeight="1" x14ac:dyDescent="0.25">
      <c r="A1031" s="105"/>
      <c r="B1031" s="106"/>
      <c r="C1031" s="106"/>
      <c r="D1031" s="106"/>
      <c r="E1031" s="106"/>
      <c r="F1031" s="106"/>
      <c r="G1031" s="106"/>
      <c r="H1031" s="106"/>
      <c r="I1031" s="106"/>
      <c r="J1031" s="106"/>
      <c r="K1031" s="106"/>
      <c r="L1031" s="106"/>
      <c r="M1031" s="106"/>
      <c r="N1031" s="106"/>
      <c r="O1031" s="106"/>
      <c r="P1031" s="106"/>
      <c r="Q1031" s="106"/>
      <c r="R1031" s="106"/>
      <c r="S1031" s="106"/>
      <c r="T1031" s="106"/>
      <c r="U1031" s="106"/>
      <c r="V1031" s="106"/>
      <c r="W1031" s="106"/>
      <c r="X1031" s="106"/>
      <c r="Y1031" s="106"/>
      <c r="Z1031" s="106"/>
      <c r="AA1031" s="106"/>
      <c r="AB1031" s="106"/>
      <c r="AC1031" s="106"/>
      <c r="AD1031" s="106"/>
      <c r="AE1031" s="106"/>
      <c r="AF1031" s="106"/>
      <c r="AG1031" s="106"/>
      <c r="AH1031" s="106"/>
    </row>
    <row r="1032" spans="1:34" ht="15.75" customHeight="1" x14ac:dyDescent="0.25">
      <c r="A1032" s="105"/>
      <c r="B1032" s="106"/>
      <c r="C1032" s="106"/>
      <c r="D1032" s="106"/>
      <c r="E1032" s="106"/>
      <c r="F1032" s="106"/>
      <c r="G1032" s="106"/>
      <c r="H1032" s="106"/>
      <c r="I1032" s="106"/>
      <c r="J1032" s="106"/>
      <c r="K1032" s="106"/>
      <c r="L1032" s="106"/>
      <c r="M1032" s="106"/>
      <c r="N1032" s="106"/>
      <c r="O1032" s="106"/>
      <c r="P1032" s="106"/>
      <c r="Q1032" s="106"/>
      <c r="R1032" s="106"/>
      <c r="S1032" s="106"/>
      <c r="T1032" s="106"/>
      <c r="U1032" s="106"/>
      <c r="V1032" s="106"/>
      <c r="W1032" s="106"/>
      <c r="X1032" s="106"/>
      <c r="Y1032" s="106"/>
      <c r="Z1032" s="106"/>
      <c r="AA1032" s="106"/>
      <c r="AB1032" s="106"/>
      <c r="AC1032" s="106"/>
      <c r="AD1032" s="106"/>
      <c r="AE1032" s="106"/>
      <c r="AF1032" s="106"/>
      <c r="AG1032" s="106"/>
      <c r="AH1032" s="106"/>
    </row>
    <row r="1033" spans="1:34" ht="15.75" customHeight="1" x14ac:dyDescent="0.25">
      <c r="A1033" s="105"/>
      <c r="B1033" s="106"/>
      <c r="C1033" s="106"/>
      <c r="D1033" s="106"/>
      <c r="E1033" s="106"/>
      <c r="F1033" s="106"/>
      <c r="G1033" s="106"/>
      <c r="H1033" s="106"/>
      <c r="I1033" s="106"/>
      <c r="J1033" s="106"/>
      <c r="K1033" s="106"/>
      <c r="L1033" s="106"/>
      <c r="M1033" s="106"/>
      <c r="N1033" s="106"/>
      <c r="O1033" s="106"/>
      <c r="P1033" s="106"/>
      <c r="Q1033" s="106"/>
      <c r="R1033" s="106"/>
      <c r="S1033" s="106"/>
      <c r="T1033" s="106"/>
      <c r="U1033" s="106"/>
      <c r="V1033" s="106"/>
      <c r="W1033" s="106"/>
      <c r="X1033" s="106"/>
      <c r="Y1033" s="106"/>
      <c r="Z1033" s="106"/>
      <c r="AA1033" s="106"/>
      <c r="AB1033" s="106"/>
      <c r="AC1033" s="106"/>
      <c r="AD1033" s="106"/>
      <c r="AE1033" s="106"/>
      <c r="AF1033" s="106"/>
      <c r="AG1033" s="106"/>
      <c r="AH1033" s="106"/>
    </row>
    <row r="1034" spans="1:34" ht="15.75" customHeight="1" x14ac:dyDescent="0.25">
      <c r="A1034" s="105"/>
      <c r="B1034" s="106"/>
      <c r="C1034" s="106"/>
      <c r="D1034" s="106"/>
      <c r="E1034" s="106"/>
      <c r="F1034" s="106"/>
      <c r="G1034" s="106"/>
      <c r="H1034" s="106"/>
      <c r="I1034" s="106"/>
      <c r="J1034" s="106"/>
      <c r="K1034" s="106"/>
      <c r="L1034" s="106"/>
      <c r="M1034" s="106"/>
      <c r="N1034" s="106"/>
      <c r="O1034" s="106"/>
      <c r="P1034" s="106"/>
      <c r="Q1034" s="106"/>
      <c r="R1034" s="106"/>
      <c r="S1034" s="106"/>
      <c r="T1034" s="106"/>
      <c r="U1034" s="106"/>
      <c r="V1034" s="106"/>
      <c r="W1034" s="106"/>
      <c r="X1034" s="106"/>
      <c r="Y1034" s="106"/>
      <c r="Z1034" s="106"/>
      <c r="AA1034" s="106"/>
      <c r="AB1034" s="106"/>
      <c r="AC1034" s="106"/>
      <c r="AD1034" s="106"/>
      <c r="AE1034" s="106"/>
      <c r="AF1034" s="106"/>
      <c r="AG1034" s="106"/>
      <c r="AH1034" s="106"/>
    </row>
    <row r="1035" spans="1:34" ht="15.75" customHeight="1" x14ac:dyDescent="0.25">
      <c r="A1035" s="105"/>
      <c r="B1035" s="106"/>
      <c r="C1035" s="106"/>
      <c r="D1035" s="106"/>
      <c r="E1035" s="106"/>
      <c r="F1035" s="106"/>
      <c r="G1035" s="106"/>
      <c r="H1035" s="106"/>
      <c r="I1035" s="106"/>
      <c r="J1035" s="106"/>
      <c r="K1035" s="106"/>
      <c r="L1035" s="106"/>
      <c r="M1035" s="106"/>
      <c r="N1035" s="106"/>
      <c r="O1035" s="106"/>
      <c r="P1035" s="106"/>
      <c r="Q1035" s="106"/>
      <c r="R1035" s="106"/>
      <c r="S1035" s="106"/>
      <c r="T1035" s="106"/>
      <c r="U1035" s="106"/>
      <c r="V1035" s="106"/>
      <c r="W1035" s="106"/>
      <c r="X1035" s="106"/>
      <c r="Y1035" s="106"/>
      <c r="Z1035" s="106"/>
      <c r="AA1035" s="106"/>
      <c r="AB1035" s="106"/>
      <c r="AC1035" s="106"/>
      <c r="AD1035" s="106"/>
      <c r="AE1035" s="106"/>
      <c r="AF1035" s="106"/>
      <c r="AG1035" s="106"/>
      <c r="AH1035" s="106"/>
    </row>
    <row r="1036" spans="1:34" ht="15.75" customHeight="1" x14ac:dyDescent="0.25">
      <c r="A1036" s="105"/>
      <c r="B1036" s="106"/>
      <c r="C1036" s="106"/>
      <c r="D1036" s="106"/>
      <c r="E1036" s="106"/>
      <c r="F1036" s="106"/>
      <c r="G1036" s="106"/>
      <c r="H1036" s="106"/>
      <c r="I1036" s="106"/>
      <c r="J1036" s="106"/>
      <c r="K1036" s="106"/>
      <c r="L1036" s="106"/>
      <c r="M1036" s="106"/>
      <c r="N1036" s="106"/>
      <c r="O1036" s="106"/>
      <c r="P1036" s="106"/>
      <c r="Q1036" s="106"/>
      <c r="R1036" s="106"/>
      <c r="S1036" s="106"/>
      <c r="T1036" s="106"/>
      <c r="U1036" s="106"/>
      <c r="V1036" s="106"/>
      <c r="W1036" s="106"/>
      <c r="X1036" s="106"/>
      <c r="Y1036" s="106"/>
      <c r="Z1036" s="106"/>
      <c r="AA1036" s="106"/>
      <c r="AB1036" s="106"/>
      <c r="AC1036" s="106"/>
      <c r="AD1036" s="106"/>
      <c r="AE1036" s="106"/>
      <c r="AF1036" s="106"/>
      <c r="AG1036" s="106"/>
      <c r="AH1036" s="106"/>
    </row>
    <row r="1037" spans="1:34" ht="15.75" customHeight="1" x14ac:dyDescent="0.25">
      <c r="A1037" s="105"/>
      <c r="B1037" s="106"/>
      <c r="C1037" s="106"/>
      <c r="D1037" s="106"/>
      <c r="E1037" s="106"/>
      <c r="F1037" s="106"/>
      <c r="G1037" s="106"/>
      <c r="H1037" s="106"/>
      <c r="I1037" s="106"/>
      <c r="J1037" s="106"/>
      <c r="K1037" s="106"/>
      <c r="L1037" s="106"/>
      <c r="M1037" s="106"/>
      <c r="N1037" s="106"/>
      <c r="O1037" s="106"/>
      <c r="P1037" s="106"/>
      <c r="Q1037" s="106"/>
      <c r="R1037" s="106"/>
      <c r="S1037" s="106"/>
      <c r="T1037" s="106"/>
      <c r="U1037" s="106"/>
      <c r="V1037" s="106"/>
      <c r="W1037" s="106"/>
      <c r="X1037" s="106"/>
      <c r="Y1037" s="106"/>
      <c r="Z1037" s="106"/>
      <c r="AA1037" s="106"/>
      <c r="AB1037" s="106"/>
      <c r="AC1037" s="106"/>
      <c r="AD1037" s="106"/>
      <c r="AE1037" s="106"/>
      <c r="AF1037" s="106"/>
      <c r="AG1037" s="106"/>
      <c r="AH1037" s="106"/>
    </row>
    <row r="1038" spans="1:34" ht="15.75" customHeight="1" x14ac:dyDescent="0.25">
      <c r="A1038" s="105"/>
      <c r="B1038" s="106"/>
      <c r="C1038" s="106"/>
      <c r="D1038" s="106"/>
      <c r="E1038" s="106"/>
      <c r="F1038" s="106"/>
      <c r="G1038" s="106"/>
      <c r="H1038" s="106"/>
      <c r="I1038" s="106"/>
      <c r="J1038" s="106"/>
      <c r="K1038" s="106"/>
      <c r="L1038" s="106"/>
      <c r="M1038" s="106"/>
      <c r="N1038" s="106"/>
      <c r="O1038" s="106"/>
      <c r="P1038" s="106"/>
      <c r="Q1038" s="106"/>
      <c r="R1038" s="106"/>
      <c r="S1038" s="106"/>
      <c r="T1038" s="106"/>
      <c r="U1038" s="106"/>
      <c r="V1038" s="106"/>
      <c r="W1038" s="106"/>
      <c r="X1038" s="106"/>
      <c r="Y1038" s="106"/>
      <c r="Z1038" s="106"/>
      <c r="AA1038" s="106"/>
      <c r="AB1038" s="106"/>
      <c r="AC1038" s="106"/>
      <c r="AD1038" s="106"/>
      <c r="AE1038" s="106"/>
      <c r="AF1038" s="106"/>
      <c r="AG1038" s="106"/>
      <c r="AH1038" s="106"/>
    </row>
    <row r="1039" spans="1:34" ht="15.75" customHeight="1" x14ac:dyDescent="0.25">
      <c r="A1039" s="105"/>
      <c r="B1039" s="106"/>
      <c r="C1039" s="106"/>
      <c r="D1039" s="106"/>
      <c r="E1039" s="106"/>
      <c r="F1039" s="106"/>
      <c r="G1039" s="106"/>
      <c r="H1039" s="106"/>
      <c r="I1039" s="106"/>
      <c r="J1039" s="106"/>
      <c r="K1039" s="106"/>
      <c r="L1039" s="106"/>
      <c r="M1039" s="106"/>
      <c r="N1039" s="106"/>
      <c r="O1039" s="106"/>
      <c r="P1039" s="106"/>
      <c r="Q1039" s="106"/>
      <c r="R1039" s="106"/>
      <c r="S1039" s="106"/>
      <c r="T1039" s="106"/>
      <c r="U1039" s="106"/>
      <c r="V1039" s="106"/>
      <c r="W1039" s="106"/>
      <c r="X1039" s="106"/>
      <c r="Y1039" s="106"/>
      <c r="Z1039" s="106"/>
      <c r="AA1039" s="106"/>
      <c r="AB1039" s="106"/>
      <c r="AC1039" s="106"/>
      <c r="AD1039" s="106"/>
      <c r="AE1039" s="106"/>
      <c r="AF1039" s="106"/>
      <c r="AG1039" s="106"/>
      <c r="AH1039" s="106"/>
    </row>
    <row r="1040" spans="1:34" ht="15.75" customHeight="1" x14ac:dyDescent="0.25">
      <c r="A1040" s="105"/>
      <c r="B1040" s="106"/>
      <c r="C1040" s="106"/>
      <c r="D1040" s="106"/>
      <c r="E1040" s="106"/>
      <c r="F1040" s="106"/>
      <c r="G1040" s="106"/>
      <c r="H1040" s="106"/>
      <c r="I1040" s="106"/>
      <c r="J1040" s="106"/>
      <c r="K1040" s="106"/>
      <c r="L1040" s="106"/>
      <c r="M1040" s="106"/>
      <c r="N1040" s="106"/>
      <c r="O1040" s="106"/>
      <c r="P1040" s="106"/>
      <c r="Q1040" s="106"/>
      <c r="R1040" s="106"/>
      <c r="S1040" s="106"/>
      <c r="T1040" s="106"/>
      <c r="U1040" s="106"/>
      <c r="V1040" s="106"/>
      <c r="W1040" s="106"/>
      <c r="X1040" s="106"/>
      <c r="Y1040" s="106"/>
      <c r="Z1040" s="106"/>
      <c r="AA1040" s="106"/>
      <c r="AB1040" s="106"/>
      <c r="AC1040" s="106"/>
      <c r="AD1040" s="106"/>
      <c r="AE1040" s="106"/>
      <c r="AF1040" s="106"/>
      <c r="AG1040" s="106"/>
      <c r="AH1040" s="106"/>
    </row>
    <row r="1041" spans="1:34" ht="15.75" customHeight="1" x14ac:dyDescent="0.25">
      <c r="A1041" s="105"/>
      <c r="B1041" s="106"/>
      <c r="C1041" s="106"/>
      <c r="D1041" s="106"/>
      <c r="E1041" s="106"/>
      <c r="F1041" s="106"/>
      <c r="G1041" s="106"/>
      <c r="H1041" s="106"/>
      <c r="I1041" s="106"/>
      <c r="J1041" s="106"/>
      <c r="K1041" s="106"/>
      <c r="L1041" s="106"/>
      <c r="M1041" s="106"/>
      <c r="N1041" s="106"/>
      <c r="O1041" s="106"/>
      <c r="P1041" s="106"/>
      <c r="Q1041" s="106"/>
      <c r="R1041" s="106"/>
      <c r="S1041" s="106"/>
      <c r="T1041" s="106"/>
      <c r="U1041" s="106"/>
      <c r="V1041" s="106"/>
      <c r="W1041" s="106"/>
      <c r="X1041" s="106"/>
      <c r="Y1041" s="106"/>
      <c r="Z1041" s="106"/>
      <c r="AA1041" s="106"/>
      <c r="AB1041" s="106"/>
      <c r="AC1041" s="106"/>
      <c r="AD1041" s="106"/>
      <c r="AE1041" s="106"/>
      <c r="AF1041" s="106"/>
      <c r="AG1041" s="106"/>
      <c r="AH1041" s="106"/>
    </row>
    <row r="1042" spans="1:34" ht="15.75" customHeight="1" x14ac:dyDescent="0.25">
      <c r="A1042" s="105"/>
      <c r="B1042" s="106"/>
      <c r="C1042" s="106"/>
      <c r="D1042" s="106"/>
      <c r="E1042" s="106"/>
      <c r="F1042" s="106"/>
      <c r="G1042" s="106"/>
      <c r="H1042" s="106"/>
      <c r="I1042" s="106"/>
      <c r="J1042" s="106"/>
      <c r="K1042" s="106"/>
      <c r="L1042" s="106"/>
      <c r="M1042" s="106"/>
      <c r="N1042" s="106"/>
      <c r="O1042" s="106"/>
      <c r="P1042" s="106"/>
      <c r="Q1042" s="106"/>
      <c r="R1042" s="106"/>
      <c r="S1042" s="106"/>
      <c r="T1042" s="106"/>
      <c r="U1042" s="106"/>
      <c r="V1042" s="106"/>
      <c r="W1042" s="106"/>
      <c r="X1042" s="106"/>
      <c r="Y1042" s="106"/>
      <c r="Z1042" s="106"/>
      <c r="AA1042" s="106"/>
      <c r="AB1042" s="106"/>
      <c r="AC1042" s="106"/>
      <c r="AD1042" s="106"/>
      <c r="AE1042" s="106"/>
      <c r="AF1042" s="106"/>
      <c r="AG1042" s="106"/>
      <c r="AH1042" s="106"/>
    </row>
    <row r="1043" spans="1:34" ht="15.75" customHeight="1" x14ac:dyDescent="0.25">
      <c r="A1043" s="105"/>
      <c r="B1043" s="106"/>
      <c r="C1043" s="106"/>
      <c r="D1043" s="106"/>
      <c r="E1043" s="106"/>
      <c r="F1043" s="106"/>
      <c r="G1043" s="106"/>
      <c r="H1043" s="106"/>
      <c r="I1043" s="106"/>
      <c r="J1043" s="106"/>
      <c r="K1043" s="106"/>
      <c r="L1043" s="106"/>
      <c r="M1043" s="106"/>
      <c r="N1043" s="106"/>
      <c r="O1043" s="106"/>
      <c r="P1043" s="106"/>
      <c r="Q1043" s="106"/>
      <c r="R1043" s="106"/>
      <c r="S1043" s="106"/>
      <c r="T1043" s="106"/>
      <c r="U1043" s="106"/>
      <c r="V1043" s="106"/>
      <c r="W1043" s="106"/>
      <c r="X1043" s="106"/>
      <c r="Y1043" s="106"/>
      <c r="Z1043" s="106"/>
      <c r="AA1043" s="106"/>
      <c r="AB1043" s="106"/>
      <c r="AC1043" s="106"/>
      <c r="AD1043" s="106"/>
      <c r="AE1043" s="106"/>
      <c r="AF1043" s="106"/>
      <c r="AG1043" s="106"/>
      <c r="AH1043" s="106"/>
    </row>
    <row r="1044" spans="1:34" ht="15.75" customHeight="1" x14ac:dyDescent="0.25">
      <c r="A1044" s="105"/>
      <c r="B1044" s="106"/>
      <c r="C1044" s="106"/>
      <c r="D1044" s="106"/>
      <c r="E1044" s="106"/>
      <c r="F1044" s="106"/>
      <c r="G1044" s="106"/>
      <c r="H1044" s="106"/>
      <c r="I1044" s="106"/>
      <c r="J1044" s="106"/>
      <c r="K1044" s="106"/>
      <c r="L1044" s="106"/>
      <c r="M1044" s="106"/>
      <c r="N1044" s="106"/>
      <c r="O1044" s="106"/>
      <c r="P1044" s="106"/>
      <c r="Q1044" s="106"/>
      <c r="R1044" s="106"/>
      <c r="S1044" s="106"/>
      <c r="T1044" s="106"/>
      <c r="U1044" s="106"/>
      <c r="V1044" s="106"/>
      <c r="W1044" s="106"/>
      <c r="X1044" s="106"/>
      <c r="Y1044" s="106"/>
      <c r="Z1044" s="106"/>
      <c r="AA1044" s="106"/>
      <c r="AB1044" s="106"/>
      <c r="AC1044" s="106"/>
      <c r="AD1044" s="106"/>
      <c r="AE1044" s="106"/>
      <c r="AF1044" s="106"/>
      <c r="AG1044" s="106"/>
      <c r="AH1044" s="106"/>
    </row>
    <row r="1045" spans="1:34" ht="15.75" customHeight="1" x14ac:dyDescent="0.25">
      <c r="A1045" s="105"/>
      <c r="B1045" s="106"/>
      <c r="C1045" s="106"/>
      <c r="D1045" s="106"/>
      <c r="E1045" s="106"/>
      <c r="F1045" s="106"/>
      <c r="G1045" s="106"/>
      <c r="H1045" s="106"/>
      <c r="I1045" s="106"/>
      <c r="J1045" s="106"/>
      <c r="K1045" s="106"/>
      <c r="L1045" s="106"/>
      <c r="M1045" s="106"/>
      <c r="N1045" s="106"/>
      <c r="O1045" s="106"/>
      <c r="P1045" s="106"/>
      <c r="Q1045" s="106"/>
      <c r="R1045" s="106"/>
      <c r="S1045" s="106"/>
      <c r="T1045" s="106"/>
      <c r="U1045" s="106"/>
      <c r="V1045" s="106"/>
      <c r="W1045" s="106"/>
      <c r="X1045" s="106"/>
      <c r="Y1045" s="106"/>
      <c r="Z1045" s="106"/>
      <c r="AA1045" s="106"/>
      <c r="AB1045" s="106"/>
      <c r="AC1045" s="106"/>
      <c r="AD1045" s="106"/>
      <c r="AE1045" s="106"/>
      <c r="AF1045" s="106"/>
      <c r="AG1045" s="106"/>
      <c r="AH1045" s="106"/>
    </row>
    <row r="1046" spans="1:34" ht="15.75" customHeight="1" x14ac:dyDescent="0.25">
      <c r="A1046" s="105"/>
      <c r="B1046" s="106"/>
      <c r="C1046" s="106"/>
      <c r="D1046" s="106"/>
      <c r="E1046" s="106"/>
      <c r="F1046" s="106"/>
      <c r="G1046" s="106"/>
      <c r="H1046" s="106"/>
      <c r="I1046" s="106"/>
      <c r="J1046" s="106"/>
      <c r="K1046" s="106"/>
      <c r="L1046" s="106"/>
      <c r="M1046" s="106"/>
      <c r="N1046" s="106"/>
      <c r="O1046" s="106"/>
      <c r="P1046" s="106"/>
      <c r="Q1046" s="106"/>
      <c r="R1046" s="106"/>
      <c r="S1046" s="106"/>
      <c r="T1046" s="106"/>
      <c r="U1046" s="106"/>
      <c r="V1046" s="106"/>
      <c r="W1046" s="106"/>
      <c r="X1046" s="106"/>
      <c r="Y1046" s="106"/>
      <c r="Z1046" s="106"/>
      <c r="AA1046" s="106"/>
      <c r="AB1046" s="106"/>
      <c r="AC1046" s="106"/>
      <c r="AD1046" s="106"/>
      <c r="AE1046" s="106"/>
      <c r="AF1046" s="106"/>
      <c r="AG1046" s="106"/>
      <c r="AH1046" s="106"/>
    </row>
    <row r="1047" spans="1:34" ht="15.75" customHeight="1" x14ac:dyDescent="0.25">
      <c r="A1047" s="105"/>
      <c r="B1047" s="106"/>
      <c r="C1047" s="106"/>
      <c r="D1047" s="106"/>
      <c r="E1047" s="106"/>
      <c r="F1047" s="106"/>
      <c r="G1047" s="106"/>
      <c r="H1047" s="106"/>
      <c r="I1047" s="106"/>
      <c r="J1047" s="106"/>
      <c r="K1047" s="106"/>
      <c r="L1047" s="106"/>
      <c r="M1047" s="106"/>
      <c r="N1047" s="106"/>
      <c r="O1047" s="106"/>
      <c r="P1047" s="106"/>
      <c r="Q1047" s="106"/>
      <c r="R1047" s="106"/>
      <c r="S1047" s="106"/>
      <c r="T1047" s="106"/>
      <c r="U1047" s="106"/>
      <c r="V1047" s="106"/>
      <c r="W1047" s="106"/>
      <c r="X1047" s="106"/>
      <c r="Y1047" s="106"/>
      <c r="Z1047" s="106"/>
      <c r="AA1047" s="106"/>
      <c r="AB1047" s="106"/>
      <c r="AC1047" s="106"/>
      <c r="AD1047" s="106"/>
      <c r="AE1047" s="106"/>
      <c r="AF1047" s="106"/>
      <c r="AG1047" s="106"/>
      <c r="AH1047" s="106"/>
    </row>
    <row r="1048" spans="1:34" ht="15.75" customHeight="1" x14ac:dyDescent="0.25">
      <c r="A1048" s="105"/>
      <c r="B1048" s="106"/>
      <c r="C1048" s="106"/>
      <c r="D1048" s="106"/>
      <c r="E1048" s="106"/>
      <c r="F1048" s="106"/>
      <c r="G1048" s="106"/>
      <c r="H1048" s="106"/>
      <c r="I1048" s="106"/>
      <c r="J1048" s="106"/>
      <c r="K1048" s="106"/>
      <c r="L1048" s="106"/>
      <c r="M1048" s="106"/>
      <c r="N1048" s="106"/>
      <c r="O1048" s="106"/>
      <c r="P1048" s="106"/>
      <c r="Q1048" s="106"/>
      <c r="R1048" s="106"/>
      <c r="S1048" s="106"/>
      <c r="T1048" s="106"/>
      <c r="U1048" s="106"/>
      <c r="V1048" s="106"/>
      <c r="W1048" s="106"/>
      <c r="X1048" s="106"/>
      <c r="Y1048" s="106"/>
      <c r="Z1048" s="106"/>
      <c r="AA1048" s="106"/>
      <c r="AB1048" s="106"/>
      <c r="AC1048" s="106"/>
      <c r="AD1048" s="106"/>
      <c r="AE1048" s="106"/>
      <c r="AF1048" s="106"/>
      <c r="AG1048" s="106"/>
      <c r="AH1048" s="106"/>
    </row>
    <row r="1049" spans="1:34" ht="15.75" customHeight="1" x14ac:dyDescent="0.25">
      <c r="A1049" s="105"/>
      <c r="B1049" s="106"/>
      <c r="C1049" s="106"/>
      <c r="D1049" s="106"/>
      <c r="E1049" s="106"/>
      <c r="F1049" s="106"/>
      <c r="G1049" s="106"/>
      <c r="H1049" s="106"/>
      <c r="I1049" s="106"/>
      <c r="J1049" s="106"/>
      <c r="K1049" s="106"/>
      <c r="L1049" s="106"/>
      <c r="M1049" s="106"/>
      <c r="N1049" s="106"/>
      <c r="O1049" s="106"/>
      <c r="P1049" s="106"/>
      <c r="Q1049" s="106"/>
      <c r="R1049" s="106"/>
      <c r="S1049" s="106"/>
      <c r="T1049" s="106"/>
      <c r="U1049" s="106"/>
      <c r="V1049" s="106"/>
      <c r="W1049" s="106"/>
      <c r="X1049" s="106"/>
      <c r="Y1049" s="106"/>
      <c r="Z1049" s="106"/>
      <c r="AA1049" s="106"/>
      <c r="AB1049" s="106"/>
      <c r="AC1049" s="106"/>
      <c r="AD1049" s="106"/>
      <c r="AE1049" s="106"/>
      <c r="AF1049" s="106"/>
      <c r="AG1049" s="106"/>
      <c r="AH1049" s="106"/>
    </row>
    <row r="1050" spans="1:34" ht="15.75" customHeight="1" x14ac:dyDescent="0.25">
      <c r="A1050" s="105"/>
      <c r="B1050" s="106"/>
      <c r="C1050" s="106"/>
      <c r="D1050" s="106"/>
      <c r="E1050" s="106"/>
      <c r="F1050" s="106"/>
      <c r="G1050" s="106"/>
      <c r="H1050" s="106"/>
      <c r="I1050" s="106"/>
      <c r="J1050" s="106"/>
      <c r="K1050" s="106"/>
      <c r="L1050" s="106"/>
      <c r="M1050" s="106"/>
      <c r="N1050" s="106"/>
      <c r="O1050" s="106"/>
      <c r="P1050" s="106"/>
      <c r="Q1050" s="106"/>
      <c r="R1050" s="106"/>
      <c r="S1050" s="106"/>
      <c r="T1050" s="106"/>
      <c r="U1050" s="106"/>
      <c r="V1050" s="106"/>
      <c r="W1050" s="106"/>
      <c r="X1050" s="106"/>
      <c r="Y1050" s="106"/>
      <c r="Z1050" s="106"/>
      <c r="AA1050" s="106"/>
      <c r="AB1050" s="106"/>
      <c r="AC1050" s="106"/>
      <c r="AD1050" s="106"/>
      <c r="AE1050" s="106"/>
      <c r="AF1050" s="106"/>
      <c r="AG1050" s="106"/>
      <c r="AH1050" s="106"/>
    </row>
    <row r="1051" spans="1:34" ht="15.75" customHeight="1" x14ac:dyDescent="0.25">
      <c r="A1051" s="105"/>
      <c r="B1051" s="106"/>
      <c r="C1051" s="106"/>
      <c r="D1051" s="106"/>
      <c r="E1051" s="106"/>
      <c r="F1051" s="106"/>
      <c r="G1051" s="106"/>
      <c r="H1051" s="106"/>
      <c r="I1051" s="106"/>
      <c r="J1051" s="106"/>
      <c r="K1051" s="106"/>
      <c r="L1051" s="106"/>
      <c r="M1051" s="106"/>
      <c r="N1051" s="106"/>
      <c r="O1051" s="106"/>
      <c r="P1051" s="106"/>
      <c r="Q1051" s="106"/>
      <c r="R1051" s="106"/>
      <c r="S1051" s="106"/>
      <c r="T1051" s="106"/>
      <c r="U1051" s="106"/>
      <c r="V1051" s="106"/>
      <c r="W1051" s="106"/>
      <c r="X1051" s="106"/>
      <c r="Y1051" s="106"/>
      <c r="Z1051" s="106"/>
      <c r="AA1051" s="106"/>
      <c r="AB1051" s="106"/>
      <c r="AC1051" s="106"/>
      <c r="AD1051" s="106"/>
      <c r="AE1051" s="106"/>
      <c r="AF1051" s="106"/>
      <c r="AG1051" s="106"/>
      <c r="AH1051" s="106"/>
    </row>
    <row r="1052" spans="1:34" ht="15.75" customHeight="1" x14ac:dyDescent="0.25">
      <c r="A1052" s="105"/>
      <c r="B1052" s="106"/>
      <c r="C1052" s="106"/>
      <c r="D1052" s="106"/>
      <c r="E1052" s="106"/>
      <c r="F1052" s="106"/>
      <c r="G1052" s="106"/>
      <c r="H1052" s="106"/>
      <c r="I1052" s="106"/>
      <c r="J1052" s="106"/>
      <c r="K1052" s="106"/>
      <c r="L1052" s="106"/>
      <c r="M1052" s="106"/>
      <c r="N1052" s="106"/>
      <c r="O1052" s="106"/>
      <c r="P1052" s="106"/>
      <c r="Q1052" s="106"/>
      <c r="R1052" s="106"/>
      <c r="S1052" s="106"/>
      <c r="T1052" s="106"/>
      <c r="U1052" s="106"/>
      <c r="V1052" s="106"/>
      <c r="W1052" s="106"/>
      <c r="X1052" s="106"/>
      <c r="Y1052" s="106"/>
      <c r="Z1052" s="106"/>
      <c r="AA1052" s="106"/>
      <c r="AB1052" s="106"/>
      <c r="AC1052" s="106"/>
      <c r="AD1052" s="106"/>
      <c r="AE1052" s="106"/>
      <c r="AF1052" s="106"/>
      <c r="AG1052" s="106"/>
      <c r="AH1052" s="106"/>
    </row>
    <row r="1053" spans="1:34" ht="15.75" customHeight="1" x14ac:dyDescent="0.25">
      <c r="A1053" s="105"/>
      <c r="B1053" s="106"/>
      <c r="C1053" s="106"/>
      <c r="D1053" s="106"/>
      <c r="E1053" s="106"/>
      <c r="F1053" s="106"/>
      <c r="G1053" s="106"/>
      <c r="H1053" s="106"/>
      <c r="I1053" s="106"/>
      <c r="J1053" s="106"/>
      <c r="K1053" s="106"/>
      <c r="L1053" s="106"/>
      <c r="M1053" s="106"/>
      <c r="N1053" s="106"/>
      <c r="O1053" s="106"/>
      <c r="P1053" s="106"/>
      <c r="Q1053" s="106"/>
      <c r="R1053" s="106"/>
      <c r="S1053" s="106"/>
      <c r="T1053" s="106"/>
      <c r="U1053" s="106"/>
      <c r="V1053" s="106"/>
      <c r="W1053" s="106"/>
      <c r="X1053" s="106"/>
      <c r="Y1053" s="106"/>
      <c r="Z1053" s="106"/>
      <c r="AA1053" s="106"/>
      <c r="AB1053" s="106"/>
      <c r="AC1053" s="106"/>
      <c r="AD1053" s="106"/>
      <c r="AE1053" s="106"/>
      <c r="AF1053" s="106"/>
      <c r="AG1053" s="106"/>
      <c r="AH1053" s="106"/>
    </row>
    <row r="1054" spans="1:34" ht="15.75" customHeight="1" x14ac:dyDescent="0.25">
      <c r="A1054" s="105"/>
      <c r="B1054" s="106"/>
      <c r="C1054" s="106"/>
      <c r="D1054" s="106"/>
      <c r="E1054" s="106"/>
      <c r="F1054" s="106"/>
      <c r="G1054" s="106"/>
      <c r="H1054" s="106"/>
      <c r="I1054" s="106"/>
      <c r="J1054" s="106"/>
      <c r="K1054" s="106"/>
      <c r="L1054" s="106"/>
      <c r="M1054" s="106"/>
      <c r="N1054" s="106"/>
      <c r="O1054" s="106"/>
      <c r="P1054" s="106"/>
      <c r="Q1054" s="106"/>
      <c r="R1054" s="106"/>
      <c r="S1054" s="106"/>
      <c r="T1054" s="106"/>
      <c r="U1054" s="106"/>
      <c r="V1054" s="106"/>
      <c r="W1054" s="106"/>
      <c r="X1054" s="106"/>
      <c r="Y1054" s="106"/>
      <c r="Z1054" s="106"/>
      <c r="AA1054" s="106"/>
      <c r="AB1054" s="106"/>
      <c r="AC1054" s="106"/>
      <c r="AD1054" s="106"/>
      <c r="AE1054" s="106"/>
      <c r="AF1054" s="106"/>
      <c r="AG1054" s="106"/>
      <c r="AH1054" s="106"/>
    </row>
    <row r="1055" spans="1:34" ht="15.75" customHeight="1" x14ac:dyDescent="0.25">
      <c r="A1055" s="105"/>
      <c r="B1055" s="106"/>
      <c r="C1055" s="106"/>
      <c r="D1055" s="106"/>
      <c r="E1055" s="106"/>
      <c r="F1055" s="106"/>
      <c r="G1055" s="106"/>
      <c r="H1055" s="106"/>
      <c r="I1055" s="106"/>
      <c r="J1055" s="106"/>
      <c r="K1055" s="106"/>
      <c r="L1055" s="106"/>
      <c r="M1055" s="106"/>
      <c r="N1055" s="106"/>
      <c r="O1055" s="106"/>
      <c r="P1055" s="106"/>
      <c r="Q1055" s="106"/>
      <c r="R1055" s="106"/>
      <c r="S1055" s="106"/>
      <c r="T1055" s="106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F1055" s="106"/>
      <c r="AG1055" s="106"/>
      <c r="AH1055" s="106"/>
    </row>
    <row r="1056" spans="1:34" ht="15.75" customHeight="1" x14ac:dyDescent="0.25">
      <c r="A1056" s="105"/>
      <c r="B1056" s="106"/>
      <c r="C1056" s="106"/>
      <c r="D1056" s="106"/>
      <c r="E1056" s="106"/>
      <c r="F1056" s="106"/>
      <c r="G1056" s="106"/>
      <c r="H1056" s="106"/>
      <c r="I1056" s="106"/>
      <c r="J1056" s="106"/>
      <c r="K1056" s="106"/>
      <c r="L1056" s="106"/>
      <c r="M1056" s="106"/>
      <c r="N1056" s="106"/>
      <c r="O1056" s="106"/>
      <c r="P1056" s="106"/>
      <c r="Q1056" s="106"/>
      <c r="R1056" s="106"/>
      <c r="S1056" s="106"/>
      <c r="T1056" s="106"/>
      <c r="U1056" s="106"/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/>
      <c r="AF1056" s="106"/>
      <c r="AG1056" s="106"/>
      <c r="AH1056" s="106"/>
    </row>
    <row r="1057" spans="1:34" ht="15.75" customHeight="1" x14ac:dyDescent="0.25">
      <c r="A1057" s="105"/>
      <c r="B1057" s="106"/>
      <c r="C1057" s="106"/>
      <c r="D1057" s="106"/>
      <c r="E1057" s="106"/>
      <c r="F1057" s="106"/>
      <c r="G1057" s="106"/>
      <c r="H1057" s="106"/>
      <c r="I1057" s="106"/>
      <c r="J1057" s="106"/>
      <c r="K1057" s="106"/>
      <c r="L1057" s="106"/>
      <c r="M1057" s="106"/>
      <c r="N1057" s="106"/>
      <c r="O1057" s="106"/>
      <c r="P1057" s="106"/>
      <c r="Q1057" s="106"/>
      <c r="R1057" s="106"/>
      <c r="S1057" s="106"/>
      <c r="T1057" s="106"/>
      <c r="U1057" s="106"/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/>
      <c r="AF1057" s="106"/>
      <c r="AG1057" s="106"/>
      <c r="AH1057" s="106"/>
    </row>
    <row r="1058" spans="1:34" ht="15.75" customHeight="1" x14ac:dyDescent="0.25">
      <c r="A1058" s="105"/>
      <c r="B1058" s="106"/>
      <c r="C1058" s="106"/>
      <c r="D1058" s="106"/>
      <c r="E1058" s="106"/>
      <c r="F1058" s="106"/>
      <c r="G1058" s="106"/>
      <c r="H1058" s="106"/>
      <c r="I1058" s="106"/>
      <c r="J1058" s="106"/>
      <c r="K1058" s="106"/>
      <c r="L1058" s="106"/>
      <c r="M1058" s="106"/>
      <c r="N1058" s="106"/>
      <c r="O1058" s="106"/>
      <c r="P1058" s="106"/>
      <c r="Q1058" s="106"/>
      <c r="R1058" s="106"/>
      <c r="S1058" s="106"/>
      <c r="T1058" s="106"/>
      <c r="U1058" s="106"/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/>
      <c r="AF1058" s="106"/>
      <c r="AG1058" s="106"/>
      <c r="AH1058" s="106"/>
    </row>
    <row r="1059" spans="1:34" ht="15.75" customHeight="1" x14ac:dyDescent="0.25">
      <c r="A1059" s="105"/>
      <c r="B1059" s="106"/>
      <c r="C1059" s="106"/>
      <c r="D1059" s="106"/>
      <c r="E1059" s="106"/>
      <c r="F1059" s="106"/>
      <c r="G1059" s="106"/>
      <c r="H1059" s="106"/>
      <c r="I1059" s="106"/>
      <c r="J1059" s="106"/>
      <c r="K1059" s="106"/>
      <c r="L1059" s="106"/>
      <c r="M1059" s="106"/>
      <c r="N1059" s="106"/>
      <c r="O1059" s="106"/>
      <c r="P1059" s="106"/>
      <c r="Q1059" s="106"/>
      <c r="R1059" s="106"/>
      <c r="S1059" s="106"/>
      <c r="T1059" s="106"/>
      <c r="U1059" s="106"/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/>
      <c r="AF1059" s="106"/>
      <c r="AG1059" s="106"/>
      <c r="AH1059" s="106"/>
    </row>
    <row r="1060" spans="1:34" ht="15.75" customHeight="1" x14ac:dyDescent="0.25">
      <c r="A1060" s="105"/>
      <c r="B1060" s="106"/>
      <c r="C1060" s="106"/>
      <c r="D1060" s="106"/>
      <c r="E1060" s="106"/>
      <c r="F1060" s="106"/>
      <c r="G1060" s="106"/>
      <c r="H1060" s="106"/>
      <c r="I1060" s="106"/>
      <c r="J1060" s="106"/>
      <c r="K1060" s="106"/>
      <c r="L1060" s="106"/>
      <c r="M1060" s="106"/>
      <c r="N1060" s="106"/>
      <c r="O1060" s="106"/>
      <c r="P1060" s="106"/>
      <c r="Q1060" s="106"/>
      <c r="R1060" s="106"/>
      <c r="S1060" s="106"/>
      <c r="T1060" s="106"/>
      <c r="U1060" s="106"/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/>
      <c r="AF1060" s="106"/>
      <c r="AG1060" s="106"/>
      <c r="AH1060" s="106"/>
    </row>
  </sheetData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0"/>
  <sheetViews>
    <sheetView workbookViewId="0"/>
  </sheetViews>
  <sheetFormatPr defaultColWidth="14.42578125" defaultRowHeight="15" customHeight="1" x14ac:dyDescent="0.25"/>
  <cols>
    <col min="1" max="1" width="22.42578125" customWidth="1"/>
    <col min="2" max="2" width="14.140625" customWidth="1"/>
    <col min="3" max="3" width="11.42578125" customWidth="1"/>
    <col min="4" max="4" width="16.42578125" customWidth="1"/>
    <col min="5" max="5" width="11.140625" customWidth="1"/>
    <col min="6" max="6" width="9.140625" customWidth="1"/>
    <col min="7" max="7" width="8.85546875" customWidth="1"/>
    <col min="8" max="8" width="13.28515625" customWidth="1"/>
    <col min="9" max="9" width="11.42578125" customWidth="1"/>
    <col min="10" max="25" width="8.85546875" customWidth="1"/>
  </cols>
  <sheetData>
    <row r="1" spans="1:25" x14ac:dyDescent="0.25">
      <c r="A1" s="107" t="s">
        <v>519</v>
      </c>
      <c r="C1" s="1"/>
      <c r="D1" s="1"/>
      <c r="E1" s="1"/>
      <c r="F1" s="1"/>
    </row>
    <row r="2" spans="1:25" ht="18.75" x14ac:dyDescent="0.3">
      <c r="C2" s="108" t="s">
        <v>520</v>
      </c>
      <c r="E2" s="1"/>
      <c r="F2" s="109"/>
    </row>
    <row r="3" spans="1:25" x14ac:dyDescent="0.25">
      <c r="C3" s="1"/>
      <c r="D3" s="1"/>
      <c r="E3" s="1"/>
      <c r="F3" s="1"/>
    </row>
    <row r="4" spans="1:25" x14ac:dyDescent="0.25">
      <c r="B4" s="107" t="s">
        <v>521</v>
      </c>
      <c r="C4" s="1"/>
      <c r="D4" s="1"/>
      <c r="E4" s="1"/>
      <c r="F4" s="1"/>
    </row>
    <row r="5" spans="1:25" x14ac:dyDescent="0.25">
      <c r="A5" s="107" t="s">
        <v>522</v>
      </c>
      <c r="C5" s="1"/>
      <c r="D5" s="1"/>
      <c r="E5" s="1"/>
      <c r="F5" s="1"/>
    </row>
    <row r="6" spans="1:25" x14ac:dyDescent="0.25">
      <c r="C6" s="1"/>
      <c r="D6" s="1"/>
      <c r="E6" s="1"/>
      <c r="F6" s="1"/>
    </row>
    <row r="7" spans="1:25" x14ac:dyDescent="0.25">
      <c r="A7" s="107" t="s">
        <v>523</v>
      </c>
      <c r="B7" s="110" t="s">
        <v>524</v>
      </c>
      <c r="C7" s="1" t="s">
        <v>525</v>
      </c>
      <c r="D7" s="1" t="s">
        <v>526</v>
      </c>
      <c r="E7" s="1" t="s">
        <v>527</v>
      </c>
      <c r="F7" s="1"/>
    </row>
    <row r="8" spans="1:25" x14ac:dyDescent="0.25">
      <c r="A8" s="110" t="s">
        <v>528</v>
      </c>
      <c r="C8" s="1"/>
      <c r="D8" s="1">
        <f>'INCOME LEDGER'!E592</f>
        <v>3670500</v>
      </c>
      <c r="E8" s="1"/>
      <c r="F8" s="1"/>
    </row>
    <row r="9" spans="1:25" x14ac:dyDescent="0.25">
      <c r="A9" s="111" t="s">
        <v>529</v>
      </c>
      <c r="C9" s="1"/>
      <c r="D9" s="1"/>
      <c r="E9" s="1"/>
      <c r="F9" s="1"/>
    </row>
    <row r="10" spans="1:25" x14ac:dyDescent="0.25">
      <c r="A10" s="111" t="s">
        <v>530</v>
      </c>
      <c r="B10" s="110">
        <v>1</v>
      </c>
      <c r="C10" s="1"/>
      <c r="D10" s="1">
        <f>'INCOME LEDGER'!F584</f>
        <v>0</v>
      </c>
      <c r="E10" s="1"/>
      <c r="F10" s="1"/>
    </row>
    <row r="11" spans="1:25" x14ac:dyDescent="0.25">
      <c r="A11" s="107" t="s">
        <v>531</v>
      </c>
      <c r="C11" s="112">
        <f t="shared" ref="C11:E11" si="0">SUM(C8:C10)</f>
        <v>0</v>
      </c>
      <c r="D11" s="112">
        <f t="shared" si="0"/>
        <v>3670500</v>
      </c>
      <c r="E11" s="112">
        <f t="shared" si="0"/>
        <v>0</v>
      </c>
      <c r="F11" s="1"/>
    </row>
    <row r="12" spans="1:25" x14ac:dyDescent="0.25">
      <c r="C12" s="1"/>
      <c r="D12" s="1"/>
      <c r="E12" s="1"/>
      <c r="F12" s="1"/>
    </row>
    <row r="13" spans="1:25" x14ac:dyDescent="0.25">
      <c r="A13" s="107" t="s">
        <v>532</v>
      </c>
      <c r="C13" s="1"/>
      <c r="D13" s="1"/>
      <c r="E13" s="1"/>
      <c r="F13" s="1"/>
    </row>
    <row r="14" spans="1:25" x14ac:dyDescent="0.25">
      <c r="A14" s="110" t="s">
        <v>533</v>
      </c>
      <c r="C14" s="1"/>
      <c r="D14" s="1"/>
      <c r="E14" s="1"/>
      <c r="F14" s="1"/>
      <c r="H14" s="1"/>
    </row>
    <row r="15" spans="1:25" x14ac:dyDescent="0.25">
      <c r="A15" s="111" t="s">
        <v>534</v>
      </c>
      <c r="B15" s="111"/>
      <c r="C15" s="1"/>
      <c r="D15" s="1"/>
      <c r="E15" s="1"/>
      <c r="F15" s="1"/>
      <c r="G15" s="111"/>
      <c r="H15" s="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</row>
    <row r="16" spans="1:25" x14ac:dyDescent="0.25">
      <c r="A16" s="111" t="s">
        <v>535</v>
      </c>
      <c r="B16" s="111"/>
      <c r="C16" s="1"/>
      <c r="D16" s="1"/>
      <c r="E16" s="1"/>
      <c r="F16" s="1"/>
      <c r="G16" s="111"/>
      <c r="H16" s="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</row>
    <row r="17" spans="1:25" x14ac:dyDescent="0.25">
      <c r="A17" s="111" t="s">
        <v>536</v>
      </c>
      <c r="B17" s="111"/>
      <c r="C17" s="1"/>
      <c r="D17" s="1">
        <f>EXPENSES!D204</f>
        <v>3490510</v>
      </c>
      <c r="E17" s="1"/>
      <c r="F17" s="1"/>
      <c r="G17" s="111"/>
      <c r="H17" s="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</row>
    <row r="18" spans="1:25" x14ac:dyDescent="0.25">
      <c r="A18" s="111" t="s">
        <v>537</v>
      </c>
      <c r="B18" s="111"/>
      <c r="C18" s="1"/>
      <c r="D18" s="1"/>
      <c r="E18" s="1"/>
      <c r="F18" s="1"/>
      <c r="G18" s="111"/>
      <c r="H18" s="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</row>
    <row r="19" spans="1:25" x14ac:dyDescent="0.25">
      <c r="A19" s="111" t="s">
        <v>538</v>
      </c>
      <c r="B19" s="111"/>
      <c r="C19" s="1"/>
      <c r="D19" s="1"/>
      <c r="E19" s="1"/>
      <c r="F19" s="1"/>
      <c r="G19" s="111"/>
      <c r="H19" s="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</row>
    <row r="20" spans="1:25" x14ac:dyDescent="0.25">
      <c r="A20" s="111" t="s">
        <v>539</v>
      </c>
      <c r="C20" s="1"/>
      <c r="D20" s="1"/>
      <c r="E20" s="1"/>
      <c r="F20" s="1"/>
      <c r="H20" s="1"/>
    </row>
    <row r="21" spans="1:25" ht="15.75" customHeight="1" x14ac:dyDescent="0.25">
      <c r="A21" s="110" t="s">
        <v>540</v>
      </c>
      <c r="B21" s="110">
        <v>2</v>
      </c>
      <c r="C21" s="1"/>
      <c r="D21" s="1"/>
      <c r="E21" s="1"/>
      <c r="F21" s="1"/>
      <c r="H21" s="1"/>
    </row>
    <row r="22" spans="1:25" ht="15.75" customHeight="1" x14ac:dyDescent="0.25">
      <c r="A22" s="111"/>
      <c r="B22" s="111"/>
      <c r="C22" s="1"/>
      <c r="D22" s="1"/>
      <c r="E22" s="1"/>
      <c r="F22" s="1"/>
      <c r="G22" s="111"/>
      <c r="H22" s="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</row>
    <row r="23" spans="1:25" ht="15.75" customHeight="1" x14ac:dyDescent="0.25">
      <c r="A23" s="111"/>
      <c r="B23" s="111"/>
      <c r="C23" s="1"/>
      <c r="D23" s="1"/>
      <c r="E23" s="1"/>
      <c r="F23" s="1"/>
      <c r="G23" s="111"/>
      <c r="H23" s="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</row>
    <row r="24" spans="1:25" ht="15.75" customHeight="1" x14ac:dyDescent="0.25">
      <c r="A24" s="111"/>
      <c r="B24" s="111"/>
      <c r="C24" s="1"/>
      <c r="D24" s="1"/>
      <c r="E24" s="1"/>
      <c r="F24" s="1"/>
      <c r="G24" s="111"/>
      <c r="H24" s="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</row>
    <row r="25" spans="1:25" ht="15.75" customHeight="1" x14ac:dyDescent="0.25">
      <c r="A25" s="111" t="s">
        <v>541</v>
      </c>
      <c r="B25" s="111"/>
      <c r="C25" s="1"/>
      <c r="D25" s="1">
        <f>EXPENSES!D174</f>
        <v>89770.000000000015</v>
      </c>
      <c r="E25" s="1"/>
      <c r="F25" s="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</row>
    <row r="26" spans="1:25" ht="15.75" customHeight="1" x14ac:dyDescent="0.25">
      <c r="A26" s="110" t="s">
        <v>542</v>
      </c>
      <c r="C26" s="1"/>
      <c r="D26" s="1"/>
      <c r="E26" s="1"/>
      <c r="F26" s="1"/>
    </row>
    <row r="27" spans="1:25" ht="15.75" customHeight="1" x14ac:dyDescent="0.25">
      <c r="A27" s="107" t="s">
        <v>543</v>
      </c>
      <c r="C27" s="112">
        <f t="shared" ref="C27:E27" si="1">SUM(C14:C26)</f>
        <v>0</v>
      </c>
      <c r="D27" s="112">
        <f t="shared" si="1"/>
        <v>3580280</v>
      </c>
      <c r="E27" s="112">
        <f t="shared" si="1"/>
        <v>0</v>
      </c>
      <c r="F27" s="1"/>
      <c r="H27" s="1"/>
    </row>
    <row r="28" spans="1:25" ht="15.75" customHeight="1" x14ac:dyDescent="0.25">
      <c r="C28" s="1"/>
      <c r="D28" s="1"/>
      <c r="E28" s="1"/>
      <c r="F28" s="1"/>
    </row>
    <row r="29" spans="1:25" ht="15.75" customHeight="1" x14ac:dyDescent="0.25">
      <c r="C29" s="1"/>
      <c r="D29" s="1"/>
      <c r="E29" s="1"/>
      <c r="F29" s="1"/>
      <c r="I29" s="1"/>
    </row>
    <row r="30" spans="1:25" ht="15.75" customHeight="1" x14ac:dyDescent="0.25">
      <c r="A30" s="107" t="s">
        <v>544</v>
      </c>
      <c r="C30" s="113"/>
      <c r="D30" s="113">
        <v>0</v>
      </c>
      <c r="E30" s="113"/>
      <c r="F30" s="1"/>
    </row>
    <row r="31" spans="1:25" ht="15.75" customHeight="1" x14ac:dyDescent="0.25">
      <c r="A31" s="107" t="s">
        <v>545</v>
      </c>
      <c r="C31" s="114"/>
      <c r="D31" s="114">
        <f>D11-D27</f>
        <v>90220</v>
      </c>
      <c r="E31" s="114"/>
      <c r="F31" s="1"/>
    </row>
    <row r="32" spans="1:25" ht="15.75" customHeight="1" x14ac:dyDescent="0.25">
      <c r="A32" s="107" t="s">
        <v>546</v>
      </c>
      <c r="C32" s="114"/>
      <c r="D32" s="114">
        <v>0</v>
      </c>
      <c r="E32" s="114"/>
      <c r="F32" s="1"/>
    </row>
    <row r="33" spans="1:6" ht="15.75" customHeight="1" x14ac:dyDescent="0.25">
      <c r="A33" s="107" t="s">
        <v>547</v>
      </c>
      <c r="C33" s="114"/>
      <c r="D33" s="114">
        <f>D31</f>
        <v>90220</v>
      </c>
      <c r="E33" s="114"/>
      <c r="F33" s="1"/>
    </row>
    <row r="34" spans="1:6" ht="15.75" customHeight="1" x14ac:dyDescent="0.25">
      <c r="C34" s="1"/>
      <c r="D34" s="1"/>
      <c r="E34" s="1"/>
      <c r="F34" s="1"/>
    </row>
    <row r="35" spans="1:6" ht="15.75" customHeight="1" x14ac:dyDescent="0.25">
      <c r="C35" s="1"/>
      <c r="D35" s="1"/>
      <c r="E35" s="1"/>
      <c r="F35" s="1"/>
    </row>
    <row r="36" spans="1:6" ht="15.75" customHeight="1" x14ac:dyDescent="0.25">
      <c r="C36" s="1"/>
      <c r="D36" s="1"/>
      <c r="E36" s="1"/>
      <c r="F36" s="1"/>
    </row>
    <row r="37" spans="1:6" ht="15.75" customHeight="1" x14ac:dyDescent="0.25">
      <c r="C37" s="1"/>
      <c r="D37" s="1"/>
      <c r="E37" s="1"/>
      <c r="F37" s="1"/>
    </row>
    <row r="38" spans="1:6" ht="15.75" customHeight="1" x14ac:dyDescent="0.25">
      <c r="C38" s="1"/>
      <c r="D38" s="1"/>
      <c r="E38" s="1"/>
      <c r="F38" s="1"/>
    </row>
    <row r="39" spans="1:6" ht="15.75" customHeight="1" x14ac:dyDescent="0.25">
      <c r="C39" s="1"/>
      <c r="D39" s="1"/>
      <c r="E39" s="1"/>
      <c r="F39" s="1"/>
    </row>
    <row r="40" spans="1:6" ht="15.75" customHeight="1" x14ac:dyDescent="0.25">
      <c r="C40" s="1"/>
      <c r="D40" s="1"/>
      <c r="E40" s="1"/>
      <c r="F40" s="1"/>
    </row>
    <row r="41" spans="1:6" ht="15.75" customHeight="1" x14ac:dyDescent="0.25">
      <c r="C41" s="1"/>
      <c r="D41" s="1"/>
      <c r="E41" s="1"/>
      <c r="F41" s="1"/>
    </row>
    <row r="42" spans="1:6" ht="15.75" customHeight="1" x14ac:dyDescent="0.25">
      <c r="C42" s="1"/>
      <c r="D42" s="1"/>
      <c r="E42" s="1"/>
      <c r="F42" s="1"/>
    </row>
    <row r="43" spans="1:6" ht="15.75" customHeight="1" x14ac:dyDescent="0.25">
      <c r="C43" s="1"/>
      <c r="D43" s="1"/>
      <c r="E43" s="1"/>
      <c r="F43" s="1"/>
    </row>
    <row r="44" spans="1:6" ht="15.75" customHeight="1" x14ac:dyDescent="0.25">
      <c r="C44" s="1"/>
      <c r="D44" s="1"/>
      <c r="E44" s="1"/>
      <c r="F44" s="1"/>
    </row>
    <row r="45" spans="1:6" ht="15.75" customHeight="1" x14ac:dyDescent="0.25">
      <c r="C45" s="1"/>
      <c r="D45" s="1"/>
      <c r="E45" s="1"/>
      <c r="F45" s="1"/>
    </row>
    <row r="46" spans="1:6" ht="15.75" customHeight="1" x14ac:dyDescent="0.25">
      <c r="C46" s="1"/>
      <c r="D46" s="1"/>
      <c r="E46" s="1"/>
      <c r="F46" s="1"/>
    </row>
    <row r="47" spans="1:6" ht="15.75" customHeight="1" x14ac:dyDescent="0.25">
      <c r="C47" s="1"/>
      <c r="D47" s="1"/>
      <c r="E47" s="1"/>
      <c r="F47" s="1"/>
    </row>
    <row r="48" spans="1:6" ht="15.75" customHeight="1" x14ac:dyDescent="0.25">
      <c r="C48" s="1"/>
      <c r="D48" s="1"/>
      <c r="E48" s="1"/>
      <c r="F48" s="1"/>
    </row>
    <row r="49" spans="3:6" ht="15.75" customHeight="1" x14ac:dyDescent="0.25">
      <c r="C49" s="1"/>
      <c r="D49" s="1"/>
      <c r="E49" s="1"/>
      <c r="F49" s="1"/>
    </row>
    <row r="50" spans="3:6" ht="15.75" customHeight="1" x14ac:dyDescent="0.25">
      <c r="C50" s="1"/>
      <c r="D50" s="1"/>
      <c r="E50" s="1"/>
      <c r="F50" s="1"/>
    </row>
    <row r="51" spans="3:6" ht="15.75" customHeight="1" x14ac:dyDescent="0.25">
      <c r="C51" s="1"/>
      <c r="D51" s="1"/>
      <c r="E51" s="1"/>
      <c r="F51" s="1"/>
    </row>
    <row r="52" spans="3:6" ht="15.75" customHeight="1" x14ac:dyDescent="0.25">
      <c r="C52" s="1"/>
      <c r="D52" s="1"/>
      <c r="E52" s="1"/>
      <c r="F52" s="1"/>
    </row>
    <row r="53" spans="3:6" ht="15.75" customHeight="1" x14ac:dyDescent="0.25">
      <c r="C53" s="1"/>
      <c r="D53" s="1"/>
      <c r="E53" s="1"/>
      <c r="F53" s="1"/>
    </row>
    <row r="54" spans="3:6" ht="15.75" customHeight="1" x14ac:dyDescent="0.25">
      <c r="C54" s="1"/>
      <c r="D54" s="1"/>
      <c r="E54" s="1"/>
      <c r="F54" s="1"/>
    </row>
    <row r="55" spans="3:6" ht="15.75" customHeight="1" x14ac:dyDescent="0.25">
      <c r="C55" s="1"/>
      <c r="D55" s="1"/>
      <c r="E55" s="1"/>
      <c r="F55" s="1"/>
    </row>
    <row r="56" spans="3:6" ht="15.75" customHeight="1" x14ac:dyDescent="0.25">
      <c r="C56" s="1"/>
      <c r="D56" s="1"/>
      <c r="E56" s="1"/>
      <c r="F56" s="1"/>
    </row>
    <row r="57" spans="3:6" ht="15.75" customHeight="1" x14ac:dyDescent="0.25">
      <c r="C57" s="1"/>
      <c r="D57" s="1"/>
      <c r="E57" s="1"/>
      <c r="F57" s="1"/>
    </row>
    <row r="58" spans="3:6" ht="15.75" customHeight="1" x14ac:dyDescent="0.25">
      <c r="C58" s="1"/>
      <c r="D58" s="1"/>
      <c r="E58" s="1"/>
      <c r="F58" s="1"/>
    </row>
    <row r="59" spans="3:6" ht="15.75" customHeight="1" x14ac:dyDescent="0.25">
      <c r="C59" s="1"/>
      <c r="D59" s="1"/>
      <c r="E59" s="1"/>
      <c r="F59" s="1"/>
    </row>
    <row r="60" spans="3:6" ht="15.75" customHeight="1" x14ac:dyDescent="0.25">
      <c r="C60" s="1"/>
      <c r="D60" s="1"/>
      <c r="E60" s="1"/>
      <c r="F60" s="1"/>
    </row>
    <row r="61" spans="3:6" ht="15.75" customHeight="1" x14ac:dyDescent="0.25">
      <c r="C61" s="1"/>
      <c r="D61" s="1"/>
      <c r="E61" s="1"/>
      <c r="F61" s="1"/>
    </row>
    <row r="62" spans="3:6" ht="15.75" customHeight="1" x14ac:dyDescent="0.25">
      <c r="C62" s="1"/>
      <c r="D62" s="1"/>
      <c r="E62" s="1"/>
      <c r="F62" s="1"/>
    </row>
    <row r="63" spans="3:6" ht="15.75" customHeight="1" x14ac:dyDescent="0.25">
      <c r="C63" s="1"/>
      <c r="D63" s="1"/>
      <c r="E63" s="1"/>
      <c r="F63" s="1"/>
    </row>
    <row r="64" spans="3:6" ht="15.75" customHeight="1" x14ac:dyDescent="0.25">
      <c r="C64" s="1"/>
      <c r="D64" s="1"/>
      <c r="E64" s="1"/>
      <c r="F64" s="1"/>
    </row>
    <row r="65" spans="3:6" ht="15.75" customHeight="1" x14ac:dyDescent="0.25">
      <c r="C65" s="1"/>
      <c r="D65" s="1"/>
      <c r="E65" s="1"/>
      <c r="F65" s="1"/>
    </row>
    <row r="66" spans="3:6" ht="15.75" customHeight="1" x14ac:dyDescent="0.25">
      <c r="C66" s="1"/>
      <c r="D66" s="1"/>
      <c r="E66" s="1"/>
      <c r="F66" s="1"/>
    </row>
    <row r="67" spans="3:6" ht="15.75" customHeight="1" x14ac:dyDescent="0.25">
      <c r="C67" s="1"/>
      <c r="D67" s="1"/>
      <c r="E67" s="1"/>
      <c r="F67" s="1"/>
    </row>
    <row r="68" spans="3:6" ht="15.75" customHeight="1" x14ac:dyDescent="0.25">
      <c r="C68" s="1"/>
      <c r="D68" s="1"/>
      <c r="E68" s="1"/>
      <c r="F68" s="1"/>
    </row>
    <row r="69" spans="3:6" ht="15.75" customHeight="1" x14ac:dyDescent="0.25">
      <c r="C69" s="1"/>
      <c r="D69" s="1"/>
      <c r="E69" s="1"/>
      <c r="F69" s="1"/>
    </row>
    <row r="70" spans="3:6" ht="15.75" customHeight="1" x14ac:dyDescent="0.25">
      <c r="C70" s="1"/>
      <c r="D70" s="1"/>
      <c r="E70" s="1"/>
      <c r="F70" s="1"/>
    </row>
    <row r="71" spans="3:6" ht="15.75" customHeight="1" x14ac:dyDescent="0.25">
      <c r="C71" s="1"/>
      <c r="D71" s="1"/>
      <c r="E71" s="1"/>
      <c r="F71" s="1"/>
    </row>
    <row r="72" spans="3:6" ht="15.75" customHeight="1" x14ac:dyDescent="0.25">
      <c r="C72" s="1"/>
      <c r="D72" s="1"/>
      <c r="E72" s="1"/>
      <c r="F72" s="1"/>
    </row>
    <row r="73" spans="3:6" ht="15.75" customHeight="1" x14ac:dyDescent="0.25">
      <c r="C73" s="1"/>
      <c r="D73" s="1"/>
      <c r="E73" s="1"/>
      <c r="F73" s="1"/>
    </row>
    <row r="74" spans="3:6" ht="15.75" customHeight="1" x14ac:dyDescent="0.25">
      <c r="C74" s="1"/>
      <c r="D74" s="1"/>
      <c r="E74" s="1"/>
      <c r="F74" s="1"/>
    </row>
    <row r="75" spans="3:6" ht="15.75" customHeight="1" x14ac:dyDescent="0.25">
      <c r="C75" s="1"/>
      <c r="D75" s="1"/>
      <c r="E75" s="1"/>
      <c r="F75" s="1"/>
    </row>
    <row r="76" spans="3:6" ht="15.75" customHeight="1" x14ac:dyDescent="0.25">
      <c r="C76" s="1"/>
      <c r="D76" s="1"/>
      <c r="E76" s="1"/>
      <c r="F76" s="1"/>
    </row>
    <row r="77" spans="3:6" ht="15.75" customHeight="1" x14ac:dyDescent="0.25">
      <c r="C77" s="1"/>
      <c r="D77" s="1"/>
      <c r="E77" s="1"/>
      <c r="F77" s="1"/>
    </row>
    <row r="78" spans="3:6" ht="15.75" customHeight="1" x14ac:dyDescent="0.25">
      <c r="C78" s="1"/>
      <c r="D78" s="1"/>
      <c r="E78" s="1"/>
      <c r="F78" s="1"/>
    </row>
    <row r="79" spans="3:6" ht="15.75" customHeight="1" x14ac:dyDescent="0.25">
      <c r="C79" s="1"/>
      <c r="D79" s="1"/>
      <c r="E79" s="1"/>
      <c r="F79" s="1"/>
    </row>
    <row r="80" spans="3:6" ht="15.75" customHeight="1" x14ac:dyDescent="0.25">
      <c r="C80" s="1"/>
      <c r="D80" s="1"/>
      <c r="E80" s="1"/>
      <c r="F80" s="1"/>
    </row>
    <row r="81" spans="3:6" ht="15.75" customHeight="1" x14ac:dyDescent="0.25">
      <c r="C81" s="1"/>
      <c r="D81" s="1"/>
      <c r="E81" s="1"/>
      <c r="F81" s="1"/>
    </row>
    <row r="82" spans="3:6" ht="15.75" customHeight="1" x14ac:dyDescent="0.25">
      <c r="C82" s="1"/>
      <c r="D82" s="1"/>
      <c r="E82" s="1"/>
      <c r="F82" s="1"/>
    </row>
    <row r="83" spans="3:6" ht="15.75" customHeight="1" x14ac:dyDescent="0.25">
      <c r="C83" s="1"/>
      <c r="D83" s="1"/>
      <c r="E83" s="1"/>
      <c r="F83" s="1"/>
    </row>
    <row r="84" spans="3:6" ht="15.75" customHeight="1" x14ac:dyDescent="0.25">
      <c r="C84" s="1"/>
      <c r="D84" s="1"/>
      <c r="E84" s="1"/>
      <c r="F84" s="1"/>
    </row>
    <row r="85" spans="3:6" ht="15.75" customHeight="1" x14ac:dyDescent="0.25">
      <c r="C85" s="1"/>
      <c r="D85" s="1"/>
      <c r="E85" s="1"/>
      <c r="F85" s="1"/>
    </row>
    <row r="86" spans="3:6" ht="15.75" customHeight="1" x14ac:dyDescent="0.25">
      <c r="C86" s="1"/>
      <c r="D86" s="1"/>
      <c r="E86" s="1"/>
      <c r="F86" s="1"/>
    </row>
    <row r="87" spans="3:6" ht="15.75" customHeight="1" x14ac:dyDescent="0.25">
      <c r="C87" s="1"/>
      <c r="D87" s="1"/>
      <c r="E87" s="1"/>
      <c r="F87" s="1"/>
    </row>
    <row r="88" spans="3:6" ht="15.75" customHeight="1" x14ac:dyDescent="0.25">
      <c r="C88" s="1"/>
      <c r="D88" s="1"/>
      <c r="E88" s="1"/>
      <c r="F88" s="1"/>
    </row>
    <row r="89" spans="3:6" ht="15.75" customHeight="1" x14ac:dyDescent="0.25">
      <c r="C89" s="1"/>
      <c r="D89" s="1"/>
      <c r="E89" s="1"/>
      <c r="F89" s="1"/>
    </row>
    <row r="90" spans="3:6" ht="15.75" customHeight="1" x14ac:dyDescent="0.25">
      <c r="C90" s="1"/>
      <c r="D90" s="1"/>
      <c r="E90" s="1"/>
      <c r="F90" s="1"/>
    </row>
    <row r="91" spans="3:6" ht="15.75" customHeight="1" x14ac:dyDescent="0.25">
      <c r="C91" s="1"/>
      <c r="D91" s="1"/>
      <c r="E91" s="1"/>
      <c r="F91" s="1"/>
    </row>
    <row r="92" spans="3:6" ht="15.75" customHeight="1" x14ac:dyDescent="0.25">
      <c r="C92" s="1"/>
      <c r="D92" s="1"/>
      <c r="E92" s="1"/>
      <c r="F92" s="1"/>
    </row>
    <row r="93" spans="3:6" ht="15.75" customHeight="1" x14ac:dyDescent="0.25">
      <c r="C93" s="1"/>
      <c r="D93" s="1"/>
      <c r="E93" s="1"/>
      <c r="F93" s="1"/>
    </row>
    <row r="94" spans="3:6" ht="15.75" customHeight="1" x14ac:dyDescent="0.25">
      <c r="C94" s="1"/>
      <c r="D94" s="1"/>
      <c r="E94" s="1"/>
      <c r="F94" s="1"/>
    </row>
    <row r="95" spans="3:6" ht="15.75" customHeight="1" x14ac:dyDescent="0.25">
      <c r="C95" s="1"/>
      <c r="D95" s="1"/>
      <c r="E95" s="1"/>
      <c r="F95" s="1"/>
    </row>
    <row r="96" spans="3:6" ht="15.75" customHeight="1" x14ac:dyDescent="0.25">
      <c r="C96" s="1"/>
      <c r="D96" s="1"/>
      <c r="E96" s="1"/>
      <c r="F96" s="1"/>
    </row>
    <row r="97" spans="3:6" ht="15.75" customHeight="1" x14ac:dyDescent="0.25">
      <c r="C97" s="1"/>
      <c r="D97" s="1"/>
      <c r="E97" s="1"/>
      <c r="F97" s="1"/>
    </row>
    <row r="98" spans="3:6" ht="15.75" customHeight="1" x14ac:dyDescent="0.25">
      <c r="C98" s="1"/>
      <c r="D98" s="1"/>
      <c r="E98" s="1"/>
      <c r="F98" s="1"/>
    </row>
    <row r="99" spans="3:6" ht="15.75" customHeight="1" x14ac:dyDescent="0.25">
      <c r="C99" s="1"/>
      <c r="D99" s="1"/>
      <c r="E99" s="1"/>
      <c r="F99" s="1"/>
    </row>
    <row r="100" spans="3:6" ht="15.75" customHeight="1" x14ac:dyDescent="0.25">
      <c r="C100" s="1"/>
      <c r="D100" s="1"/>
      <c r="E100" s="1"/>
      <c r="F100" s="1"/>
    </row>
    <row r="101" spans="3:6" ht="15.75" customHeight="1" x14ac:dyDescent="0.25">
      <c r="C101" s="1"/>
      <c r="D101" s="1"/>
      <c r="E101" s="1"/>
      <c r="F101" s="1"/>
    </row>
    <row r="102" spans="3:6" ht="15.75" customHeight="1" x14ac:dyDescent="0.25">
      <c r="C102" s="1"/>
      <c r="D102" s="1"/>
      <c r="E102" s="1"/>
      <c r="F102" s="1"/>
    </row>
    <row r="103" spans="3:6" ht="15.75" customHeight="1" x14ac:dyDescent="0.25">
      <c r="C103" s="1"/>
      <c r="D103" s="1"/>
      <c r="E103" s="1"/>
      <c r="F103" s="1"/>
    </row>
    <row r="104" spans="3:6" ht="15.75" customHeight="1" x14ac:dyDescent="0.25">
      <c r="C104" s="1"/>
      <c r="D104" s="1"/>
      <c r="E104" s="1"/>
      <c r="F104" s="1"/>
    </row>
    <row r="105" spans="3:6" ht="15.75" customHeight="1" x14ac:dyDescent="0.25">
      <c r="C105" s="1"/>
      <c r="D105" s="1"/>
      <c r="E105" s="1"/>
      <c r="F105" s="1"/>
    </row>
    <row r="106" spans="3:6" ht="15.75" customHeight="1" x14ac:dyDescent="0.25">
      <c r="C106" s="1"/>
      <c r="D106" s="1"/>
      <c r="E106" s="1"/>
      <c r="F106" s="1"/>
    </row>
    <row r="107" spans="3:6" ht="15.75" customHeight="1" x14ac:dyDescent="0.25">
      <c r="C107" s="1"/>
      <c r="D107" s="1"/>
      <c r="E107" s="1"/>
      <c r="F107" s="1"/>
    </row>
    <row r="108" spans="3:6" ht="15.75" customHeight="1" x14ac:dyDescent="0.25">
      <c r="C108" s="1"/>
      <c r="D108" s="1"/>
      <c r="E108" s="1"/>
      <c r="F108" s="1"/>
    </row>
    <row r="109" spans="3:6" ht="15.75" customHeight="1" x14ac:dyDescent="0.25">
      <c r="C109" s="1"/>
      <c r="D109" s="1"/>
      <c r="E109" s="1"/>
      <c r="F109" s="1"/>
    </row>
    <row r="110" spans="3:6" ht="15.75" customHeight="1" x14ac:dyDescent="0.25">
      <c r="C110" s="1"/>
      <c r="D110" s="1"/>
      <c r="E110" s="1"/>
      <c r="F110" s="1"/>
    </row>
    <row r="111" spans="3:6" ht="15.75" customHeight="1" x14ac:dyDescent="0.25">
      <c r="C111" s="1"/>
      <c r="D111" s="1"/>
      <c r="E111" s="1"/>
      <c r="F111" s="1"/>
    </row>
    <row r="112" spans="3:6" ht="15.75" customHeight="1" x14ac:dyDescent="0.25">
      <c r="C112" s="1"/>
      <c r="D112" s="1"/>
      <c r="E112" s="1"/>
      <c r="F112" s="1"/>
    </row>
    <row r="113" spans="3:6" ht="15.75" customHeight="1" x14ac:dyDescent="0.25">
      <c r="C113" s="1"/>
      <c r="D113" s="1"/>
      <c r="E113" s="1"/>
      <c r="F113" s="1"/>
    </row>
    <row r="114" spans="3:6" ht="15.75" customHeight="1" x14ac:dyDescent="0.25">
      <c r="C114" s="1"/>
      <c r="D114" s="1"/>
      <c r="E114" s="1"/>
      <c r="F114" s="1"/>
    </row>
    <row r="115" spans="3:6" ht="15.75" customHeight="1" x14ac:dyDescent="0.25">
      <c r="C115" s="1"/>
      <c r="D115" s="1"/>
      <c r="E115" s="1"/>
      <c r="F115" s="1"/>
    </row>
    <row r="116" spans="3:6" ht="15.75" customHeight="1" x14ac:dyDescent="0.25">
      <c r="C116" s="1"/>
      <c r="D116" s="1"/>
      <c r="E116" s="1"/>
      <c r="F116" s="1"/>
    </row>
    <row r="117" spans="3:6" ht="15.75" customHeight="1" x14ac:dyDescent="0.25">
      <c r="C117" s="1"/>
      <c r="D117" s="1"/>
      <c r="E117" s="1"/>
      <c r="F117" s="1"/>
    </row>
    <row r="118" spans="3:6" ht="15.75" customHeight="1" x14ac:dyDescent="0.25">
      <c r="C118" s="1"/>
      <c r="D118" s="1"/>
      <c r="E118" s="1"/>
      <c r="F118" s="1"/>
    </row>
    <row r="119" spans="3:6" ht="15.75" customHeight="1" x14ac:dyDescent="0.25">
      <c r="C119" s="1"/>
      <c r="D119" s="1"/>
      <c r="E119" s="1"/>
      <c r="F119" s="1"/>
    </row>
    <row r="120" spans="3:6" ht="15.75" customHeight="1" x14ac:dyDescent="0.25">
      <c r="C120" s="1"/>
      <c r="D120" s="1"/>
      <c r="E120" s="1"/>
      <c r="F120" s="1"/>
    </row>
    <row r="121" spans="3:6" ht="15.75" customHeight="1" x14ac:dyDescent="0.25">
      <c r="C121" s="1"/>
      <c r="D121" s="1"/>
      <c r="E121" s="1"/>
      <c r="F121" s="1"/>
    </row>
    <row r="122" spans="3:6" ht="15.75" customHeight="1" x14ac:dyDescent="0.25">
      <c r="C122" s="1"/>
      <c r="D122" s="1"/>
      <c r="E122" s="1"/>
      <c r="F122" s="1"/>
    </row>
    <row r="123" spans="3:6" ht="15.75" customHeight="1" x14ac:dyDescent="0.25">
      <c r="C123" s="1"/>
      <c r="D123" s="1"/>
      <c r="E123" s="1"/>
      <c r="F123" s="1"/>
    </row>
    <row r="124" spans="3:6" ht="15.75" customHeight="1" x14ac:dyDescent="0.25">
      <c r="C124" s="1"/>
      <c r="D124" s="1"/>
      <c r="E124" s="1"/>
      <c r="F124" s="1"/>
    </row>
    <row r="125" spans="3:6" ht="15.75" customHeight="1" x14ac:dyDescent="0.25">
      <c r="C125" s="1"/>
      <c r="D125" s="1"/>
      <c r="E125" s="1"/>
      <c r="F125" s="1"/>
    </row>
    <row r="126" spans="3:6" ht="15.75" customHeight="1" x14ac:dyDescent="0.25">
      <c r="C126" s="1"/>
      <c r="D126" s="1"/>
      <c r="E126" s="1"/>
      <c r="F126" s="1"/>
    </row>
    <row r="127" spans="3:6" ht="15.75" customHeight="1" x14ac:dyDescent="0.25">
      <c r="C127" s="1"/>
      <c r="D127" s="1"/>
      <c r="E127" s="1"/>
      <c r="F127" s="1"/>
    </row>
    <row r="128" spans="3:6" ht="15.75" customHeight="1" x14ac:dyDescent="0.25">
      <c r="C128" s="1"/>
      <c r="D128" s="1"/>
      <c r="E128" s="1"/>
      <c r="F128" s="1"/>
    </row>
    <row r="129" spans="3:6" ht="15.75" customHeight="1" x14ac:dyDescent="0.25">
      <c r="C129" s="1"/>
      <c r="D129" s="1"/>
      <c r="E129" s="1"/>
      <c r="F129" s="1"/>
    </row>
    <row r="130" spans="3:6" ht="15.75" customHeight="1" x14ac:dyDescent="0.25">
      <c r="C130" s="1"/>
      <c r="D130" s="1"/>
      <c r="E130" s="1"/>
      <c r="F130" s="1"/>
    </row>
    <row r="131" spans="3:6" ht="15.75" customHeight="1" x14ac:dyDescent="0.25">
      <c r="C131" s="1"/>
      <c r="D131" s="1"/>
      <c r="E131" s="1"/>
      <c r="F131" s="1"/>
    </row>
    <row r="132" spans="3:6" ht="15.75" customHeight="1" x14ac:dyDescent="0.25">
      <c r="C132" s="1"/>
      <c r="D132" s="1"/>
      <c r="E132" s="1"/>
      <c r="F132" s="1"/>
    </row>
    <row r="133" spans="3:6" ht="15.75" customHeight="1" x14ac:dyDescent="0.25">
      <c r="C133" s="1"/>
      <c r="D133" s="1"/>
      <c r="E133" s="1"/>
      <c r="F133" s="1"/>
    </row>
    <row r="134" spans="3:6" ht="15.75" customHeight="1" x14ac:dyDescent="0.25">
      <c r="C134" s="1"/>
      <c r="D134" s="1"/>
      <c r="E134" s="1"/>
      <c r="F134" s="1"/>
    </row>
    <row r="135" spans="3:6" ht="15.75" customHeight="1" x14ac:dyDescent="0.25">
      <c r="C135" s="1"/>
      <c r="D135" s="1"/>
      <c r="E135" s="1"/>
      <c r="F135" s="1"/>
    </row>
    <row r="136" spans="3:6" ht="15.75" customHeight="1" x14ac:dyDescent="0.25">
      <c r="C136" s="1"/>
      <c r="D136" s="1"/>
      <c r="E136" s="1"/>
      <c r="F136" s="1"/>
    </row>
    <row r="137" spans="3:6" ht="15.75" customHeight="1" x14ac:dyDescent="0.25">
      <c r="C137" s="1"/>
      <c r="D137" s="1"/>
      <c r="E137" s="1"/>
      <c r="F137" s="1"/>
    </row>
    <row r="138" spans="3:6" ht="15.75" customHeight="1" x14ac:dyDescent="0.25">
      <c r="C138" s="1"/>
      <c r="D138" s="1"/>
      <c r="E138" s="1"/>
      <c r="F138" s="1"/>
    </row>
    <row r="139" spans="3:6" ht="15.75" customHeight="1" x14ac:dyDescent="0.25">
      <c r="C139" s="1"/>
      <c r="D139" s="1"/>
      <c r="E139" s="1"/>
      <c r="F139" s="1"/>
    </row>
    <row r="140" spans="3:6" ht="15.75" customHeight="1" x14ac:dyDescent="0.25">
      <c r="C140" s="1"/>
      <c r="D140" s="1"/>
      <c r="E140" s="1"/>
      <c r="F140" s="1"/>
    </row>
    <row r="141" spans="3:6" ht="15.75" customHeight="1" x14ac:dyDescent="0.25">
      <c r="C141" s="1"/>
      <c r="D141" s="1"/>
      <c r="E141" s="1"/>
      <c r="F141" s="1"/>
    </row>
    <row r="142" spans="3:6" ht="15.75" customHeight="1" x14ac:dyDescent="0.25">
      <c r="C142" s="1"/>
      <c r="D142" s="1"/>
      <c r="E142" s="1"/>
      <c r="F142" s="1"/>
    </row>
    <row r="143" spans="3:6" ht="15.75" customHeight="1" x14ac:dyDescent="0.25">
      <c r="C143" s="1"/>
      <c r="D143" s="1"/>
      <c r="E143" s="1"/>
      <c r="F143" s="1"/>
    </row>
    <row r="144" spans="3:6" ht="15.75" customHeight="1" x14ac:dyDescent="0.25">
      <c r="C144" s="1"/>
      <c r="D144" s="1"/>
      <c r="E144" s="1"/>
      <c r="F144" s="1"/>
    </row>
    <row r="145" spans="3:6" ht="15.75" customHeight="1" x14ac:dyDescent="0.25">
      <c r="C145" s="1"/>
      <c r="D145" s="1"/>
      <c r="E145" s="1"/>
      <c r="F145" s="1"/>
    </row>
    <row r="146" spans="3:6" ht="15.75" customHeight="1" x14ac:dyDescent="0.25">
      <c r="C146" s="1"/>
      <c r="D146" s="1"/>
      <c r="E146" s="1"/>
      <c r="F146" s="1"/>
    </row>
    <row r="147" spans="3:6" ht="15.75" customHeight="1" x14ac:dyDescent="0.25">
      <c r="C147" s="1"/>
      <c r="D147" s="1"/>
      <c r="E147" s="1"/>
      <c r="F147" s="1"/>
    </row>
    <row r="148" spans="3:6" ht="15.75" customHeight="1" x14ac:dyDescent="0.25">
      <c r="C148" s="1"/>
      <c r="D148" s="1"/>
      <c r="E148" s="1"/>
      <c r="F148" s="1"/>
    </row>
    <row r="149" spans="3:6" ht="15.75" customHeight="1" x14ac:dyDescent="0.25">
      <c r="C149" s="1"/>
      <c r="D149" s="1"/>
      <c r="E149" s="1"/>
      <c r="F149" s="1"/>
    </row>
    <row r="150" spans="3:6" ht="15.75" customHeight="1" x14ac:dyDescent="0.25">
      <c r="C150" s="1"/>
      <c r="D150" s="1"/>
      <c r="E150" s="1"/>
      <c r="F150" s="1"/>
    </row>
    <row r="151" spans="3:6" ht="15.75" customHeight="1" x14ac:dyDescent="0.25">
      <c r="C151" s="1"/>
      <c r="D151" s="1"/>
      <c r="E151" s="1"/>
      <c r="F151" s="1"/>
    </row>
    <row r="152" spans="3:6" ht="15.75" customHeight="1" x14ac:dyDescent="0.25">
      <c r="C152" s="1"/>
      <c r="D152" s="1"/>
      <c r="E152" s="1"/>
      <c r="F152" s="1"/>
    </row>
    <row r="153" spans="3:6" ht="15.75" customHeight="1" x14ac:dyDescent="0.25">
      <c r="C153" s="1"/>
      <c r="D153" s="1"/>
      <c r="E153" s="1"/>
      <c r="F153" s="1"/>
    </row>
    <row r="154" spans="3:6" ht="15.75" customHeight="1" x14ac:dyDescent="0.25">
      <c r="C154" s="1"/>
      <c r="D154" s="1"/>
      <c r="E154" s="1"/>
      <c r="F154" s="1"/>
    </row>
    <row r="155" spans="3:6" ht="15.75" customHeight="1" x14ac:dyDescent="0.25">
      <c r="C155" s="1"/>
      <c r="D155" s="1"/>
      <c r="E155" s="1"/>
      <c r="F155" s="1"/>
    </row>
    <row r="156" spans="3:6" ht="15.75" customHeight="1" x14ac:dyDescent="0.25">
      <c r="C156" s="1"/>
      <c r="D156" s="1"/>
      <c r="E156" s="1"/>
      <c r="F156" s="1"/>
    </row>
    <row r="157" spans="3:6" ht="15.75" customHeight="1" x14ac:dyDescent="0.25">
      <c r="C157" s="1"/>
      <c r="D157" s="1"/>
      <c r="E157" s="1"/>
      <c r="F157" s="1"/>
    </row>
    <row r="158" spans="3:6" ht="15.75" customHeight="1" x14ac:dyDescent="0.25">
      <c r="C158" s="1"/>
      <c r="D158" s="1"/>
      <c r="E158" s="1"/>
      <c r="F158" s="1"/>
    </row>
    <row r="159" spans="3:6" ht="15.75" customHeight="1" x14ac:dyDescent="0.25">
      <c r="C159" s="1"/>
      <c r="D159" s="1"/>
      <c r="E159" s="1"/>
      <c r="F159" s="1"/>
    </row>
    <row r="160" spans="3:6" ht="15.75" customHeight="1" x14ac:dyDescent="0.25">
      <c r="C160" s="1"/>
      <c r="D160" s="1"/>
      <c r="E160" s="1"/>
      <c r="F160" s="1"/>
    </row>
    <row r="161" spans="3:6" ht="15.75" customHeight="1" x14ac:dyDescent="0.25">
      <c r="C161" s="1"/>
      <c r="D161" s="1"/>
      <c r="E161" s="1"/>
      <c r="F161" s="1"/>
    </row>
    <row r="162" spans="3:6" ht="15.75" customHeight="1" x14ac:dyDescent="0.25">
      <c r="C162" s="1"/>
      <c r="D162" s="1"/>
      <c r="E162" s="1"/>
      <c r="F162" s="1"/>
    </row>
    <row r="163" spans="3:6" ht="15.75" customHeight="1" x14ac:dyDescent="0.25">
      <c r="C163" s="1"/>
      <c r="D163" s="1"/>
      <c r="E163" s="1"/>
      <c r="F163" s="1"/>
    </row>
    <row r="164" spans="3:6" ht="15.75" customHeight="1" x14ac:dyDescent="0.25">
      <c r="C164" s="1"/>
      <c r="D164" s="1"/>
      <c r="E164" s="1"/>
      <c r="F164" s="1"/>
    </row>
    <row r="165" spans="3:6" ht="15.75" customHeight="1" x14ac:dyDescent="0.25">
      <c r="C165" s="1"/>
      <c r="D165" s="1"/>
      <c r="E165" s="1"/>
      <c r="F165" s="1"/>
    </row>
    <row r="166" spans="3:6" ht="15.75" customHeight="1" x14ac:dyDescent="0.25">
      <c r="C166" s="1"/>
      <c r="D166" s="1"/>
      <c r="E166" s="1"/>
      <c r="F166" s="1"/>
    </row>
    <row r="167" spans="3:6" ht="15.75" customHeight="1" x14ac:dyDescent="0.25">
      <c r="C167" s="1"/>
      <c r="D167" s="1"/>
      <c r="E167" s="1"/>
      <c r="F167" s="1"/>
    </row>
    <row r="168" spans="3:6" ht="15.75" customHeight="1" x14ac:dyDescent="0.25">
      <c r="C168" s="1"/>
      <c r="D168" s="1"/>
      <c r="E168" s="1"/>
      <c r="F168" s="1"/>
    </row>
    <row r="169" spans="3:6" ht="15.75" customHeight="1" x14ac:dyDescent="0.25">
      <c r="C169" s="1"/>
      <c r="D169" s="1"/>
      <c r="E169" s="1"/>
      <c r="F169" s="1"/>
    </row>
    <row r="170" spans="3:6" ht="15.75" customHeight="1" x14ac:dyDescent="0.25">
      <c r="C170" s="1"/>
      <c r="D170" s="1"/>
      <c r="E170" s="1"/>
      <c r="F170" s="1"/>
    </row>
    <row r="171" spans="3:6" ht="15.75" customHeight="1" x14ac:dyDescent="0.25">
      <c r="C171" s="1"/>
      <c r="D171" s="1"/>
      <c r="E171" s="1"/>
      <c r="F171" s="1"/>
    </row>
    <row r="172" spans="3:6" ht="15.75" customHeight="1" x14ac:dyDescent="0.25">
      <c r="C172" s="1"/>
      <c r="D172" s="1"/>
      <c r="E172" s="1"/>
      <c r="F172" s="1"/>
    </row>
    <row r="173" spans="3:6" ht="15.75" customHeight="1" x14ac:dyDescent="0.25">
      <c r="C173" s="1"/>
      <c r="D173" s="1"/>
      <c r="E173" s="1"/>
      <c r="F173" s="1"/>
    </row>
    <row r="174" spans="3:6" ht="15.75" customHeight="1" x14ac:dyDescent="0.25">
      <c r="C174" s="1"/>
      <c r="D174" s="1"/>
      <c r="E174" s="1"/>
      <c r="F174" s="1"/>
    </row>
    <row r="175" spans="3:6" ht="15.75" customHeight="1" x14ac:dyDescent="0.25">
      <c r="C175" s="1"/>
      <c r="D175" s="1"/>
      <c r="E175" s="1"/>
      <c r="F175" s="1"/>
    </row>
    <row r="176" spans="3:6" ht="15.75" customHeight="1" x14ac:dyDescent="0.25">
      <c r="C176" s="1"/>
      <c r="D176" s="1"/>
      <c r="E176" s="1"/>
      <c r="F176" s="1"/>
    </row>
    <row r="177" spans="3:6" ht="15.75" customHeight="1" x14ac:dyDescent="0.25">
      <c r="C177" s="1"/>
      <c r="D177" s="1"/>
      <c r="E177" s="1"/>
      <c r="F177" s="1"/>
    </row>
    <row r="178" spans="3:6" ht="15.75" customHeight="1" x14ac:dyDescent="0.25">
      <c r="C178" s="1"/>
      <c r="D178" s="1"/>
      <c r="E178" s="1"/>
      <c r="F178" s="1"/>
    </row>
    <row r="179" spans="3:6" ht="15.75" customHeight="1" x14ac:dyDescent="0.25">
      <c r="C179" s="1"/>
      <c r="D179" s="1"/>
      <c r="E179" s="1"/>
      <c r="F179" s="1"/>
    </row>
    <row r="180" spans="3:6" ht="15.75" customHeight="1" x14ac:dyDescent="0.25">
      <c r="C180" s="1"/>
      <c r="D180" s="1"/>
      <c r="E180" s="1"/>
      <c r="F180" s="1"/>
    </row>
    <row r="181" spans="3:6" ht="15.75" customHeight="1" x14ac:dyDescent="0.25">
      <c r="C181" s="1"/>
      <c r="D181" s="1"/>
      <c r="E181" s="1"/>
      <c r="F181" s="1"/>
    </row>
    <row r="182" spans="3:6" ht="15.75" customHeight="1" x14ac:dyDescent="0.25">
      <c r="C182" s="1"/>
      <c r="D182" s="1"/>
      <c r="E182" s="1"/>
      <c r="F182" s="1"/>
    </row>
    <row r="183" spans="3:6" ht="15.75" customHeight="1" x14ac:dyDescent="0.25">
      <c r="C183" s="1"/>
      <c r="D183" s="1"/>
      <c r="E183" s="1"/>
      <c r="F183" s="1"/>
    </row>
    <row r="184" spans="3:6" ht="15.75" customHeight="1" x14ac:dyDescent="0.25">
      <c r="C184" s="1"/>
      <c r="D184" s="1"/>
      <c r="E184" s="1"/>
      <c r="F184" s="1"/>
    </row>
    <row r="185" spans="3:6" ht="15.75" customHeight="1" x14ac:dyDescent="0.25">
      <c r="C185" s="1"/>
      <c r="D185" s="1"/>
      <c r="E185" s="1"/>
      <c r="F185" s="1"/>
    </row>
    <row r="186" spans="3:6" ht="15.75" customHeight="1" x14ac:dyDescent="0.25">
      <c r="C186" s="1"/>
      <c r="D186" s="1"/>
      <c r="E186" s="1"/>
      <c r="F186" s="1"/>
    </row>
    <row r="187" spans="3:6" ht="15.75" customHeight="1" x14ac:dyDescent="0.25">
      <c r="C187" s="1"/>
      <c r="D187" s="1"/>
      <c r="E187" s="1"/>
      <c r="F187" s="1"/>
    </row>
    <row r="188" spans="3:6" ht="15.75" customHeight="1" x14ac:dyDescent="0.25">
      <c r="C188" s="1"/>
      <c r="D188" s="1"/>
      <c r="E188" s="1"/>
      <c r="F188" s="1"/>
    </row>
    <row r="189" spans="3:6" ht="15.75" customHeight="1" x14ac:dyDescent="0.25">
      <c r="C189" s="1"/>
      <c r="D189" s="1"/>
      <c r="E189" s="1"/>
      <c r="F189" s="1"/>
    </row>
    <row r="190" spans="3:6" ht="15.75" customHeight="1" x14ac:dyDescent="0.25">
      <c r="C190" s="1"/>
      <c r="D190" s="1"/>
      <c r="E190" s="1"/>
      <c r="F190" s="1"/>
    </row>
    <row r="191" spans="3:6" ht="15.75" customHeight="1" x14ac:dyDescent="0.25">
      <c r="C191" s="1"/>
      <c r="D191" s="1"/>
      <c r="E191" s="1"/>
      <c r="F191" s="1"/>
    </row>
    <row r="192" spans="3:6" ht="15.75" customHeight="1" x14ac:dyDescent="0.25">
      <c r="C192" s="1"/>
      <c r="D192" s="1"/>
      <c r="E192" s="1"/>
      <c r="F192" s="1"/>
    </row>
    <row r="193" spans="3:6" ht="15.75" customHeight="1" x14ac:dyDescent="0.25">
      <c r="C193" s="1"/>
      <c r="D193" s="1"/>
      <c r="E193" s="1"/>
      <c r="F193" s="1"/>
    </row>
    <row r="194" spans="3:6" ht="15.75" customHeight="1" x14ac:dyDescent="0.25">
      <c r="C194" s="1"/>
      <c r="D194" s="1"/>
      <c r="E194" s="1"/>
      <c r="F194" s="1"/>
    </row>
    <row r="195" spans="3:6" ht="15.75" customHeight="1" x14ac:dyDescent="0.25">
      <c r="C195" s="1"/>
      <c r="D195" s="1"/>
      <c r="E195" s="1"/>
      <c r="F195" s="1"/>
    </row>
    <row r="196" spans="3:6" ht="15.75" customHeight="1" x14ac:dyDescent="0.25">
      <c r="C196" s="1"/>
      <c r="D196" s="1"/>
      <c r="E196" s="1"/>
      <c r="F196" s="1"/>
    </row>
    <row r="197" spans="3:6" ht="15.75" customHeight="1" x14ac:dyDescent="0.25">
      <c r="C197" s="1"/>
      <c r="D197" s="1"/>
      <c r="E197" s="1"/>
      <c r="F197" s="1"/>
    </row>
    <row r="198" spans="3:6" ht="15.75" customHeight="1" x14ac:dyDescent="0.25">
      <c r="C198" s="1"/>
      <c r="D198" s="1"/>
      <c r="E198" s="1"/>
      <c r="F198" s="1"/>
    </row>
    <row r="199" spans="3:6" ht="15.75" customHeight="1" x14ac:dyDescent="0.25">
      <c r="C199" s="1"/>
      <c r="D199" s="1"/>
      <c r="E199" s="1"/>
      <c r="F199" s="1"/>
    </row>
    <row r="200" spans="3:6" ht="15.75" customHeight="1" x14ac:dyDescent="0.25">
      <c r="C200" s="1"/>
      <c r="D200" s="1"/>
      <c r="E200" s="1"/>
      <c r="F200" s="1"/>
    </row>
    <row r="201" spans="3:6" ht="15.75" customHeight="1" x14ac:dyDescent="0.25">
      <c r="C201" s="1"/>
      <c r="D201" s="1"/>
      <c r="E201" s="1"/>
      <c r="F201" s="1"/>
    </row>
    <row r="202" spans="3:6" ht="15.75" customHeight="1" x14ac:dyDescent="0.25">
      <c r="C202" s="1"/>
      <c r="D202" s="1"/>
      <c r="E202" s="1"/>
      <c r="F202" s="1"/>
    </row>
    <row r="203" spans="3:6" ht="15.75" customHeight="1" x14ac:dyDescent="0.25">
      <c r="C203" s="1"/>
      <c r="D203" s="1"/>
      <c r="E203" s="1"/>
      <c r="F203" s="1"/>
    </row>
    <row r="204" spans="3:6" ht="15.75" customHeight="1" x14ac:dyDescent="0.25">
      <c r="C204" s="1"/>
      <c r="D204" s="1"/>
      <c r="E204" s="1"/>
      <c r="F204" s="1"/>
    </row>
    <row r="205" spans="3:6" ht="15.75" customHeight="1" x14ac:dyDescent="0.25">
      <c r="C205" s="1"/>
      <c r="D205" s="1"/>
      <c r="E205" s="1"/>
      <c r="F205" s="1"/>
    </row>
    <row r="206" spans="3:6" ht="15.75" customHeight="1" x14ac:dyDescent="0.25">
      <c r="C206" s="1"/>
      <c r="D206" s="1"/>
      <c r="E206" s="1"/>
      <c r="F206" s="1"/>
    </row>
    <row r="207" spans="3:6" ht="15.75" customHeight="1" x14ac:dyDescent="0.25">
      <c r="C207" s="1"/>
      <c r="D207" s="1"/>
      <c r="E207" s="1"/>
      <c r="F207" s="1"/>
    </row>
    <row r="208" spans="3:6" ht="15.75" customHeight="1" x14ac:dyDescent="0.25">
      <c r="C208" s="1"/>
      <c r="D208" s="1"/>
      <c r="E208" s="1"/>
      <c r="F208" s="1"/>
    </row>
    <row r="209" spans="3:6" ht="15.75" customHeight="1" x14ac:dyDescent="0.25">
      <c r="C209" s="1"/>
      <c r="D209" s="1"/>
      <c r="E209" s="1"/>
      <c r="F209" s="1"/>
    </row>
    <row r="210" spans="3:6" ht="15.75" customHeight="1" x14ac:dyDescent="0.25">
      <c r="C210" s="1"/>
      <c r="D210" s="1"/>
      <c r="E210" s="1"/>
      <c r="F210" s="1"/>
    </row>
    <row r="211" spans="3:6" ht="15.75" customHeight="1" x14ac:dyDescent="0.25">
      <c r="C211" s="1"/>
      <c r="D211" s="1"/>
      <c r="E211" s="1"/>
      <c r="F211" s="1"/>
    </row>
    <row r="212" spans="3:6" ht="15.75" customHeight="1" x14ac:dyDescent="0.25">
      <c r="C212" s="1"/>
      <c r="D212" s="1"/>
      <c r="E212" s="1"/>
      <c r="F212" s="1"/>
    </row>
    <row r="213" spans="3:6" ht="15.75" customHeight="1" x14ac:dyDescent="0.25">
      <c r="C213" s="1"/>
      <c r="D213" s="1"/>
      <c r="E213" s="1"/>
      <c r="F213" s="1"/>
    </row>
    <row r="214" spans="3:6" ht="15.75" customHeight="1" x14ac:dyDescent="0.25">
      <c r="C214" s="1"/>
      <c r="D214" s="1"/>
      <c r="E214" s="1"/>
      <c r="F214" s="1"/>
    </row>
    <row r="215" spans="3:6" ht="15.75" customHeight="1" x14ac:dyDescent="0.25">
      <c r="C215" s="1"/>
      <c r="D215" s="1"/>
      <c r="E215" s="1"/>
      <c r="F215" s="1"/>
    </row>
    <row r="216" spans="3:6" ht="15.75" customHeight="1" x14ac:dyDescent="0.25">
      <c r="C216" s="1"/>
      <c r="D216" s="1"/>
      <c r="E216" s="1"/>
      <c r="F216" s="1"/>
    </row>
    <row r="217" spans="3:6" ht="15.75" customHeight="1" x14ac:dyDescent="0.25">
      <c r="C217" s="1"/>
      <c r="D217" s="1"/>
      <c r="E217" s="1"/>
      <c r="F217" s="1"/>
    </row>
    <row r="218" spans="3:6" ht="15.75" customHeight="1" x14ac:dyDescent="0.25">
      <c r="C218" s="1"/>
      <c r="D218" s="1"/>
      <c r="E218" s="1"/>
      <c r="F218" s="1"/>
    </row>
    <row r="219" spans="3:6" ht="15.75" customHeight="1" x14ac:dyDescent="0.25">
      <c r="C219" s="1"/>
      <c r="D219" s="1"/>
      <c r="E219" s="1"/>
      <c r="F219" s="1"/>
    </row>
    <row r="220" spans="3:6" ht="15.75" customHeight="1" x14ac:dyDescent="0.25">
      <c r="C220" s="1"/>
      <c r="D220" s="1"/>
      <c r="E220" s="1"/>
      <c r="F220" s="1"/>
    </row>
    <row r="221" spans="3:6" ht="15.75" customHeight="1" x14ac:dyDescent="0.25">
      <c r="C221" s="1"/>
      <c r="D221" s="1"/>
      <c r="E221" s="1"/>
      <c r="F221" s="1"/>
    </row>
    <row r="222" spans="3:6" ht="15.75" customHeight="1" x14ac:dyDescent="0.25">
      <c r="C222" s="1"/>
      <c r="D222" s="1"/>
      <c r="E222" s="1"/>
      <c r="F222" s="1"/>
    </row>
    <row r="223" spans="3:6" ht="15.75" customHeight="1" x14ac:dyDescent="0.25">
      <c r="C223" s="1"/>
      <c r="D223" s="1"/>
      <c r="E223" s="1"/>
      <c r="F223" s="1"/>
    </row>
    <row r="224" spans="3:6" ht="15.75" customHeight="1" x14ac:dyDescent="0.25">
      <c r="C224" s="1"/>
      <c r="D224" s="1"/>
      <c r="E224" s="1"/>
      <c r="F224" s="1"/>
    </row>
    <row r="225" spans="3:6" ht="15.75" customHeight="1" x14ac:dyDescent="0.25">
      <c r="C225" s="1"/>
      <c r="D225" s="1"/>
      <c r="E225" s="1"/>
      <c r="F225" s="1"/>
    </row>
    <row r="226" spans="3:6" ht="15.75" customHeight="1" x14ac:dyDescent="0.25">
      <c r="C226" s="1"/>
      <c r="D226" s="1"/>
      <c r="E226" s="1"/>
      <c r="F226" s="1"/>
    </row>
    <row r="227" spans="3:6" ht="15.75" customHeight="1" x14ac:dyDescent="0.25">
      <c r="C227" s="1"/>
      <c r="D227" s="1"/>
      <c r="E227" s="1"/>
      <c r="F227" s="1"/>
    </row>
    <row r="228" spans="3:6" ht="15.75" customHeight="1" x14ac:dyDescent="0.25">
      <c r="C228" s="1"/>
      <c r="D228" s="1"/>
      <c r="E228" s="1"/>
      <c r="F228" s="1"/>
    </row>
    <row r="229" spans="3:6" ht="15.75" customHeight="1" x14ac:dyDescent="0.25">
      <c r="C229" s="1"/>
      <c r="D229" s="1"/>
      <c r="E229" s="1"/>
      <c r="F229" s="1"/>
    </row>
    <row r="230" spans="3:6" ht="15.75" customHeight="1" x14ac:dyDescent="0.25">
      <c r="C230" s="1"/>
      <c r="D230" s="1"/>
      <c r="E230" s="1"/>
      <c r="F230" s="1"/>
    </row>
    <row r="231" spans="3:6" ht="15.75" customHeight="1" x14ac:dyDescent="0.25">
      <c r="C231" s="1"/>
      <c r="D231" s="1"/>
      <c r="E231" s="1"/>
      <c r="F231" s="1"/>
    </row>
    <row r="232" spans="3:6" ht="15.75" customHeight="1" x14ac:dyDescent="0.25">
      <c r="C232" s="1"/>
      <c r="D232" s="1"/>
      <c r="E232" s="1"/>
      <c r="F232" s="1"/>
    </row>
    <row r="233" spans="3:6" ht="15.75" customHeight="1" x14ac:dyDescent="0.25">
      <c r="C233" s="1"/>
      <c r="D233" s="1"/>
      <c r="E233" s="1"/>
      <c r="F233" s="1"/>
    </row>
    <row r="234" spans="3:6" ht="15.75" customHeight="1" x14ac:dyDescent="0.25"/>
    <row r="235" spans="3:6" ht="15.75" customHeight="1" x14ac:dyDescent="0.25"/>
    <row r="236" spans="3:6" ht="15.75" customHeight="1" x14ac:dyDescent="0.25"/>
    <row r="237" spans="3:6" ht="15.75" customHeight="1" x14ac:dyDescent="0.25"/>
    <row r="238" spans="3:6" ht="15.75" customHeight="1" x14ac:dyDescent="0.25"/>
    <row r="239" spans="3:6" ht="15.75" customHeight="1" x14ac:dyDescent="0.25"/>
    <row r="240" spans="3: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5" right="0.75" top="1" bottom="1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1:A1000"/>
  <sheetViews>
    <sheetView workbookViewId="0"/>
  </sheetViews>
  <sheetFormatPr defaultColWidth="14.42578125" defaultRowHeight="15" customHeight="1" x14ac:dyDescent="0.25"/>
  <cols>
    <col min="1" max="6" width="11.4257812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00"/>
  <sheetViews>
    <sheetView workbookViewId="0"/>
  </sheetViews>
  <sheetFormatPr defaultColWidth="14.42578125" defaultRowHeight="15" customHeight="1" x14ac:dyDescent="0.25"/>
  <cols>
    <col min="1" max="2" width="11.42578125" customWidth="1"/>
    <col min="3" max="3" width="27.140625" customWidth="1"/>
    <col min="4" max="4" width="14" customWidth="1"/>
    <col min="5" max="5" width="10.85546875" customWidth="1"/>
    <col min="6" max="6" width="13.7109375" customWidth="1"/>
  </cols>
  <sheetData>
    <row r="1" spans="1:6" x14ac:dyDescent="0.25">
      <c r="A1" s="111"/>
      <c r="B1" s="111"/>
      <c r="C1" s="107" t="s">
        <v>548</v>
      </c>
      <c r="D1" s="1"/>
      <c r="E1" s="1"/>
      <c r="F1" s="1"/>
    </row>
    <row r="2" spans="1:6" x14ac:dyDescent="0.25">
      <c r="A2" s="111"/>
      <c r="B2" s="111"/>
      <c r="C2" s="107"/>
      <c r="D2" s="1"/>
      <c r="E2" s="1"/>
      <c r="F2" s="1"/>
    </row>
    <row r="3" spans="1:6" x14ac:dyDescent="0.25">
      <c r="A3" s="115" t="s">
        <v>549</v>
      </c>
      <c r="B3" s="115" t="s">
        <v>550</v>
      </c>
      <c r="C3" s="115" t="s">
        <v>551</v>
      </c>
      <c r="D3" s="116" t="s">
        <v>552</v>
      </c>
      <c r="E3" s="116" t="s">
        <v>553</v>
      </c>
      <c r="F3" s="116" t="s">
        <v>554</v>
      </c>
    </row>
    <row r="4" spans="1:6" x14ac:dyDescent="0.25">
      <c r="A4" s="117">
        <v>43831</v>
      </c>
      <c r="B4" s="111"/>
      <c r="C4" s="111" t="s">
        <v>19</v>
      </c>
      <c r="D4" s="1"/>
      <c r="E4" s="1"/>
      <c r="F4" s="1">
        <v>746826.89</v>
      </c>
    </row>
    <row r="5" spans="1:6" x14ac:dyDescent="0.25">
      <c r="A5" s="117" t="s">
        <v>555</v>
      </c>
      <c r="B5" s="111"/>
      <c r="C5" s="111" t="s">
        <v>556</v>
      </c>
      <c r="D5" s="1">
        <v>124951.99</v>
      </c>
      <c r="E5" s="1"/>
      <c r="F5" s="1">
        <f t="shared" ref="F5:F50" si="0">F4+D5-E5</f>
        <v>871778.88</v>
      </c>
    </row>
    <row r="6" spans="1:6" x14ac:dyDescent="0.25">
      <c r="A6" s="117"/>
      <c r="B6" s="111"/>
      <c r="D6" s="1"/>
      <c r="E6" s="1"/>
      <c r="F6" s="1">
        <f t="shared" si="0"/>
        <v>871778.88</v>
      </c>
    </row>
    <row r="7" spans="1:6" x14ac:dyDescent="0.25">
      <c r="A7" s="117"/>
      <c r="B7" s="111"/>
      <c r="C7" s="111"/>
      <c r="D7" s="1"/>
      <c r="E7" s="1"/>
      <c r="F7" s="1">
        <f t="shared" si="0"/>
        <v>871778.88</v>
      </c>
    </row>
    <row r="8" spans="1:6" x14ac:dyDescent="0.25">
      <c r="A8" s="117"/>
      <c r="B8" s="111"/>
      <c r="C8" s="111"/>
      <c r="D8" s="1"/>
      <c r="E8" s="1"/>
      <c r="F8" s="1">
        <f t="shared" si="0"/>
        <v>871778.88</v>
      </c>
    </row>
    <row r="9" spans="1:6" x14ac:dyDescent="0.25">
      <c r="A9" s="117"/>
      <c r="B9" s="111"/>
      <c r="C9" s="111"/>
      <c r="D9" s="1"/>
      <c r="E9" s="1"/>
      <c r="F9" s="1">
        <f t="shared" si="0"/>
        <v>871778.88</v>
      </c>
    </row>
    <row r="10" spans="1:6" x14ac:dyDescent="0.25">
      <c r="A10" s="117"/>
      <c r="B10" s="111"/>
      <c r="D10" s="1"/>
      <c r="E10" s="1"/>
      <c r="F10" s="1">
        <f t="shared" si="0"/>
        <v>871778.88</v>
      </c>
    </row>
    <row r="11" spans="1:6" x14ac:dyDescent="0.25">
      <c r="A11" s="117"/>
      <c r="B11" s="111"/>
      <c r="C11" s="111"/>
      <c r="D11" s="1"/>
      <c r="E11" s="1"/>
      <c r="F11" s="1">
        <f t="shared" si="0"/>
        <v>871778.88</v>
      </c>
    </row>
    <row r="12" spans="1:6" x14ac:dyDescent="0.25">
      <c r="A12" s="117"/>
      <c r="B12" s="111"/>
      <c r="C12" s="111"/>
      <c r="D12" s="1"/>
      <c r="E12" s="1"/>
      <c r="F12" s="1">
        <f t="shared" si="0"/>
        <v>871778.88</v>
      </c>
    </row>
    <row r="13" spans="1:6" x14ac:dyDescent="0.25">
      <c r="A13" s="117"/>
      <c r="B13" s="111"/>
      <c r="D13" s="1"/>
      <c r="E13" s="1"/>
      <c r="F13" s="1">
        <f t="shared" si="0"/>
        <v>871778.88</v>
      </c>
    </row>
    <row r="14" spans="1:6" x14ac:dyDescent="0.25">
      <c r="A14" s="117"/>
      <c r="B14" s="111"/>
      <c r="C14" s="111"/>
      <c r="D14" s="1"/>
      <c r="E14" s="1"/>
      <c r="F14" s="1">
        <f t="shared" si="0"/>
        <v>871778.88</v>
      </c>
    </row>
    <row r="15" spans="1:6" x14ac:dyDescent="0.25">
      <c r="A15" s="117"/>
      <c r="B15" s="111"/>
      <c r="C15" s="111"/>
      <c r="D15" s="1"/>
      <c r="E15" s="1"/>
      <c r="F15" s="1">
        <f t="shared" si="0"/>
        <v>871778.88</v>
      </c>
    </row>
    <row r="16" spans="1:6" x14ac:dyDescent="0.25">
      <c r="A16" s="117"/>
      <c r="B16" s="111"/>
      <c r="C16" s="111"/>
      <c r="D16" s="1"/>
      <c r="E16" s="1"/>
      <c r="F16" s="1">
        <f t="shared" si="0"/>
        <v>871778.88</v>
      </c>
    </row>
    <row r="17" spans="1:6" x14ac:dyDescent="0.25">
      <c r="A17" s="117"/>
      <c r="B17" s="111"/>
      <c r="C17" s="111"/>
      <c r="D17" s="1"/>
      <c r="E17" s="1"/>
      <c r="F17" s="1">
        <f t="shared" si="0"/>
        <v>871778.88</v>
      </c>
    </row>
    <row r="18" spans="1:6" x14ac:dyDescent="0.25">
      <c r="A18" s="117"/>
      <c r="B18" s="111"/>
      <c r="C18" s="111"/>
      <c r="D18" s="1"/>
      <c r="E18" s="1"/>
      <c r="F18" s="1">
        <f t="shared" si="0"/>
        <v>871778.88</v>
      </c>
    </row>
    <row r="19" spans="1:6" x14ac:dyDescent="0.25">
      <c r="A19" s="117"/>
      <c r="B19" s="111"/>
      <c r="C19" s="111"/>
      <c r="D19" s="1"/>
      <c r="E19" s="1"/>
      <c r="F19" s="1">
        <f t="shared" si="0"/>
        <v>871778.88</v>
      </c>
    </row>
    <row r="20" spans="1:6" x14ac:dyDescent="0.25">
      <c r="A20" s="117"/>
      <c r="B20" s="111"/>
      <c r="C20" s="111"/>
      <c r="D20" s="1"/>
      <c r="E20" s="1"/>
      <c r="F20" s="1">
        <f t="shared" si="0"/>
        <v>871778.88</v>
      </c>
    </row>
    <row r="21" spans="1:6" ht="15.75" customHeight="1" x14ac:dyDescent="0.25">
      <c r="A21" s="117"/>
      <c r="B21" s="111"/>
      <c r="C21" s="111"/>
      <c r="D21" s="1"/>
      <c r="E21" s="1"/>
      <c r="F21" s="1">
        <f t="shared" si="0"/>
        <v>871778.88</v>
      </c>
    </row>
    <row r="22" spans="1:6" ht="15.75" customHeight="1" x14ac:dyDescent="0.25">
      <c r="A22" s="117"/>
      <c r="B22" s="111"/>
      <c r="C22" s="111"/>
      <c r="D22" s="1"/>
      <c r="E22" s="1"/>
      <c r="F22" s="1">
        <f t="shared" si="0"/>
        <v>871778.88</v>
      </c>
    </row>
    <row r="23" spans="1:6" ht="15.75" customHeight="1" x14ac:dyDescent="0.25">
      <c r="A23" s="117"/>
      <c r="B23" s="111"/>
      <c r="C23" s="111"/>
      <c r="D23" s="1"/>
      <c r="E23" s="1"/>
      <c r="F23" s="1">
        <f t="shared" si="0"/>
        <v>871778.88</v>
      </c>
    </row>
    <row r="24" spans="1:6" ht="15.75" customHeight="1" x14ac:dyDescent="0.25">
      <c r="A24" s="117"/>
      <c r="B24" s="111"/>
      <c r="C24" s="111"/>
      <c r="D24" s="1"/>
      <c r="E24" s="1"/>
      <c r="F24" s="1">
        <f t="shared" si="0"/>
        <v>871778.88</v>
      </c>
    </row>
    <row r="25" spans="1:6" ht="15.75" customHeight="1" x14ac:dyDescent="0.25">
      <c r="A25" s="117"/>
      <c r="B25" s="111"/>
      <c r="D25" s="1"/>
      <c r="E25" s="1"/>
      <c r="F25" s="1">
        <f t="shared" si="0"/>
        <v>871778.88</v>
      </c>
    </row>
    <row r="26" spans="1:6" ht="15.75" customHeight="1" x14ac:dyDescent="0.25">
      <c r="A26" s="117"/>
      <c r="B26" s="111"/>
      <c r="C26" s="111"/>
      <c r="D26" s="1"/>
      <c r="E26" s="1"/>
      <c r="F26" s="1">
        <f t="shared" si="0"/>
        <v>871778.88</v>
      </c>
    </row>
    <row r="27" spans="1:6" ht="15.75" customHeight="1" x14ac:dyDescent="0.25">
      <c r="A27" s="117"/>
      <c r="B27" s="111"/>
      <c r="C27" s="111"/>
      <c r="D27" s="1"/>
      <c r="E27" s="1"/>
      <c r="F27" s="1">
        <f t="shared" si="0"/>
        <v>871778.88</v>
      </c>
    </row>
    <row r="28" spans="1:6" ht="15.75" customHeight="1" x14ac:dyDescent="0.25">
      <c r="A28" s="117"/>
      <c r="B28" s="111"/>
      <c r="C28" s="111"/>
      <c r="D28" s="1"/>
      <c r="E28" s="1"/>
      <c r="F28" s="1">
        <f t="shared" si="0"/>
        <v>871778.88</v>
      </c>
    </row>
    <row r="29" spans="1:6" ht="15.75" customHeight="1" x14ac:dyDescent="0.25">
      <c r="A29" s="117"/>
      <c r="B29" s="111"/>
      <c r="C29" s="111"/>
      <c r="D29" s="1"/>
      <c r="E29" s="1"/>
      <c r="F29" s="1">
        <f t="shared" si="0"/>
        <v>871778.88</v>
      </c>
    </row>
    <row r="30" spans="1:6" ht="15.75" customHeight="1" x14ac:dyDescent="0.25">
      <c r="A30" s="117"/>
      <c r="B30" s="111"/>
      <c r="C30" s="111"/>
      <c r="D30" s="1"/>
      <c r="E30" s="1"/>
      <c r="F30" s="1">
        <f t="shared" si="0"/>
        <v>871778.88</v>
      </c>
    </row>
    <row r="31" spans="1:6" ht="15.75" customHeight="1" x14ac:dyDescent="0.25">
      <c r="A31" s="117"/>
      <c r="B31" s="111"/>
      <c r="C31" s="111"/>
      <c r="D31" s="1"/>
      <c r="E31" s="1"/>
      <c r="F31" s="1">
        <f t="shared" si="0"/>
        <v>871778.88</v>
      </c>
    </row>
    <row r="32" spans="1:6" ht="15.75" customHeight="1" x14ac:dyDescent="0.25">
      <c r="A32" s="117"/>
      <c r="B32" s="111"/>
      <c r="C32" s="111"/>
      <c r="D32" s="1"/>
      <c r="E32" s="1"/>
      <c r="F32" s="1">
        <f t="shared" si="0"/>
        <v>871778.88</v>
      </c>
    </row>
    <row r="33" spans="1:6" ht="15.75" customHeight="1" x14ac:dyDescent="0.25">
      <c r="A33" s="117"/>
      <c r="B33" s="111"/>
      <c r="C33" s="111"/>
      <c r="D33" s="1"/>
      <c r="E33" s="1"/>
      <c r="F33" s="1">
        <f t="shared" si="0"/>
        <v>871778.88</v>
      </c>
    </row>
    <row r="34" spans="1:6" ht="15.75" customHeight="1" x14ac:dyDescent="0.25">
      <c r="A34" s="117"/>
      <c r="B34" s="111"/>
      <c r="C34" s="111"/>
      <c r="D34" s="1"/>
      <c r="E34" s="1"/>
      <c r="F34" s="1">
        <f t="shared" si="0"/>
        <v>871778.88</v>
      </c>
    </row>
    <row r="35" spans="1:6" ht="15.75" customHeight="1" x14ac:dyDescent="0.25">
      <c r="A35" s="117"/>
      <c r="B35" s="111"/>
      <c r="C35" s="111"/>
      <c r="D35" s="1"/>
      <c r="E35" s="1"/>
      <c r="F35" s="1">
        <f t="shared" si="0"/>
        <v>871778.88</v>
      </c>
    </row>
    <row r="36" spans="1:6" ht="15.75" customHeight="1" x14ac:dyDescent="0.25">
      <c r="A36" s="117"/>
      <c r="B36" s="111"/>
      <c r="C36" s="111"/>
      <c r="D36" s="1"/>
      <c r="E36" s="1"/>
      <c r="F36" s="1">
        <f t="shared" si="0"/>
        <v>871778.88</v>
      </c>
    </row>
    <row r="37" spans="1:6" ht="15.75" customHeight="1" x14ac:dyDescent="0.25">
      <c r="A37" s="117"/>
      <c r="B37" s="111"/>
      <c r="C37" s="111"/>
      <c r="D37" s="1"/>
      <c r="E37" s="1"/>
      <c r="F37" s="1">
        <f t="shared" si="0"/>
        <v>871778.88</v>
      </c>
    </row>
    <row r="38" spans="1:6" ht="15.75" customHeight="1" x14ac:dyDescent="0.25">
      <c r="A38" s="117"/>
      <c r="B38" s="111"/>
      <c r="C38" s="111"/>
      <c r="D38" s="1"/>
      <c r="E38" s="1"/>
      <c r="F38" s="1">
        <f t="shared" si="0"/>
        <v>871778.88</v>
      </c>
    </row>
    <row r="39" spans="1:6" ht="15.75" customHeight="1" x14ac:dyDescent="0.25">
      <c r="A39" s="117"/>
      <c r="B39" s="111"/>
      <c r="C39" s="111"/>
      <c r="D39" s="1"/>
      <c r="E39" s="1"/>
      <c r="F39" s="1">
        <f t="shared" si="0"/>
        <v>871778.88</v>
      </c>
    </row>
    <row r="40" spans="1:6" ht="15.75" customHeight="1" x14ac:dyDescent="0.25">
      <c r="A40" s="117"/>
      <c r="B40" s="111"/>
      <c r="C40" s="111"/>
      <c r="D40" s="1"/>
      <c r="E40" s="1"/>
      <c r="F40" s="1">
        <f t="shared" si="0"/>
        <v>871778.88</v>
      </c>
    </row>
    <row r="41" spans="1:6" ht="15.75" customHeight="1" x14ac:dyDescent="0.25">
      <c r="A41" s="117"/>
      <c r="B41" s="111"/>
      <c r="C41" s="111"/>
      <c r="D41" s="1"/>
      <c r="E41" s="1"/>
      <c r="F41" s="1">
        <f t="shared" si="0"/>
        <v>871778.88</v>
      </c>
    </row>
    <row r="42" spans="1:6" ht="15.75" customHeight="1" x14ac:dyDescent="0.25">
      <c r="A42" s="117"/>
      <c r="B42" s="111"/>
      <c r="C42" s="111"/>
      <c r="D42" s="1"/>
      <c r="E42" s="1"/>
      <c r="F42" s="1">
        <f t="shared" si="0"/>
        <v>871778.88</v>
      </c>
    </row>
    <row r="43" spans="1:6" ht="15.75" customHeight="1" x14ac:dyDescent="0.25">
      <c r="D43" s="1"/>
      <c r="E43" s="1"/>
      <c r="F43" s="1">
        <f t="shared" si="0"/>
        <v>871778.88</v>
      </c>
    </row>
    <row r="44" spans="1:6" ht="15.75" customHeight="1" x14ac:dyDescent="0.25">
      <c r="D44" s="1"/>
      <c r="E44" s="1"/>
      <c r="F44" s="1">
        <f t="shared" si="0"/>
        <v>871778.88</v>
      </c>
    </row>
    <row r="45" spans="1:6" ht="15.75" customHeight="1" x14ac:dyDescent="0.25">
      <c r="D45" s="1"/>
      <c r="E45" s="1"/>
      <c r="F45" s="1">
        <f t="shared" si="0"/>
        <v>871778.88</v>
      </c>
    </row>
    <row r="46" spans="1:6" ht="15.75" customHeight="1" x14ac:dyDescent="0.25">
      <c r="D46" s="1"/>
      <c r="E46" s="1"/>
      <c r="F46" s="1">
        <f t="shared" si="0"/>
        <v>871778.88</v>
      </c>
    </row>
    <row r="47" spans="1:6" ht="15.75" customHeight="1" x14ac:dyDescent="0.25">
      <c r="D47" s="1"/>
      <c r="E47" s="1"/>
      <c r="F47" s="1">
        <f t="shared" si="0"/>
        <v>871778.88</v>
      </c>
    </row>
    <row r="48" spans="1:6" ht="15.75" customHeight="1" x14ac:dyDescent="0.25">
      <c r="D48" s="1"/>
      <c r="E48" s="1"/>
      <c r="F48" s="1">
        <f t="shared" si="0"/>
        <v>871778.88</v>
      </c>
    </row>
    <row r="49" spans="4:6" ht="15.75" customHeight="1" x14ac:dyDescent="0.25">
      <c r="D49" s="1"/>
      <c r="E49" s="1"/>
      <c r="F49" s="1">
        <f t="shared" si="0"/>
        <v>871778.88</v>
      </c>
    </row>
    <row r="50" spans="4:6" ht="15.75" customHeight="1" x14ac:dyDescent="0.25">
      <c r="D50" s="1"/>
      <c r="E50" s="1"/>
      <c r="F50" s="1">
        <f t="shared" si="0"/>
        <v>871778.88</v>
      </c>
    </row>
    <row r="51" spans="4:6" ht="15.75" customHeight="1" x14ac:dyDescent="0.25">
      <c r="D51" s="1"/>
      <c r="E51" s="1"/>
      <c r="F51" s="1"/>
    </row>
    <row r="52" spans="4:6" ht="15.75" customHeight="1" x14ac:dyDescent="0.25">
      <c r="D52" s="1"/>
      <c r="E52" s="1"/>
      <c r="F52" s="1"/>
    </row>
    <row r="53" spans="4:6" ht="15.75" customHeight="1" x14ac:dyDescent="0.25">
      <c r="D53" s="1">
        <f t="shared" ref="D53:E53" si="1">SUM(D4:D52)</f>
        <v>124951.99</v>
      </c>
      <c r="E53" s="1">
        <f t="shared" si="1"/>
        <v>0</v>
      </c>
      <c r="F53" s="1"/>
    </row>
    <row r="54" spans="4:6" ht="15.75" customHeight="1" x14ac:dyDescent="0.25">
      <c r="D54" s="1"/>
      <c r="E54" s="1"/>
      <c r="F54" s="1"/>
    </row>
    <row r="55" spans="4:6" ht="15.75" customHeight="1" x14ac:dyDescent="0.25">
      <c r="D55" s="1"/>
      <c r="E55" s="1"/>
      <c r="F55" s="1"/>
    </row>
    <row r="56" spans="4:6" ht="15.75" customHeight="1" x14ac:dyDescent="0.25">
      <c r="D56" s="1"/>
      <c r="E56" s="1"/>
      <c r="F56" s="1"/>
    </row>
    <row r="57" spans="4:6" ht="15.75" customHeight="1" x14ac:dyDescent="0.25">
      <c r="D57" s="1"/>
      <c r="E57" s="1"/>
      <c r="F57" s="1"/>
    </row>
    <row r="58" spans="4:6" ht="15.75" customHeight="1" x14ac:dyDescent="0.25">
      <c r="D58" s="1"/>
      <c r="E58" s="1"/>
      <c r="F58" s="1"/>
    </row>
    <row r="59" spans="4:6" ht="15.75" customHeight="1" x14ac:dyDescent="0.25">
      <c r="D59" s="1"/>
      <c r="E59" s="1"/>
      <c r="F59" s="1"/>
    </row>
    <row r="60" spans="4:6" ht="15.75" customHeight="1" x14ac:dyDescent="0.25">
      <c r="D60" s="1"/>
      <c r="E60" s="1"/>
      <c r="F60" s="1"/>
    </row>
    <row r="61" spans="4:6" ht="15.75" customHeight="1" x14ac:dyDescent="0.25">
      <c r="D61" s="1"/>
      <c r="E61" s="1"/>
      <c r="F61" s="1"/>
    </row>
    <row r="62" spans="4:6" ht="15.75" customHeight="1" x14ac:dyDescent="0.25">
      <c r="D62" s="1"/>
      <c r="E62" s="1"/>
      <c r="F62" s="1"/>
    </row>
    <row r="63" spans="4:6" ht="15.75" customHeight="1" x14ac:dyDescent="0.25">
      <c r="D63" s="1"/>
      <c r="E63" s="1"/>
      <c r="F63" s="1"/>
    </row>
    <row r="64" spans="4:6" ht="15.75" customHeight="1" x14ac:dyDescent="0.25">
      <c r="D64" s="1"/>
      <c r="E64" s="1"/>
      <c r="F64" s="1"/>
    </row>
    <row r="65" spans="4:6" ht="15.75" customHeight="1" x14ac:dyDescent="0.25">
      <c r="D65" s="1"/>
      <c r="E65" s="1"/>
      <c r="F65" s="1"/>
    </row>
    <row r="66" spans="4:6" ht="15.75" customHeight="1" x14ac:dyDescent="0.25">
      <c r="D66" s="1"/>
      <c r="E66" s="1"/>
      <c r="F66" s="1"/>
    </row>
    <row r="67" spans="4:6" ht="15.75" customHeight="1" x14ac:dyDescent="0.25">
      <c r="D67" s="1"/>
      <c r="E67" s="1"/>
      <c r="F67" s="1"/>
    </row>
    <row r="68" spans="4:6" ht="15.75" customHeight="1" x14ac:dyDescent="0.25">
      <c r="D68" s="1"/>
      <c r="E68" s="1"/>
      <c r="F68" s="1"/>
    </row>
    <row r="69" spans="4:6" ht="15.75" customHeight="1" x14ac:dyDescent="0.25">
      <c r="D69" s="1"/>
      <c r="E69" s="1"/>
      <c r="F69" s="1"/>
    </row>
    <row r="70" spans="4:6" ht="15.75" customHeight="1" x14ac:dyDescent="0.25">
      <c r="D70" s="1"/>
      <c r="E70" s="1"/>
      <c r="F70" s="1"/>
    </row>
    <row r="71" spans="4:6" ht="15.75" customHeight="1" x14ac:dyDescent="0.25">
      <c r="D71" s="1"/>
      <c r="E71" s="1"/>
      <c r="F71" s="1"/>
    </row>
    <row r="72" spans="4:6" ht="15.75" customHeight="1" x14ac:dyDescent="0.25">
      <c r="D72" s="1"/>
      <c r="E72" s="1"/>
      <c r="F72" s="1"/>
    </row>
    <row r="73" spans="4:6" ht="15.75" customHeight="1" x14ac:dyDescent="0.25">
      <c r="D73" s="1"/>
      <c r="E73" s="1"/>
      <c r="F73" s="1"/>
    </row>
    <row r="74" spans="4:6" ht="15.75" customHeight="1" x14ac:dyDescent="0.25">
      <c r="D74" s="1"/>
      <c r="E74" s="1"/>
      <c r="F74" s="1"/>
    </row>
    <row r="75" spans="4:6" ht="15.75" customHeight="1" x14ac:dyDescent="0.25">
      <c r="D75" s="1"/>
      <c r="E75" s="1"/>
      <c r="F75" s="1"/>
    </row>
    <row r="76" spans="4:6" ht="15.75" customHeight="1" x14ac:dyDescent="0.25">
      <c r="D76" s="1"/>
      <c r="E76" s="1"/>
      <c r="F76" s="1"/>
    </row>
    <row r="77" spans="4:6" ht="15.75" customHeight="1" x14ac:dyDescent="0.25">
      <c r="D77" s="1"/>
      <c r="E77" s="1"/>
      <c r="F77" s="1"/>
    </row>
    <row r="78" spans="4:6" ht="15.75" customHeight="1" x14ac:dyDescent="0.25">
      <c r="D78" s="1"/>
      <c r="E78" s="1"/>
      <c r="F78" s="1"/>
    </row>
    <row r="79" spans="4:6" ht="15.75" customHeight="1" x14ac:dyDescent="0.25">
      <c r="D79" s="1"/>
      <c r="E79" s="1"/>
      <c r="F79" s="1"/>
    </row>
    <row r="80" spans="4:6" ht="15.75" customHeight="1" x14ac:dyDescent="0.25">
      <c r="D80" s="1"/>
      <c r="E80" s="1"/>
      <c r="F80" s="1"/>
    </row>
    <row r="81" spans="4:6" ht="15.75" customHeight="1" x14ac:dyDescent="0.25">
      <c r="D81" s="1"/>
      <c r="E81" s="1"/>
      <c r="F81" s="1"/>
    </row>
    <row r="82" spans="4:6" ht="15.75" customHeight="1" x14ac:dyDescent="0.25">
      <c r="D82" s="1"/>
      <c r="E82" s="1"/>
      <c r="F82" s="1"/>
    </row>
    <row r="83" spans="4:6" ht="15.75" customHeight="1" x14ac:dyDescent="0.25">
      <c r="D83" s="1"/>
      <c r="E83" s="1"/>
      <c r="F83" s="1"/>
    </row>
    <row r="84" spans="4:6" ht="15.75" customHeight="1" x14ac:dyDescent="0.25">
      <c r="D84" s="1"/>
      <c r="E84" s="1"/>
      <c r="F84" s="1"/>
    </row>
    <row r="85" spans="4:6" ht="15.75" customHeight="1" x14ac:dyDescent="0.25">
      <c r="D85" s="1"/>
      <c r="E85" s="1"/>
      <c r="F85" s="1"/>
    </row>
    <row r="86" spans="4:6" ht="15.75" customHeight="1" x14ac:dyDescent="0.25">
      <c r="D86" s="1"/>
      <c r="E86" s="1"/>
      <c r="F86" s="1"/>
    </row>
    <row r="87" spans="4:6" ht="15.75" customHeight="1" x14ac:dyDescent="0.25">
      <c r="D87" s="1"/>
      <c r="E87" s="1"/>
      <c r="F87" s="1"/>
    </row>
    <row r="88" spans="4:6" ht="15.75" customHeight="1" x14ac:dyDescent="0.25">
      <c r="D88" s="1"/>
      <c r="E88" s="1"/>
      <c r="F88" s="1"/>
    </row>
    <row r="89" spans="4:6" ht="15.75" customHeight="1" x14ac:dyDescent="0.25">
      <c r="D89" s="1"/>
      <c r="E89" s="1"/>
      <c r="F89" s="1"/>
    </row>
    <row r="90" spans="4:6" ht="15.75" customHeight="1" x14ac:dyDescent="0.25">
      <c r="D90" s="1"/>
      <c r="E90" s="1"/>
      <c r="F90" s="1"/>
    </row>
    <row r="91" spans="4:6" ht="15.75" customHeight="1" x14ac:dyDescent="0.25">
      <c r="D91" s="1"/>
      <c r="E91" s="1"/>
      <c r="F91" s="1"/>
    </row>
    <row r="92" spans="4:6" ht="15.75" customHeight="1" x14ac:dyDescent="0.25">
      <c r="D92" s="1"/>
      <c r="E92" s="1"/>
      <c r="F92" s="1"/>
    </row>
    <row r="93" spans="4:6" ht="15.75" customHeight="1" x14ac:dyDescent="0.25">
      <c r="D93" s="1"/>
      <c r="E93" s="1"/>
      <c r="F93" s="1"/>
    </row>
    <row r="94" spans="4:6" ht="15.75" customHeight="1" x14ac:dyDescent="0.25">
      <c r="D94" s="1"/>
      <c r="E94" s="1"/>
      <c r="F94" s="1"/>
    </row>
    <row r="95" spans="4:6" ht="15.75" customHeight="1" x14ac:dyDescent="0.25">
      <c r="D95" s="1"/>
      <c r="E95" s="1"/>
      <c r="F95" s="1"/>
    </row>
    <row r="96" spans="4:6" ht="15.75" customHeight="1" x14ac:dyDescent="0.25">
      <c r="D96" s="1"/>
      <c r="E96" s="1"/>
      <c r="F96" s="1"/>
    </row>
    <row r="97" spans="4:6" ht="15.75" customHeight="1" x14ac:dyDescent="0.25">
      <c r="D97" s="1"/>
      <c r="E97" s="1"/>
      <c r="F97" s="1"/>
    </row>
    <row r="98" spans="4:6" ht="15.75" customHeight="1" x14ac:dyDescent="0.25">
      <c r="D98" s="1"/>
      <c r="E98" s="1"/>
      <c r="F98" s="1"/>
    </row>
    <row r="99" spans="4:6" ht="15.75" customHeight="1" x14ac:dyDescent="0.25">
      <c r="D99" s="1"/>
      <c r="E99" s="1"/>
      <c r="F99" s="1"/>
    </row>
    <row r="100" spans="4:6" ht="15.75" customHeight="1" x14ac:dyDescent="0.25">
      <c r="D100" s="1"/>
      <c r="E100" s="1"/>
      <c r="F100" s="1"/>
    </row>
    <row r="101" spans="4:6" ht="15.75" customHeight="1" x14ac:dyDescent="0.25">
      <c r="D101" s="1"/>
      <c r="E101" s="1"/>
      <c r="F101" s="1"/>
    </row>
    <row r="102" spans="4:6" ht="15.75" customHeight="1" x14ac:dyDescent="0.25">
      <c r="D102" s="1"/>
      <c r="E102" s="1"/>
      <c r="F102" s="1"/>
    </row>
    <row r="103" spans="4:6" ht="15.75" customHeight="1" x14ac:dyDescent="0.25">
      <c r="D103" s="1"/>
      <c r="E103" s="1"/>
      <c r="F103" s="1"/>
    </row>
    <row r="104" spans="4:6" ht="15.75" customHeight="1" x14ac:dyDescent="0.25">
      <c r="D104" s="1"/>
      <c r="E104" s="1"/>
      <c r="F104" s="1"/>
    </row>
    <row r="105" spans="4:6" ht="15.75" customHeight="1" x14ac:dyDescent="0.25">
      <c r="D105" s="1"/>
      <c r="E105" s="1"/>
      <c r="F105" s="1"/>
    </row>
    <row r="106" spans="4:6" ht="15.75" customHeight="1" x14ac:dyDescent="0.25">
      <c r="D106" s="1"/>
      <c r="E106" s="1"/>
      <c r="F106" s="1"/>
    </row>
    <row r="107" spans="4:6" ht="15.75" customHeight="1" x14ac:dyDescent="0.25">
      <c r="D107" s="1"/>
      <c r="E107" s="1"/>
      <c r="F107" s="1"/>
    </row>
    <row r="108" spans="4:6" ht="15.75" customHeight="1" x14ac:dyDescent="0.25">
      <c r="D108" s="1"/>
      <c r="E108" s="1"/>
      <c r="F108" s="1"/>
    </row>
    <row r="109" spans="4:6" ht="15.75" customHeight="1" x14ac:dyDescent="0.25">
      <c r="D109" s="1"/>
      <c r="E109" s="1"/>
      <c r="F109" s="1"/>
    </row>
    <row r="110" spans="4:6" ht="15.75" customHeight="1" x14ac:dyDescent="0.25">
      <c r="D110" s="1"/>
      <c r="E110" s="1"/>
      <c r="F110" s="1"/>
    </row>
    <row r="111" spans="4:6" ht="15.75" customHeight="1" x14ac:dyDescent="0.25">
      <c r="D111" s="1"/>
      <c r="E111" s="1"/>
      <c r="F111" s="1"/>
    </row>
    <row r="112" spans="4:6" ht="15.75" customHeight="1" x14ac:dyDescent="0.25">
      <c r="D112" s="1"/>
      <c r="E112" s="1"/>
      <c r="F112" s="1"/>
    </row>
    <row r="113" spans="4:6" ht="15.75" customHeight="1" x14ac:dyDescent="0.25">
      <c r="D113" s="1"/>
      <c r="E113" s="1"/>
      <c r="F113" s="1"/>
    </row>
    <row r="114" spans="4:6" ht="15.75" customHeight="1" x14ac:dyDescent="0.25">
      <c r="D114" s="1"/>
      <c r="E114" s="1"/>
      <c r="F114" s="1"/>
    </row>
    <row r="115" spans="4:6" ht="15.75" customHeight="1" x14ac:dyDescent="0.25">
      <c r="D115" s="1"/>
      <c r="E115" s="1"/>
      <c r="F115" s="1"/>
    </row>
    <row r="116" spans="4:6" ht="15.75" customHeight="1" x14ac:dyDescent="0.25">
      <c r="D116" s="1"/>
      <c r="E116" s="1"/>
      <c r="F116" s="1"/>
    </row>
    <row r="117" spans="4:6" ht="15.75" customHeight="1" x14ac:dyDescent="0.25">
      <c r="D117" s="1"/>
      <c r="E117" s="1"/>
      <c r="F117" s="1"/>
    </row>
    <row r="118" spans="4:6" ht="15.75" customHeight="1" x14ac:dyDescent="0.25">
      <c r="D118" s="1"/>
      <c r="E118" s="1"/>
      <c r="F118" s="1"/>
    </row>
    <row r="119" spans="4:6" ht="15.75" customHeight="1" x14ac:dyDescent="0.25">
      <c r="D119" s="1"/>
      <c r="E119" s="1"/>
      <c r="F119" s="1"/>
    </row>
    <row r="120" spans="4:6" ht="15.75" customHeight="1" x14ac:dyDescent="0.25">
      <c r="D120" s="1"/>
      <c r="E120" s="1"/>
      <c r="F120" s="1"/>
    </row>
    <row r="121" spans="4:6" ht="15.75" customHeight="1" x14ac:dyDescent="0.25">
      <c r="D121" s="1"/>
      <c r="E121" s="1"/>
      <c r="F121" s="1"/>
    </row>
    <row r="122" spans="4:6" ht="15.75" customHeight="1" x14ac:dyDescent="0.25">
      <c r="D122" s="1"/>
      <c r="E122" s="1"/>
      <c r="F122" s="1"/>
    </row>
    <row r="123" spans="4:6" ht="15.75" customHeight="1" x14ac:dyDescent="0.25">
      <c r="D123" s="1"/>
      <c r="E123" s="1"/>
      <c r="F123" s="1"/>
    </row>
    <row r="124" spans="4:6" ht="15.75" customHeight="1" x14ac:dyDescent="0.25">
      <c r="D124" s="1"/>
      <c r="E124" s="1"/>
      <c r="F124" s="1"/>
    </row>
    <row r="125" spans="4:6" ht="15.75" customHeight="1" x14ac:dyDescent="0.25">
      <c r="D125" s="1"/>
      <c r="E125" s="1"/>
      <c r="F125" s="1"/>
    </row>
    <row r="126" spans="4:6" ht="15.75" customHeight="1" x14ac:dyDescent="0.25">
      <c r="D126" s="1"/>
      <c r="E126" s="1"/>
      <c r="F126" s="1"/>
    </row>
    <row r="127" spans="4:6" ht="15.75" customHeight="1" x14ac:dyDescent="0.25">
      <c r="D127" s="1"/>
      <c r="E127" s="1"/>
      <c r="F127" s="1"/>
    </row>
    <row r="128" spans="4:6" ht="15.75" customHeight="1" x14ac:dyDescent="0.25">
      <c r="D128" s="1"/>
      <c r="E128" s="1"/>
      <c r="F128" s="1"/>
    </row>
    <row r="129" spans="4:6" ht="15.75" customHeight="1" x14ac:dyDescent="0.25">
      <c r="D129" s="1"/>
      <c r="E129" s="1"/>
      <c r="F129" s="1"/>
    </row>
    <row r="130" spans="4:6" ht="15.75" customHeight="1" x14ac:dyDescent="0.25">
      <c r="D130" s="1"/>
      <c r="E130" s="1"/>
      <c r="F130" s="1"/>
    </row>
    <row r="131" spans="4:6" ht="15.75" customHeight="1" x14ac:dyDescent="0.25">
      <c r="D131" s="1"/>
      <c r="E131" s="1"/>
      <c r="F131" s="1"/>
    </row>
    <row r="132" spans="4:6" ht="15.75" customHeight="1" x14ac:dyDescent="0.25">
      <c r="D132" s="1"/>
      <c r="E132" s="1"/>
      <c r="F132" s="1"/>
    </row>
    <row r="133" spans="4:6" ht="15.75" customHeight="1" x14ac:dyDescent="0.25">
      <c r="D133" s="1"/>
      <c r="E133" s="1"/>
      <c r="F133" s="1"/>
    </row>
    <row r="134" spans="4:6" ht="15.75" customHeight="1" x14ac:dyDescent="0.25">
      <c r="D134" s="1"/>
      <c r="E134" s="1"/>
      <c r="F134" s="1"/>
    </row>
    <row r="135" spans="4:6" ht="15.75" customHeight="1" x14ac:dyDescent="0.25">
      <c r="D135" s="1"/>
      <c r="E135" s="1"/>
      <c r="F135" s="1"/>
    </row>
    <row r="136" spans="4:6" ht="15.75" customHeight="1" x14ac:dyDescent="0.25">
      <c r="D136" s="1"/>
      <c r="E136" s="1"/>
      <c r="F136" s="1"/>
    </row>
    <row r="137" spans="4:6" ht="15.75" customHeight="1" x14ac:dyDescent="0.25">
      <c r="D137" s="1"/>
      <c r="E137" s="1"/>
      <c r="F137" s="1"/>
    </row>
    <row r="138" spans="4:6" ht="15.75" customHeight="1" x14ac:dyDescent="0.25">
      <c r="D138" s="1"/>
      <c r="E138" s="1"/>
      <c r="F138" s="1"/>
    </row>
    <row r="139" spans="4:6" ht="15.75" customHeight="1" x14ac:dyDescent="0.25">
      <c r="D139" s="1"/>
      <c r="E139" s="1"/>
      <c r="F139" s="1"/>
    </row>
    <row r="140" spans="4:6" ht="15.75" customHeight="1" x14ac:dyDescent="0.25">
      <c r="D140" s="1"/>
      <c r="E140" s="1"/>
      <c r="F140" s="1"/>
    </row>
    <row r="141" spans="4:6" ht="15.75" customHeight="1" x14ac:dyDescent="0.25">
      <c r="D141" s="1"/>
      <c r="E141" s="1"/>
      <c r="F141" s="1"/>
    </row>
    <row r="142" spans="4:6" ht="15.75" customHeight="1" x14ac:dyDescent="0.25">
      <c r="D142" s="1"/>
      <c r="E142" s="1"/>
      <c r="F142" s="1"/>
    </row>
    <row r="143" spans="4:6" ht="15.75" customHeight="1" x14ac:dyDescent="0.25">
      <c r="D143" s="1"/>
      <c r="E143" s="1"/>
      <c r="F143" s="1"/>
    </row>
    <row r="144" spans="4:6" ht="15.75" customHeight="1" x14ac:dyDescent="0.25">
      <c r="D144" s="1"/>
      <c r="E144" s="1"/>
      <c r="F144" s="1"/>
    </row>
    <row r="145" spans="4:6" ht="15.75" customHeight="1" x14ac:dyDescent="0.25">
      <c r="D145" s="1"/>
      <c r="E145" s="1"/>
      <c r="F145" s="1"/>
    </row>
    <row r="146" spans="4:6" ht="15.75" customHeight="1" x14ac:dyDescent="0.25">
      <c r="D146" s="1"/>
      <c r="E146" s="1"/>
      <c r="F146" s="1"/>
    </row>
    <row r="147" spans="4:6" ht="15.75" customHeight="1" x14ac:dyDescent="0.25">
      <c r="D147" s="1"/>
      <c r="E147" s="1"/>
      <c r="F147" s="1"/>
    </row>
    <row r="148" spans="4:6" ht="15.75" customHeight="1" x14ac:dyDescent="0.25">
      <c r="D148" s="1"/>
      <c r="E148" s="1"/>
      <c r="F148" s="1"/>
    </row>
    <row r="149" spans="4:6" ht="15.75" customHeight="1" x14ac:dyDescent="0.25">
      <c r="D149" s="1"/>
      <c r="E149" s="1"/>
      <c r="F149" s="1"/>
    </row>
    <row r="150" spans="4:6" ht="15.75" customHeight="1" x14ac:dyDescent="0.25">
      <c r="D150" s="1"/>
      <c r="E150" s="1"/>
      <c r="F150" s="1"/>
    </row>
    <row r="151" spans="4:6" ht="15.75" customHeight="1" x14ac:dyDescent="0.25">
      <c r="D151" s="1"/>
      <c r="E151" s="1"/>
      <c r="F151" s="1"/>
    </row>
    <row r="152" spans="4:6" ht="15.75" customHeight="1" x14ac:dyDescent="0.25">
      <c r="D152" s="1"/>
      <c r="E152" s="1"/>
      <c r="F152" s="1"/>
    </row>
    <row r="153" spans="4:6" ht="15.75" customHeight="1" x14ac:dyDescent="0.25">
      <c r="D153" s="1"/>
      <c r="E153" s="1"/>
      <c r="F153" s="1"/>
    </row>
    <row r="154" spans="4:6" ht="15.75" customHeight="1" x14ac:dyDescent="0.25">
      <c r="D154" s="1"/>
      <c r="E154" s="1"/>
      <c r="F154" s="1"/>
    </row>
    <row r="155" spans="4:6" ht="15.75" customHeight="1" x14ac:dyDescent="0.25">
      <c r="D155" s="1"/>
      <c r="E155" s="1"/>
      <c r="F155" s="1"/>
    </row>
    <row r="156" spans="4:6" ht="15.75" customHeight="1" x14ac:dyDescent="0.25">
      <c r="D156" s="1"/>
      <c r="E156" s="1"/>
      <c r="F156" s="1"/>
    </row>
    <row r="157" spans="4:6" ht="15.75" customHeight="1" x14ac:dyDescent="0.25">
      <c r="D157" s="1"/>
      <c r="E157" s="1"/>
      <c r="F157" s="1"/>
    </row>
    <row r="158" spans="4:6" ht="15.75" customHeight="1" x14ac:dyDescent="0.25">
      <c r="D158" s="1"/>
      <c r="E158" s="1"/>
      <c r="F158" s="1"/>
    </row>
    <row r="159" spans="4:6" ht="15.75" customHeight="1" x14ac:dyDescent="0.25">
      <c r="D159" s="1"/>
      <c r="E159" s="1"/>
      <c r="F159" s="1"/>
    </row>
    <row r="160" spans="4:6" ht="15.75" customHeight="1" x14ac:dyDescent="0.25">
      <c r="D160" s="1"/>
      <c r="E160" s="1"/>
      <c r="F160" s="1"/>
    </row>
    <row r="161" spans="4:6" ht="15.75" customHeight="1" x14ac:dyDescent="0.25">
      <c r="D161" s="1"/>
      <c r="E161" s="1"/>
      <c r="F161" s="1"/>
    </row>
    <row r="162" spans="4:6" ht="15.75" customHeight="1" x14ac:dyDescent="0.25">
      <c r="D162" s="1"/>
      <c r="E162" s="1"/>
      <c r="F162" s="1"/>
    </row>
    <row r="163" spans="4:6" ht="15.75" customHeight="1" x14ac:dyDescent="0.25">
      <c r="D163" s="1"/>
      <c r="E163" s="1"/>
      <c r="F163" s="1"/>
    </row>
    <row r="164" spans="4:6" ht="15.75" customHeight="1" x14ac:dyDescent="0.25">
      <c r="D164" s="1"/>
      <c r="E164" s="1"/>
      <c r="F164" s="1"/>
    </row>
    <row r="165" spans="4:6" ht="15.75" customHeight="1" x14ac:dyDescent="0.25">
      <c r="D165" s="1"/>
      <c r="E165" s="1"/>
      <c r="F165" s="1"/>
    </row>
    <row r="166" spans="4:6" ht="15.75" customHeight="1" x14ac:dyDescent="0.25">
      <c r="D166" s="1"/>
      <c r="E166" s="1"/>
      <c r="F166" s="1"/>
    </row>
    <row r="167" spans="4:6" ht="15.75" customHeight="1" x14ac:dyDescent="0.25">
      <c r="D167" s="1"/>
      <c r="E167" s="1"/>
      <c r="F167" s="1"/>
    </row>
    <row r="168" spans="4:6" ht="15.75" customHeight="1" x14ac:dyDescent="0.25">
      <c r="D168" s="1"/>
      <c r="E168" s="1"/>
      <c r="F168" s="1"/>
    </row>
    <row r="169" spans="4:6" ht="15.75" customHeight="1" x14ac:dyDescent="0.25">
      <c r="D169" s="1"/>
      <c r="E169" s="1"/>
      <c r="F169" s="1"/>
    </row>
    <row r="170" spans="4:6" ht="15.75" customHeight="1" x14ac:dyDescent="0.25">
      <c r="D170" s="1"/>
      <c r="E170" s="1"/>
      <c r="F170" s="1"/>
    </row>
    <row r="171" spans="4:6" ht="15.75" customHeight="1" x14ac:dyDescent="0.25">
      <c r="D171" s="1"/>
      <c r="E171" s="1"/>
      <c r="F171" s="1"/>
    </row>
    <row r="172" spans="4:6" ht="15.75" customHeight="1" x14ac:dyDescent="0.25">
      <c r="D172" s="1"/>
      <c r="E172" s="1"/>
      <c r="F172" s="1"/>
    </row>
    <row r="173" spans="4:6" ht="15.75" customHeight="1" x14ac:dyDescent="0.25">
      <c r="D173" s="1"/>
      <c r="E173" s="1"/>
      <c r="F173" s="1"/>
    </row>
    <row r="174" spans="4:6" ht="15.75" customHeight="1" x14ac:dyDescent="0.25">
      <c r="D174" s="1"/>
      <c r="E174" s="1"/>
      <c r="F174" s="1"/>
    </row>
    <row r="175" spans="4:6" ht="15.75" customHeight="1" x14ac:dyDescent="0.25">
      <c r="D175" s="1"/>
      <c r="E175" s="1"/>
      <c r="F175" s="1"/>
    </row>
    <row r="176" spans="4:6" ht="15.75" customHeight="1" x14ac:dyDescent="0.25">
      <c r="D176" s="1"/>
      <c r="E176" s="1"/>
      <c r="F176" s="1"/>
    </row>
    <row r="177" spans="4:6" ht="15.75" customHeight="1" x14ac:dyDescent="0.25">
      <c r="D177" s="1"/>
      <c r="E177" s="1"/>
      <c r="F177" s="1"/>
    </row>
    <row r="178" spans="4:6" ht="15.75" customHeight="1" x14ac:dyDescent="0.25">
      <c r="D178" s="1"/>
      <c r="E178" s="1"/>
      <c r="F178" s="1"/>
    </row>
    <row r="179" spans="4:6" ht="15.75" customHeight="1" x14ac:dyDescent="0.25">
      <c r="D179" s="1"/>
      <c r="E179" s="1"/>
      <c r="F179" s="1"/>
    </row>
    <row r="180" spans="4:6" ht="15.75" customHeight="1" x14ac:dyDescent="0.25">
      <c r="D180" s="1"/>
      <c r="E180" s="1"/>
      <c r="F180" s="1"/>
    </row>
    <row r="181" spans="4:6" ht="15.75" customHeight="1" x14ac:dyDescent="0.25">
      <c r="D181" s="1"/>
      <c r="E181" s="1"/>
      <c r="F181" s="1"/>
    </row>
    <row r="182" spans="4:6" ht="15.75" customHeight="1" x14ac:dyDescent="0.25">
      <c r="D182" s="1"/>
      <c r="E182" s="1"/>
      <c r="F182" s="1"/>
    </row>
    <row r="183" spans="4:6" ht="15.75" customHeight="1" x14ac:dyDescent="0.25">
      <c r="D183" s="1"/>
      <c r="E183" s="1"/>
      <c r="F183" s="1"/>
    </row>
    <row r="184" spans="4:6" ht="15.75" customHeight="1" x14ac:dyDescent="0.25">
      <c r="D184" s="1"/>
      <c r="E184" s="1"/>
      <c r="F184" s="1"/>
    </row>
    <row r="185" spans="4:6" ht="15.75" customHeight="1" x14ac:dyDescent="0.25">
      <c r="D185" s="1"/>
      <c r="E185" s="1"/>
      <c r="F185" s="1"/>
    </row>
    <row r="186" spans="4:6" ht="15.75" customHeight="1" x14ac:dyDescent="0.25">
      <c r="D186" s="1"/>
      <c r="E186" s="1"/>
      <c r="F186" s="1"/>
    </row>
    <row r="187" spans="4:6" ht="15.75" customHeight="1" x14ac:dyDescent="0.25">
      <c r="D187" s="1"/>
      <c r="E187" s="1"/>
      <c r="F187" s="1"/>
    </row>
    <row r="188" spans="4:6" ht="15.75" customHeight="1" x14ac:dyDescent="0.25">
      <c r="D188" s="1"/>
      <c r="E188" s="1"/>
      <c r="F188" s="1"/>
    </row>
    <row r="189" spans="4:6" ht="15.75" customHeight="1" x14ac:dyDescent="0.25">
      <c r="D189" s="1"/>
      <c r="E189" s="1"/>
      <c r="F189" s="1"/>
    </row>
    <row r="190" spans="4:6" ht="15.75" customHeight="1" x14ac:dyDescent="0.25">
      <c r="D190" s="1"/>
      <c r="E190" s="1"/>
      <c r="F190" s="1"/>
    </row>
    <row r="191" spans="4:6" ht="15.75" customHeight="1" x14ac:dyDescent="0.25">
      <c r="D191" s="1"/>
      <c r="E191" s="1"/>
      <c r="F191" s="1"/>
    </row>
    <row r="192" spans="4:6" ht="15.75" customHeight="1" x14ac:dyDescent="0.25">
      <c r="D192" s="1"/>
      <c r="E192" s="1"/>
      <c r="F192" s="1"/>
    </row>
    <row r="193" spans="4:6" ht="15.75" customHeight="1" x14ac:dyDescent="0.25">
      <c r="D193" s="1"/>
      <c r="E193" s="1"/>
      <c r="F193" s="1"/>
    </row>
    <row r="194" spans="4:6" ht="15.75" customHeight="1" x14ac:dyDescent="0.25">
      <c r="D194" s="1"/>
      <c r="E194" s="1"/>
      <c r="F194" s="1"/>
    </row>
    <row r="195" spans="4:6" ht="15.75" customHeight="1" x14ac:dyDescent="0.25">
      <c r="D195" s="1"/>
      <c r="E195" s="1"/>
      <c r="F195" s="1"/>
    </row>
    <row r="196" spans="4:6" ht="15.75" customHeight="1" x14ac:dyDescent="0.25">
      <c r="D196" s="1"/>
      <c r="E196" s="1"/>
      <c r="F196" s="1"/>
    </row>
    <row r="197" spans="4:6" ht="15.75" customHeight="1" x14ac:dyDescent="0.25">
      <c r="D197" s="1"/>
      <c r="E197" s="1"/>
      <c r="F197" s="1"/>
    </row>
    <row r="198" spans="4:6" ht="15.75" customHeight="1" x14ac:dyDescent="0.25">
      <c r="D198" s="1"/>
      <c r="E198" s="1"/>
      <c r="F198" s="1"/>
    </row>
    <row r="199" spans="4:6" ht="15.75" customHeight="1" x14ac:dyDescent="0.25">
      <c r="D199" s="1"/>
      <c r="E199" s="1"/>
      <c r="F199" s="1"/>
    </row>
    <row r="200" spans="4:6" ht="15.75" customHeight="1" x14ac:dyDescent="0.25">
      <c r="D200" s="1"/>
      <c r="E200" s="1"/>
      <c r="F200" s="1"/>
    </row>
    <row r="201" spans="4:6" ht="15.75" customHeight="1" x14ac:dyDescent="0.25">
      <c r="D201" s="1"/>
      <c r="E201" s="1"/>
      <c r="F201" s="1"/>
    </row>
    <row r="202" spans="4:6" ht="15.75" customHeight="1" x14ac:dyDescent="0.25">
      <c r="D202" s="1"/>
      <c r="E202" s="1"/>
      <c r="F202" s="1"/>
    </row>
    <row r="203" spans="4:6" ht="15.75" customHeight="1" x14ac:dyDescent="0.25">
      <c r="D203" s="1"/>
      <c r="E203" s="1"/>
      <c r="F203" s="1"/>
    </row>
    <row r="204" spans="4:6" ht="15.75" customHeight="1" x14ac:dyDescent="0.25">
      <c r="D204" s="1"/>
      <c r="E204" s="1"/>
      <c r="F204" s="1"/>
    </row>
    <row r="205" spans="4:6" ht="15.75" customHeight="1" x14ac:dyDescent="0.25">
      <c r="D205" s="1"/>
      <c r="E205" s="1"/>
      <c r="F205" s="1"/>
    </row>
    <row r="206" spans="4:6" ht="15.75" customHeight="1" x14ac:dyDescent="0.25">
      <c r="D206" s="1"/>
      <c r="E206" s="1"/>
      <c r="F206" s="1"/>
    </row>
    <row r="207" spans="4:6" ht="15.75" customHeight="1" x14ac:dyDescent="0.25">
      <c r="D207" s="1"/>
      <c r="E207" s="1"/>
      <c r="F207" s="1"/>
    </row>
    <row r="208" spans="4:6" ht="15.75" customHeight="1" x14ac:dyDescent="0.25">
      <c r="D208" s="1"/>
      <c r="E208" s="1"/>
      <c r="F208" s="1"/>
    </row>
    <row r="209" spans="4:6" ht="15.75" customHeight="1" x14ac:dyDescent="0.25">
      <c r="D209" s="1"/>
      <c r="E209" s="1"/>
      <c r="F209" s="1"/>
    </row>
    <row r="210" spans="4:6" ht="15.75" customHeight="1" x14ac:dyDescent="0.25">
      <c r="D210" s="1"/>
      <c r="E210" s="1"/>
      <c r="F210" s="1"/>
    </row>
    <row r="211" spans="4:6" ht="15.75" customHeight="1" x14ac:dyDescent="0.25">
      <c r="D211" s="1"/>
      <c r="E211" s="1"/>
      <c r="F211" s="1"/>
    </row>
    <row r="212" spans="4:6" ht="15.75" customHeight="1" x14ac:dyDescent="0.25">
      <c r="D212" s="1"/>
      <c r="E212" s="1"/>
      <c r="F212" s="1"/>
    </row>
    <row r="213" spans="4:6" ht="15.75" customHeight="1" x14ac:dyDescent="0.25">
      <c r="D213" s="1"/>
      <c r="E213" s="1"/>
      <c r="F213" s="1"/>
    </row>
    <row r="214" spans="4:6" ht="15.75" customHeight="1" x14ac:dyDescent="0.25">
      <c r="D214" s="1"/>
      <c r="E214" s="1"/>
      <c r="F214" s="1"/>
    </row>
    <row r="215" spans="4:6" ht="15.75" customHeight="1" x14ac:dyDescent="0.25">
      <c r="D215" s="1"/>
      <c r="E215" s="1"/>
      <c r="F215" s="1"/>
    </row>
    <row r="216" spans="4:6" ht="15.75" customHeight="1" x14ac:dyDescent="0.25">
      <c r="D216" s="1"/>
      <c r="E216" s="1"/>
      <c r="F216" s="1"/>
    </row>
    <row r="217" spans="4:6" ht="15.75" customHeight="1" x14ac:dyDescent="0.25">
      <c r="D217" s="1"/>
      <c r="E217" s="1"/>
      <c r="F217" s="1"/>
    </row>
    <row r="218" spans="4:6" ht="15.75" customHeight="1" x14ac:dyDescent="0.25">
      <c r="D218" s="1"/>
      <c r="E218" s="1"/>
      <c r="F218" s="1"/>
    </row>
    <row r="219" spans="4:6" ht="15.75" customHeight="1" x14ac:dyDescent="0.25">
      <c r="D219" s="1"/>
      <c r="E219" s="1"/>
      <c r="F219" s="1"/>
    </row>
    <row r="220" spans="4:6" ht="15.75" customHeight="1" x14ac:dyDescent="0.25">
      <c r="D220" s="1"/>
      <c r="E220" s="1"/>
      <c r="F220" s="1"/>
    </row>
    <row r="221" spans="4:6" ht="15.75" customHeight="1" x14ac:dyDescent="0.25">
      <c r="D221" s="1"/>
      <c r="E221" s="1"/>
      <c r="F221" s="1"/>
    </row>
    <row r="222" spans="4:6" ht="15.75" customHeight="1" x14ac:dyDescent="0.25">
      <c r="D222" s="1"/>
      <c r="E222" s="1"/>
      <c r="F222" s="1"/>
    </row>
    <row r="223" spans="4:6" ht="15.75" customHeight="1" x14ac:dyDescent="0.25">
      <c r="D223" s="1"/>
      <c r="E223" s="1"/>
      <c r="F223" s="1"/>
    </row>
    <row r="224" spans="4:6" ht="15.75" customHeight="1" x14ac:dyDescent="0.25">
      <c r="D224" s="1"/>
      <c r="E224" s="1"/>
      <c r="F224" s="1"/>
    </row>
    <row r="225" spans="4:6" ht="15.75" customHeight="1" x14ac:dyDescent="0.25">
      <c r="D225" s="1"/>
      <c r="E225" s="1"/>
      <c r="F225" s="1"/>
    </row>
    <row r="226" spans="4:6" ht="15.75" customHeight="1" x14ac:dyDescent="0.25">
      <c r="D226" s="1"/>
      <c r="E226" s="1"/>
      <c r="F226" s="1"/>
    </row>
    <row r="227" spans="4:6" ht="15.75" customHeight="1" x14ac:dyDescent="0.25">
      <c r="D227" s="1"/>
      <c r="E227" s="1"/>
      <c r="F227" s="1"/>
    </row>
    <row r="228" spans="4:6" ht="15.75" customHeight="1" x14ac:dyDescent="0.25">
      <c r="D228" s="1"/>
      <c r="E228" s="1"/>
      <c r="F228" s="1"/>
    </row>
    <row r="229" spans="4:6" ht="15.75" customHeight="1" x14ac:dyDescent="0.25">
      <c r="D229" s="1"/>
      <c r="E229" s="1"/>
      <c r="F229" s="1"/>
    </row>
    <row r="230" spans="4:6" ht="15.75" customHeight="1" x14ac:dyDescent="0.25">
      <c r="D230" s="1"/>
      <c r="E230" s="1"/>
      <c r="F230" s="1"/>
    </row>
    <row r="231" spans="4:6" ht="15.75" customHeight="1" x14ac:dyDescent="0.25">
      <c r="D231" s="1"/>
      <c r="E231" s="1"/>
      <c r="F231" s="1"/>
    </row>
    <row r="232" spans="4:6" ht="15.75" customHeight="1" x14ac:dyDescent="0.25">
      <c r="D232" s="1"/>
      <c r="E232" s="1"/>
      <c r="F232" s="1"/>
    </row>
    <row r="233" spans="4:6" ht="15.75" customHeight="1" x14ac:dyDescent="0.25">
      <c r="D233" s="1"/>
      <c r="E233" s="1"/>
      <c r="F233" s="1"/>
    </row>
    <row r="234" spans="4:6" ht="15.75" customHeight="1" x14ac:dyDescent="0.25">
      <c r="D234" s="1"/>
      <c r="E234" s="1"/>
      <c r="F234" s="1"/>
    </row>
    <row r="235" spans="4:6" ht="15.75" customHeight="1" x14ac:dyDescent="0.25">
      <c r="D235" s="1"/>
      <c r="E235" s="1"/>
      <c r="F235" s="1"/>
    </row>
    <row r="236" spans="4:6" ht="15.75" customHeight="1" x14ac:dyDescent="0.25">
      <c r="D236" s="1"/>
      <c r="E236" s="1"/>
      <c r="F236" s="1"/>
    </row>
    <row r="237" spans="4:6" ht="15.75" customHeight="1" x14ac:dyDescent="0.25">
      <c r="D237" s="1"/>
      <c r="E237" s="1"/>
      <c r="F237" s="1"/>
    </row>
    <row r="238" spans="4:6" ht="15.75" customHeight="1" x14ac:dyDescent="0.25">
      <c r="D238" s="1"/>
      <c r="E238" s="1"/>
      <c r="F238" s="1"/>
    </row>
    <row r="239" spans="4:6" ht="15.75" customHeight="1" x14ac:dyDescent="0.25">
      <c r="D239" s="1"/>
      <c r="E239" s="1"/>
      <c r="F239" s="1"/>
    </row>
    <row r="240" spans="4:6" ht="15.75" customHeight="1" x14ac:dyDescent="0.25">
      <c r="D240" s="1"/>
      <c r="E240" s="1"/>
      <c r="F240" s="1"/>
    </row>
    <row r="241" spans="4:6" ht="15.75" customHeight="1" x14ac:dyDescent="0.25">
      <c r="D241" s="1"/>
      <c r="E241" s="1"/>
      <c r="F241" s="1"/>
    </row>
    <row r="242" spans="4:6" ht="15.75" customHeight="1" x14ac:dyDescent="0.25">
      <c r="D242" s="1"/>
      <c r="E242" s="1"/>
      <c r="F242" s="1"/>
    </row>
    <row r="243" spans="4:6" ht="15.75" customHeight="1" x14ac:dyDescent="0.25">
      <c r="D243" s="1"/>
      <c r="E243" s="1"/>
      <c r="F243" s="1"/>
    </row>
    <row r="244" spans="4:6" ht="15.75" customHeight="1" x14ac:dyDescent="0.25">
      <c r="D244" s="1"/>
      <c r="E244" s="1"/>
      <c r="F244" s="1"/>
    </row>
    <row r="245" spans="4:6" ht="15.75" customHeight="1" x14ac:dyDescent="0.25">
      <c r="D245" s="1"/>
      <c r="E245" s="1"/>
      <c r="F245" s="1"/>
    </row>
    <row r="246" spans="4:6" ht="15.75" customHeight="1" x14ac:dyDescent="0.25">
      <c r="D246" s="1"/>
      <c r="E246" s="1"/>
      <c r="F246" s="1"/>
    </row>
    <row r="247" spans="4:6" ht="15.75" customHeight="1" x14ac:dyDescent="0.25">
      <c r="D247" s="1"/>
      <c r="E247" s="1"/>
      <c r="F247" s="1"/>
    </row>
    <row r="248" spans="4:6" ht="15.75" customHeight="1" x14ac:dyDescent="0.25">
      <c r="D248" s="1"/>
      <c r="E248" s="1"/>
      <c r="F248" s="1"/>
    </row>
    <row r="249" spans="4:6" ht="15.75" customHeight="1" x14ac:dyDescent="0.25">
      <c r="D249" s="1"/>
      <c r="E249" s="1"/>
      <c r="F249" s="1"/>
    </row>
    <row r="250" spans="4:6" ht="15.75" customHeight="1" x14ac:dyDescent="0.25">
      <c r="D250" s="1"/>
      <c r="E250" s="1"/>
      <c r="F250" s="1"/>
    </row>
    <row r="251" spans="4:6" ht="15.75" customHeight="1" x14ac:dyDescent="0.25">
      <c r="D251" s="1"/>
      <c r="E251" s="1"/>
      <c r="F251" s="1"/>
    </row>
    <row r="252" spans="4:6" ht="15.75" customHeight="1" x14ac:dyDescent="0.25">
      <c r="D252" s="1"/>
      <c r="E252" s="1"/>
      <c r="F252" s="1"/>
    </row>
    <row r="253" spans="4:6" ht="15.75" customHeight="1" x14ac:dyDescent="0.25">
      <c r="D253" s="1"/>
      <c r="E253" s="1"/>
      <c r="F253" s="1"/>
    </row>
    <row r="254" spans="4:6" ht="15.75" customHeight="1" x14ac:dyDescent="0.25"/>
    <row r="255" spans="4:6" ht="15.75" customHeight="1" x14ac:dyDescent="0.25"/>
    <row r="256" spans="4: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workbookViewId="0"/>
  </sheetViews>
  <sheetFormatPr defaultColWidth="14.42578125" defaultRowHeight="15" customHeight="1" x14ac:dyDescent="0.25"/>
  <cols>
    <col min="1" max="1" width="25.140625" customWidth="1"/>
    <col min="2" max="2" width="11.28515625" customWidth="1"/>
    <col min="3" max="3" width="8.85546875" customWidth="1"/>
    <col min="4" max="5" width="14" customWidth="1"/>
    <col min="6" max="7" width="8.85546875" customWidth="1"/>
    <col min="8" max="8" width="14.28515625" customWidth="1"/>
    <col min="9" max="26" width="8.85546875" customWidth="1"/>
  </cols>
  <sheetData>
    <row r="1" spans="1:26" x14ac:dyDescent="0.25">
      <c r="A1" s="107" t="s">
        <v>557</v>
      </c>
      <c r="D1" s="1"/>
      <c r="E1" s="1"/>
    </row>
    <row r="2" spans="1:26" x14ac:dyDescent="0.25">
      <c r="B2" s="107" t="s">
        <v>558</v>
      </c>
      <c r="D2" s="1"/>
      <c r="E2" s="1"/>
    </row>
    <row r="3" spans="1:26" x14ac:dyDescent="0.25">
      <c r="D3" s="1"/>
      <c r="E3" s="1"/>
    </row>
    <row r="4" spans="1:26" x14ac:dyDescent="0.25">
      <c r="B4" s="107" t="s">
        <v>521</v>
      </c>
      <c r="D4" s="1"/>
      <c r="E4" s="1"/>
    </row>
    <row r="5" spans="1:26" x14ac:dyDescent="0.25">
      <c r="B5" s="118" t="s">
        <v>559</v>
      </c>
      <c r="D5" s="1"/>
      <c r="E5" s="1"/>
    </row>
    <row r="6" spans="1:26" x14ac:dyDescent="0.25">
      <c r="C6" s="107" t="s">
        <v>524</v>
      </c>
      <c r="D6" s="116" t="s">
        <v>560</v>
      </c>
      <c r="E6" s="116" t="s">
        <v>560</v>
      </c>
    </row>
    <row r="7" spans="1:26" x14ac:dyDescent="0.25">
      <c r="A7" s="107" t="s">
        <v>561</v>
      </c>
      <c r="D7" s="1"/>
      <c r="E7" s="1"/>
    </row>
    <row r="8" spans="1:26" x14ac:dyDescent="0.25">
      <c r="D8" s="1"/>
      <c r="E8" s="1"/>
    </row>
    <row r="9" spans="1:26" x14ac:dyDescent="0.25">
      <c r="A9" s="107" t="s">
        <v>562</v>
      </c>
      <c r="D9" s="1"/>
      <c r="E9" s="1"/>
    </row>
    <row r="10" spans="1:26" x14ac:dyDescent="0.25">
      <c r="A10" s="110" t="s">
        <v>563</v>
      </c>
      <c r="D10" s="1"/>
      <c r="E10" s="1">
        <f>'ZENITH LEDGER'!D947</f>
        <v>784251.66000000387</v>
      </c>
    </row>
    <row r="11" spans="1:26" x14ac:dyDescent="0.25">
      <c r="A11" s="111" t="s">
        <v>564</v>
      </c>
      <c r="D11" s="1"/>
      <c r="E11" s="1">
        <f>Receivable!F6007</f>
        <v>33710543.029999986</v>
      </c>
    </row>
    <row r="12" spans="1:26" x14ac:dyDescent="0.25">
      <c r="A12" s="111" t="s">
        <v>565</v>
      </c>
      <c r="B12" s="111"/>
      <c r="C12" s="111"/>
      <c r="D12" s="1"/>
      <c r="E12" s="1">
        <f>Coollink!D606</f>
        <v>29655893.256000005</v>
      </c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</row>
    <row r="13" spans="1:26" x14ac:dyDescent="0.25">
      <c r="A13" s="111" t="s">
        <v>566</v>
      </c>
      <c r="D13" s="1"/>
      <c r="E13" s="1">
        <f>Investment!D28</f>
        <v>5675670.5</v>
      </c>
    </row>
    <row r="14" spans="1:26" x14ac:dyDescent="0.25">
      <c r="A14" s="107" t="s">
        <v>567</v>
      </c>
      <c r="D14" s="116">
        <f t="shared" ref="D14:E14" si="0">SUM(D10:D13)</f>
        <v>0</v>
      </c>
      <c r="E14" s="116">
        <f t="shared" si="0"/>
        <v>69826358.445999995</v>
      </c>
    </row>
    <row r="15" spans="1:26" x14ac:dyDescent="0.25">
      <c r="D15" s="1"/>
      <c r="E15" s="1"/>
    </row>
    <row r="16" spans="1:26" x14ac:dyDescent="0.25">
      <c r="A16" s="107" t="s">
        <v>568</v>
      </c>
      <c r="D16" s="1"/>
      <c r="E16" s="1"/>
    </row>
    <row r="17" spans="1:26" x14ac:dyDescent="0.25">
      <c r="A17" s="110" t="s">
        <v>569</v>
      </c>
      <c r="D17" s="1"/>
      <c r="E17" s="1"/>
    </row>
    <row r="18" spans="1:26" x14ac:dyDescent="0.25">
      <c r="A18" s="111" t="s">
        <v>570</v>
      </c>
      <c r="D18" s="1"/>
      <c r="E18" s="1"/>
    </row>
    <row r="19" spans="1:26" x14ac:dyDescent="0.25">
      <c r="A19" s="110" t="s">
        <v>571</v>
      </c>
      <c r="D19" s="1"/>
      <c r="E19" s="1"/>
    </row>
    <row r="20" spans="1:26" x14ac:dyDescent="0.25">
      <c r="A20" s="110" t="s">
        <v>572</v>
      </c>
      <c r="D20" s="1"/>
      <c r="E20" s="1"/>
    </row>
    <row r="21" spans="1:26" ht="15.75" customHeight="1" x14ac:dyDescent="0.25">
      <c r="A21" s="107" t="s">
        <v>573</v>
      </c>
      <c r="D21" s="109">
        <f t="shared" ref="D21:E21" si="1">SUM(D17:D20)</f>
        <v>0</v>
      </c>
      <c r="E21" s="109">
        <f t="shared" si="1"/>
        <v>0</v>
      </c>
    </row>
    <row r="22" spans="1:26" ht="15.75" customHeight="1" x14ac:dyDescent="0.25">
      <c r="A22" s="107" t="s">
        <v>574</v>
      </c>
      <c r="D22" s="109">
        <f t="shared" ref="D22:E22" si="2">D14+D21</f>
        <v>0</v>
      </c>
      <c r="E22" s="109">
        <f t="shared" si="2"/>
        <v>69826358.445999995</v>
      </c>
    </row>
    <row r="23" spans="1:26" ht="15.75" customHeight="1" x14ac:dyDescent="0.25">
      <c r="D23" s="1"/>
      <c r="E23" s="1"/>
    </row>
    <row r="24" spans="1:26" ht="15.75" customHeight="1" x14ac:dyDescent="0.25">
      <c r="A24" s="107" t="s">
        <v>575</v>
      </c>
      <c r="D24" s="1"/>
      <c r="E24" s="1"/>
    </row>
    <row r="25" spans="1:26" ht="15.75" customHeight="1" x14ac:dyDescent="0.25">
      <c r="A25" s="107" t="s">
        <v>576</v>
      </c>
      <c r="D25" s="1"/>
      <c r="E25" s="1"/>
    </row>
    <row r="26" spans="1:26" ht="15.75" customHeight="1" x14ac:dyDescent="0.25">
      <c r="A26" s="111" t="s">
        <v>577</v>
      </c>
      <c r="D26" s="1"/>
      <c r="E26" s="1"/>
    </row>
    <row r="27" spans="1:26" ht="15.75" customHeight="1" x14ac:dyDescent="0.25">
      <c r="A27" s="111" t="s">
        <v>578</v>
      </c>
      <c r="B27" s="111"/>
      <c r="C27" s="111"/>
      <c r="D27" s="1"/>
      <c r="E27" s="1">
        <f>'Interest AC'!E568</f>
        <v>440279.46999999974</v>
      </c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</row>
    <row r="28" spans="1:26" ht="15.75" customHeight="1" x14ac:dyDescent="0.25">
      <c r="A28" s="111" t="s">
        <v>579</v>
      </c>
      <c r="D28" s="1"/>
      <c r="E28" s="1"/>
      <c r="H28" s="1">
        <f>E14-E38</f>
        <v>23246.305999994278</v>
      </c>
    </row>
    <row r="29" spans="1:26" ht="15.75" customHeight="1" x14ac:dyDescent="0.25">
      <c r="A29" s="107" t="s">
        <v>580</v>
      </c>
      <c r="D29" s="1"/>
      <c r="E29" s="1"/>
    </row>
    <row r="30" spans="1:26" ht="15.75" customHeight="1" x14ac:dyDescent="0.25">
      <c r="A30" s="111" t="s">
        <v>581</v>
      </c>
      <c r="B30" s="110" t="s">
        <v>557</v>
      </c>
      <c r="D30" s="1"/>
      <c r="E30" s="1"/>
    </row>
    <row r="31" spans="1:26" ht="15.75" customHeight="1" x14ac:dyDescent="0.25">
      <c r="A31" s="107" t="s">
        <v>582</v>
      </c>
      <c r="D31" s="109">
        <f t="shared" ref="D31:E31" si="3">SUM(D26:D30)</f>
        <v>0</v>
      </c>
      <c r="E31" s="109">
        <f t="shared" si="3"/>
        <v>440279.46999999974</v>
      </c>
      <c r="H31" s="1"/>
    </row>
    <row r="32" spans="1:26" ht="15.75" customHeight="1" x14ac:dyDescent="0.25">
      <c r="D32" s="1"/>
      <c r="E32" s="1"/>
      <c r="F32" s="110" t="s">
        <v>557</v>
      </c>
    </row>
    <row r="33" spans="1:8" ht="15.75" customHeight="1" x14ac:dyDescent="0.25">
      <c r="A33" s="107" t="s">
        <v>583</v>
      </c>
      <c r="D33" s="1"/>
      <c r="E33" s="1"/>
    </row>
    <row r="34" spans="1:8" ht="15.75" customHeight="1" x14ac:dyDescent="0.25">
      <c r="A34" s="110" t="s">
        <v>584</v>
      </c>
      <c r="D34" s="1"/>
      <c r="E34" s="1">
        <f>'Statement of Income'!D33</f>
        <v>90220</v>
      </c>
    </row>
    <row r="35" spans="1:8" ht="15.75" customHeight="1" x14ac:dyDescent="0.25">
      <c r="A35" s="110" t="s">
        <v>585</v>
      </c>
      <c r="D35" s="1"/>
      <c r="E35" s="1">
        <f>Contribution!T227</f>
        <v>68400833.790000007</v>
      </c>
    </row>
    <row r="36" spans="1:8" ht="15.75" customHeight="1" x14ac:dyDescent="0.25">
      <c r="A36" s="111" t="s">
        <v>586</v>
      </c>
      <c r="D36" s="1"/>
      <c r="E36" s="1">
        <f>'Retained Earnings'!F50</f>
        <v>871778.88</v>
      </c>
    </row>
    <row r="37" spans="1:8" ht="15.75" customHeight="1" x14ac:dyDescent="0.25">
      <c r="A37" s="107" t="s">
        <v>587</v>
      </c>
      <c r="D37" s="109">
        <f t="shared" ref="D37:E37" si="4">SUM(D34:D36)</f>
        <v>0</v>
      </c>
      <c r="E37" s="109">
        <f t="shared" si="4"/>
        <v>69362832.670000002</v>
      </c>
      <c r="H37" s="1"/>
    </row>
    <row r="38" spans="1:8" ht="15.75" customHeight="1" x14ac:dyDescent="0.25">
      <c r="A38" s="107" t="s">
        <v>588</v>
      </c>
      <c r="D38" s="109">
        <f t="shared" ref="D38:E38" si="5">D31+D37</f>
        <v>0</v>
      </c>
      <c r="E38" s="109">
        <f t="shared" si="5"/>
        <v>69803112.140000001</v>
      </c>
    </row>
    <row r="39" spans="1:8" ht="15.75" customHeight="1" x14ac:dyDescent="0.25">
      <c r="D39" s="1"/>
      <c r="E39" s="1"/>
      <c r="H39" s="1"/>
    </row>
    <row r="40" spans="1:8" ht="15.75" customHeight="1" x14ac:dyDescent="0.25">
      <c r="D40" s="1"/>
      <c r="E40" s="1"/>
    </row>
    <row r="41" spans="1:8" ht="15.75" customHeight="1" x14ac:dyDescent="0.25">
      <c r="D41" s="1"/>
      <c r="E41" s="1"/>
    </row>
    <row r="42" spans="1:8" ht="15.75" customHeight="1" x14ac:dyDescent="0.25">
      <c r="D42" s="1"/>
      <c r="E42" s="1"/>
    </row>
    <row r="43" spans="1:8" ht="15.75" customHeight="1" x14ac:dyDescent="0.25">
      <c r="D43" s="1"/>
      <c r="E43" s="1"/>
    </row>
    <row r="44" spans="1:8" ht="15.75" customHeight="1" x14ac:dyDescent="0.25">
      <c r="D44" s="1"/>
      <c r="E44" s="1"/>
    </row>
    <row r="45" spans="1:8" ht="15.75" customHeight="1" x14ac:dyDescent="0.25">
      <c r="D45" s="1"/>
      <c r="E45" s="1"/>
    </row>
    <row r="46" spans="1:8" ht="15.75" customHeight="1" x14ac:dyDescent="0.25">
      <c r="D46" s="1"/>
      <c r="E46" s="1"/>
    </row>
    <row r="47" spans="1:8" ht="15.75" customHeight="1" x14ac:dyDescent="0.25">
      <c r="D47" s="1"/>
      <c r="E47" s="1"/>
    </row>
    <row r="48" spans="1:8" ht="15.75" customHeight="1" x14ac:dyDescent="0.25">
      <c r="D48" s="1"/>
      <c r="E48" s="1"/>
    </row>
    <row r="49" spans="4:5" ht="15.75" customHeight="1" x14ac:dyDescent="0.25">
      <c r="D49" s="1"/>
      <c r="E49" s="1"/>
    </row>
    <row r="50" spans="4:5" ht="15.75" customHeight="1" x14ac:dyDescent="0.25">
      <c r="D50" s="1"/>
      <c r="E50" s="1"/>
    </row>
    <row r="51" spans="4:5" ht="15.75" customHeight="1" x14ac:dyDescent="0.25">
      <c r="D51" s="1"/>
      <c r="E51" s="1"/>
    </row>
    <row r="52" spans="4:5" ht="15.75" customHeight="1" x14ac:dyDescent="0.25">
      <c r="D52" s="1"/>
      <c r="E52" s="1"/>
    </row>
    <row r="53" spans="4:5" ht="15.75" customHeight="1" x14ac:dyDescent="0.25">
      <c r="D53" s="1"/>
      <c r="E53" s="1"/>
    </row>
    <row r="54" spans="4:5" ht="15.75" customHeight="1" x14ac:dyDescent="0.25">
      <c r="D54" s="1"/>
      <c r="E54" s="1"/>
    </row>
    <row r="55" spans="4:5" ht="15.75" customHeight="1" x14ac:dyDescent="0.25">
      <c r="D55" s="1"/>
      <c r="E55" s="1"/>
    </row>
    <row r="56" spans="4:5" ht="15.75" customHeight="1" x14ac:dyDescent="0.25">
      <c r="D56" s="1"/>
      <c r="E56" s="1"/>
    </row>
    <row r="57" spans="4:5" ht="15.75" customHeight="1" x14ac:dyDescent="0.25">
      <c r="D57" s="1"/>
      <c r="E57" s="1"/>
    </row>
    <row r="58" spans="4:5" ht="15.75" customHeight="1" x14ac:dyDescent="0.25">
      <c r="D58" s="1"/>
      <c r="E58" s="1"/>
    </row>
    <row r="59" spans="4:5" ht="15.75" customHeight="1" x14ac:dyDescent="0.25">
      <c r="D59" s="1"/>
      <c r="E59" s="1"/>
    </row>
    <row r="60" spans="4:5" ht="15.75" customHeight="1" x14ac:dyDescent="0.25">
      <c r="D60" s="1"/>
      <c r="E60" s="1"/>
    </row>
    <row r="61" spans="4:5" ht="15.75" customHeight="1" x14ac:dyDescent="0.25">
      <c r="D61" s="1"/>
      <c r="E61" s="1"/>
    </row>
    <row r="62" spans="4:5" ht="15.75" customHeight="1" x14ac:dyDescent="0.25">
      <c r="D62" s="1"/>
      <c r="E62" s="1"/>
    </row>
    <row r="63" spans="4:5" ht="15.75" customHeight="1" x14ac:dyDescent="0.25">
      <c r="D63" s="1"/>
      <c r="E63" s="1"/>
    </row>
    <row r="64" spans="4:5" ht="15.75" customHeight="1" x14ac:dyDescent="0.25">
      <c r="D64" s="1"/>
      <c r="E64" s="1"/>
    </row>
    <row r="65" spans="4:5" ht="15.75" customHeight="1" x14ac:dyDescent="0.25">
      <c r="D65" s="1"/>
      <c r="E65" s="1"/>
    </row>
    <row r="66" spans="4:5" ht="15.75" customHeight="1" x14ac:dyDescent="0.25">
      <c r="D66" s="1"/>
      <c r="E66" s="1"/>
    </row>
    <row r="67" spans="4:5" ht="15.75" customHeight="1" x14ac:dyDescent="0.25">
      <c r="D67" s="1"/>
      <c r="E67" s="1"/>
    </row>
    <row r="68" spans="4:5" ht="15.75" customHeight="1" x14ac:dyDescent="0.25">
      <c r="D68" s="1"/>
      <c r="E68" s="1"/>
    </row>
    <row r="69" spans="4:5" ht="15.75" customHeight="1" x14ac:dyDescent="0.25">
      <c r="D69" s="1"/>
      <c r="E69" s="1"/>
    </row>
    <row r="70" spans="4:5" ht="15.75" customHeight="1" x14ac:dyDescent="0.25">
      <c r="D70" s="1"/>
      <c r="E70" s="1"/>
    </row>
    <row r="71" spans="4:5" ht="15.75" customHeight="1" x14ac:dyDescent="0.25">
      <c r="D71" s="1"/>
      <c r="E71" s="1"/>
    </row>
    <row r="72" spans="4:5" ht="15.75" customHeight="1" x14ac:dyDescent="0.25">
      <c r="D72" s="1"/>
      <c r="E72" s="1"/>
    </row>
    <row r="73" spans="4:5" ht="15.75" customHeight="1" x14ac:dyDescent="0.25">
      <c r="D73" s="1"/>
      <c r="E73" s="1"/>
    </row>
    <row r="74" spans="4:5" ht="15.75" customHeight="1" x14ac:dyDescent="0.25">
      <c r="D74" s="1"/>
      <c r="E74" s="1"/>
    </row>
    <row r="75" spans="4:5" ht="15.75" customHeight="1" x14ac:dyDescent="0.25">
      <c r="D75" s="1"/>
      <c r="E75" s="1"/>
    </row>
    <row r="76" spans="4:5" ht="15.75" customHeight="1" x14ac:dyDescent="0.25">
      <c r="D76" s="1"/>
      <c r="E76" s="1"/>
    </row>
    <row r="77" spans="4:5" ht="15.75" customHeight="1" x14ac:dyDescent="0.25">
      <c r="D77" s="1"/>
      <c r="E77" s="1"/>
    </row>
    <row r="78" spans="4:5" ht="15.75" customHeight="1" x14ac:dyDescent="0.25">
      <c r="D78" s="1"/>
      <c r="E78" s="1"/>
    </row>
    <row r="79" spans="4:5" ht="15.75" customHeight="1" x14ac:dyDescent="0.25">
      <c r="D79" s="1"/>
      <c r="E79" s="1"/>
    </row>
    <row r="80" spans="4:5" ht="15.75" customHeight="1" x14ac:dyDescent="0.25">
      <c r="D80" s="1"/>
      <c r="E80" s="1"/>
    </row>
    <row r="81" spans="4:5" ht="15.75" customHeight="1" x14ac:dyDescent="0.25">
      <c r="D81" s="1"/>
      <c r="E81" s="1"/>
    </row>
    <row r="82" spans="4:5" ht="15.75" customHeight="1" x14ac:dyDescent="0.25">
      <c r="D82" s="1"/>
      <c r="E82" s="1"/>
    </row>
    <row r="83" spans="4:5" ht="15.75" customHeight="1" x14ac:dyDescent="0.25">
      <c r="D83" s="1"/>
      <c r="E83" s="1"/>
    </row>
    <row r="84" spans="4:5" ht="15.75" customHeight="1" x14ac:dyDescent="0.25">
      <c r="D84" s="1"/>
      <c r="E84" s="1"/>
    </row>
    <row r="85" spans="4:5" ht="15.75" customHeight="1" x14ac:dyDescent="0.25">
      <c r="D85" s="1"/>
      <c r="E85" s="1"/>
    </row>
    <row r="86" spans="4:5" ht="15.75" customHeight="1" x14ac:dyDescent="0.25">
      <c r="D86" s="1"/>
      <c r="E86" s="1"/>
    </row>
    <row r="87" spans="4:5" ht="15.75" customHeight="1" x14ac:dyDescent="0.25">
      <c r="D87" s="1"/>
      <c r="E87" s="1"/>
    </row>
    <row r="88" spans="4:5" ht="15.75" customHeight="1" x14ac:dyDescent="0.25">
      <c r="D88" s="1"/>
      <c r="E88" s="1"/>
    </row>
    <row r="89" spans="4:5" ht="15.75" customHeight="1" x14ac:dyDescent="0.25">
      <c r="D89" s="1"/>
      <c r="E89" s="1"/>
    </row>
    <row r="90" spans="4:5" ht="15.75" customHeight="1" x14ac:dyDescent="0.25">
      <c r="D90" s="1"/>
      <c r="E90" s="1"/>
    </row>
    <row r="91" spans="4:5" ht="15.75" customHeight="1" x14ac:dyDescent="0.25">
      <c r="D91" s="1"/>
      <c r="E91" s="1"/>
    </row>
    <row r="92" spans="4:5" ht="15.75" customHeight="1" x14ac:dyDescent="0.25">
      <c r="D92" s="1"/>
      <c r="E92" s="1"/>
    </row>
    <row r="93" spans="4:5" ht="15.75" customHeight="1" x14ac:dyDescent="0.25">
      <c r="D93" s="1"/>
      <c r="E93" s="1"/>
    </row>
    <row r="94" spans="4:5" ht="15.75" customHeight="1" x14ac:dyDescent="0.25">
      <c r="D94" s="1"/>
      <c r="E94" s="1"/>
    </row>
    <row r="95" spans="4:5" ht="15.75" customHeight="1" x14ac:dyDescent="0.25">
      <c r="D95" s="1"/>
      <c r="E95" s="1"/>
    </row>
    <row r="96" spans="4:5" ht="15.75" customHeight="1" x14ac:dyDescent="0.25">
      <c r="D96" s="1"/>
      <c r="E96" s="1"/>
    </row>
    <row r="97" spans="4:5" ht="15.75" customHeight="1" x14ac:dyDescent="0.25">
      <c r="D97" s="1"/>
      <c r="E97" s="1"/>
    </row>
    <row r="98" spans="4:5" ht="15.75" customHeight="1" x14ac:dyDescent="0.25">
      <c r="D98" s="1"/>
      <c r="E98" s="1"/>
    </row>
    <row r="99" spans="4:5" ht="15.75" customHeight="1" x14ac:dyDescent="0.25">
      <c r="D99" s="1"/>
      <c r="E99" s="1"/>
    </row>
    <row r="100" spans="4:5" ht="15.75" customHeight="1" x14ac:dyDescent="0.25">
      <c r="D100" s="1"/>
      <c r="E100" s="1"/>
    </row>
    <row r="101" spans="4:5" ht="15.75" customHeight="1" x14ac:dyDescent="0.25">
      <c r="D101" s="1"/>
      <c r="E101" s="1"/>
    </row>
    <row r="102" spans="4:5" ht="15.75" customHeight="1" x14ac:dyDescent="0.25">
      <c r="D102" s="1"/>
      <c r="E102" s="1"/>
    </row>
    <row r="103" spans="4:5" ht="15.75" customHeight="1" x14ac:dyDescent="0.25">
      <c r="D103" s="1"/>
      <c r="E103" s="1"/>
    </row>
    <row r="104" spans="4:5" ht="15.75" customHeight="1" x14ac:dyDescent="0.25">
      <c r="D104" s="1"/>
      <c r="E104" s="1"/>
    </row>
    <row r="105" spans="4:5" ht="15.75" customHeight="1" x14ac:dyDescent="0.25">
      <c r="D105" s="1"/>
      <c r="E105" s="1"/>
    </row>
    <row r="106" spans="4:5" ht="15.75" customHeight="1" x14ac:dyDescent="0.25">
      <c r="D106" s="1"/>
      <c r="E106" s="1"/>
    </row>
    <row r="107" spans="4:5" ht="15.75" customHeight="1" x14ac:dyDescent="0.25">
      <c r="D107" s="1"/>
      <c r="E107" s="1"/>
    </row>
    <row r="108" spans="4:5" ht="15.75" customHeight="1" x14ac:dyDescent="0.25">
      <c r="D108" s="1"/>
      <c r="E108" s="1"/>
    </row>
    <row r="109" spans="4:5" ht="15.75" customHeight="1" x14ac:dyDescent="0.25">
      <c r="D109" s="1"/>
      <c r="E109" s="1"/>
    </row>
    <row r="110" spans="4:5" ht="15.75" customHeight="1" x14ac:dyDescent="0.25">
      <c r="D110" s="1"/>
      <c r="E110" s="1"/>
    </row>
    <row r="111" spans="4:5" ht="15.75" customHeight="1" x14ac:dyDescent="0.25">
      <c r="D111" s="1"/>
      <c r="E111" s="1"/>
    </row>
    <row r="112" spans="4:5" ht="15.75" customHeight="1" x14ac:dyDescent="0.25">
      <c r="D112" s="1"/>
      <c r="E112" s="1"/>
    </row>
    <row r="113" spans="4:5" ht="15.75" customHeight="1" x14ac:dyDescent="0.25">
      <c r="D113" s="1"/>
      <c r="E113" s="1"/>
    </row>
    <row r="114" spans="4:5" ht="15.75" customHeight="1" x14ac:dyDescent="0.25">
      <c r="D114" s="1"/>
      <c r="E114" s="1"/>
    </row>
    <row r="115" spans="4:5" ht="15.75" customHeight="1" x14ac:dyDescent="0.25">
      <c r="D115" s="1"/>
      <c r="E115" s="1"/>
    </row>
    <row r="116" spans="4:5" ht="15.75" customHeight="1" x14ac:dyDescent="0.25">
      <c r="D116" s="1"/>
      <c r="E116" s="1"/>
    </row>
    <row r="117" spans="4:5" ht="15.75" customHeight="1" x14ac:dyDescent="0.25">
      <c r="D117" s="1"/>
      <c r="E117" s="1"/>
    </row>
    <row r="118" spans="4:5" ht="15.75" customHeight="1" x14ac:dyDescent="0.25">
      <c r="D118" s="1"/>
      <c r="E118" s="1"/>
    </row>
    <row r="119" spans="4:5" ht="15.75" customHeight="1" x14ac:dyDescent="0.25">
      <c r="D119" s="1"/>
      <c r="E119" s="1"/>
    </row>
    <row r="120" spans="4:5" ht="15.75" customHeight="1" x14ac:dyDescent="0.25">
      <c r="D120" s="1"/>
      <c r="E120" s="1"/>
    </row>
    <row r="121" spans="4:5" ht="15.75" customHeight="1" x14ac:dyDescent="0.25">
      <c r="D121" s="1"/>
      <c r="E121" s="1"/>
    </row>
    <row r="122" spans="4:5" ht="15.75" customHeight="1" x14ac:dyDescent="0.25">
      <c r="D122" s="1"/>
      <c r="E122" s="1"/>
    </row>
    <row r="123" spans="4:5" ht="15.75" customHeight="1" x14ac:dyDescent="0.25">
      <c r="D123" s="1"/>
      <c r="E123" s="1"/>
    </row>
    <row r="124" spans="4:5" ht="15.75" customHeight="1" x14ac:dyDescent="0.25">
      <c r="D124" s="1"/>
      <c r="E124" s="1"/>
    </row>
    <row r="125" spans="4:5" ht="15.75" customHeight="1" x14ac:dyDescent="0.25">
      <c r="D125" s="1"/>
      <c r="E125" s="1"/>
    </row>
    <row r="126" spans="4:5" ht="15.75" customHeight="1" x14ac:dyDescent="0.25">
      <c r="D126" s="1"/>
      <c r="E126" s="1"/>
    </row>
    <row r="127" spans="4:5" ht="15.75" customHeight="1" x14ac:dyDescent="0.25">
      <c r="D127" s="1"/>
      <c r="E127" s="1"/>
    </row>
    <row r="128" spans="4:5" ht="15.75" customHeight="1" x14ac:dyDescent="0.25">
      <c r="D128" s="1"/>
      <c r="E128" s="1"/>
    </row>
    <row r="129" spans="4:5" ht="15.75" customHeight="1" x14ac:dyDescent="0.25">
      <c r="D129" s="1"/>
      <c r="E129" s="1"/>
    </row>
    <row r="130" spans="4:5" ht="15.75" customHeight="1" x14ac:dyDescent="0.25">
      <c r="D130" s="1"/>
      <c r="E130" s="1"/>
    </row>
    <row r="131" spans="4:5" ht="15.75" customHeight="1" x14ac:dyDescent="0.25">
      <c r="D131" s="1"/>
      <c r="E131" s="1"/>
    </row>
    <row r="132" spans="4:5" ht="15.75" customHeight="1" x14ac:dyDescent="0.25">
      <c r="D132" s="1"/>
      <c r="E132" s="1"/>
    </row>
    <row r="133" spans="4:5" ht="15.75" customHeight="1" x14ac:dyDescent="0.25">
      <c r="D133" s="1"/>
      <c r="E133" s="1"/>
    </row>
    <row r="134" spans="4:5" ht="15.75" customHeight="1" x14ac:dyDescent="0.25">
      <c r="D134" s="1"/>
      <c r="E134" s="1"/>
    </row>
    <row r="135" spans="4:5" ht="15.75" customHeight="1" x14ac:dyDescent="0.25">
      <c r="D135" s="1"/>
      <c r="E135" s="1"/>
    </row>
    <row r="136" spans="4:5" ht="15.75" customHeight="1" x14ac:dyDescent="0.25">
      <c r="D136" s="1"/>
      <c r="E136" s="1"/>
    </row>
    <row r="137" spans="4:5" ht="15.75" customHeight="1" x14ac:dyDescent="0.25">
      <c r="D137" s="1"/>
      <c r="E137" s="1"/>
    </row>
    <row r="138" spans="4:5" ht="15.75" customHeight="1" x14ac:dyDescent="0.25">
      <c r="D138" s="1"/>
      <c r="E138" s="1"/>
    </row>
    <row r="139" spans="4:5" ht="15.75" customHeight="1" x14ac:dyDescent="0.25">
      <c r="D139" s="1"/>
      <c r="E139" s="1"/>
    </row>
    <row r="140" spans="4:5" ht="15.75" customHeight="1" x14ac:dyDescent="0.25">
      <c r="D140" s="1"/>
      <c r="E140" s="1"/>
    </row>
    <row r="141" spans="4:5" ht="15.75" customHeight="1" x14ac:dyDescent="0.25">
      <c r="D141" s="1"/>
      <c r="E141" s="1"/>
    </row>
    <row r="142" spans="4:5" ht="15.75" customHeight="1" x14ac:dyDescent="0.25">
      <c r="D142" s="1"/>
      <c r="E142" s="1"/>
    </row>
    <row r="143" spans="4:5" ht="15.75" customHeight="1" x14ac:dyDescent="0.25">
      <c r="D143" s="1"/>
      <c r="E143" s="1"/>
    </row>
    <row r="144" spans="4:5" ht="15.75" customHeight="1" x14ac:dyDescent="0.25">
      <c r="D144" s="1"/>
      <c r="E144" s="1"/>
    </row>
    <row r="145" spans="4:5" ht="15.75" customHeight="1" x14ac:dyDescent="0.25">
      <c r="D145" s="1"/>
      <c r="E145" s="1"/>
    </row>
    <row r="146" spans="4:5" ht="15.75" customHeight="1" x14ac:dyDescent="0.25">
      <c r="D146" s="1"/>
      <c r="E146" s="1"/>
    </row>
    <row r="147" spans="4:5" ht="15.75" customHeight="1" x14ac:dyDescent="0.25">
      <c r="D147" s="1"/>
      <c r="E147" s="1"/>
    </row>
    <row r="148" spans="4:5" ht="15.75" customHeight="1" x14ac:dyDescent="0.25">
      <c r="D148" s="1"/>
      <c r="E148" s="1"/>
    </row>
    <row r="149" spans="4:5" ht="15.75" customHeight="1" x14ac:dyDescent="0.25">
      <c r="D149" s="1"/>
      <c r="E149" s="1"/>
    </row>
    <row r="150" spans="4:5" ht="15.75" customHeight="1" x14ac:dyDescent="0.25">
      <c r="D150" s="1"/>
      <c r="E150" s="1"/>
    </row>
    <row r="151" spans="4:5" ht="15.75" customHeight="1" x14ac:dyDescent="0.25">
      <c r="D151" s="1"/>
      <c r="E151" s="1"/>
    </row>
    <row r="152" spans="4:5" ht="15.75" customHeight="1" x14ac:dyDescent="0.25">
      <c r="D152" s="1"/>
      <c r="E152" s="1"/>
    </row>
    <row r="153" spans="4:5" ht="15.75" customHeight="1" x14ac:dyDescent="0.25">
      <c r="D153" s="1"/>
      <c r="E153" s="1"/>
    </row>
    <row r="154" spans="4:5" ht="15.75" customHeight="1" x14ac:dyDescent="0.25">
      <c r="D154" s="1"/>
      <c r="E154" s="1"/>
    </row>
    <row r="155" spans="4:5" ht="15.75" customHeight="1" x14ac:dyDescent="0.25">
      <c r="D155" s="1"/>
      <c r="E155" s="1"/>
    </row>
    <row r="156" spans="4:5" ht="15.75" customHeight="1" x14ac:dyDescent="0.25">
      <c r="D156" s="1"/>
      <c r="E156" s="1"/>
    </row>
    <row r="157" spans="4:5" ht="15.75" customHeight="1" x14ac:dyDescent="0.25">
      <c r="D157" s="1"/>
      <c r="E157" s="1"/>
    </row>
    <row r="158" spans="4:5" ht="15.75" customHeight="1" x14ac:dyDescent="0.25">
      <c r="D158" s="1"/>
      <c r="E158" s="1"/>
    </row>
    <row r="159" spans="4:5" ht="15.75" customHeight="1" x14ac:dyDescent="0.25">
      <c r="D159" s="1"/>
      <c r="E159" s="1"/>
    </row>
    <row r="160" spans="4:5" ht="15.75" customHeight="1" x14ac:dyDescent="0.25">
      <c r="D160" s="1"/>
      <c r="E160" s="1"/>
    </row>
    <row r="161" spans="4:5" ht="15.75" customHeight="1" x14ac:dyDescent="0.25">
      <c r="D161" s="1"/>
      <c r="E161" s="1"/>
    </row>
    <row r="162" spans="4:5" ht="15.75" customHeight="1" x14ac:dyDescent="0.25">
      <c r="D162" s="1"/>
      <c r="E162" s="1"/>
    </row>
    <row r="163" spans="4:5" ht="15.75" customHeight="1" x14ac:dyDescent="0.25">
      <c r="D163" s="1"/>
      <c r="E163" s="1"/>
    </row>
    <row r="164" spans="4:5" ht="15.75" customHeight="1" x14ac:dyDescent="0.25">
      <c r="D164" s="1"/>
      <c r="E164" s="1"/>
    </row>
    <row r="165" spans="4:5" ht="15.75" customHeight="1" x14ac:dyDescent="0.25">
      <c r="D165" s="1"/>
      <c r="E165" s="1"/>
    </row>
    <row r="166" spans="4:5" ht="15.75" customHeight="1" x14ac:dyDescent="0.25">
      <c r="D166" s="1"/>
      <c r="E166" s="1"/>
    </row>
    <row r="167" spans="4:5" ht="15.75" customHeight="1" x14ac:dyDescent="0.25">
      <c r="D167" s="1"/>
      <c r="E167" s="1"/>
    </row>
    <row r="168" spans="4:5" ht="15.75" customHeight="1" x14ac:dyDescent="0.25">
      <c r="D168" s="1"/>
      <c r="E168" s="1"/>
    </row>
    <row r="169" spans="4:5" ht="15.75" customHeight="1" x14ac:dyDescent="0.25">
      <c r="D169" s="1"/>
      <c r="E169" s="1"/>
    </row>
    <row r="170" spans="4:5" ht="15.75" customHeight="1" x14ac:dyDescent="0.25">
      <c r="D170" s="1"/>
      <c r="E170" s="1"/>
    </row>
    <row r="171" spans="4:5" ht="15.75" customHeight="1" x14ac:dyDescent="0.25">
      <c r="D171" s="1"/>
      <c r="E171" s="1"/>
    </row>
    <row r="172" spans="4:5" ht="15.75" customHeight="1" x14ac:dyDescent="0.25">
      <c r="D172" s="1"/>
      <c r="E172" s="1"/>
    </row>
    <row r="173" spans="4:5" ht="15.75" customHeight="1" x14ac:dyDescent="0.25">
      <c r="D173" s="1"/>
      <c r="E173" s="1"/>
    </row>
    <row r="174" spans="4:5" ht="15.75" customHeight="1" x14ac:dyDescent="0.25">
      <c r="D174" s="1"/>
      <c r="E174" s="1"/>
    </row>
    <row r="175" spans="4:5" ht="15.75" customHeight="1" x14ac:dyDescent="0.25">
      <c r="D175" s="1"/>
      <c r="E175" s="1"/>
    </row>
    <row r="176" spans="4:5" ht="15.75" customHeight="1" x14ac:dyDescent="0.25">
      <c r="D176" s="1"/>
      <c r="E176" s="1"/>
    </row>
    <row r="177" spans="4:5" ht="15.75" customHeight="1" x14ac:dyDescent="0.25">
      <c r="D177" s="1"/>
      <c r="E177" s="1"/>
    </row>
    <row r="178" spans="4:5" ht="15.75" customHeight="1" x14ac:dyDescent="0.25">
      <c r="D178" s="1"/>
      <c r="E178" s="1"/>
    </row>
    <row r="179" spans="4:5" ht="15.75" customHeight="1" x14ac:dyDescent="0.25">
      <c r="D179" s="1"/>
      <c r="E179" s="1"/>
    </row>
    <row r="180" spans="4:5" ht="15.75" customHeight="1" x14ac:dyDescent="0.25">
      <c r="D180" s="1"/>
      <c r="E180" s="1"/>
    </row>
    <row r="181" spans="4:5" ht="15.75" customHeight="1" x14ac:dyDescent="0.25">
      <c r="D181" s="1"/>
      <c r="E181" s="1"/>
    </row>
    <row r="182" spans="4:5" ht="15.75" customHeight="1" x14ac:dyDescent="0.25">
      <c r="D182" s="1"/>
      <c r="E182" s="1"/>
    </row>
    <row r="183" spans="4:5" ht="15.75" customHeight="1" x14ac:dyDescent="0.25">
      <c r="D183" s="1"/>
      <c r="E183" s="1"/>
    </row>
    <row r="184" spans="4:5" ht="15.75" customHeight="1" x14ac:dyDescent="0.25">
      <c r="D184" s="1"/>
      <c r="E184" s="1"/>
    </row>
    <row r="185" spans="4:5" ht="15.75" customHeight="1" x14ac:dyDescent="0.25">
      <c r="D185" s="1"/>
      <c r="E185" s="1"/>
    </row>
    <row r="186" spans="4:5" ht="15.75" customHeight="1" x14ac:dyDescent="0.25">
      <c r="D186" s="1"/>
      <c r="E186" s="1"/>
    </row>
    <row r="187" spans="4:5" ht="15.75" customHeight="1" x14ac:dyDescent="0.25">
      <c r="D187" s="1"/>
      <c r="E187" s="1"/>
    </row>
    <row r="188" spans="4:5" ht="15.75" customHeight="1" x14ac:dyDescent="0.25">
      <c r="D188" s="1"/>
      <c r="E188" s="1"/>
    </row>
    <row r="189" spans="4:5" ht="15.75" customHeight="1" x14ac:dyDescent="0.25">
      <c r="D189" s="1"/>
      <c r="E189" s="1"/>
    </row>
    <row r="190" spans="4:5" ht="15.75" customHeight="1" x14ac:dyDescent="0.25">
      <c r="D190" s="1"/>
      <c r="E190" s="1"/>
    </row>
    <row r="191" spans="4:5" ht="15.75" customHeight="1" x14ac:dyDescent="0.25">
      <c r="D191" s="1"/>
      <c r="E191" s="1"/>
    </row>
    <row r="192" spans="4:5" ht="15.75" customHeight="1" x14ac:dyDescent="0.25">
      <c r="D192" s="1"/>
      <c r="E192" s="1"/>
    </row>
    <row r="193" spans="4:5" ht="15.75" customHeight="1" x14ac:dyDescent="0.25">
      <c r="D193" s="1"/>
      <c r="E193" s="1"/>
    </row>
    <row r="194" spans="4:5" ht="15.75" customHeight="1" x14ac:dyDescent="0.25">
      <c r="D194" s="1"/>
      <c r="E194" s="1"/>
    </row>
    <row r="195" spans="4:5" ht="15.75" customHeight="1" x14ac:dyDescent="0.25">
      <c r="D195" s="1"/>
      <c r="E195" s="1"/>
    </row>
    <row r="196" spans="4:5" ht="15.75" customHeight="1" x14ac:dyDescent="0.25">
      <c r="D196" s="1"/>
      <c r="E196" s="1"/>
    </row>
    <row r="197" spans="4:5" ht="15.75" customHeight="1" x14ac:dyDescent="0.25">
      <c r="D197" s="1"/>
      <c r="E197" s="1"/>
    </row>
    <row r="198" spans="4:5" ht="15.75" customHeight="1" x14ac:dyDescent="0.25">
      <c r="D198" s="1"/>
      <c r="E198" s="1"/>
    </row>
    <row r="199" spans="4:5" ht="15.75" customHeight="1" x14ac:dyDescent="0.25">
      <c r="D199" s="1"/>
      <c r="E199" s="1"/>
    </row>
    <row r="200" spans="4:5" ht="15.75" customHeight="1" x14ac:dyDescent="0.25">
      <c r="D200" s="1"/>
      <c r="E200" s="1"/>
    </row>
    <row r="201" spans="4:5" ht="15.75" customHeight="1" x14ac:dyDescent="0.25">
      <c r="D201" s="1"/>
      <c r="E201" s="1"/>
    </row>
    <row r="202" spans="4:5" ht="15.75" customHeight="1" x14ac:dyDescent="0.25">
      <c r="D202" s="1"/>
      <c r="E202" s="1"/>
    </row>
    <row r="203" spans="4:5" ht="15.75" customHeight="1" x14ac:dyDescent="0.25">
      <c r="D203" s="1"/>
      <c r="E203" s="1"/>
    </row>
    <row r="204" spans="4:5" ht="15.75" customHeight="1" x14ac:dyDescent="0.25">
      <c r="D204" s="1"/>
      <c r="E204" s="1"/>
    </row>
    <row r="205" spans="4:5" ht="15.75" customHeight="1" x14ac:dyDescent="0.25">
      <c r="D205" s="1"/>
      <c r="E205" s="1"/>
    </row>
    <row r="206" spans="4:5" ht="15.75" customHeight="1" x14ac:dyDescent="0.25">
      <c r="D206" s="1"/>
      <c r="E206" s="1"/>
    </row>
    <row r="207" spans="4:5" ht="15.75" customHeight="1" x14ac:dyDescent="0.25">
      <c r="D207" s="1"/>
      <c r="E207" s="1"/>
    </row>
    <row r="208" spans="4:5" ht="15.75" customHeight="1" x14ac:dyDescent="0.25">
      <c r="D208" s="1"/>
      <c r="E208" s="1"/>
    </row>
    <row r="209" spans="4:5" ht="15.75" customHeight="1" x14ac:dyDescent="0.25">
      <c r="D209" s="1"/>
      <c r="E209" s="1"/>
    </row>
    <row r="210" spans="4:5" ht="15.75" customHeight="1" x14ac:dyDescent="0.25">
      <c r="D210" s="1"/>
      <c r="E210" s="1"/>
    </row>
    <row r="211" spans="4:5" ht="15.75" customHeight="1" x14ac:dyDescent="0.25">
      <c r="D211" s="1"/>
      <c r="E211" s="1"/>
    </row>
    <row r="212" spans="4:5" ht="15.75" customHeight="1" x14ac:dyDescent="0.25">
      <c r="D212" s="1"/>
      <c r="E212" s="1"/>
    </row>
    <row r="213" spans="4:5" ht="15.75" customHeight="1" x14ac:dyDescent="0.25">
      <c r="D213" s="1"/>
      <c r="E213" s="1"/>
    </row>
    <row r="214" spans="4:5" ht="15.75" customHeight="1" x14ac:dyDescent="0.25">
      <c r="D214" s="1"/>
      <c r="E214" s="1"/>
    </row>
    <row r="215" spans="4:5" ht="15.75" customHeight="1" x14ac:dyDescent="0.25">
      <c r="D215" s="1"/>
      <c r="E215" s="1"/>
    </row>
    <row r="216" spans="4:5" ht="15.75" customHeight="1" x14ac:dyDescent="0.25">
      <c r="D216" s="1"/>
      <c r="E216" s="1"/>
    </row>
    <row r="217" spans="4:5" ht="15.75" customHeight="1" x14ac:dyDescent="0.25">
      <c r="D217" s="1"/>
      <c r="E217" s="1"/>
    </row>
    <row r="218" spans="4:5" ht="15.75" customHeight="1" x14ac:dyDescent="0.25">
      <c r="D218" s="1"/>
      <c r="E218" s="1"/>
    </row>
    <row r="219" spans="4:5" ht="15.75" customHeight="1" x14ac:dyDescent="0.25">
      <c r="D219" s="1"/>
      <c r="E219" s="1"/>
    </row>
    <row r="220" spans="4:5" ht="15.75" customHeight="1" x14ac:dyDescent="0.25">
      <c r="D220" s="1"/>
      <c r="E220" s="1"/>
    </row>
    <row r="221" spans="4:5" ht="15.75" customHeight="1" x14ac:dyDescent="0.25">
      <c r="D221" s="1"/>
      <c r="E221" s="1"/>
    </row>
    <row r="222" spans="4:5" ht="15.75" customHeight="1" x14ac:dyDescent="0.25">
      <c r="D222" s="1"/>
      <c r="E222" s="1"/>
    </row>
    <row r="223" spans="4:5" ht="15.75" customHeight="1" x14ac:dyDescent="0.25">
      <c r="D223" s="1"/>
      <c r="E223" s="1"/>
    </row>
    <row r="224" spans="4:5" ht="15.75" customHeight="1" x14ac:dyDescent="0.25">
      <c r="D224" s="1"/>
      <c r="E224" s="1"/>
    </row>
    <row r="225" spans="4:5" ht="15.75" customHeight="1" x14ac:dyDescent="0.25">
      <c r="D225" s="1"/>
      <c r="E225" s="1"/>
    </row>
    <row r="226" spans="4:5" ht="15.75" customHeight="1" x14ac:dyDescent="0.25">
      <c r="D226" s="1"/>
      <c r="E226" s="1"/>
    </row>
    <row r="227" spans="4:5" ht="15.75" customHeight="1" x14ac:dyDescent="0.25">
      <c r="D227" s="1"/>
      <c r="E227" s="1"/>
    </row>
    <row r="228" spans="4:5" ht="15.75" customHeight="1" x14ac:dyDescent="0.25">
      <c r="D228" s="1"/>
      <c r="E228" s="1"/>
    </row>
    <row r="229" spans="4:5" ht="15.75" customHeight="1" x14ac:dyDescent="0.25">
      <c r="D229" s="1"/>
      <c r="E229" s="1"/>
    </row>
    <row r="230" spans="4:5" ht="15.75" customHeight="1" x14ac:dyDescent="0.25">
      <c r="D230" s="1"/>
      <c r="E230" s="1"/>
    </row>
    <row r="231" spans="4:5" ht="15.75" customHeight="1" x14ac:dyDescent="0.25">
      <c r="D231" s="1"/>
      <c r="E231" s="1"/>
    </row>
    <row r="232" spans="4:5" ht="15.75" customHeight="1" x14ac:dyDescent="0.25">
      <c r="D232" s="1"/>
      <c r="E232" s="1"/>
    </row>
    <row r="233" spans="4:5" ht="15.75" customHeight="1" x14ac:dyDescent="0.25">
      <c r="D233" s="1"/>
      <c r="E233" s="1"/>
    </row>
    <row r="234" spans="4:5" ht="15.75" customHeight="1" x14ac:dyDescent="0.25">
      <c r="D234" s="1"/>
      <c r="E234" s="1"/>
    </row>
    <row r="235" spans="4:5" ht="15.75" customHeight="1" x14ac:dyDescent="0.25">
      <c r="D235" s="1"/>
      <c r="E235" s="1"/>
    </row>
    <row r="236" spans="4:5" ht="15.75" customHeight="1" x14ac:dyDescent="0.25">
      <c r="D236" s="1"/>
      <c r="E236" s="1"/>
    </row>
    <row r="237" spans="4:5" ht="15.75" customHeight="1" x14ac:dyDescent="0.25">
      <c r="D237" s="1"/>
      <c r="E237" s="1"/>
    </row>
    <row r="238" spans="4:5" ht="15.75" customHeight="1" x14ac:dyDescent="0.25">
      <c r="D238" s="1"/>
      <c r="E238" s="1"/>
    </row>
    <row r="239" spans="4:5" ht="15.75" customHeight="1" x14ac:dyDescent="0.25"/>
    <row r="240" spans="4:5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rintOptions gridLines="1"/>
  <pageMargins left="0.75" right="0.75" top="1" bottom="1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workbookViewId="0"/>
  </sheetViews>
  <sheetFormatPr defaultColWidth="14.42578125" defaultRowHeight="15" customHeight="1" x14ac:dyDescent="0.25"/>
  <cols>
    <col min="1" max="1" width="17.42578125" customWidth="1"/>
    <col min="2" max="2" width="14.28515625" customWidth="1"/>
    <col min="3" max="3" width="58" customWidth="1"/>
    <col min="4" max="4" width="15.42578125" customWidth="1"/>
    <col min="5" max="5" width="15.85546875" customWidth="1"/>
    <col min="6" max="6" width="16.28515625" customWidth="1"/>
    <col min="7" max="26" width="8.85546875" customWidth="1"/>
  </cols>
  <sheetData>
    <row r="1" spans="1:26" x14ac:dyDescent="0.25">
      <c r="A1" s="111"/>
      <c r="B1" s="111"/>
      <c r="C1" s="111" t="s">
        <v>589</v>
      </c>
      <c r="D1" s="119"/>
      <c r="E1" s="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</row>
    <row r="2" spans="1:26" x14ac:dyDescent="0.25">
      <c r="A2" s="115" t="s">
        <v>549</v>
      </c>
      <c r="B2" s="115" t="s">
        <v>550</v>
      </c>
      <c r="C2" s="115" t="s">
        <v>551</v>
      </c>
      <c r="D2" s="120" t="s">
        <v>552</v>
      </c>
      <c r="E2" s="116" t="s">
        <v>553</v>
      </c>
      <c r="F2" s="116" t="s">
        <v>554</v>
      </c>
    </row>
    <row r="3" spans="1:26" x14ac:dyDescent="0.25">
      <c r="A3" s="121">
        <v>44562</v>
      </c>
      <c r="B3" s="115"/>
      <c r="C3" s="115" t="s">
        <v>19</v>
      </c>
      <c r="D3" s="120"/>
      <c r="E3" s="116"/>
      <c r="F3" s="116">
        <v>0</v>
      </c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x14ac:dyDescent="0.25">
      <c r="A4" s="122">
        <v>44652</v>
      </c>
      <c r="B4" s="98" t="s">
        <v>590</v>
      </c>
      <c r="C4" s="98" t="s">
        <v>591</v>
      </c>
      <c r="D4" s="123"/>
      <c r="E4" s="73">
        <v>500</v>
      </c>
      <c r="F4" s="1">
        <f t="shared" ref="F4:F561" si="0">F3+E4-D4</f>
        <v>500</v>
      </c>
    </row>
    <row r="5" spans="1:26" x14ac:dyDescent="0.25">
      <c r="A5" s="122">
        <v>44652</v>
      </c>
      <c r="B5" s="98" t="s">
        <v>590</v>
      </c>
      <c r="C5" s="98" t="s">
        <v>592</v>
      </c>
      <c r="D5" s="123"/>
      <c r="E5" s="73">
        <v>500</v>
      </c>
      <c r="F5" s="1">
        <f t="shared" si="0"/>
        <v>1000</v>
      </c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x14ac:dyDescent="0.25">
      <c r="A6" s="122">
        <v>44682</v>
      </c>
      <c r="B6" s="98" t="s">
        <v>593</v>
      </c>
      <c r="C6" s="98" t="s">
        <v>594</v>
      </c>
      <c r="D6" s="123"/>
      <c r="E6" s="73">
        <v>500</v>
      </c>
      <c r="F6" s="1">
        <f t="shared" si="0"/>
        <v>1500</v>
      </c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x14ac:dyDescent="0.25">
      <c r="A7" s="122">
        <v>44682</v>
      </c>
      <c r="B7" s="98" t="s">
        <v>590</v>
      </c>
      <c r="C7" s="98" t="s">
        <v>595</v>
      </c>
      <c r="D7" s="123"/>
      <c r="E7" s="73">
        <v>500</v>
      </c>
      <c r="F7" s="1">
        <f t="shared" si="0"/>
        <v>2000</v>
      </c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x14ac:dyDescent="0.25">
      <c r="A8" s="122">
        <v>44682</v>
      </c>
      <c r="B8" s="98" t="s">
        <v>596</v>
      </c>
      <c r="C8" s="98" t="s">
        <v>597</v>
      </c>
      <c r="D8" s="123"/>
      <c r="E8" s="73">
        <v>500</v>
      </c>
      <c r="F8" s="1">
        <f t="shared" si="0"/>
        <v>2500</v>
      </c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x14ac:dyDescent="0.25">
      <c r="A9" s="122">
        <v>44713</v>
      </c>
      <c r="B9" s="98" t="s">
        <v>590</v>
      </c>
      <c r="C9" s="98" t="s">
        <v>598</v>
      </c>
      <c r="D9" s="123"/>
      <c r="E9" s="73">
        <v>500</v>
      </c>
      <c r="F9" s="1">
        <f t="shared" si="0"/>
        <v>3000</v>
      </c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</row>
    <row r="10" spans="1:26" x14ac:dyDescent="0.25">
      <c r="A10" s="122">
        <v>44713</v>
      </c>
      <c r="B10" s="98" t="s">
        <v>590</v>
      </c>
      <c r="C10" s="98" t="s">
        <v>599</v>
      </c>
      <c r="D10" s="123"/>
      <c r="E10" s="73">
        <v>500</v>
      </c>
      <c r="F10" s="1">
        <f t="shared" si="0"/>
        <v>3500</v>
      </c>
    </row>
    <row r="11" spans="1:26" x14ac:dyDescent="0.25">
      <c r="A11" s="122">
        <v>44713</v>
      </c>
      <c r="B11" s="98" t="s">
        <v>590</v>
      </c>
      <c r="C11" s="98" t="s">
        <v>600</v>
      </c>
      <c r="D11" s="123"/>
      <c r="E11" s="73">
        <v>500</v>
      </c>
      <c r="F11" s="1">
        <f t="shared" si="0"/>
        <v>4000</v>
      </c>
    </row>
    <row r="12" spans="1:26" x14ac:dyDescent="0.25">
      <c r="A12" s="122">
        <v>44743</v>
      </c>
      <c r="B12" s="98" t="s">
        <v>590</v>
      </c>
      <c r="C12" s="98" t="s">
        <v>601</v>
      </c>
      <c r="D12" s="123"/>
      <c r="E12" s="73">
        <v>500</v>
      </c>
      <c r="F12" s="1">
        <f t="shared" si="0"/>
        <v>4500</v>
      </c>
    </row>
    <row r="13" spans="1:26" x14ac:dyDescent="0.25">
      <c r="A13" s="122">
        <v>44743</v>
      </c>
      <c r="B13" s="98" t="s">
        <v>590</v>
      </c>
      <c r="C13" s="98" t="s">
        <v>602</v>
      </c>
      <c r="D13" s="123"/>
      <c r="E13" s="73">
        <v>500</v>
      </c>
      <c r="F13" s="1">
        <f t="shared" si="0"/>
        <v>5000</v>
      </c>
    </row>
    <row r="14" spans="1:26" x14ac:dyDescent="0.25">
      <c r="A14" s="122">
        <v>44743</v>
      </c>
      <c r="B14" s="98" t="s">
        <v>590</v>
      </c>
      <c r="C14" s="98" t="s">
        <v>603</v>
      </c>
      <c r="D14" s="123"/>
      <c r="E14" s="73">
        <v>500</v>
      </c>
      <c r="F14" s="1">
        <f t="shared" si="0"/>
        <v>5500</v>
      </c>
    </row>
    <row r="15" spans="1:26" x14ac:dyDescent="0.25">
      <c r="A15" s="122">
        <v>44835</v>
      </c>
      <c r="B15" s="98" t="s">
        <v>596</v>
      </c>
      <c r="C15" s="98" t="s">
        <v>424</v>
      </c>
      <c r="D15" s="123"/>
      <c r="E15" s="73">
        <v>500</v>
      </c>
      <c r="F15" s="1">
        <f t="shared" si="0"/>
        <v>6000</v>
      </c>
    </row>
    <row r="16" spans="1:26" x14ac:dyDescent="0.25">
      <c r="A16" s="122">
        <v>44866</v>
      </c>
      <c r="B16" s="98" t="s">
        <v>596</v>
      </c>
      <c r="C16" s="98" t="s">
        <v>384</v>
      </c>
      <c r="D16" s="123"/>
      <c r="E16" s="73">
        <v>500</v>
      </c>
      <c r="F16" s="1">
        <f t="shared" si="0"/>
        <v>6500</v>
      </c>
    </row>
    <row r="17" spans="1:6" x14ac:dyDescent="0.25">
      <c r="A17" s="122">
        <v>44866</v>
      </c>
      <c r="B17" s="98" t="s">
        <v>593</v>
      </c>
      <c r="C17" s="98" t="s">
        <v>432</v>
      </c>
      <c r="D17" s="123"/>
      <c r="E17" s="73">
        <v>500</v>
      </c>
      <c r="F17" s="1">
        <f t="shared" si="0"/>
        <v>7000</v>
      </c>
    </row>
    <row r="18" spans="1:6" x14ac:dyDescent="0.25">
      <c r="A18" s="122">
        <v>44896</v>
      </c>
      <c r="B18" s="98" t="s">
        <v>593</v>
      </c>
      <c r="C18" s="98" t="s">
        <v>604</v>
      </c>
      <c r="D18" s="123"/>
      <c r="E18" s="73">
        <v>500</v>
      </c>
      <c r="F18" s="1">
        <f t="shared" si="0"/>
        <v>7500</v>
      </c>
    </row>
    <row r="19" spans="1:6" x14ac:dyDescent="0.25">
      <c r="A19" s="122">
        <v>44896</v>
      </c>
      <c r="B19" s="98" t="s">
        <v>590</v>
      </c>
      <c r="C19" s="98" t="s">
        <v>605</v>
      </c>
      <c r="D19" s="123"/>
      <c r="E19" s="73">
        <v>500</v>
      </c>
      <c r="F19" s="1">
        <f t="shared" si="0"/>
        <v>8000</v>
      </c>
    </row>
    <row r="20" spans="1:6" x14ac:dyDescent="0.25">
      <c r="A20" s="122">
        <v>44896</v>
      </c>
      <c r="B20" s="98" t="s">
        <v>590</v>
      </c>
      <c r="C20" s="98" t="s">
        <v>606</v>
      </c>
      <c r="D20" s="123"/>
      <c r="E20" s="73">
        <v>500</v>
      </c>
      <c r="F20" s="1">
        <f t="shared" si="0"/>
        <v>8500</v>
      </c>
    </row>
    <row r="21" spans="1:6" ht="15.75" customHeight="1" x14ac:dyDescent="0.25">
      <c r="A21" s="122" t="s">
        <v>607</v>
      </c>
      <c r="B21" s="98" t="s">
        <v>596</v>
      </c>
      <c r="C21" s="98" t="s">
        <v>608</v>
      </c>
      <c r="D21" s="123"/>
      <c r="E21" s="73">
        <v>500</v>
      </c>
      <c r="F21" s="1">
        <f t="shared" si="0"/>
        <v>9000</v>
      </c>
    </row>
    <row r="22" spans="1:6" ht="15.75" customHeight="1" x14ac:dyDescent="0.25">
      <c r="A22" s="124" t="s">
        <v>609</v>
      </c>
      <c r="B22" s="98" t="s">
        <v>590</v>
      </c>
      <c r="C22" s="98" t="s">
        <v>610</v>
      </c>
      <c r="D22" s="123"/>
      <c r="E22" s="73">
        <v>500</v>
      </c>
      <c r="F22" s="1">
        <f t="shared" si="0"/>
        <v>9500</v>
      </c>
    </row>
    <row r="23" spans="1:6" ht="15.75" customHeight="1" x14ac:dyDescent="0.25">
      <c r="A23" s="124" t="s">
        <v>611</v>
      </c>
      <c r="B23" s="98" t="s">
        <v>590</v>
      </c>
      <c r="C23" s="98" t="s">
        <v>612</v>
      </c>
      <c r="D23" s="123"/>
      <c r="E23" s="73">
        <v>500</v>
      </c>
      <c r="F23" s="1">
        <f t="shared" si="0"/>
        <v>10000</v>
      </c>
    </row>
    <row r="24" spans="1:6" ht="15.75" customHeight="1" x14ac:dyDescent="0.25">
      <c r="A24" s="124" t="s">
        <v>613</v>
      </c>
      <c r="B24" s="98" t="s">
        <v>593</v>
      </c>
      <c r="C24" s="98" t="s">
        <v>614</v>
      </c>
      <c r="D24" s="123"/>
      <c r="E24" s="73">
        <v>500</v>
      </c>
      <c r="F24" s="1">
        <f t="shared" si="0"/>
        <v>10500</v>
      </c>
    </row>
    <row r="25" spans="1:6" ht="15.75" customHeight="1" x14ac:dyDescent="0.25">
      <c r="A25" s="124" t="s">
        <v>615</v>
      </c>
      <c r="B25" s="98" t="s">
        <v>593</v>
      </c>
      <c r="C25" s="98" t="s">
        <v>616</v>
      </c>
      <c r="D25" s="123"/>
      <c r="E25" s="73">
        <v>500</v>
      </c>
      <c r="F25" s="1">
        <f t="shared" si="0"/>
        <v>11000</v>
      </c>
    </row>
    <row r="26" spans="1:6" ht="15.75" customHeight="1" x14ac:dyDescent="0.25">
      <c r="A26" s="124" t="s">
        <v>617</v>
      </c>
      <c r="B26" s="98" t="s">
        <v>596</v>
      </c>
      <c r="C26" s="98" t="s">
        <v>418</v>
      </c>
      <c r="D26" s="123"/>
      <c r="E26" s="73">
        <v>500</v>
      </c>
      <c r="F26" s="1">
        <f t="shared" si="0"/>
        <v>11500</v>
      </c>
    </row>
    <row r="27" spans="1:6" ht="15.75" customHeight="1" x14ac:dyDescent="0.25">
      <c r="A27" s="124" t="s">
        <v>618</v>
      </c>
      <c r="B27" s="98" t="s">
        <v>596</v>
      </c>
      <c r="C27" s="98" t="s">
        <v>414</v>
      </c>
      <c r="D27" s="123"/>
      <c r="E27" s="73">
        <v>500</v>
      </c>
      <c r="F27" s="1">
        <f t="shared" si="0"/>
        <v>12000</v>
      </c>
    </row>
    <row r="28" spans="1:6" ht="15.75" customHeight="1" x14ac:dyDescent="0.25">
      <c r="A28" s="124" t="s">
        <v>619</v>
      </c>
      <c r="B28" s="98" t="s">
        <v>596</v>
      </c>
      <c r="C28" s="98" t="s">
        <v>620</v>
      </c>
      <c r="D28" s="123"/>
      <c r="E28" s="73">
        <v>500</v>
      </c>
      <c r="F28" s="1">
        <f t="shared" si="0"/>
        <v>12500</v>
      </c>
    </row>
    <row r="29" spans="1:6" ht="15.75" customHeight="1" x14ac:dyDescent="0.25">
      <c r="A29" s="125">
        <v>44594</v>
      </c>
      <c r="B29" s="98" t="s">
        <v>596</v>
      </c>
      <c r="C29" s="98" t="s">
        <v>621</v>
      </c>
      <c r="D29" s="119"/>
      <c r="E29" s="73">
        <v>500</v>
      </c>
      <c r="F29" s="1">
        <f t="shared" si="0"/>
        <v>13000</v>
      </c>
    </row>
    <row r="30" spans="1:6" ht="15.75" customHeight="1" x14ac:dyDescent="0.25">
      <c r="A30" s="125">
        <v>44594</v>
      </c>
      <c r="B30" s="98" t="s">
        <v>590</v>
      </c>
      <c r="C30" s="98" t="s">
        <v>622</v>
      </c>
      <c r="D30" s="119"/>
      <c r="E30" s="73">
        <v>500</v>
      </c>
      <c r="F30" s="1">
        <f t="shared" si="0"/>
        <v>13500</v>
      </c>
    </row>
    <row r="31" spans="1:6" ht="15.75" customHeight="1" x14ac:dyDescent="0.25">
      <c r="A31" s="125">
        <v>44594</v>
      </c>
      <c r="B31" s="98" t="s">
        <v>590</v>
      </c>
      <c r="C31" s="98" t="s">
        <v>623</v>
      </c>
      <c r="D31" s="119"/>
      <c r="E31" s="73">
        <v>500</v>
      </c>
      <c r="F31" s="1">
        <f t="shared" si="0"/>
        <v>14000</v>
      </c>
    </row>
    <row r="32" spans="1:6" ht="15.75" customHeight="1" x14ac:dyDescent="0.25">
      <c r="A32" s="125">
        <v>44653</v>
      </c>
      <c r="B32" s="98" t="s">
        <v>590</v>
      </c>
      <c r="C32" s="98" t="s">
        <v>624</v>
      </c>
      <c r="D32" s="119"/>
      <c r="E32" s="73">
        <v>500</v>
      </c>
      <c r="F32" s="1">
        <f t="shared" si="0"/>
        <v>14500</v>
      </c>
    </row>
    <row r="33" spans="1:6" ht="15.75" customHeight="1" x14ac:dyDescent="0.25">
      <c r="A33" s="125">
        <v>44563</v>
      </c>
      <c r="B33" s="98" t="s">
        <v>596</v>
      </c>
      <c r="C33" s="98" t="s">
        <v>625</v>
      </c>
      <c r="D33" s="119"/>
      <c r="E33" s="73">
        <v>500</v>
      </c>
      <c r="F33" s="1">
        <f t="shared" si="0"/>
        <v>15000</v>
      </c>
    </row>
    <row r="34" spans="1:6" ht="15.75" customHeight="1" x14ac:dyDescent="0.25">
      <c r="A34" s="125">
        <v>44744</v>
      </c>
      <c r="B34" s="98" t="s">
        <v>596</v>
      </c>
      <c r="C34" s="98" t="s">
        <v>422</v>
      </c>
      <c r="D34" s="119"/>
      <c r="E34" s="73">
        <v>500</v>
      </c>
      <c r="F34" s="1">
        <f t="shared" si="0"/>
        <v>15500</v>
      </c>
    </row>
    <row r="35" spans="1:6" ht="15.75" customHeight="1" x14ac:dyDescent="0.25">
      <c r="A35" s="125">
        <v>44744</v>
      </c>
      <c r="B35" s="98" t="s">
        <v>593</v>
      </c>
      <c r="C35" s="98" t="s">
        <v>626</v>
      </c>
      <c r="D35" s="119"/>
      <c r="E35" s="73">
        <v>500</v>
      </c>
      <c r="F35" s="1">
        <f t="shared" si="0"/>
        <v>16000</v>
      </c>
    </row>
    <row r="36" spans="1:6" ht="15.75" customHeight="1" x14ac:dyDescent="0.25">
      <c r="A36" s="125">
        <v>44836</v>
      </c>
      <c r="B36" s="98" t="s">
        <v>596</v>
      </c>
      <c r="C36" s="98" t="s">
        <v>627</v>
      </c>
      <c r="D36" s="119"/>
      <c r="E36" s="73">
        <v>500</v>
      </c>
      <c r="F36" s="1">
        <f t="shared" si="0"/>
        <v>16500</v>
      </c>
    </row>
    <row r="37" spans="1:6" ht="15.75" customHeight="1" x14ac:dyDescent="0.25">
      <c r="A37" s="125">
        <v>44867</v>
      </c>
      <c r="B37" s="98" t="s">
        <v>590</v>
      </c>
      <c r="C37" s="98" t="s">
        <v>628</v>
      </c>
      <c r="D37" s="119"/>
      <c r="E37" s="73">
        <v>500</v>
      </c>
      <c r="F37" s="1">
        <f t="shared" si="0"/>
        <v>17000</v>
      </c>
    </row>
    <row r="38" spans="1:6" ht="15.75" customHeight="1" x14ac:dyDescent="0.25">
      <c r="A38" s="125">
        <v>44867</v>
      </c>
      <c r="B38" s="98" t="s">
        <v>590</v>
      </c>
      <c r="C38" s="98" t="s">
        <v>629</v>
      </c>
      <c r="D38" s="119"/>
      <c r="E38" s="73">
        <v>500</v>
      </c>
      <c r="F38" s="1">
        <f t="shared" si="0"/>
        <v>17500</v>
      </c>
    </row>
    <row r="39" spans="1:6" ht="15.75" customHeight="1" x14ac:dyDescent="0.25">
      <c r="A39" s="126" t="s">
        <v>630</v>
      </c>
      <c r="B39" s="81" t="s">
        <v>590</v>
      </c>
      <c r="C39" s="81" t="s">
        <v>631</v>
      </c>
      <c r="D39" s="119"/>
      <c r="E39" s="73">
        <v>500</v>
      </c>
      <c r="F39" s="1">
        <f t="shared" si="0"/>
        <v>18000</v>
      </c>
    </row>
    <row r="40" spans="1:6" ht="15.75" customHeight="1" x14ac:dyDescent="0.25">
      <c r="A40" s="126" t="s">
        <v>632</v>
      </c>
      <c r="B40" s="81" t="s">
        <v>596</v>
      </c>
      <c r="C40" s="81" t="s">
        <v>633</v>
      </c>
      <c r="D40" s="119"/>
      <c r="E40" s="73">
        <v>500</v>
      </c>
      <c r="F40" s="1">
        <f t="shared" si="0"/>
        <v>18500</v>
      </c>
    </row>
    <row r="41" spans="1:6" ht="15.75" customHeight="1" x14ac:dyDescent="0.25">
      <c r="A41" s="126" t="s">
        <v>634</v>
      </c>
      <c r="B41" s="81" t="s">
        <v>596</v>
      </c>
      <c r="C41" s="81" t="s">
        <v>635</v>
      </c>
      <c r="D41" s="119"/>
      <c r="E41" s="73">
        <v>500</v>
      </c>
      <c r="F41" s="1">
        <f t="shared" si="0"/>
        <v>19000</v>
      </c>
    </row>
    <row r="42" spans="1:6" ht="15.75" customHeight="1" x14ac:dyDescent="0.25">
      <c r="A42" s="126" t="s">
        <v>636</v>
      </c>
      <c r="B42" s="81" t="s">
        <v>590</v>
      </c>
      <c r="C42" s="81" t="s">
        <v>637</v>
      </c>
      <c r="D42" s="119"/>
      <c r="E42" s="73">
        <v>500</v>
      </c>
      <c r="F42" s="1">
        <f t="shared" si="0"/>
        <v>19500</v>
      </c>
    </row>
    <row r="43" spans="1:6" ht="15.75" customHeight="1" x14ac:dyDescent="0.25">
      <c r="A43" s="124" t="s">
        <v>638</v>
      </c>
      <c r="B43" s="81" t="s">
        <v>593</v>
      </c>
      <c r="C43" s="81" t="s">
        <v>639</v>
      </c>
      <c r="D43" s="119"/>
      <c r="E43" s="73">
        <v>500</v>
      </c>
      <c r="F43" s="1">
        <f t="shared" si="0"/>
        <v>20000</v>
      </c>
    </row>
    <row r="44" spans="1:6" ht="15.75" customHeight="1" x14ac:dyDescent="0.25">
      <c r="A44" s="124" t="s">
        <v>640</v>
      </c>
      <c r="B44" s="81" t="s">
        <v>596</v>
      </c>
      <c r="C44" s="98" t="s">
        <v>641</v>
      </c>
      <c r="D44" s="119"/>
      <c r="E44" s="73">
        <v>500</v>
      </c>
      <c r="F44" s="1">
        <f t="shared" si="0"/>
        <v>20500</v>
      </c>
    </row>
    <row r="45" spans="1:6" ht="15.75" customHeight="1" x14ac:dyDescent="0.25">
      <c r="A45" s="124" t="s">
        <v>640</v>
      </c>
      <c r="B45" s="81" t="s">
        <v>596</v>
      </c>
      <c r="C45" s="81" t="s">
        <v>642</v>
      </c>
      <c r="D45" s="119"/>
      <c r="E45" s="73">
        <v>500</v>
      </c>
      <c r="F45" s="1">
        <f t="shared" si="0"/>
        <v>21000</v>
      </c>
    </row>
    <row r="46" spans="1:6" ht="15.75" customHeight="1" x14ac:dyDescent="0.25">
      <c r="A46" s="124" t="s">
        <v>640</v>
      </c>
      <c r="B46" s="81" t="s">
        <v>590</v>
      </c>
      <c r="C46" s="98" t="s">
        <v>643</v>
      </c>
      <c r="D46" s="119"/>
      <c r="E46" s="73">
        <v>500</v>
      </c>
      <c r="F46" s="1">
        <f t="shared" si="0"/>
        <v>21500</v>
      </c>
    </row>
    <row r="47" spans="1:6" ht="15.75" customHeight="1" x14ac:dyDescent="0.25">
      <c r="A47" s="125">
        <v>44564</v>
      </c>
      <c r="B47" s="98" t="s">
        <v>590</v>
      </c>
      <c r="C47" s="98" t="s">
        <v>644</v>
      </c>
      <c r="D47" s="119"/>
      <c r="E47" s="73">
        <v>500</v>
      </c>
      <c r="F47" s="1">
        <f t="shared" si="0"/>
        <v>22000</v>
      </c>
    </row>
    <row r="48" spans="1:6" ht="15.75" customHeight="1" x14ac:dyDescent="0.25">
      <c r="A48" s="125">
        <v>44564</v>
      </c>
      <c r="B48" s="98" t="s">
        <v>596</v>
      </c>
      <c r="C48" s="81" t="s">
        <v>645</v>
      </c>
      <c r="D48" s="119"/>
      <c r="E48" s="73">
        <v>500</v>
      </c>
      <c r="F48" s="1">
        <f t="shared" si="0"/>
        <v>22500</v>
      </c>
    </row>
    <row r="49" spans="1:6" ht="15.75" customHeight="1" x14ac:dyDescent="0.25">
      <c r="A49" s="125">
        <v>44595</v>
      </c>
      <c r="B49" s="98" t="s">
        <v>590</v>
      </c>
      <c r="C49" s="81" t="s">
        <v>646</v>
      </c>
      <c r="D49" s="119"/>
      <c r="E49" s="73">
        <v>500</v>
      </c>
      <c r="F49" s="1">
        <f t="shared" si="0"/>
        <v>23000</v>
      </c>
    </row>
    <row r="50" spans="1:6" ht="15.75" customHeight="1" x14ac:dyDescent="0.25">
      <c r="A50" s="125">
        <v>44654</v>
      </c>
      <c r="B50" s="81" t="s">
        <v>590</v>
      </c>
      <c r="C50" s="98" t="s">
        <v>647</v>
      </c>
      <c r="D50" s="119"/>
      <c r="E50" s="73">
        <v>500</v>
      </c>
      <c r="F50" s="1">
        <f t="shared" si="0"/>
        <v>23500</v>
      </c>
    </row>
    <row r="51" spans="1:6" ht="15.75" customHeight="1" x14ac:dyDescent="0.25">
      <c r="A51" s="125">
        <v>44654</v>
      </c>
      <c r="B51" s="81" t="s">
        <v>593</v>
      </c>
      <c r="C51" s="81" t="s">
        <v>648</v>
      </c>
      <c r="D51" s="119"/>
      <c r="E51" s="73">
        <v>500</v>
      </c>
      <c r="F51" s="1">
        <f t="shared" si="0"/>
        <v>24000</v>
      </c>
    </row>
    <row r="52" spans="1:6" ht="15.75" customHeight="1" x14ac:dyDescent="0.25">
      <c r="A52" s="125">
        <v>44745</v>
      </c>
      <c r="B52" s="81" t="s">
        <v>593</v>
      </c>
      <c r="C52" s="81" t="s">
        <v>649</v>
      </c>
      <c r="D52" s="119"/>
      <c r="E52" s="73">
        <v>500</v>
      </c>
      <c r="F52" s="1">
        <f t="shared" si="0"/>
        <v>24500</v>
      </c>
    </row>
    <row r="53" spans="1:6" ht="15.75" customHeight="1" x14ac:dyDescent="0.25">
      <c r="A53" s="125">
        <v>44807</v>
      </c>
      <c r="B53" s="81" t="s">
        <v>596</v>
      </c>
      <c r="C53" s="81" t="s">
        <v>430</v>
      </c>
      <c r="D53" s="119"/>
      <c r="E53" s="73">
        <v>500</v>
      </c>
      <c r="F53" s="1">
        <f t="shared" si="0"/>
        <v>25000</v>
      </c>
    </row>
    <row r="54" spans="1:6" ht="15.75" customHeight="1" x14ac:dyDescent="0.25">
      <c r="A54" s="125">
        <v>44837</v>
      </c>
      <c r="B54" s="81" t="s">
        <v>590</v>
      </c>
      <c r="C54" s="81" t="s">
        <v>650</v>
      </c>
      <c r="D54" s="119"/>
      <c r="E54" s="73">
        <v>500</v>
      </c>
      <c r="F54" s="1">
        <f t="shared" si="0"/>
        <v>25500</v>
      </c>
    </row>
    <row r="55" spans="1:6" ht="15.75" customHeight="1" x14ac:dyDescent="0.25">
      <c r="A55" s="125">
        <v>44837</v>
      </c>
      <c r="B55" s="81" t="s">
        <v>596</v>
      </c>
      <c r="C55" s="81" t="s">
        <v>651</v>
      </c>
      <c r="D55" s="119"/>
      <c r="E55" s="73">
        <v>500</v>
      </c>
      <c r="F55" s="1">
        <f t="shared" si="0"/>
        <v>26000</v>
      </c>
    </row>
    <row r="56" spans="1:6" ht="15.75" customHeight="1" x14ac:dyDescent="0.25">
      <c r="A56" s="125">
        <v>44868</v>
      </c>
      <c r="B56" s="81" t="s">
        <v>596</v>
      </c>
      <c r="C56" s="98" t="s">
        <v>431</v>
      </c>
      <c r="D56" s="119"/>
      <c r="E56" s="73">
        <v>500</v>
      </c>
      <c r="F56" s="1">
        <f t="shared" si="0"/>
        <v>26500</v>
      </c>
    </row>
    <row r="57" spans="1:6" ht="15.75" customHeight="1" x14ac:dyDescent="0.25">
      <c r="A57" s="127">
        <v>44868</v>
      </c>
      <c r="B57" s="98" t="s">
        <v>596</v>
      </c>
      <c r="C57" s="98" t="s">
        <v>652</v>
      </c>
      <c r="D57" s="119"/>
      <c r="E57" s="73">
        <v>1000</v>
      </c>
      <c r="F57" s="1">
        <f t="shared" si="0"/>
        <v>27500</v>
      </c>
    </row>
    <row r="58" spans="1:6" ht="15.75" customHeight="1" x14ac:dyDescent="0.25">
      <c r="A58" s="126" t="s">
        <v>653</v>
      </c>
      <c r="B58" s="98" t="s">
        <v>590</v>
      </c>
      <c r="C58" s="81" t="s">
        <v>654</v>
      </c>
      <c r="D58" s="119"/>
      <c r="E58" s="73">
        <v>500</v>
      </c>
      <c r="F58" s="1">
        <f t="shared" si="0"/>
        <v>28000</v>
      </c>
    </row>
    <row r="59" spans="1:6" ht="15.75" customHeight="1" x14ac:dyDescent="0.25">
      <c r="A59" s="126" t="s">
        <v>655</v>
      </c>
      <c r="B59" s="98" t="s">
        <v>590</v>
      </c>
      <c r="C59" s="81" t="s">
        <v>656</v>
      </c>
      <c r="D59" s="119"/>
      <c r="E59" s="73">
        <v>500</v>
      </c>
      <c r="F59" s="1">
        <f t="shared" si="0"/>
        <v>28500</v>
      </c>
    </row>
    <row r="60" spans="1:6" ht="15.75" customHeight="1" x14ac:dyDescent="0.25">
      <c r="A60" s="126" t="s">
        <v>657</v>
      </c>
      <c r="B60" s="98" t="s">
        <v>596</v>
      </c>
      <c r="C60" s="81" t="s">
        <v>658</v>
      </c>
      <c r="D60" s="119"/>
      <c r="E60" s="73">
        <v>500</v>
      </c>
      <c r="F60" s="1">
        <f t="shared" si="0"/>
        <v>29000</v>
      </c>
    </row>
    <row r="61" spans="1:6" ht="15.75" customHeight="1" x14ac:dyDescent="0.25">
      <c r="A61" s="126" t="s">
        <v>659</v>
      </c>
      <c r="B61" s="98" t="s">
        <v>596</v>
      </c>
      <c r="C61" s="81" t="s">
        <v>660</v>
      </c>
      <c r="D61" s="119"/>
      <c r="E61" s="73">
        <v>500</v>
      </c>
      <c r="F61" s="1">
        <f t="shared" si="0"/>
        <v>29500</v>
      </c>
    </row>
    <row r="62" spans="1:6" ht="15.75" customHeight="1" x14ac:dyDescent="0.25">
      <c r="A62" s="126" t="s">
        <v>661</v>
      </c>
      <c r="B62" s="98" t="s">
        <v>590</v>
      </c>
      <c r="C62" s="81" t="s">
        <v>662</v>
      </c>
      <c r="D62" s="119"/>
      <c r="E62" s="73">
        <v>500</v>
      </c>
      <c r="F62" s="1">
        <f t="shared" si="0"/>
        <v>30000</v>
      </c>
    </row>
    <row r="63" spans="1:6" ht="15.75" customHeight="1" x14ac:dyDescent="0.25">
      <c r="A63" s="126" t="s">
        <v>663</v>
      </c>
      <c r="B63" s="98" t="s">
        <v>590</v>
      </c>
      <c r="C63" s="81" t="s">
        <v>664</v>
      </c>
      <c r="D63" s="119"/>
      <c r="E63" s="73">
        <v>500</v>
      </c>
      <c r="F63" s="1">
        <f t="shared" si="0"/>
        <v>30500</v>
      </c>
    </row>
    <row r="64" spans="1:6" ht="15.75" customHeight="1" x14ac:dyDescent="0.25">
      <c r="A64" s="127">
        <v>44655</v>
      </c>
      <c r="B64" s="98" t="s">
        <v>590</v>
      </c>
      <c r="C64" s="81" t="s">
        <v>665</v>
      </c>
      <c r="D64" s="119"/>
      <c r="E64" s="73">
        <v>500</v>
      </c>
      <c r="F64" s="1">
        <f t="shared" si="0"/>
        <v>31000</v>
      </c>
    </row>
    <row r="65" spans="1:26" ht="15.75" customHeight="1" x14ac:dyDescent="0.25">
      <c r="A65" s="127">
        <v>44716</v>
      </c>
      <c r="B65" s="98" t="s">
        <v>590</v>
      </c>
      <c r="C65" s="81" t="s">
        <v>666</v>
      </c>
      <c r="D65" s="119"/>
      <c r="E65" s="73">
        <v>500</v>
      </c>
      <c r="F65" s="1">
        <f t="shared" si="0"/>
        <v>31500</v>
      </c>
    </row>
    <row r="66" spans="1:26" ht="15.75" customHeight="1" x14ac:dyDescent="0.25">
      <c r="A66" s="127">
        <v>44716</v>
      </c>
      <c r="B66" s="98" t="s">
        <v>590</v>
      </c>
      <c r="C66" s="81" t="s">
        <v>667</v>
      </c>
      <c r="D66" s="119"/>
      <c r="E66" s="73">
        <v>500</v>
      </c>
      <c r="F66" s="1">
        <f t="shared" si="0"/>
        <v>32000</v>
      </c>
    </row>
    <row r="67" spans="1:26" ht="15.75" customHeight="1" x14ac:dyDescent="0.25">
      <c r="A67" s="126" t="s">
        <v>668</v>
      </c>
      <c r="B67" s="98" t="s">
        <v>593</v>
      </c>
      <c r="C67" s="81" t="s">
        <v>221</v>
      </c>
      <c r="D67" s="119"/>
      <c r="E67" s="73">
        <v>500</v>
      </c>
      <c r="F67" s="1">
        <f t="shared" si="0"/>
        <v>32500</v>
      </c>
    </row>
    <row r="68" spans="1:26" ht="15.75" customHeight="1" x14ac:dyDescent="0.25">
      <c r="A68" s="127">
        <v>44656</v>
      </c>
      <c r="B68" s="98" t="s">
        <v>593</v>
      </c>
      <c r="C68" s="81" t="s">
        <v>616</v>
      </c>
      <c r="D68" s="119"/>
      <c r="E68" s="73">
        <v>500</v>
      </c>
      <c r="F68" s="1">
        <f t="shared" si="0"/>
        <v>33000</v>
      </c>
    </row>
    <row r="69" spans="1:26" ht="15.75" customHeight="1" x14ac:dyDescent="0.25">
      <c r="A69" s="127">
        <v>44717</v>
      </c>
      <c r="B69" s="98" t="s">
        <v>596</v>
      </c>
      <c r="C69" s="81" t="s">
        <v>669</v>
      </c>
      <c r="D69" s="119"/>
      <c r="E69" s="73">
        <v>500</v>
      </c>
      <c r="F69" s="1">
        <f t="shared" si="0"/>
        <v>33500</v>
      </c>
    </row>
    <row r="70" spans="1:26" ht="15.75" customHeight="1" x14ac:dyDescent="0.25">
      <c r="A70" s="127">
        <v>44839</v>
      </c>
      <c r="B70" s="98" t="s">
        <v>593</v>
      </c>
      <c r="C70" s="81" t="s">
        <v>670</v>
      </c>
      <c r="D70" s="119"/>
      <c r="E70" s="73">
        <v>500</v>
      </c>
      <c r="F70" s="1">
        <f t="shared" si="0"/>
        <v>34000</v>
      </c>
    </row>
    <row r="71" spans="1:26" ht="15.75" customHeight="1" x14ac:dyDescent="0.25">
      <c r="A71" s="127">
        <v>44839</v>
      </c>
      <c r="B71" s="98" t="s">
        <v>593</v>
      </c>
      <c r="C71" s="81" t="s">
        <v>671</v>
      </c>
      <c r="D71" s="119"/>
      <c r="E71" s="73">
        <v>500</v>
      </c>
      <c r="F71" s="1">
        <f t="shared" si="0"/>
        <v>34500</v>
      </c>
    </row>
    <row r="72" spans="1:26" ht="15.75" customHeight="1" x14ac:dyDescent="0.25">
      <c r="A72" s="127">
        <v>44870</v>
      </c>
      <c r="B72" s="98" t="s">
        <v>593</v>
      </c>
      <c r="C72" s="81" t="s">
        <v>672</v>
      </c>
      <c r="D72" s="119"/>
      <c r="E72" s="73">
        <v>500</v>
      </c>
      <c r="F72" s="1">
        <f t="shared" si="0"/>
        <v>35000</v>
      </c>
    </row>
    <row r="73" spans="1:26" ht="15.75" customHeight="1" x14ac:dyDescent="0.25">
      <c r="A73" s="124" t="s">
        <v>673</v>
      </c>
      <c r="B73" s="98" t="s">
        <v>596</v>
      </c>
      <c r="C73" s="98" t="s">
        <v>674</v>
      </c>
      <c r="D73" s="123"/>
      <c r="E73" s="73">
        <v>500</v>
      </c>
      <c r="F73" s="1">
        <f t="shared" si="0"/>
        <v>35500</v>
      </c>
    </row>
    <row r="74" spans="1:26" ht="15.75" customHeight="1" x14ac:dyDescent="0.25">
      <c r="A74" s="124" t="s">
        <v>675</v>
      </c>
      <c r="B74" s="98" t="s">
        <v>596</v>
      </c>
      <c r="C74" s="81" t="s">
        <v>676</v>
      </c>
      <c r="D74" s="119"/>
      <c r="E74" s="73">
        <v>500</v>
      </c>
      <c r="F74" s="1">
        <f t="shared" si="0"/>
        <v>36000</v>
      </c>
    </row>
    <row r="75" spans="1:26" ht="15.75" customHeight="1" x14ac:dyDescent="0.25">
      <c r="A75" s="124" t="s">
        <v>677</v>
      </c>
      <c r="B75" s="98" t="s">
        <v>593</v>
      </c>
      <c r="C75" s="81" t="s">
        <v>678</v>
      </c>
      <c r="D75" s="119"/>
      <c r="E75" s="73">
        <v>500</v>
      </c>
      <c r="F75" s="1">
        <f t="shared" si="0"/>
        <v>36500</v>
      </c>
    </row>
    <row r="76" spans="1:26" ht="15.75" customHeight="1" x14ac:dyDescent="0.25">
      <c r="A76" s="124" t="s">
        <v>679</v>
      </c>
      <c r="B76" s="98" t="s">
        <v>680</v>
      </c>
      <c r="C76" s="98" t="s">
        <v>681</v>
      </c>
      <c r="D76" s="119"/>
      <c r="E76" s="73">
        <v>500</v>
      </c>
      <c r="F76" s="1">
        <f t="shared" si="0"/>
        <v>37000</v>
      </c>
    </row>
    <row r="77" spans="1:26" ht="15.75" customHeight="1" x14ac:dyDescent="0.25">
      <c r="A77" s="125">
        <v>44598</v>
      </c>
      <c r="B77" s="98" t="s">
        <v>593</v>
      </c>
      <c r="C77" s="73" t="s">
        <v>682</v>
      </c>
      <c r="D77" s="119"/>
      <c r="E77" s="73">
        <v>500</v>
      </c>
      <c r="F77" s="1">
        <f t="shared" si="0"/>
        <v>37500</v>
      </c>
    </row>
    <row r="78" spans="1:26" ht="15.75" customHeight="1" x14ac:dyDescent="0.25">
      <c r="A78" s="125">
        <v>44598</v>
      </c>
      <c r="B78" s="98" t="s">
        <v>596</v>
      </c>
      <c r="C78" s="128" t="s">
        <v>683</v>
      </c>
      <c r="D78" s="119"/>
      <c r="E78" s="73">
        <v>500</v>
      </c>
      <c r="F78" s="1">
        <f t="shared" si="0"/>
        <v>38000</v>
      </c>
    </row>
    <row r="79" spans="1:26" ht="15.75" customHeight="1" x14ac:dyDescent="0.25">
      <c r="A79" s="125">
        <v>44626</v>
      </c>
      <c r="B79" s="98" t="s">
        <v>593</v>
      </c>
      <c r="C79" s="98" t="s">
        <v>684</v>
      </c>
      <c r="D79" s="129"/>
      <c r="E79" s="73">
        <v>500</v>
      </c>
      <c r="F79" s="1">
        <f t="shared" si="0"/>
        <v>38500</v>
      </c>
    </row>
    <row r="80" spans="1:26" ht="15.75" customHeight="1" x14ac:dyDescent="0.25">
      <c r="A80" s="127">
        <v>44687</v>
      </c>
      <c r="B80" s="81" t="s">
        <v>596</v>
      </c>
      <c r="C80" s="81" t="s">
        <v>685</v>
      </c>
      <c r="D80" s="130"/>
      <c r="E80" s="73">
        <v>500</v>
      </c>
      <c r="F80" s="1">
        <f t="shared" si="0"/>
        <v>39000</v>
      </c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ht="15.75" customHeight="1" x14ac:dyDescent="0.25">
      <c r="A81" s="131">
        <v>44718</v>
      </c>
      <c r="B81" s="132" t="s">
        <v>593</v>
      </c>
      <c r="C81" s="133" t="s">
        <v>686</v>
      </c>
      <c r="D81" s="134"/>
      <c r="E81" s="73">
        <v>500</v>
      </c>
      <c r="F81" s="1">
        <f t="shared" si="0"/>
        <v>39500</v>
      </c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ht="15.75" customHeight="1" x14ac:dyDescent="0.25">
      <c r="A82" s="131">
        <v>44718</v>
      </c>
      <c r="B82" s="132" t="s">
        <v>596</v>
      </c>
      <c r="C82" s="132" t="s">
        <v>294</v>
      </c>
      <c r="D82" s="134"/>
      <c r="E82" s="73">
        <v>500</v>
      </c>
      <c r="F82" s="1">
        <f t="shared" si="0"/>
        <v>40000</v>
      </c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ht="15.75" customHeight="1" x14ac:dyDescent="0.25">
      <c r="A83" s="131">
        <v>44779</v>
      </c>
      <c r="B83" s="132" t="s">
        <v>596</v>
      </c>
      <c r="C83" s="133" t="s">
        <v>687</v>
      </c>
      <c r="D83" s="134"/>
      <c r="E83" s="73">
        <v>500</v>
      </c>
      <c r="F83" s="1">
        <f t="shared" si="0"/>
        <v>40500</v>
      </c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ht="15.75" customHeight="1" x14ac:dyDescent="0.25">
      <c r="A84" s="131">
        <v>44779</v>
      </c>
      <c r="B84" s="132" t="s">
        <v>596</v>
      </c>
      <c r="C84" s="132" t="s">
        <v>688</v>
      </c>
      <c r="D84" s="134"/>
      <c r="E84" s="73">
        <v>500</v>
      </c>
      <c r="F84" s="1">
        <f t="shared" si="0"/>
        <v>41000</v>
      </c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ht="15.75" customHeight="1" x14ac:dyDescent="0.25">
      <c r="A85" s="131">
        <v>44810</v>
      </c>
      <c r="B85" s="132" t="s">
        <v>596</v>
      </c>
      <c r="C85" s="132" t="s">
        <v>473</v>
      </c>
      <c r="D85" s="135">
        <v>500</v>
      </c>
      <c r="E85" s="1"/>
      <c r="F85" s="1">
        <f t="shared" si="0"/>
        <v>40500</v>
      </c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ht="15.75" customHeight="1" x14ac:dyDescent="0.25">
      <c r="A86" s="124" t="s">
        <v>689</v>
      </c>
      <c r="B86" s="111"/>
      <c r="C86" s="98" t="s">
        <v>690</v>
      </c>
      <c r="D86" s="119"/>
      <c r="E86" s="73">
        <v>500</v>
      </c>
      <c r="F86" s="1">
        <f t="shared" si="0"/>
        <v>41000</v>
      </c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ht="15.75" customHeight="1" x14ac:dyDescent="0.25">
      <c r="A87" s="124" t="s">
        <v>691</v>
      </c>
      <c r="B87" s="98" t="s">
        <v>596</v>
      </c>
      <c r="C87" s="98" t="s">
        <v>692</v>
      </c>
      <c r="D87" s="129"/>
      <c r="E87" s="73">
        <v>500</v>
      </c>
      <c r="F87" s="1">
        <f t="shared" si="0"/>
        <v>41500</v>
      </c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ht="15.75" customHeight="1" x14ac:dyDescent="0.25">
      <c r="A88" s="125">
        <v>44568</v>
      </c>
      <c r="B88" s="98" t="s">
        <v>693</v>
      </c>
      <c r="C88" s="98" t="s">
        <v>694</v>
      </c>
      <c r="D88" s="129"/>
      <c r="E88" s="73">
        <v>500</v>
      </c>
      <c r="F88" s="1">
        <f t="shared" si="0"/>
        <v>42000</v>
      </c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ht="15.75" customHeight="1" x14ac:dyDescent="0.25">
      <c r="A89" s="125">
        <v>44568</v>
      </c>
      <c r="B89" s="98" t="s">
        <v>590</v>
      </c>
      <c r="C89" s="81" t="s">
        <v>695</v>
      </c>
      <c r="D89" s="119"/>
      <c r="E89" s="73">
        <v>500</v>
      </c>
      <c r="F89" s="1">
        <f t="shared" si="0"/>
        <v>42500</v>
      </c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ht="15.75" customHeight="1" x14ac:dyDescent="0.25">
      <c r="A90" s="125">
        <v>44688</v>
      </c>
      <c r="B90" s="98" t="s">
        <v>593</v>
      </c>
      <c r="C90" s="98" t="s">
        <v>696</v>
      </c>
      <c r="D90" s="119"/>
      <c r="E90" s="73">
        <v>500</v>
      </c>
      <c r="F90" s="1">
        <f t="shared" si="0"/>
        <v>43000</v>
      </c>
    </row>
    <row r="91" spans="1:26" ht="15.75" customHeight="1" x14ac:dyDescent="0.25">
      <c r="A91" s="125">
        <v>44688</v>
      </c>
      <c r="B91" s="98" t="s">
        <v>590</v>
      </c>
      <c r="C91" s="98" t="s">
        <v>697</v>
      </c>
      <c r="D91" s="119"/>
      <c r="E91" s="73">
        <v>500</v>
      </c>
      <c r="F91" s="1">
        <f t="shared" si="0"/>
        <v>43500</v>
      </c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ht="15.75" customHeight="1" x14ac:dyDescent="0.25">
      <c r="A92" s="124" t="s">
        <v>698</v>
      </c>
      <c r="B92" s="98" t="s">
        <v>596</v>
      </c>
      <c r="C92" s="81" t="s">
        <v>699</v>
      </c>
      <c r="D92" s="130"/>
      <c r="E92" s="57">
        <v>500</v>
      </c>
      <c r="F92" s="1">
        <f t="shared" si="0"/>
        <v>44000</v>
      </c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ht="15.75" customHeight="1" x14ac:dyDescent="0.25">
      <c r="A93" s="124" t="s">
        <v>700</v>
      </c>
      <c r="B93" s="98" t="s">
        <v>593</v>
      </c>
      <c r="C93" s="98" t="s">
        <v>701</v>
      </c>
      <c r="D93" s="130"/>
      <c r="E93" s="57">
        <v>500</v>
      </c>
      <c r="F93" s="1">
        <f t="shared" si="0"/>
        <v>44500</v>
      </c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ht="15.75" customHeight="1" x14ac:dyDescent="0.25">
      <c r="A94" s="125">
        <v>44569</v>
      </c>
      <c r="B94" s="98" t="s">
        <v>680</v>
      </c>
      <c r="C94" s="98" t="s">
        <v>702</v>
      </c>
      <c r="D94" s="123"/>
      <c r="E94" s="73">
        <v>500</v>
      </c>
      <c r="F94" s="1">
        <f t="shared" si="0"/>
        <v>45000</v>
      </c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ht="15.75" customHeight="1" x14ac:dyDescent="0.25">
      <c r="A95" s="125">
        <v>44628</v>
      </c>
      <c r="B95" s="98" t="s">
        <v>596</v>
      </c>
      <c r="C95" s="98" t="s">
        <v>703</v>
      </c>
      <c r="D95" s="119"/>
      <c r="E95" s="73">
        <v>500</v>
      </c>
      <c r="F95" s="1">
        <f t="shared" si="0"/>
        <v>45500</v>
      </c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ht="15.75" customHeight="1" x14ac:dyDescent="0.25">
      <c r="A96" s="125">
        <v>44628</v>
      </c>
      <c r="B96" s="98" t="s">
        <v>596</v>
      </c>
      <c r="C96" s="98" t="s">
        <v>486</v>
      </c>
      <c r="D96" s="119"/>
      <c r="E96" s="73">
        <v>500</v>
      </c>
      <c r="F96" s="1">
        <f t="shared" si="0"/>
        <v>46000</v>
      </c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ht="15.75" customHeight="1" x14ac:dyDescent="0.25">
      <c r="A97" s="136">
        <v>44873</v>
      </c>
      <c r="B97" s="98" t="s">
        <v>704</v>
      </c>
      <c r="C97" s="98" t="s">
        <v>701</v>
      </c>
      <c r="D97" s="123"/>
      <c r="E97" s="73">
        <v>500</v>
      </c>
      <c r="F97" s="1">
        <f t="shared" si="0"/>
        <v>46500</v>
      </c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ht="15.75" customHeight="1" x14ac:dyDescent="0.25">
      <c r="A98" s="124" t="s">
        <v>705</v>
      </c>
      <c r="B98" s="98" t="s">
        <v>704</v>
      </c>
      <c r="C98" s="98" t="s">
        <v>706</v>
      </c>
      <c r="D98" s="123"/>
      <c r="E98" s="73">
        <v>500</v>
      </c>
      <c r="F98" s="1">
        <f t="shared" si="0"/>
        <v>47000</v>
      </c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ht="15.75" customHeight="1" x14ac:dyDescent="0.25">
      <c r="A99" s="124" t="s">
        <v>707</v>
      </c>
      <c r="B99" s="98" t="s">
        <v>680</v>
      </c>
      <c r="C99" s="98" t="s">
        <v>708</v>
      </c>
      <c r="D99" s="123"/>
      <c r="E99" s="73">
        <v>500</v>
      </c>
      <c r="F99" s="1">
        <f t="shared" si="0"/>
        <v>47500</v>
      </c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ht="15.75" customHeight="1" x14ac:dyDescent="0.25">
      <c r="A100" s="124" t="s">
        <v>709</v>
      </c>
      <c r="B100" s="98" t="s">
        <v>680</v>
      </c>
      <c r="C100" s="98" t="s">
        <v>473</v>
      </c>
      <c r="D100" s="123"/>
      <c r="E100" s="73">
        <v>500</v>
      </c>
      <c r="F100" s="1">
        <f t="shared" si="0"/>
        <v>48000</v>
      </c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ht="15.75" customHeight="1" x14ac:dyDescent="0.25">
      <c r="A101" s="124" t="s">
        <v>710</v>
      </c>
      <c r="B101" s="98" t="s">
        <v>593</v>
      </c>
      <c r="C101" s="98" t="s">
        <v>711</v>
      </c>
      <c r="D101" s="123"/>
      <c r="E101" s="73">
        <v>500</v>
      </c>
      <c r="F101" s="1">
        <f t="shared" si="0"/>
        <v>48500</v>
      </c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ht="15.75" customHeight="1" x14ac:dyDescent="0.25">
      <c r="A102" s="124" t="s">
        <v>712</v>
      </c>
      <c r="B102" s="98" t="s">
        <v>596</v>
      </c>
      <c r="C102" s="98" t="s">
        <v>157</v>
      </c>
      <c r="D102" s="123"/>
      <c r="E102" s="73">
        <v>500</v>
      </c>
      <c r="F102" s="1">
        <f t="shared" si="0"/>
        <v>49000</v>
      </c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ht="15.75" customHeight="1" x14ac:dyDescent="0.25">
      <c r="A103" s="124" t="s">
        <v>712</v>
      </c>
      <c r="B103" s="98" t="s">
        <v>704</v>
      </c>
      <c r="C103" s="98" t="s">
        <v>713</v>
      </c>
      <c r="D103" s="123"/>
      <c r="E103" s="73">
        <v>500</v>
      </c>
      <c r="F103" s="1">
        <f t="shared" si="0"/>
        <v>49500</v>
      </c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ht="15.75" customHeight="1" x14ac:dyDescent="0.25">
      <c r="A104" s="124" t="s">
        <v>714</v>
      </c>
      <c r="B104" s="98" t="s">
        <v>704</v>
      </c>
      <c r="C104" s="98" t="s">
        <v>381</v>
      </c>
      <c r="D104" s="123"/>
      <c r="E104" s="73">
        <v>500</v>
      </c>
      <c r="F104" s="1">
        <f t="shared" si="0"/>
        <v>50000</v>
      </c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ht="15.75" customHeight="1" x14ac:dyDescent="0.25">
      <c r="A105" s="124" t="s">
        <v>715</v>
      </c>
      <c r="B105" s="98" t="s">
        <v>596</v>
      </c>
      <c r="C105" s="98" t="s">
        <v>434</v>
      </c>
      <c r="D105" s="123"/>
      <c r="E105" s="73">
        <v>500</v>
      </c>
      <c r="F105" s="1">
        <f t="shared" si="0"/>
        <v>50500</v>
      </c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ht="15.75" customHeight="1" x14ac:dyDescent="0.25">
      <c r="A106" s="124" t="s">
        <v>715</v>
      </c>
      <c r="B106" s="98" t="s">
        <v>596</v>
      </c>
      <c r="C106" s="98" t="s">
        <v>434</v>
      </c>
      <c r="D106" s="123"/>
      <c r="E106" s="73">
        <v>500</v>
      </c>
      <c r="F106" s="1">
        <f t="shared" si="0"/>
        <v>51000</v>
      </c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ht="15.75" customHeight="1" x14ac:dyDescent="0.25">
      <c r="A107" s="124" t="s">
        <v>716</v>
      </c>
      <c r="B107" s="98" t="s">
        <v>590</v>
      </c>
      <c r="C107" s="98" t="s">
        <v>717</v>
      </c>
      <c r="D107" s="123"/>
      <c r="E107" s="73">
        <v>500</v>
      </c>
      <c r="F107" s="1">
        <f t="shared" si="0"/>
        <v>51500</v>
      </c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ht="15.75" customHeight="1" x14ac:dyDescent="0.25">
      <c r="A108" s="124" t="s">
        <v>716</v>
      </c>
      <c r="B108" s="98" t="s">
        <v>596</v>
      </c>
      <c r="C108" s="98" t="s">
        <v>718</v>
      </c>
      <c r="D108" s="123"/>
      <c r="E108" s="73">
        <v>500</v>
      </c>
      <c r="F108" s="1">
        <f t="shared" si="0"/>
        <v>52000</v>
      </c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ht="15.75" customHeight="1" x14ac:dyDescent="0.25">
      <c r="A109" s="124" t="s">
        <v>716</v>
      </c>
      <c r="B109" s="98" t="s">
        <v>596</v>
      </c>
      <c r="C109" s="98" t="s">
        <v>405</v>
      </c>
      <c r="D109" s="123"/>
      <c r="E109" s="73">
        <v>500</v>
      </c>
      <c r="F109" s="1">
        <f t="shared" si="0"/>
        <v>52500</v>
      </c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ht="15.75" customHeight="1" x14ac:dyDescent="0.25">
      <c r="A110" s="125">
        <v>44690</v>
      </c>
      <c r="B110" s="98" t="s">
        <v>593</v>
      </c>
      <c r="C110" s="98" t="s">
        <v>489</v>
      </c>
      <c r="D110" s="123"/>
      <c r="E110" s="73">
        <v>500</v>
      </c>
      <c r="F110" s="1">
        <f t="shared" si="0"/>
        <v>53000</v>
      </c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ht="15.75" customHeight="1" x14ac:dyDescent="0.25">
      <c r="A111" s="125">
        <v>44721</v>
      </c>
      <c r="B111" s="98" t="s">
        <v>593</v>
      </c>
      <c r="C111" s="98" t="s">
        <v>719</v>
      </c>
      <c r="D111" s="123"/>
      <c r="E111" s="73">
        <v>500</v>
      </c>
      <c r="F111" s="1">
        <f t="shared" si="0"/>
        <v>53500</v>
      </c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ht="15.75" customHeight="1" x14ac:dyDescent="0.25">
      <c r="A112" s="125">
        <v>44721</v>
      </c>
      <c r="B112" s="98" t="s">
        <v>704</v>
      </c>
      <c r="C112" s="98" t="s">
        <v>341</v>
      </c>
      <c r="D112" s="123"/>
      <c r="E112" s="73">
        <v>500</v>
      </c>
      <c r="F112" s="1">
        <f t="shared" si="0"/>
        <v>54000</v>
      </c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ht="15.75" customHeight="1" x14ac:dyDescent="0.25">
      <c r="A113" s="125">
        <v>44751</v>
      </c>
      <c r="B113" s="98" t="s">
        <v>596</v>
      </c>
      <c r="C113" s="98" t="s">
        <v>720</v>
      </c>
      <c r="D113" s="123"/>
      <c r="E113" s="73">
        <v>500</v>
      </c>
      <c r="F113" s="1">
        <f t="shared" si="0"/>
        <v>54500</v>
      </c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ht="15.75" customHeight="1" x14ac:dyDescent="0.25">
      <c r="A114" s="125">
        <v>44751</v>
      </c>
      <c r="B114" s="98" t="s">
        <v>704</v>
      </c>
      <c r="C114" s="98" t="s">
        <v>721</v>
      </c>
      <c r="D114" s="123"/>
      <c r="E114" s="73">
        <v>500</v>
      </c>
      <c r="F114" s="1">
        <f t="shared" si="0"/>
        <v>55000</v>
      </c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ht="15.75" customHeight="1" x14ac:dyDescent="0.25">
      <c r="A115" s="125">
        <v>44782</v>
      </c>
      <c r="B115" s="98" t="s">
        <v>593</v>
      </c>
      <c r="C115" s="98" t="s">
        <v>696</v>
      </c>
      <c r="D115" s="123"/>
      <c r="E115" s="73">
        <v>500</v>
      </c>
      <c r="F115" s="1">
        <f t="shared" si="0"/>
        <v>55500</v>
      </c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ht="15.75" customHeight="1" x14ac:dyDescent="0.25">
      <c r="A116" s="124" t="s">
        <v>722</v>
      </c>
      <c r="B116" s="98" t="s">
        <v>704</v>
      </c>
      <c r="C116" s="98" t="s">
        <v>723</v>
      </c>
      <c r="D116" s="123"/>
      <c r="E116" s="73">
        <v>500</v>
      </c>
      <c r="F116" s="1">
        <f t="shared" si="0"/>
        <v>56000</v>
      </c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ht="15.75" customHeight="1" x14ac:dyDescent="0.25">
      <c r="A117" s="124" t="s">
        <v>724</v>
      </c>
      <c r="B117" s="98" t="s">
        <v>593</v>
      </c>
      <c r="C117" s="98" t="s">
        <v>725</v>
      </c>
      <c r="D117" s="123"/>
      <c r="E117" s="73">
        <v>500</v>
      </c>
      <c r="F117" s="1">
        <f t="shared" si="0"/>
        <v>56500</v>
      </c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ht="15.75" customHeight="1" x14ac:dyDescent="0.25">
      <c r="A118" s="124" t="s">
        <v>726</v>
      </c>
      <c r="B118" s="98" t="s">
        <v>410</v>
      </c>
      <c r="C118" s="98" t="s">
        <v>727</v>
      </c>
      <c r="D118" s="123"/>
      <c r="E118" s="73">
        <v>500</v>
      </c>
      <c r="F118" s="1">
        <f t="shared" si="0"/>
        <v>57000</v>
      </c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ht="15.75" customHeight="1" x14ac:dyDescent="0.25">
      <c r="A119" s="125">
        <v>44661</v>
      </c>
      <c r="B119" s="98" t="s">
        <v>596</v>
      </c>
      <c r="C119" s="98" t="s">
        <v>720</v>
      </c>
      <c r="D119" s="123"/>
      <c r="E119" s="73">
        <v>500</v>
      </c>
      <c r="F119" s="1">
        <f t="shared" si="0"/>
        <v>57500</v>
      </c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ht="15.75" customHeight="1" x14ac:dyDescent="0.25">
      <c r="A120" s="125">
        <v>44661</v>
      </c>
      <c r="B120" s="111"/>
      <c r="C120" s="98" t="s">
        <v>392</v>
      </c>
      <c r="D120" s="123"/>
      <c r="E120" s="73">
        <v>500</v>
      </c>
      <c r="F120" s="1">
        <f t="shared" si="0"/>
        <v>58000</v>
      </c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ht="15.75" customHeight="1" x14ac:dyDescent="0.25">
      <c r="A121" s="136">
        <v>44691</v>
      </c>
      <c r="B121" s="98" t="s">
        <v>596</v>
      </c>
      <c r="C121" s="98" t="s">
        <v>728</v>
      </c>
      <c r="D121" s="123"/>
      <c r="E121" s="73">
        <v>500</v>
      </c>
      <c r="F121" s="1">
        <f t="shared" si="0"/>
        <v>58500</v>
      </c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ht="15.75" customHeight="1" x14ac:dyDescent="0.25">
      <c r="A122" s="136">
        <v>44722</v>
      </c>
      <c r="B122" s="98" t="s">
        <v>596</v>
      </c>
      <c r="C122" s="98" t="s">
        <v>729</v>
      </c>
      <c r="D122" s="123"/>
      <c r="E122" s="73">
        <v>500</v>
      </c>
      <c r="F122" s="1">
        <f t="shared" si="0"/>
        <v>59000</v>
      </c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ht="15.75" customHeight="1" x14ac:dyDescent="0.25">
      <c r="A123" s="136">
        <v>44905</v>
      </c>
      <c r="B123" s="98" t="s">
        <v>596</v>
      </c>
      <c r="C123" s="98" t="s">
        <v>97</v>
      </c>
      <c r="D123" s="123"/>
      <c r="E123" s="73">
        <v>500</v>
      </c>
      <c r="F123" s="1">
        <f t="shared" si="0"/>
        <v>59500</v>
      </c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ht="15.75" customHeight="1" x14ac:dyDescent="0.25">
      <c r="A124" s="124" t="s">
        <v>730</v>
      </c>
      <c r="B124" s="98" t="s">
        <v>593</v>
      </c>
      <c r="C124" s="98" t="s">
        <v>731</v>
      </c>
      <c r="D124" s="123"/>
      <c r="E124" s="73">
        <v>500</v>
      </c>
      <c r="F124" s="1">
        <f t="shared" si="0"/>
        <v>60000</v>
      </c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ht="15.75" customHeight="1" x14ac:dyDescent="0.25">
      <c r="A125" s="124" t="s">
        <v>732</v>
      </c>
      <c r="B125" s="98" t="s">
        <v>593</v>
      </c>
      <c r="C125" s="98" t="s">
        <v>733</v>
      </c>
      <c r="D125" s="123"/>
      <c r="E125" s="73">
        <v>500</v>
      </c>
      <c r="F125" s="1">
        <f t="shared" si="0"/>
        <v>60500</v>
      </c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ht="15.75" customHeight="1" x14ac:dyDescent="0.25">
      <c r="A126" s="124" t="s">
        <v>734</v>
      </c>
      <c r="B126" s="98" t="s">
        <v>590</v>
      </c>
      <c r="C126" s="98" t="s">
        <v>735</v>
      </c>
      <c r="D126" s="123"/>
      <c r="E126" s="73">
        <v>500</v>
      </c>
      <c r="F126" s="1">
        <f t="shared" si="0"/>
        <v>61000</v>
      </c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ht="15.75" customHeight="1" x14ac:dyDescent="0.25">
      <c r="A127" s="124" t="s">
        <v>736</v>
      </c>
      <c r="B127" s="98" t="s">
        <v>593</v>
      </c>
      <c r="C127" s="98" t="s">
        <v>737</v>
      </c>
      <c r="D127" s="123"/>
      <c r="E127" s="73">
        <v>500</v>
      </c>
      <c r="F127" s="1">
        <f t="shared" si="0"/>
        <v>61500</v>
      </c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ht="15.75" customHeight="1" x14ac:dyDescent="0.25">
      <c r="A128" s="124" t="s">
        <v>738</v>
      </c>
      <c r="B128" s="98" t="s">
        <v>590</v>
      </c>
      <c r="C128" s="98" t="s">
        <v>739</v>
      </c>
      <c r="D128" s="123"/>
      <c r="E128" s="73">
        <v>500</v>
      </c>
      <c r="F128" s="1">
        <f t="shared" si="0"/>
        <v>62000</v>
      </c>
    </row>
    <row r="129" spans="1:26" ht="15.75" customHeight="1" x14ac:dyDescent="0.25">
      <c r="A129" s="137">
        <v>44572</v>
      </c>
      <c r="B129" s="126" t="s">
        <v>593</v>
      </c>
      <c r="C129" s="138" t="s">
        <v>740</v>
      </c>
      <c r="D129" s="123"/>
      <c r="E129" s="73">
        <v>500</v>
      </c>
      <c r="F129" s="1">
        <f t="shared" si="0"/>
        <v>62500</v>
      </c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ht="15.75" customHeight="1" x14ac:dyDescent="0.25">
      <c r="A130" s="136">
        <v>44603</v>
      </c>
      <c r="B130" s="98" t="s">
        <v>590</v>
      </c>
      <c r="C130" s="98" t="s">
        <v>741</v>
      </c>
      <c r="D130" s="123"/>
      <c r="E130" s="73">
        <v>500</v>
      </c>
      <c r="F130" s="1">
        <f t="shared" si="0"/>
        <v>63000</v>
      </c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ht="15.75" customHeight="1" x14ac:dyDescent="0.25">
      <c r="A131" s="127">
        <v>44631</v>
      </c>
      <c r="B131" s="81" t="s">
        <v>593</v>
      </c>
      <c r="C131" s="81" t="s">
        <v>701</v>
      </c>
      <c r="D131" s="123"/>
      <c r="E131" s="73">
        <v>500</v>
      </c>
      <c r="F131" s="1">
        <f t="shared" si="0"/>
        <v>63500</v>
      </c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ht="15.75" customHeight="1" x14ac:dyDescent="0.25">
      <c r="A132" s="136">
        <v>44876</v>
      </c>
      <c r="B132" s="98" t="s">
        <v>593</v>
      </c>
      <c r="C132" s="98" t="s">
        <v>594</v>
      </c>
      <c r="D132" s="123"/>
      <c r="E132" s="73">
        <v>500</v>
      </c>
      <c r="F132" s="1">
        <f t="shared" si="0"/>
        <v>64000</v>
      </c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ht="15.75" customHeight="1" x14ac:dyDescent="0.25">
      <c r="A133" s="139">
        <v>44876</v>
      </c>
      <c r="B133" s="140" t="s">
        <v>596</v>
      </c>
      <c r="C133" s="140" t="s">
        <v>507</v>
      </c>
      <c r="D133" s="123"/>
      <c r="E133" s="73">
        <v>500</v>
      </c>
      <c r="F133" s="1">
        <f t="shared" si="0"/>
        <v>64500</v>
      </c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ht="15.75" customHeight="1" x14ac:dyDescent="0.25">
      <c r="A134" s="139">
        <v>44876</v>
      </c>
      <c r="B134" s="140" t="s">
        <v>596</v>
      </c>
      <c r="C134" s="140" t="s">
        <v>507</v>
      </c>
      <c r="D134" s="141">
        <v>500</v>
      </c>
      <c r="E134" s="73">
        <v>500</v>
      </c>
      <c r="F134" s="1">
        <f t="shared" si="0"/>
        <v>64500</v>
      </c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ht="15.75" customHeight="1" x14ac:dyDescent="0.25">
      <c r="A135" s="124" t="s">
        <v>742</v>
      </c>
      <c r="B135" s="111"/>
      <c r="C135" s="98" t="s">
        <v>682</v>
      </c>
      <c r="D135" s="123"/>
      <c r="E135" s="73">
        <v>500</v>
      </c>
      <c r="F135" s="1">
        <f t="shared" si="0"/>
        <v>65000</v>
      </c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ht="15.75" customHeight="1" x14ac:dyDescent="0.25">
      <c r="A136" s="124" t="s">
        <v>743</v>
      </c>
      <c r="B136" s="98" t="s">
        <v>593</v>
      </c>
      <c r="C136" s="98" t="s">
        <v>744</v>
      </c>
      <c r="D136" s="123"/>
      <c r="E136" s="73">
        <v>500</v>
      </c>
      <c r="F136" s="1">
        <f t="shared" si="0"/>
        <v>65500</v>
      </c>
    </row>
    <row r="137" spans="1:26" ht="15.75" customHeight="1" x14ac:dyDescent="0.25">
      <c r="A137" s="124" t="s">
        <v>743</v>
      </c>
      <c r="B137" s="98" t="s">
        <v>596</v>
      </c>
      <c r="C137" s="98" t="s">
        <v>745</v>
      </c>
      <c r="D137" s="123"/>
      <c r="E137" s="73">
        <v>500</v>
      </c>
      <c r="F137" s="1">
        <f t="shared" si="0"/>
        <v>66000</v>
      </c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ht="15.75" customHeight="1" x14ac:dyDescent="0.25">
      <c r="A138" s="124" t="s">
        <v>746</v>
      </c>
      <c r="B138" s="98" t="s">
        <v>593</v>
      </c>
      <c r="C138" s="98" t="s">
        <v>747</v>
      </c>
      <c r="D138" s="123"/>
      <c r="E138" s="73">
        <v>500</v>
      </c>
      <c r="F138" s="1">
        <f t="shared" si="0"/>
        <v>66500</v>
      </c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ht="15.75" customHeight="1" x14ac:dyDescent="0.25">
      <c r="A139" s="136">
        <v>44573</v>
      </c>
      <c r="B139" s="98" t="s">
        <v>593</v>
      </c>
      <c r="C139" s="98" t="s">
        <v>748</v>
      </c>
      <c r="D139" s="123"/>
      <c r="E139" s="73">
        <v>500</v>
      </c>
      <c r="F139" s="1">
        <f t="shared" si="0"/>
        <v>67000</v>
      </c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ht="15.75" customHeight="1" x14ac:dyDescent="0.25">
      <c r="A140" s="125">
        <v>44693</v>
      </c>
      <c r="B140" s="98" t="s">
        <v>704</v>
      </c>
      <c r="C140" s="142" t="s">
        <v>749</v>
      </c>
      <c r="D140" s="123"/>
      <c r="E140" s="73">
        <v>500</v>
      </c>
      <c r="F140" s="1">
        <f t="shared" si="0"/>
        <v>67500</v>
      </c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ht="15.75" customHeight="1" x14ac:dyDescent="0.25">
      <c r="A141" s="125" t="s">
        <v>750</v>
      </c>
      <c r="B141" s="143"/>
      <c r="C141" s="142" t="s">
        <v>751</v>
      </c>
      <c r="D141" s="129"/>
      <c r="E141" s="73">
        <v>1000</v>
      </c>
      <c r="F141" s="1">
        <f t="shared" si="0"/>
        <v>68500</v>
      </c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ht="15.75" customHeight="1" x14ac:dyDescent="0.25">
      <c r="A142" s="124" t="s">
        <v>752</v>
      </c>
      <c r="B142" s="111"/>
      <c r="C142" s="142" t="s">
        <v>753</v>
      </c>
      <c r="D142" s="123"/>
      <c r="E142" s="73">
        <v>500</v>
      </c>
      <c r="F142" s="1">
        <f t="shared" si="0"/>
        <v>69000</v>
      </c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ht="15.75" customHeight="1" x14ac:dyDescent="0.25">
      <c r="A143" s="124" t="s">
        <v>754</v>
      </c>
      <c r="B143" s="98" t="s">
        <v>596</v>
      </c>
      <c r="C143" s="142" t="s">
        <v>755</v>
      </c>
      <c r="D143" s="123"/>
      <c r="E143" s="73">
        <v>500</v>
      </c>
      <c r="F143" s="1">
        <f t="shared" si="0"/>
        <v>69500</v>
      </c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ht="15.75" customHeight="1" x14ac:dyDescent="0.25">
      <c r="A144" s="124" t="s">
        <v>756</v>
      </c>
      <c r="B144" s="98" t="s">
        <v>590</v>
      </c>
      <c r="C144" s="142" t="s">
        <v>757</v>
      </c>
      <c r="D144" s="123"/>
      <c r="E144" s="73">
        <v>500</v>
      </c>
      <c r="F144" s="1">
        <f t="shared" si="0"/>
        <v>70000</v>
      </c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ht="15.75" customHeight="1" x14ac:dyDescent="0.25">
      <c r="A145" s="124" t="s">
        <v>758</v>
      </c>
      <c r="B145" s="98" t="s">
        <v>596</v>
      </c>
      <c r="C145" s="142" t="s">
        <v>759</v>
      </c>
      <c r="D145" s="123"/>
      <c r="E145" s="73">
        <v>500</v>
      </c>
      <c r="F145" s="1">
        <f t="shared" si="0"/>
        <v>70500</v>
      </c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ht="15.75" customHeight="1" x14ac:dyDescent="0.25">
      <c r="A146" s="142" t="s">
        <v>760</v>
      </c>
      <c r="B146" s="142" t="s">
        <v>761</v>
      </c>
      <c r="C146" s="142" t="s">
        <v>762</v>
      </c>
      <c r="D146" s="123"/>
      <c r="E146" s="73">
        <v>3600000</v>
      </c>
      <c r="F146" s="1">
        <f t="shared" si="0"/>
        <v>3670500</v>
      </c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ht="15.75" customHeight="1" x14ac:dyDescent="0.25">
      <c r="D147" s="123"/>
      <c r="E147" s="1"/>
      <c r="F147" s="1">
        <f t="shared" si="0"/>
        <v>3670500</v>
      </c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ht="15.75" customHeight="1" x14ac:dyDescent="0.25">
      <c r="D148" s="123"/>
      <c r="E148" s="1"/>
      <c r="F148" s="1">
        <f t="shared" si="0"/>
        <v>3670500</v>
      </c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ht="15.75" customHeight="1" x14ac:dyDescent="0.25">
      <c r="D149" s="123"/>
      <c r="E149" s="1"/>
      <c r="F149" s="1">
        <f t="shared" si="0"/>
        <v>3670500</v>
      </c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ht="15.75" customHeight="1" x14ac:dyDescent="0.25">
      <c r="D150" s="123"/>
      <c r="E150" s="1"/>
      <c r="F150" s="1">
        <f t="shared" si="0"/>
        <v>3670500</v>
      </c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ht="15.75" customHeight="1" x14ac:dyDescent="0.25">
      <c r="D151" s="123"/>
      <c r="E151" s="1"/>
      <c r="F151" s="1">
        <f t="shared" si="0"/>
        <v>3670500</v>
      </c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ht="15.75" customHeight="1" x14ac:dyDescent="0.25">
      <c r="D152" s="123"/>
      <c r="E152" s="1"/>
      <c r="F152" s="1">
        <f t="shared" si="0"/>
        <v>3670500</v>
      </c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ht="15.75" customHeight="1" x14ac:dyDescent="0.25">
      <c r="D153" s="123"/>
      <c r="E153" s="1"/>
      <c r="F153" s="1">
        <f t="shared" si="0"/>
        <v>3670500</v>
      </c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ht="15.75" customHeight="1" x14ac:dyDescent="0.25">
      <c r="A154" s="111"/>
      <c r="B154" s="111"/>
      <c r="C154" s="111"/>
      <c r="D154" s="123"/>
      <c r="E154" s="1"/>
      <c r="F154" s="1">
        <f t="shared" si="0"/>
        <v>3670500</v>
      </c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ht="15.75" customHeight="1" x14ac:dyDescent="0.25">
      <c r="A155" s="111"/>
      <c r="B155" s="111"/>
      <c r="C155" s="111"/>
      <c r="D155" s="123"/>
      <c r="E155" s="1"/>
      <c r="F155" s="1">
        <f t="shared" si="0"/>
        <v>3670500</v>
      </c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ht="15.75" customHeight="1" x14ac:dyDescent="0.25">
      <c r="A156" s="111"/>
      <c r="B156" s="111"/>
      <c r="C156" s="111"/>
      <c r="D156" s="123"/>
      <c r="E156" s="1"/>
      <c r="F156" s="1">
        <f t="shared" si="0"/>
        <v>3670500</v>
      </c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ht="15.75" customHeight="1" x14ac:dyDescent="0.25">
      <c r="A157" s="111"/>
      <c r="B157" s="111"/>
      <c r="C157" s="111"/>
      <c r="D157" s="123"/>
      <c r="E157" s="1"/>
      <c r="F157" s="1">
        <f t="shared" si="0"/>
        <v>3670500</v>
      </c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ht="15.75" customHeight="1" x14ac:dyDescent="0.25">
      <c r="A158" s="111"/>
      <c r="B158" s="111"/>
      <c r="C158" s="111"/>
      <c r="D158" s="123"/>
      <c r="E158" s="1"/>
      <c r="F158" s="1">
        <f t="shared" si="0"/>
        <v>3670500</v>
      </c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ht="15.75" customHeight="1" x14ac:dyDescent="0.25">
      <c r="A159" s="111"/>
      <c r="B159" s="111"/>
      <c r="C159" s="111"/>
      <c r="D159" s="123"/>
      <c r="E159" s="1"/>
      <c r="F159" s="1">
        <f t="shared" si="0"/>
        <v>3670500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ht="15.75" customHeight="1" x14ac:dyDescent="0.25">
      <c r="A160" s="111"/>
      <c r="B160" s="111"/>
      <c r="C160" s="111"/>
      <c r="D160" s="123"/>
      <c r="E160" s="1"/>
      <c r="F160" s="1">
        <f t="shared" si="0"/>
        <v>3670500</v>
      </c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ht="15.75" customHeight="1" x14ac:dyDescent="0.25">
      <c r="A161" s="111"/>
      <c r="B161" s="111"/>
      <c r="C161" s="111"/>
      <c r="D161" s="123"/>
      <c r="E161" s="1"/>
      <c r="F161" s="1">
        <f t="shared" si="0"/>
        <v>3670500</v>
      </c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ht="15.75" customHeight="1" x14ac:dyDescent="0.25">
      <c r="A162" s="111"/>
      <c r="B162" s="111"/>
      <c r="C162" s="111"/>
      <c r="D162" s="123"/>
      <c r="E162" s="1"/>
      <c r="F162" s="1">
        <f t="shared" si="0"/>
        <v>3670500</v>
      </c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ht="15.75" customHeight="1" x14ac:dyDescent="0.25">
      <c r="A163" s="111"/>
      <c r="B163" s="111"/>
      <c r="C163" s="111"/>
      <c r="D163" s="123"/>
      <c r="E163" s="1"/>
      <c r="F163" s="1">
        <f t="shared" si="0"/>
        <v>3670500</v>
      </c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ht="15.75" customHeight="1" x14ac:dyDescent="0.25">
      <c r="A164" s="111"/>
      <c r="B164" s="111"/>
      <c r="C164" s="111"/>
      <c r="D164" s="123"/>
      <c r="E164" s="1"/>
      <c r="F164" s="1">
        <f t="shared" si="0"/>
        <v>3670500</v>
      </c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ht="15.75" customHeight="1" x14ac:dyDescent="0.25">
      <c r="A165" s="111"/>
      <c r="B165" s="111"/>
      <c r="C165" s="111"/>
      <c r="D165" s="123"/>
      <c r="E165" s="1"/>
      <c r="F165" s="1">
        <f t="shared" si="0"/>
        <v>3670500</v>
      </c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ht="15.75" customHeight="1" x14ac:dyDescent="0.25">
      <c r="A166" s="111"/>
      <c r="B166" s="111"/>
      <c r="C166" s="111"/>
      <c r="D166" s="123"/>
      <c r="E166" s="1"/>
      <c r="F166" s="1">
        <f t="shared" si="0"/>
        <v>3670500</v>
      </c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ht="15.75" customHeight="1" x14ac:dyDescent="0.25">
      <c r="A167" s="111"/>
      <c r="B167" s="111"/>
      <c r="C167" s="111"/>
      <c r="D167" s="123"/>
      <c r="E167" s="1"/>
      <c r="F167" s="1">
        <f t="shared" si="0"/>
        <v>3670500</v>
      </c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ht="15.75" customHeight="1" x14ac:dyDescent="0.25">
      <c r="A168" s="111"/>
      <c r="B168" s="111"/>
      <c r="C168" s="111"/>
      <c r="D168" s="123"/>
      <c r="E168" s="1"/>
      <c r="F168" s="1">
        <f t="shared" si="0"/>
        <v>3670500</v>
      </c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ht="15.75" customHeight="1" x14ac:dyDescent="0.25">
      <c r="A169" s="111"/>
      <c r="B169" s="111"/>
      <c r="C169" s="111"/>
      <c r="D169" s="123"/>
      <c r="E169" s="1"/>
      <c r="F169" s="1">
        <f t="shared" si="0"/>
        <v>3670500</v>
      </c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ht="15.75" customHeight="1" x14ac:dyDescent="0.25">
      <c r="A170" s="111"/>
      <c r="B170" s="111"/>
      <c r="C170" s="111"/>
      <c r="D170" s="123"/>
      <c r="E170" s="1"/>
      <c r="F170" s="1">
        <f t="shared" si="0"/>
        <v>3670500</v>
      </c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ht="15.75" customHeight="1" x14ac:dyDescent="0.25">
      <c r="A171" s="111"/>
      <c r="B171" s="111"/>
      <c r="C171" s="111"/>
      <c r="D171" s="123"/>
      <c r="E171" s="1"/>
      <c r="F171" s="1">
        <f t="shared" si="0"/>
        <v>3670500</v>
      </c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ht="15.75" customHeight="1" x14ac:dyDescent="0.25">
      <c r="A172" s="111"/>
      <c r="B172" s="111"/>
      <c r="C172" s="111"/>
      <c r="D172" s="123"/>
      <c r="E172" s="1"/>
      <c r="F172" s="1">
        <f t="shared" si="0"/>
        <v>3670500</v>
      </c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ht="15.75" customHeight="1" x14ac:dyDescent="0.25">
      <c r="A173" s="111"/>
      <c r="B173" s="111"/>
      <c r="C173" s="111"/>
      <c r="D173" s="123"/>
      <c r="E173" s="1"/>
      <c r="F173" s="1">
        <f t="shared" si="0"/>
        <v>3670500</v>
      </c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ht="15.75" customHeight="1" x14ac:dyDescent="0.25">
      <c r="A174" s="111"/>
      <c r="B174" s="111"/>
      <c r="C174" s="111"/>
      <c r="D174" s="123"/>
      <c r="E174" s="1"/>
      <c r="F174" s="1">
        <f t="shared" si="0"/>
        <v>3670500</v>
      </c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ht="15.75" customHeight="1" x14ac:dyDescent="0.25">
      <c r="A175" s="111"/>
      <c r="B175" s="111"/>
      <c r="C175" s="111"/>
      <c r="D175" s="123"/>
      <c r="E175" s="1"/>
      <c r="F175" s="1">
        <f t="shared" si="0"/>
        <v>3670500</v>
      </c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ht="15.75" customHeight="1" x14ac:dyDescent="0.25">
      <c r="A176" s="111"/>
      <c r="B176" s="111"/>
      <c r="C176" s="111"/>
      <c r="D176" s="123"/>
      <c r="E176" s="1"/>
      <c r="F176" s="1">
        <f t="shared" si="0"/>
        <v>3670500</v>
      </c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ht="15.75" customHeight="1" x14ac:dyDescent="0.25">
      <c r="A177" s="111"/>
      <c r="B177" s="111"/>
      <c r="C177" s="111"/>
      <c r="D177" s="123"/>
      <c r="E177" s="1"/>
      <c r="F177" s="1">
        <f t="shared" si="0"/>
        <v>3670500</v>
      </c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ht="15.75" customHeight="1" x14ac:dyDescent="0.25">
      <c r="A178" s="111"/>
      <c r="B178" s="111"/>
      <c r="C178" s="111"/>
      <c r="D178" s="123"/>
      <c r="E178" s="1"/>
      <c r="F178" s="1">
        <f t="shared" si="0"/>
        <v>3670500</v>
      </c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ht="15.75" customHeight="1" x14ac:dyDescent="0.25">
      <c r="A179" s="111"/>
      <c r="B179" s="111"/>
      <c r="C179" s="144"/>
      <c r="D179" s="123"/>
      <c r="E179" s="1"/>
      <c r="F179" s="1">
        <f t="shared" si="0"/>
        <v>3670500</v>
      </c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ht="15.75" customHeight="1" x14ac:dyDescent="0.25">
      <c r="A180" s="111"/>
      <c r="B180" s="111"/>
      <c r="C180" s="144"/>
      <c r="D180" s="123"/>
      <c r="E180" s="1"/>
      <c r="F180" s="1">
        <f t="shared" si="0"/>
        <v>3670500</v>
      </c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ht="15.75" customHeight="1" x14ac:dyDescent="0.25">
      <c r="A181" s="111"/>
      <c r="B181" s="111"/>
      <c r="C181" s="144"/>
      <c r="D181" s="123"/>
      <c r="E181" s="1"/>
      <c r="F181" s="1">
        <f t="shared" si="0"/>
        <v>3670500</v>
      </c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ht="15.75" customHeight="1" x14ac:dyDescent="0.25">
      <c r="A182" s="111"/>
      <c r="B182" s="111"/>
      <c r="C182" s="144"/>
      <c r="D182" s="123"/>
      <c r="E182" s="1"/>
      <c r="F182" s="1">
        <f t="shared" si="0"/>
        <v>3670500</v>
      </c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ht="15.75" customHeight="1" x14ac:dyDescent="0.25">
      <c r="A183" s="111"/>
      <c r="B183" s="111"/>
      <c r="C183" s="144"/>
      <c r="D183" s="123"/>
      <c r="E183" s="1"/>
      <c r="F183" s="1">
        <f t="shared" si="0"/>
        <v>3670500</v>
      </c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ht="15.75" customHeight="1" x14ac:dyDescent="0.25">
      <c r="A184" s="111"/>
      <c r="B184" s="111"/>
      <c r="C184" s="145"/>
      <c r="D184" s="123"/>
      <c r="E184" s="1"/>
      <c r="F184" s="1">
        <f t="shared" si="0"/>
        <v>3670500</v>
      </c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ht="15.75" customHeight="1" x14ac:dyDescent="0.25">
      <c r="A185" s="111"/>
      <c r="B185" s="111"/>
      <c r="C185" s="145"/>
      <c r="D185" s="123"/>
      <c r="E185" s="1"/>
      <c r="F185" s="1">
        <f t="shared" si="0"/>
        <v>3670500</v>
      </c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ht="15.75" customHeight="1" x14ac:dyDescent="0.25">
      <c r="A186" s="146"/>
      <c r="B186" s="111"/>
      <c r="C186" s="111"/>
      <c r="D186" s="119"/>
      <c r="E186" s="1"/>
      <c r="F186" s="1">
        <f t="shared" si="0"/>
        <v>3670500</v>
      </c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ht="15.75" customHeight="1" x14ac:dyDescent="0.25">
      <c r="A187" s="146"/>
      <c r="B187" s="111"/>
      <c r="C187" s="111"/>
      <c r="D187" s="119"/>
      <c r="E187" s="1"/>
      <c r="F187" s="1">
        <f t="shared" si="0"/>
        <v>3670500</v>
      </c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ht="15.75" customHeight="1" x14ac:dyDescent="0.25">
      <c r="A188" s="146"/>
      <c r="B188" s="111"/>
      <c r="C188" s="111"/>
      <c r="D188" s="119"/>
      <c r="E188" s="1"/>
      <c r="F188" s="1">
        <f t="shared" si="0"/>
        <v>3670500</v>
      </c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ht="15.75" customHeight="1" x14ac:dyDescent="0.25">
      <c r="A189" s="146"/>
      <c r="B189" s="111"/>
      <c r="C189" s="111"/>
      <c r="D189" s="119"/>
      <c r="E189" s="1"/>
      <c r="F189" s="1">
        <f t="shared" si="0"/>
        <v>3670500</v>
      </c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ht="15.75" customHeight="1" x14ac:dyDescent="0.25">
      <c r="A190" s="146"/>
      <c r="B190" s="111"/>
      <c r="C190" s="111"/>
      <c r="D190" s="119"/>
      <c r="E190" s="1"/>
      <c r="F190" s="1">
        <f t="shared" si="0"/>
        <v>3670500</v>
      </c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ht="15.75" customHeight="1" x14ac:dyDescent="0.25">
      <c r="A191" s="146"/>
      <c r="B191" s="111"/>
      <c r="C191" s="111"/>
      <c r="D191" s="119"/>
      <c r="E191" s="1"/>
      <c r="F191" s="1">
        <f t="shared" si="0"/>
        <v>3670500</v>
      </c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ht="15.75" customHeight="1" x14ac:dyDescent="0.25">
      <c r="A192" s="146"/>
      <c r="B192" s="111"/>
      <c r="C192" s="111"/>
      <c r="D192" s="119"/>
      <c r="E192" s="1"/>
      <c r="F192" s="1">
        <f t="shared" si="0"/>
        <v>3670500</v>
      </c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ht="15.75" customHeight="1" x14ac:dyDescent="0.25">
      <c r="A193" s="146"/>
      <c r="B193" s="111"/>
      <c r="C193" s="111"/>
      <c r="D193" s="119"/>
      <c r="E193" s="1"/>
      <c r="F193" s="1">
        <f t="shared" si="0"/>
        <v>3670500</v>
      </c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ht="15.75" customHeight="1" x14ac:dyDescent="0.25">
      <c r="A194" s="146"/>
      <c r="B194" s="111"/>
      <c r="C194" s="111"/>
      <c r="D194" s="119"/>
      <c r="E194" s="1"/>
      <c r="F194" s="1">
        <f t="shared" si="0"/>
        <v>3670500</v>
      </c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ht="15.75" customHeight="1" x14ac:dyDescent="0.25">
      <c r="A195" s="146"/>
      <c r="B195" s="111"/>
      <c r="C195" s="111"/>
      <c r="D195" s="119"/>
      <c r="E195" s="1"/>
      <c r="F195" s="1">
        <f t="shared" si="0"/>
        <v>3670500</v>
      </c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ht="15.75" customHeight="1" x14ac:dyDescent="0.25">
      <c r="A196" s="146"/>
      <c r="B196" s="111"/>
      <c r="C196" s="111"/>
      <c r="D196" s="119"/>
      <c r="E196" s="1"/>
      <c r="F196" s="1">
        <f t="shared" si="0"/>
        <v>3670500</v>
      </c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ht="15.75" customHeight="1" x14ac:dyDescent="0.25">
      <c r="A197" s="146"/>
      <c r="B197" s="111"/>
      <c r="C197" s="111"/>
      <c r="D197" s="119"/>
      <c r="E197" s="1"/>
      <c r="F197" s="1">
        <f t="shared" si="0"/>
        <v>3670500</v>
      </c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ht="15.75" customHeight="1" x14ac:dyDescent="0.25">
      <c r="A198" s="146"/>
      <c r="B198" s="111"/>
      <c r="C198" s="111"/>
      <c r="D198" s="119"/>
      <c r="E198" s="1"/>
      <c r="F198" s="1">
        <f t="shared" si="0"/>
        <v>3670500</v>
      </c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ht="15.75" customHeight="1" x14ac:dyDescent="0.25">
      <c r="A199" s="146"/>
      <c r="B199" s="111"/>
      <c r="C199" s="111"/>
      <c r="D199" s="119"/>
      <c r="E199" s="1"/>
      <c r="F199" s="1">
        <f t="shared" si="0"/>
        <v>3670500</v>
      </c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ht="15.75" customHeight="1" x14ac:dyDescent="0.25">
      <c r="A200" s="146"/>
      <c r="B200" s="111"/>
      <c r="C200" s="111"/>
      <c r="D200" s="119"/>
      <c r="E200" s="1"/>
      <c r="F200" s="1">
        <f t="shared" si="0"/>
        <v>3670500</v>
      </c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ht="15.75" customHeight="1" x14ac:dyDescent="0.25">
      <c r="A201" s="146"/>
      <c r="B201" s="111"/>
      <c r="C201" s="111"/>
      <c r="D201" s="119"/>
      <c r="E201" s="1"/>
      <c r="F201" s="1">
        <f t="shared" si="0"/>
        <v>3670500</v>
      </c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ht="15.75" customHeight="1" x14ac:dyDescent="0.25">
      <c r="A202" s="146"/>
      <c r="B202" s="111"/>
      <c r="C202" s="111"/>
      <c r="D202" s="119"/>
      <c r="E202" s="1"/>
      <c r="F202" s="1">
        <f t="shared" si="0"/>
        <v>3670500</v>
      </c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ht="15.75" customHeight="1" x14ac:dyDescent="0.25">
      <c r="A203" s="146"/>
      <c r="B203" s="111"/>
      <c r="C203" s="111"/>
      <c r="D203" s="119"/>
      <c r="E203" s="1"/>
      <c r="F203" s="1">
        <f t="shared" si="0"/>
        <v>3670500</v>
      </c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ht="15.75" customHeight="1" x14ac:dyDescent="0.25">
      <c r="A204" s="146"/>
      <c r="B204" s="111"/>
      <c r="C204" s="111"/>
      <c r="D204" s="119"/>
      <c r="E204" s="1"/>
      <c r="F204" s="1">
        <f t="shared" si="0"/>
        <v>3670500</v>
      </c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ht="15.75" customHeight="1" x14ac:dyDescent="0.25">
      <c r="A205" s="146"/>
      <c r="B205" s="111"/>
      <c r="C205" s="111"/>
      <c r="D205" s="119"/>
      <c r="E205" s="1"/>
      <c r="F205" s="1">
        <f t="shared" si="0"/>
        <v>3670500</v>
      </c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ht="15.75" customHeight="1" x14ac:dyDescent="0.25">
      <c r="A206" s="146"/>
      <c r="B206" s="111"/>
      <c r="C206" s="111"/>
      <c r="D206" s="119"/>
      <c r="E206" s="1"/>
      <c r="F206" s="1">
        <f t="shared" si="0"/>
        <v>3670500</v>
      </c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ht="15.75" customHeight="1" x14ac:dyDescent="0.25">
      <c r="A207" s="146"/>
      <c r="B207" s="111"/>
      <c r="C207" s="111"/>
      <c r="D207" s="119"/>
      <c r="E207" s="1"/>
      <c r="F207" s="1">
        <f t="shared" si="0"/>
        <v>3670500</v>
      </c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ht="15.75" customHeight="1" x14ac:dyDescent="0.25">
      <c r="A208" s="146"/>
      <c r="B208" s="111"/>
      <c r="C208" s="111"/>
      <c r="D208" s="119"/>
      <c r="E208" s="1"/>
      <c r="F208" s="1">
        <f t="shared" si="0"/>
        <v>3670500</v>
      </c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ht="15.75" customHeight="1" x14ac:dyDescent="0.25">
      <c r="A209" s="146"/>
      <c r="B209" s="111"/>
      <c r="C209" s="111"/>
      <c r="D209" s="119"/>
      <c r="E209" s="1"/>
      <c r="F209" s="1">
        <f t="shared" si="0"/>
        <v>3670500</v>
      </c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ht="15.75" customHeight="1" x14ac:dyDescent="0.25">
      <c r="A210" s="146"/>
      <c r="B210" s="111"/>
      <c r="C210" s="111"/>
      <c r="D210" s="119"/>
      <c r="E210" s="1"/>
      <c r="F210" s="1">
        <f t="shared" si="0"/>
        <v>3670500</v>
      </c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ht="15.75" customHeight="1" x14ac:dyDescent="0.25">
      <c r="A211" s="146"/>
      <c r="B211" s="111"/>
      <c r="C211" s="144"/>
      <c r="D211" s="119"/>
      <c r="E211" s="1"/>
      <c r="F211" s="1">
        <f t="shared" si="0"/>
        <v>3670500</v>
      </c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ht="15.75" customHeight="1" x14ac:dyDescent="0.25">
      <c r="A212" s="146"/>
      <c r="B212" s="111"/>
      <c r="C212" s="144"/>
      <c r="D212" s="119"/>
      <c r="E212" s="1"/>
      <c r="F212" s="1">
        <f t="shared" si="0"/>
        <v>3670500</v>
      </c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ht="15.75" customHeight="1" x14ac:dyDescent="0.25">
      <c r="A213" s="146"/>
      <c r="B213" s="111"/>
      <c r="C213" s="144"/>
      <c r="D213" s="119"/>
      <c r="E213" s="1"/>
      <c r="F213" s="1">
        <f t="shared" si="0"/>
        <v>3670500</v>
      </c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ht="15.75" customHeight="1" x14ac:dyDescent="0.25">
      <c r="A214" s="146"/>
      <c r="B214" s="111"/>
      <c r="C214" s="144"/>
      <c r="D214" s="119"/>
      <c r="E214" s="1"/>
      <c r="F214" s="1">
        <f t="shared" si="0"/>
        <v>3670500</v>
      </c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ht="15.75" customHeight="1" x14ac:dyDescent="0.25">
      <c r="A215" s="146"/>
      <c r="B215" s="111"/>
      <c r="C215" s="144"/>
      <c r="D215" s="119"/>
      <c r="E215" s="1"/>
      <c r="F215" s="1">
        <f t="shared" si="0"/>
        <v>3670500</v>
      </c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ht="15.75" customHeight="1" x14ac:dyDescent="0.25">
      <c r="A216" s="146"/>
      <c r="B216" s="111"/>
      <c r="C216" s="144"/>
      <c r="D216" s="119"/>
      <c r="E216" s="1"/>
      <c r="F216" s="1">
        <f t="shared" si="0"/>
        <v>3670500</v>
      </c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ht="15.75" customHeight="1" x14ac:dyDescent="0.25">
      <c r="A217" s="146"/>
      <c r="B217" s="111"/>
      <c r="C217" s="144"/>
      <c r="D217" s="119"/>
      <c r="E217" s="1"/>
      <c r="F217" s="1">
        <f t="shared" si="0"/>
        <v>3670500</v>
      </c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ht="15.75" customHeight="1" x14ac:dyDescent="0.25">
      <c r="A218" s="146"/>
      <c r="B218" s="111"/>
      <c r="C218" s="144"/>
      <c r="D218" s="119"/>
      <c r="E218" s="1"/>
      <c r="F218" s="1">
        <f t="shared" si="0"/>
        <v>3670500</v>
      </c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ht="15.75" customHeight="1" x14ac:dyDescent="0.25">
      <c r="A219" s="146"/>
      <c r="B219" s="111"/>
      <c r="C219" s="144"/>
      <c r="D219" s="119"/>
      <c r="E219" s="1"/>
      <c r="F219" s="1">
        <f t="shared" si="0"/>
        <v>3670500</v>
      </c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ht="15.75" customHeight="1" x14ac:dyDescent="0.25">
      <c r="A220" s="111"/>
      <c r="B220" s="111"/>
      <c r="C220" s="111"/>
      <c r="D220" s="119"/>
      <c r="E220" s="1"/>
      <c r="F220" s="1">
        <f t="shared" si="0"/>
        <v>3670500</v>
      </c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ht="15.75" customHeight="1" x14ac:dyDescent="0.25">
      <c r="A221" s="111"/>
      <c r="B221" s="111"/>
      <c r="C221" s="111"/>
      <c r="D221" s="119"/>
      <c r="E221" s="1"/>
      <c r="F221" s="1">
        <f t="shared" si="0"/>
        <v>3670500</v>
      </c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ht="15.75" customHeight="1" x14ac:dyDescent="0.25">
      <c r="A222" s="111"/>
      <c r="B222" s="111"/>
      <c r="C222" s="111"/>
      <c r="D222" s="119"/>
      <c r="E222" s="1"/>
      <c r="F222" s="1">
        <f t="shared" si="0"/>
        <v>3670500</v>
      </c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ht="15.75" customHeight="1" x14ac:dyDescent="0.25">
      <c r="A223" s="111"/>
      <c r="B223" s="111"/>
      <c r="C223" s="111"/>
      <c r="D223" s="119"/>
      <c r="E223" s="1"/>
      <c r="F223" s="1">
        <f t="shared" si="0"/>
        <v>3670500</v>
      </c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ht="15.75" customHeight="1" x14ac:dyDescent="0.25">
      <c r="A224" s="111"/>
      <c r="B224" s="111"/>
      <c r="C224" s="111"/>
      <c r="D224" s="119"/>
      <c r="E224" s="1"/>
      <c r="F224" s="1">
        <f t="shared" si="0"/>
        <v>3670500</v>
      </c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ht="15.75" customHeight="1" x14ac:dyDescent="0.25">
      <c r="A225" s="111"/>
      <c r="B225" s="111"/>
      <c r="C225" s="111"/>
      <c r="D225" s="119"/>
      <c r="E225" s="1"/>
      <c r="F225" s="1">
        <f t="shared" si="0"/>
        <v>3670500</v>
      </c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ht="15.75" customHeight="1" x14ac:dyDescent="0.25">
      <c r="A226" s="111"/>
      <c r="B226" s="111"/>
      <c r="C226" s="111"/>
      <c r="D226" s="119"/>
      <c r="E226" s="1"/>
      <c r="F226" s="1">
        <f t="shared" si="0"/>
        <v>3670500</v>
      </c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ht="15.75" customHeight="1" x14ac:dyDescent="0.25">
      <c r="A227" s="111"/>
      <c r="B227" s="111"/>
      <c r="C227" s="111"/>
      <c r="D227" s="119"/>
      <c r="E227" s="1"/>
      <c r="F227" s="1">
        <f t="shared" si="0"/>
        <v>3670500</v>
      </c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ht="15.75" customHeight="1" x14ac:dyDescent="0.25">
      <c r="A228" s="111"/>
      <c r="B228" s="111"/>
      <c r="C228" s="111"/>
      <c r="D228" s="119"/>
      <c r="E228" s="1"/>
      <c r="F228" s="1">
        <f t="shared" si="0"/>
        <v>3670500</v>
      </c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ht="15.75" customHeight="1" x14ac:dyDescent="0.25">
      <c r="A229" s="111"/>
      <c r="B229" s="111"/>
      <c r="C229" s="111"/>
      <c r="D229" s="119"/>
      <c r="E229" s="1"/>
      <c r="F229" s="1">
        <f t="shared" si="0"/>
        <v>3670500</v>
      </c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ht="15.75" customHeight="1" x14ac:dyDescent="0.25">
      <c r="A230" s="111"/>
      <c r="B230" s="111"/>
      <c r="C230" s="111"/>
      <c r="D230" s="119"/>
      <c r="E230" s="1"/>
      <c r="F230" s="1">
        <f t="shared" si="0"/>
        <v>3670500</v>
      </c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ht="15.75" customHeight="1" x14ac:dyDescent="0.25">
      <c r="A231" s="111"/>
      <c r="B231" s="111"/>
      <c r="C231" s="111"/>
      <c r="D231" s="119"/>
      <c r="E231" s="1"/>
      <c r="F231" s="1">
        <f t="shared" si="0"/>
        <v>3670500</v>
      </c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ht="15.75" customHeight="1" x14ac:dyDescent="0.25">
      <c r="A232" s="111"/>
      <c r="B232" s="111"/>
      <c r="C232" s="111"/>
      <c r="D232" s="119"/>
      <c r="E232" s="1"/>
      <c r="F232" s="1">
        <f t="shared" si="0"/>
        <v>3670500</v>
      </c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ht="15.75" customHeight="1" x14ac:dyDescent="0.25">
      <c r="A233" s="111"/>
      <c r="B233" s="111"/>
      <c r="C233" s="111"/>
      <c r="D233" s="119"/>
      <c r="E233" s="1"/>
      <c r="F233" s="1">
        <f t="shared" si="0"/>
        <v>3670500</v>
      </c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ht="15.75" customHeight="1" x14ac:dyDescent="0.25">
      <c r="A234" s="111"/>
      <c r="B234" s="111"/>
      <c r="C234" s="111"/>
      <c r="D234" s="119"/>
      <c r="E234" s="1"/>
      <c r="F234" s="1">
        <f t="shared" si="0"/>
        <v>3670500</v>
      </c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ht="15.75" customHeight="1" x14ac:dyDescent="0.25">
      <c r="A235" s="111"/>
      <c r="B235" s="111"/>
      <c r="C235" s="111"/>
      <c r="D235" s="119"/>
      <c r="E235" s="1"/>
      <c r="F235" s="1">
        <f t="shared" si="0"/>
        <v>3670500</v>
      </c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ht="15.75" customHeight="1" x14ac:dyDescent="0.25">
      <c r="A236" s="111"/>
      <c r="B236" s="111"/>
      <c r="C236" s="111"/>
      <c r="D236" s="119"/>
      <c r="E236" s="1"/>
      <c r="F236" s="1">
        <f t="shared" si="0"/>
        <v>3670500</v>
      </c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ht="15.75" customHeight="1" x14ac:dyDescent="0.25">
      <c r="A237" s="111"/>
      <c r="B237" s="111"/>
      <c r="C237" s="111"/>
      <c r="D237" s="119"/>
      <c r="E237" s="1"/>
      <c r="F237" s="1">
        <f t="shared" si="0"/>
        <v>3670500</v>
      </c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ht="15.75" customHeight="1" x14ac:dyDescent="0.25">
      <c r="A238" s="111"/>
      <c r="B238" s="111"/>
      <c r="C238" s="111"/>
      <c r="D238" s="119"/>
      <c r="E238" s="1"/>
      <c r="F238" s="1">
        <f t="shared" si="0"/>
        <v>3670500</v>
      </c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ht="15.75" customHeight="1" x14ac:dyDescent="0.25">
      <c r="A239" s="111"/>
      <c r="B239" s="111"/>
      <c r="C239" s="111"/>
      <c r="D239" s="119"/>
      <c r="E239" s="1"/>
      <c r="F239" s="1">
        <f t="shared" si="0"/>
        <v>3670500</v>
      </c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ht="15.75" customHeight="1" x14ac:dyDescent="0.25">
      <c r="A240" s="111"/>
      <c r="B240" s="111"/>
      <c r="C240" s="111"/>
      <c r="D240" s="119"/>
      <c r="E240" s="1"/>
      <c r="F240" s="1">
        <f t="shared" si="0"/>
        <v>3670500</v>
      </c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ht="15.75" customHeight="1" x14ac:dyDescent="0.25">
      <c r="A241" s="111"/>
      <c r="B241" s="111"/>
      <c r="C241" s="111"/>
      <c r="D241" s="119"/>
      <c r="E241" s="1"/>
      <c r="F241" s="1">
        <f t="shared" si="0"/>
        <v>3670500</v>
      </c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ht="15.75" customHeight="1" x14ac:dyDescent="0.25">
      <c r="A242" s="111"/>
      <c r="B242" s="111"/>
      <c r="C242" s="111"/>
      <c r="D242" s="119"/>
      <c r="E242" s="1"/>
      <c r="F242" s="1">
        <f t="shared" si="0"/>
        <v>3670500</v>
      </c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ht="15.75" customHeight="1" x14ac:dyDescent="0.25">
      <c r="A243" s="111"/>
      <c r="B243" s="111"/>
      <c r="C243" s="111"/>
      <c r="D243" s="119"/>
      <c r="E243" s="1"/>
      <c r="F243" s="1">
        <f t="shared" si="0"/>
        <v>3670500</v>
      </c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ht="15.75" customHeight="1" x14ac:dyDescent="0.25">
      <c r="A244" s="111"/>
      <c r="B244" s="111"/>
      <c r="C244" s="144"/>
      <c r="D244" s="119"/>
      <c r="E244" s="1"/>
      <c r="F244" s="1">
        <f t="shared" si="0"/>
        <v>3670500</v>
      </c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ht="15.75" customHeight="1" x14ac:dyDescent="0.25">
      <c r="A245" s="111"/>
      <c r="B245" s="111"/>
      <c r="C245" s="144"/>
      <c r="D245" s="119"/>
      <c r="E245" s="1"/>
      <c r="F245" s="1">
        <f t="shared" si="0"/>
        <v>3670500</v>
      </c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ht="15.75" customHeight="1" x14ac:dyDescent="0.25">
      <c r="A246" s="111"/>
      <c r="B246" s="111"/>
      <c r="C246" s="144"/>
      <c r="D246" s="119"/>
      <c r="E246" s="1"/>
      <c r="F246" s="1">
        <f t="shared" si="0"/>
        <v>3670500</v>
      </c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ht="15.75" customHeight="1" x14ac:dyDescent="0.25">
      <c r="A247" s="111"/>
      <c r="B247" s="111"/>
      <c r="C247" s="144"/>
      <c r="D247" s="119"/>
      <c r="E247" s="1"/>
      <c r="F247" s="1">
        <f t="shared" si="0"/>
        <v>3670500</v>
      </c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ht="15.75" customHeight="1" x14ac:dyDescent="0.25">
      <c r="A248" s="111"/>
      <c r="B248" s="111"/>
      <c r="C248" s="144"/>
      <c r="D248" s="119"/>
      <c r="E248" s="1"/>
      <c r="F248" s="1">
        <f t="shared" si="0"/>
        <v>3670500</v>
      </c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ht="15.75" customHeight="1" x14ac:dyDescent="0.25">
      <c r="A249" s="111"/>
      <c r="B249" s="111"/>
      <c r="C249" s="144"/>
      <c r="D249" s="119"/>
      <c r="E249" s="1"/>
      <c r="F249" s="1">
        <f t="shared" si="0"/>
        <v>3670500</v>
      </c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ht="15.75" customHeight="1" x14ac:dyDescent="0.25">
      <c r="A250" s="111"/>
      <c r="B250" s="111"/>
      <c r="C250" s="144"/>
      <c r="D250" s="119"/>
      <c r="E250" s="1"/>
      <c r="F250" s="1">
        <f t="shared" si="0"/>
        <v>3670500</v>
      </c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ht="15.75" customHeight="1" x14ac:dyDescent="0.25">
      <c r="A251" s="111"/>
      <c r="B251" s="111"/>
      <c r="C251" s="144"/>
      <c r="D251" s="119"/>
      <c r="E251" s="1"/>
      <c r="F251" s="1">
        <f t="shared" si="0"/>
        <v>3670500</v>
      </c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ht="15.75" customHeight="1" x14ac:dyDescent="0.25">
      <c r="A252" s="111"/>
      <c r="B252" s="111"/>
      <c r="C252" s="144"/>
      <c r="D252" s="119"/>
      <c r="E252" s="1"/>
      <c r="F252" s="1">
        <f t="shared" si="0"/>
        <v>3670500</v>
      </c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ht="15.75" customHeight="1" x14ac:dyDescent="0.25">
      <c r="A253" s="111"/>
      <c r="B253" s="111"/>
      <c r="C253" s="144"/>
      <c r="D253" s="119"/>
      <c r="E253" s="1"/>
      <c r="F253" s="1">
        <f t="shared" si="0"/>
        <v>3670500</v>
      </c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ht="15.75" customHeight="1" x14ac:dyDescent="0.25">
      <c r="A254" s="111"/>
      <c r="B254" s="111"/>
      <c r="C254" s="111"/>
      <c r="D254" s="119"/>
      <c r="E254" s="1"/>
      <c r="F254" s="1">
        <f t="shared" si="0"/>
        <v>3670500</v>
      </c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ht="15.75" customHeight="1" x14ac:dyDescent="0.25">
      <c r="A255" s="111"/>
      <c r="B255" s="111"/>
      <c r="C255" s="111"/>
      <c r="D255" s="119"/>
      <c r="E255" s="1"/>
      <c r="F255" s="1">
        <f t="shared" si="0"/>
        <v>3670500</v>
      </c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ht="15.75" customHeight="1" x14ac:dyDescent="0.25">
      <c r="A256" s="111"/>
      <c r="B256" s="111"/>
      <c r="C256" s="111"/>
      <c r="D256" s="119"/>
      <c r="E256" s="1"/>
      <c r="F256" s="1">
        <f t="shared" si="0"/>
        <v>3670500</v>
      </c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ht="15.75" customHeight="1" x14ac:dyDescent="0.25">
      <c r="A257" s="111"/>
      <c r="B257" s="111"/>
      <c r="C257" s="111"/>
      <c r="D257" s="119"/>
      <c r="E257" s="1"/>
      <c r="F257" s="1">
        <f t="shared" si="0"/>
        <v>3670500</v>
      </c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ht="15.75" customHeight="1" x14ac:dyDescent="0.25">
      <c r="A258" s="111"/>
      <c r="B258" s="111"/>
      <c r="C258" s="111"/>
      <c r="D258" s="119"/>
      <c r="E258" s="1"/>
      <c r="F258" s="1">
        <f t="shared" si="0"/>
        <v>3670500</v>
      </c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ht="15.75" customHeight="1" x14ac:dyDescent="0.25">
      <c r="A259" s="111"/>
      <c r="B259" s="111"/>
      <c r="C259" s="111"/>
      <c r="D259" s="119"/>
      <c r="E259" s="1"/>
      <c r="F259" s="1">
        <f t="shared" si="0"/>
        <v>3670500</v>
      </c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ht="15.75" customHeight="1" x14ac:dyDescent="0.25">
      <c r="A260" s="111"/>
      <c r="B260" s="111"/>
      <c r="C260" s="111"/>
      <c r="D260" s="119"/>
      <c r="E260" s="1"/>
      <c r="F260" s="1">
        <f t="shared" si="0"/>
        <v>3670500</v>
      </c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ht="15.75" customHeight="1" x14ac:dyDescent="0.25">
      <c r="A261" s="111"/>
      <c r="B261" s="111"/>
      <c r="C261" s="111"/>
      <c r="D261" s="119"/>
      <c r="E261" s="1"/>
      <c r="F261" s="1">
        <f t="shared" si="0"/>
        <v>3670500</v>
      </c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ht="15.75" customHeight="1" x14ac:dyDescent="0.25">
      <c r="A262" s="111"/>
      <c r="B262" s="111"/>
      <c r="C262" s="111"/>
      <c r="D262" s="119"/>
      <c r="E262" s="1"/>
      <c r="F262" s="1">
        <f t="shared" si="0"/>
        <v>3670500</v>
      </c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ht="15.75" customHeight="1" x14ac:dyDescent="0.25">
      <c r="A263" s="111"/>
      <c r="B263" s="111"/>
      <c r="C263" s="111"/>
      <c r="D263" s="119"/>
      <c r="E263" s="1"/>
      <c r="F263" s="1">
        <f t="shared" si="0"/>
        <v>3670500</v>
      </c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ht="15.75" customHeight="1" x14ac:dyDescent="0.25">
      <c r="A264" s="111"/>
      <c r="B264" s="111"/>
      <c r="C264" s="111"/>
      <c r="D264" s="119"/>
      <c r="E264" s="1"/>
      <c r="F264" s="1">
        <f t="shared" si="0"/>
        <v>3670500</v>
      </c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ht="15.75" customHeight="1" x14ac:dyDescent="0.25">
      <c r="A265" s="111"/>
      <c r="B265" s="111"/>
      <c r="C265" s="111"/>
      <c r="D265" s="119"/>
      <c r="E265" s="1"/>
      <c r="F265" s="1">
        <f t="shared" si="0"/>
        <v>3670500</v>
      </c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ht="15.75" customHeight="1" x14ac:dyDescent="0.25">
      <c r="A266" s="111"/>
      <c r="B266" s="111"/>
      <c r="C266" s="111"/>
      <c r="D266" s="119"/>
      <c r="E266" s="1"/>
      <c r="F266" s="1">
        <f t="shared" si="0"/>
        <v>3670500</v>
      </c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ht="15.75" customHeight="1" x14ac:dyDescent="0.25">
      <c r="A267" s="111"/>
      <c r="B267" s="111"/>
      <c r="C267" s="111"/>
      <c r="D267" s="119"/>
      <c r="E267" s="1"/>
      <c r="F267" s="1">
        <f t="shared" si="0"/>
        <v>3670500</v>
      </c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ht="15.75" customHeight="1" x14ac:dyDescent="0.25">
      <c r="A268" s="111"/>
      <c r="B268" s="111"/>
      <c r="C268" s="111"/>
      <c r="D268" s="119"/>
      <c r="E268" s="1"/>
      <c r="F268" s="1">
        <f t="shared" si="0"/>
        <v>3670500</v>
      </c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ht="15.75" customHeight="1" x14ac:dyDescent="0.25">
      <c r="A269" s="111"/>
      <c r="B269" s="111"/>
      <c r="C269" s="111"/>
      <c r="D269" s="119"/>
      <c r="E269" s="1"/>
      <c r="F269" s="1">
        <f t="shared" si="0"/>
        <v>3670500</v>
      </c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ht="15.75" customHeight="1" x14ac:dyDescent="0.25">
      <c r="A270" s="111"/>
      <c r="B270" s="111"/>
      <c r="C270" s="111"/>
      <c r="D270" s="119"/>
      <c r="E270" s="1"/>
      <c r="F270" s="1">
        <f t="shared" si="0"/>
        <v>3670500</v>
      </c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ht="15.75" customHeight="1" x14ac:dyDescent="0.25">
      <c r="A271" s="111"/>
      <c r="B271" s="111"/>
      <c r="C271" s="111"/>
      <c r="D271" s="119"/>
      <c r="E271" s="1"/>
      <c r="F271" s="1">
        <f t="shared" si="0"/>
        <v>3670500</v>
      </c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ht="15.75" customHeight="1" x14ac:dyDescent="0.25">
      <c r="A272" s="111"/>
      <c r="B272" s="111"/>
      <c r="C272" s="111"/>
      <c r="D272" s="119"/>
      <c r="E272" s="1"/>
      <c r="F272" s="1">
        <f t="shared" si="0"/>
        <v>3670500</v>
      </c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ht="15.75" customHeight="1" x14ac:dyDescent="0.25">
      <c r="A273" s="111"/>
      <c r="B273" s="111"/>
      <c r="C273" s="111"/>
      <c r="D273" s="119"/>
      <c r="E273" s="1"/>
      <c r="F273" s="1">
        <f t="shared" si="0"/>
        <v>3670500</v>
      </c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ht="15.75" customHeight="1" x14ac:dyDescent="0.25">
      <c r="A274" s="111"/>
      <c r="B274" s="111"/>
      <c r="C274" s="111"/>
      <c r="D274" s="119"/>
      <c r="E274" s="1"/>
      <c r="F274" s="1">
        <f t="shared" si="0"/>
        <v>3670500</v>
      </c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ht="15.75" customHeight="1" x14ac:dyDescent="0.25">
      <c r="A275" s="111"/>
      <c r="B275" s="111"/>
      <c r="C275" s="111"/>
      <c r="D275" s="119"/>
      <c r="E275" s="1"/>
      <c r="F275" s="1">
        <f t="shared" si="0"/>
        <v>3670500</v>
      </c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ht="15.75" customHeight="1" x14ac:dyDescent="0.25">
      <c r="A276" s="111"/>
      <c r="B276" s="111"/>
      <c r="C276" s="111"/>
      <c r="D276" s="119"/>
      <c r="E276" s="1"/>
      <c r="F276" s="1">
        <f t="shared" si="0"/>
        <v>3670500</v>
      </c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ht="15.75" customHeight="1" x14ac:dyDescent="0.25">
      <c r="A277" s="111"/>
      <c r="B277" s="111"/>
      <c r="C277" s="111"/>
      <c r="D277" s="119"/>
      <c r="E277" s="1"/>
      <c r="F277" s="1">
        <f t="shared" si="0"/>
        <v>3670500</v>
      </c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ht="15.75" customHeight="1" x14ac:dyDescent="0.25">
      <c r="A278" s="111"/>
      <c r="B278" s="111"/>
      <c r="C278" s="144"/>
      <c r="D278" s="119"/>
      <c r="E278" s="1"/>
      <c r="F278" s="1">
        <f t="shared" si="0"/>
        <v>3670500</v>
      </c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ht="15.75" customHeight="1" x14ac:dyDescent="0.25">
      <c r="A279" s="111"/>
      <c r="B279" s="111"/>
      <c r="C279" s="144"/>
      <c r="D279" s="119"/>
      <c r="E279" s="1"/>
      <c r="F279" s="1">
        <f t="shared" si="0"/>
        <v>3670500</v>
      </c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ht="15.75" customHeight="1" x14ac:dyDescent="0.25">
      <c r="A280" s="111"/>
      <c r="B280" s="111"/>
      <c r="C280" s="144"/>
      <c r="D280" s="119"/>
      <c r="E280" s="1"/>
      <c r="F280" s="1">
        <f t="shared" si="0"/>
        <v>3670500</v>
      </c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ht="15.75" customHeight="1" x14ac:dyDescent="0.25">
      <c r="A281" s="111"/>
      <c r="B281" s="111"/>
      <c r="C281" s="144"/>
      <c r="D281" s="119"/>
      <c r="E281" s="1"/>
      <c r="F281" s="1">
        <f t="shared" si="0"/>
        <v>3670500</v>
      </c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ht="15.75" customHeight="1" x14ac:dyDescent="0.25">
      <c r="A282" s="111"/>
      <c r="B282" s="111"/>
      <c r="C282" s="144"/>
      <c r="D282" s="119"/>
      <c r="E282" s="1"/>
      <c r="F282" s="1">
        <f t="shared" si="0"/>
        <v>3670500</v>
      </c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ht="15.75" customHeight="1" x14ac:dyDescent="0.25">
      <c r="A283" s="111"/>
      <c r="B283" s="111"/>
      <c r="C283" s="144"/>
      <c r="D283" s="119"/>
      <c r="E283" s="1"/>
      <c r="F283" s="1">
        <f t="shared" si="0"/>
        <v>3670500</v>
      </c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ht="15.75" customHeight="1" x14ac:dyDescent="0.25">
      <c r="A284" s="111"/>
      <c r="B284" s="111"/>
      <c r="C284" s="144"/>
      <c r="D284" s="119"/>
      <c r="E284" s="1"/>
      <c r="F284" s="1">
        <f t="shared" si="0"/>
        <v>3670500</v>
      </c>
    </row>
    <row r="285" spans="1:26" ht="15.75" customHeight="1" x14ac:dyDescent="0.25">
      <c r="A285" s="111"/>
      <c r="B285" s="111"/>
      <c r="C285" s="144"/>
      <c r="D285" s="119"/>
      <c r="E285" s="1"/>
      <c r="F285" s="1">
        <f t="shared" si="0"/>
        <v>3670500</v>
      </c>
    </row>
    <row r="286" spans="1:26" ht="15.75" customHeight="1" x14ac:dyDescent="0.25">
      <c r="A286" s="111"/>
      <c r="B286" s="111"/>
      <c r="C286" s="144"/>
      <c r="D286" s="119"/>
      <c r="E286" s="1"/>
      <c r="F286" s="1">
        <f t="shared" si="0"/>
        <v>3670500</v>
      </c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ht="15.75" customHeight="1" x14ac:dyDescent="0.25">
      <c r="A287" s="111"/>
      <c r="B287" s="111"/>
      <c r="C287" s="144"/>
      <c r="D287" s="119"/>
      <c r="E287" s="1"/>
      <c r="F287" s="1">
        <f t="shared" si="0"/>
        <v>3670500</v>
      </c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ht="15.75" customHeight="1" x14ac:dyDescent="0.25">
      <c r="A288" s="111"/>
      <c r="B288" s="111"/>
      <c r="C288" s="144"/>
      <c r="D288" s="123"/>
      <c r="E288" s="61"/>
      <c r="F288" s="1">
        <f t="shared" si="0"/>
        <v>3670500</v>
      </c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ht="15.75" customHeight="1" x14ac:dyDescent="0.25">
      <c r="A289" s="111"/>
      <c r="B289" s="111"/>
      <c r="C289" s="144"/>
      <c r="D289" s="123"/>
      <c r="E289" s="61"/>
      <c r="F289" s="1">
        <f t="shared" si="0"/>
        <v>3670500</v>
      </c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ht="15.75" customHeight="1" x14ac:dyDescent="0.25">
      <c r="A290" s="111"/>
      <c r="B290" s="111"/>
      <c r="C290" s="144"/>
      <c r="D290" s="123"/>
      <c r="E290" s="61"/>
      <c r="F290" s="1">
        <f t="shared" si="0"/>
        <v>3670500</v>
      </c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ht="15.75" customHeight="1" x14ac:dyDescent="0.25">
      <c r="A291" s="111"/>
      <c r="B291" s="111"/>
      <c r="C291" s="147"/>
      <c r="D291" s="119"/>
      <c r="E291" s="1"/>
      <c r="F291" s="1">
        <f t="shared" si="0"/>
        <v>3670500</v>
      </c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ht="15.75" customHeight="1" x14ac:dyDescent="0.25">
      <c r="A292" s="121"/>
      <c r="B292" s="111"/>
      <c r="C292" s="110"/>
      <c r="D292" s="119"/>
      <c r="E292" s="1"/>
      <c r="F292" s="1">
        <f t="shared" si="0"/>
        <v>3670500</v>
      </c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ht="15.75" customHeight="1" x14ac:dyDescent="0.25">
      <c r="A293" s="121"/>
      <c r="B293" s="111"/>
      <c r="C293" s="110"/>
      <c r="D293" s="119"/>
      <c r="E293" s="1"/>
      <c r="F293" s="1">
        <f t="shared" si="0"/>
        <v>3670500</v>
      </c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ht="15.75" customHeight="1" x14ac:dyDescent="0.25">
      <c r="A294" s="121"/>
      <c r="B294" s="111"/>
      <c r="C294" s="110"/>
      <c r="D294" s="119"/>
      <c r="E294" s="1"/>
      <c r="F294" s="1">
        <f t="shared" si="0"/>
        <v>3670500</v>
      </c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ht="15.75" customHeight="1" x14ac:dyDescent="0.25">
      <c r="A295" s="121"/>
      <c r="B295" s="111"/>
      <c r="C295" s="111"/>
      <c r="D295" s="119"/>
      <c r="E295" s="1"/>
      <c r="F295" s="1">
        <f t="shared" si="0"/>
        <v>3670500</v>
      </c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ht="15.75" customHeight="1" x14ac:dyDescent="0.25">
      <c r="A296" s="146"/>
      <c r="B296" s="111"/>
      <c r="C296" s="148"/>
      <c r="D296" s="119"/>
      <c r="E296" s="1"/>
      <c r="F296" s="1">
        <f t="shared" si="0"/>
        <v>3670500</v>
      </c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ht="15.75" customHeight="1" x14ac:dyDescent="0.25">
      <c r="A297" s="146"/>
      <c r="B297" s="111"/>
      <c r="C297" s="148"/>
      <c r="D297" s="119"/>
      <c r="E297" s="1"/>
      <c r="F297" s="1">
        <f t="shared" si="0"/>
        <v>3670500</v>
      </c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ht="15.75" customHeight="1" x14ac:dyDescent="0.25">
      <c r="A298" s="121"/>
      <c r="B298" s="111"/>
      <c r="C298" s="111"/>
      <c r="D298" s="119"/>
      <c r="E298" s="1"/>
      <c r="F298" s="1">
        <f t="shared" si="0"/>
        <v>3670500</v>
      </c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ht="15.75" customHeight="1" x14ac:dyDescent="0.25">
      <c r="A299" s="121"/>
      <c r="B299" s="111"/>
      <c r="C299" s="111"/>
      <c r="D299" s="119"/>
      <c r="E299" s="1"/>
      <c r="F299" s="1">
        <f t="shared" si="0"/>
        <v>3670500</v>
      </c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ht="15.75" customHeight="1" x14ac:dyDescent="0.25">
      <c r="A300" s="121"/>
      <c r="B300" s="111"/>
      <c r="C300" s="147"/>
      <c r="D300" s="119"/>
      <c r="E300" s="1"/>
      <c r="F300" s="1">
        <f t="shared" si="0"/>
        <v>3670500</v>
      </c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ht="15.75" customHeight="1" x14ac:dyDescent="0.25">
      <c r="A301" s="146"/>
      <c r="B301" s="111"/>
      <c r="C301" s="147"/>
      <c r="D301" s="119"/>
      <c r="E301" s="1"/>
      <c r="F301" s="1">
        <f t="shared" si="0"/>
        <v>3670500</v>
      </c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ht="15.75" customHeight="1" x14ac:dyDescent="0.25">
      <c r="A302" s="111"/>
      <c r="B302" s="111"/>
      <c r="C302" s="111"/>
      <c r="D302" s="123"/>
      <c r="E302" s="1"/>
      <c r="F302" s="1">
        <f t="shared" si="0"/>
        <v>3670500</v>
      </c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ht="15.75" customHeight="1" x14ac:dyDescent="0.25">
      <c r="A303" s="111"/>
      <c r="B303" s="111"/>
      <c r="C303" s="111"/>
      <c r="D303" s="123"/>
      <c r="E303" s="1"/>
      <c r="F303" s="1">
        <f t="shared" si="0"/>
        <v>3670500</v>
      </c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ht="15.75" customHeight="1" x14ac:dyDescent="0.25">
      <c r="A304" s="111"/>
      <c r="B304" s="111"/>
      <c r="C304" s="111"/>
      <c r="D304" s="123"/>
      <c r="E304" s="1"/>
      <c r="F304" s="1">
        <f t="shared" si="0"/>
        <v>3670500</v>
      </c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ht="15.75" customHeight="1" x14ac:dyDescent="0.25">
      <c r="A305" s="111"/>
      <c r="B305" s="111"/>
      <c r="C305" s="111"/>
      <c r="D305" s="123"/>
      <c r="E305" s="1"/>
      <c r="F305" s="1">
        <f t="shared" si="0"/>
        <v>3670500</v>
      </c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ht="15.75" customHeight="1" x14ac:dyDescent="0.25">
      <c r="A306" s="111"/>
      <c r="B306" s="111"/>
      <c r="C306" s="111"/>
      <c r="D306" s="123"/>
      <c r="E306" s="1"/>
      <c r="F306" s="1">
        <f t="shared" si="0"/>
        <v>3670500</v>
      </c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ht="15.75" customHeight="1" x14ac:dyDescent="0.25">
      <c r="A307" s="111"/>
      <c r="B307" s="111"/>
      <c r="C307" s="111"/>
      <c r="D307" s="123"/>
      <c r="E307" s="1"/>
      <c r="F307" s="1">
        <f t="shared" si="0"/>
        <v>3670500</v>
      </c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ht="15.75" customHeight="1" x14ac:dyDescent="0.25">
      <c r="A308" s="111"/>
      <c r="B308" s="111"/>
      <c r="C308" s="111"/>
      <c r="D308" s="123"/>
      <c r="E308" s="1"/>
      <c r="F308" s="1">
        <f t="shared" si="0"/>
        <v>3670500</v>
      </c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ht="15.75" customHeight="1" x14ac:dyDescent="0.25">
      <c r="A309" s="111"/>
      <c r="B309" s="111"/>
      <c r="C309" s="111"/>
      <c r="D309" s="123"/>
      <c r="E309" s="1"/>
      <c r="F309" s="1">
        <f t="shared" si="0"/>
        <v>3670500</v>
      </c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ht="15.75" customHeight="1" x14ac:dyDescent="0.25">
      <c r="A310" s="111"/>
      <c r="B310" s="111"/>
      <c r="C310" s="111"/>
      <c r="D310" s="123"/>
      <c r="E310" s="1"/>
      <c r="F310" s="1">
        <f t="shared" si="0"/>
        <v>3670500</v>
      </c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ht="15.75" customHeight="1" x14ac:dyDescent="0.25">
      <c r="A311" s="111"/>
      <c r="B311" s="111"/>
      <c r="C311" s="111"/>
      <c r="D311" s="123"/>
      <c r="E311" s="1"/>
      <c r="F311" s="1">
        <f t="shared" si="0"/>
        <v>3670500</v>
      </c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ht="15.75" customHeight="1" x14ac:dyDescent="0.25">
      <c r="A312" s="111"/>
      <c r="B312" s="111"/>
      <c r="C312" s="111"/>
      <c r="D312" s="123"/>
      <c r="E312" s="1"/>
      <c r="F312" s="1">
        <f t="shared" si="0"/>
        <v>3670500</v>
      </c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ht="15.75" customHeight="1" x14ac:dyDescent="0.25">
      <c r="A313" s="111"/>
      <c r="B313" s="111"/>
      <c r="C313" s="111"/>
      <c r="D313" s="123"/>
      <c r="E313" s="1"/>
      <c r="F313" s="1">
        <f t="shared" si="0"/>
        <v>3670500</v>
      </c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ht="15.75" customHeight="1" x14ac:dyDescent="0.25">
      <c r="A314" s="111"/>
      <c r="B314" s="111"/>
      <c r="C314" s="111"/>
      <c r="D314" s="123"/>
      <c r="E314" s="1"/>
      <c r="F314" s="1">
        <f t="shared" si="0"/>
        <v>3670500</v>
      </c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ht="15.75" customHeight="1" x14ac:dyDescent="0.25">
      <c r="A315" s="111"/>
      <c r="B315" s="111"/>
      <c r="C315" s="111"/>
      <c r="D315" s="123"/>
      <c r="E315" s="1"/>
      <c r="F315" s="1">
        <f t="shared" si="0"/>
        <v>3670500</v>
      </c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ht="15.75" customHeight="1" x14ac:dyDescent="0.25">
      <c r="A316" s="111"/>
      <c r="B316" s="111"/>
      <c r="C316" s="111"/>
      <c r="D316" s="123"/>
      <c r="E316" s="1"/>
      <c r="F316" s="1">
        <f t="shared" si="0"/>
        <v>3670500</v>
      </c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ht="15.75" customHeight="1" x14ac:dyDescent="0.25">
      <c r="A317" s="111"/>
      <c r="B317" s="111"/>
      <c r="C317" s="111"/>
      <c r="D317" s="123"/>
      <c r="E317" s="1"/>
      <c r="F317" s="1">
        <f t="shared" si="0"/>
        <v>3670500</v>
      </c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ht="15.75" customHeight="1" x14ac:dyDescent="0.25">
      <c r="A318" s="111"/>
      <c r="B318" s="111"/>
      <c r="C318" s="111"/>
      <c r="D318" s="123"/>
      <c r="E318" s="1"/>
      <c r="F318" s="1">
        <f t="shared" si="0"/>
        <v>3670500</v>
      </c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ht="15.75" customHeight="1" x14ac:dyDescent="0.25">
      <c r="A319" s="111"/>
      <c r="B319" s="111"/>
      <c r="C319" s="111"/>
      <c r="D319" s="123"/>
      <c r="E319" s="1"/>
      <c r="F319" s="1">
        <f t="shared" si="0"/>
        <v>3670500</v>
      </c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ht="15.75" customHeight="1" x14ac:dyDescent="0.25">
      <c r="A320" s="111"/>
      <c r="B320" s="111"/>
      <c r="C320" s="111"/>
      <c r="D320" s="123"/>
      <c r="E320" s="1"/>
      <c r="F320" s="1">
        <f t="shared" si="0"/>
        <v>3670500</v>
      </c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ht="15.75" customHeight="1" x14ac:dyDescent="0.25">
      <c r="A321" s="111"/>
      <c r="B321" s="111"/>
      <c r="C321" s="111"/>
      <c r="D321" s="123"/>
      <c r="E321" s="1"/>
      <c r="F321" s="1">
        <f t="shared" si="0"/>
        <v>3670500</v>
      </c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ht="15.75" customHeight="1" x14ac:dyDescent="0.25">
      <c r="A322" s="111"/>
      <c r="B322" s="111"/>
      <c r="C322" s="111"/>
      <c r="D322" s="123"/>
      <c r="E322" s="1"/>
      <c r="F322" s="1">
        <f t="shared" si="0"/>
        <v>3670500</v>
      </c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ht="15.75" customHeight="1" x14ac:dyDescent="0.25">
      <c r="A323" s="111"/>
      <c r="B323" s="111"/>
      <c r="C323" s="111"/>
      <c r="D323" s="123"/>
      <c r="E323" s="1"/>
      <c r="F323" s="1">
        <f t="shared" si="0"/>
        <v>3670500</v>
      </c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ht="15.75" customHeight="1" x14ac:dyDescent="0.25">
      <c r="A324" s="111"/>
      <c r="B324" s="111"/>
      <c r="C324" s="111"/>
      <c r="D324" s="123"/>
      <c r="E324" s="1"/>
      <c r="F324" s="1">
        <f t="shared" si="0"/>
        <v>3670500</v>
      </c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ht="15.75" customHeight="1" x14ac:dyDescent="0.25">
      <c r="A325" s="111"/>
      <c r="B325" s="111"/>
      <c r="C325" s="111"/>
      <c r="D325" s="123"/>
      <c r="E325" s="1"/>
      <c r="F325" s="1">
        <f t="shared" si="0"/>
        <v>3670500</v>
      </c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ht="15.75" customHeight="1" x14ac:dyDescent="0.25">
      <c r="A326" s="111"/>
      <c r="B326" s="111"/>
      <c r="C326" s="144"/>
      <c r="D326" s="123"/>
      <c r="E326" s="1"/>
      <c r="F326" s="1">
        <f t="shared" si="0"/>
        <v>3670500</v>
      </c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ht="15.75" customHeight="1" x14ac:dyDescent="0.25">
      <c r="A327" s="111"/>
      <c r="B327" s="111"/>
      <c r="C327" s="144"/>
      <c r="D327" s="123"/>
      <c r="E327" s="1"/>
      <c r="F327" s="1">
        <f t="shared" si="0"/>
        <v>3670500</v>
      </c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ht="15.75" customHeight="1" x14ac:dyDescent="0.25">
      <c r="A328" s="111"/>
      <c r="B328" s="111"/>
      <c r="C328" s="144"/>
      <c r="D328" s="123"/>
      <c r="E328" s="1"/>
      <c r="F328" s="1">
        <f t="shared" si="0"/>
        <v>3670500</v>
      </c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ht="15.75" customHeight="1" x14ac:dyDescent="0.25">
      <c r="A329" s="111"/>
      <c r="B329" s="111"/>
      <c r="C329" s="144"/>
      <c r="D329" s="123"/>
      <c r="E329" s="1"/>
      <c r="F329" s="1">
        <f t="shared" si="0"/>
        <v>3670500</v>
      </c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ht="15.75" customHeight="1" x14ac:dyDescent="0.25">
      <c r="A330" s="111"/>
      <c r="B330" s="111"/>
      <c r="C330" s="144"/>
      <c r="D330" s="123"/>
      <c r="E330" s="1"/>
      <c r="F330" s="1">
        <f t="shared" si="0"/>
        <v>3670500</v>
      </c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ht="15.75" customHeight="1" x14ac:dyDescent="0.25">
      <c r="A331" s="111"/>
      <c r="B331" s="111"/>
      <c r="C331" s="144"/>
      <c r="D331" s="123"/>
      <c r="E331" s="1"/>
      <c r="F331" s="1">
        <f t="shared" si="0"/>
        <v>3670500</v>
      </c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ht="15.75" customHeight="1" x14ac:dyDescent="0.25">
      <c r="A332" s="111"/>
      <c r="B332" s="111"/>
      <c r="C332" s="144"/>
      <c r="D332" s="123"/>
      <c r="E332" s="1"/>
      <c r="F332" s="1">
        <f t="shared" si="0"/>
        <v>3670500</v>
      </c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ht="15.75" customHeight="1" x14ac:dyDescent="0.25">
      <c r="A333" s="111"/>
      <c r="B333" s="111"/>
      <c r="C333" s="144"/>
      <c r="D333" s="123"/>
      <c r="E333" s="1"/>
      <c r="F333" s="1">
        <f t="shared" si="0"/>
        <v>3670500</v>
      </c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ht="15.75" customHeight="1" x14ac:dyDescent="0.25">
      <c r="A334" s="111"/>
      <c r="B334" s="111"/>
      <c r="C334" s="144"/>
      <c r="D334" s="123"/>
      <c r="E334" s="1"/>
      <c r="F334" s="1">
        <f t="shared" si="0"/>
        <v>3670500</v>
      </c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ht="15.75" customHeight="1" x14ac:dyDescent="0.25">
      <c r="A335" s="111"/>
      <c r="B335" s="111"/>
      <c r="C335" s="144"/>
      <c r="D335" s="123"/>
      <c r="E335" s="1"/>
      <c r="F335" s="1">
        <f t="shared" si="0"/>
        <v>3670500</v>
      </c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ht="15.75" customHeight="1" x14ac:dyDescent="0.25">
      <c r="A336" s="111"/>
      <c r="B336" s="111"/>
      <c r="C336" s="144"/>
      <c r="D336" s="123"/>
      <c r="E336" s="61"/>
      <c r="F336" s="1">
        <f t="shared" si="0"/>
        <v>3670500</v>
      </c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ht="15.75" customHeight="1" x14ac:dyDescent="0.25">
      <c r="A337" s="111"/>
      <c r="B337" s="111"/>
      <c r="C337" s="144"/>
      <c r="D337" s="123"/>
      <c r="E337" s="61"/>
      <c r="F337" s="1">
        <f t="shared" si="0"/>
        <v>3670500</v>
      </c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ht="15.75" customHeight="1" x14ac:dyDescent="0.25">
      <c r="A338" s="111"/>
      <c r="B338" s="111"/>
      <c r="C338" s="144"/>
      <c r="D338" s="123"/>
      <c r="E338" s="61"/>
      <c r="F338" s="1">
        <f t="shared" si="0"/>
        <v>3670500</v>
      </c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ht="15.75" customHeight="1" x14ac:dyDescent="0.25">
      <c r="A339" s="111"/>
      <c r="B339" s="111"/>
      <c r="C339" s="111"/>
      <c r="D339" s="123"/>
      <c r="E339" s="1"/>
      <c r="F339" s="1">
        <f t="shared" si="0"/>
        <v>3670500</v>
      </c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ht="15.75" customHeight="1" x14ac:dyDescent="0.25">
      <c r="A340" s="111"/>
      <c r="B340" s="111"/>
      <c r="C340" s="111"/>
      <c r="D340" s="123"/>
      <c r="E340" s="1"/>
      <c r="F340" s="1">
        <f t="shared" si="0"/>
        <v>3670500</v>
      </c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ht="15.75" customHeight="1" x14ac:dyDescent="0.25">
      <c r="A341" s="111"/>
      <c r="B341" s="111"/>
      <c r="C341" s="111"/>
      <c r="D341" s="123"/>
      <c r="E341" s="1"/>
      <c r="F341" s="1">
        <f t="shared" si="0"/>
        <v>3670500</v>
      </c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ht="15.75" customHeight="1" x14ac:dyDescent="0.25">
      <c r="A342" s="111"/>
      <c r="B342" s="111"/>
      <c r="C342" s="111"/>
      <c r="D342" s="123"/>
      <c r="E342" s="1"/>
      <c r="F342" s="1">
        <f t="shared" si="0"/>
        <v>3670500</v>
      </c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ht="15.75" customHeight="1" x14ac:dyDescent="0.25">
      <c r="A343" s="111"/>
      <c r="B343" s="111"/>
      <c r="C343" s="111"/>
      <c r="D343" s="123"/>
      <c r="E343" s="1"/>
      <c r="F343" s="1">
        <f t="shared" si="0"/>
        <v>3670500</v>
      </c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ht="15.75" customHeight="1" x14ac:dyDescent="0.25">
      <c r="A344" s="111"/>
      <c r="B344" s="111"/>
      <c r="C344" s="111"/>
      <c r="D344" s="123"/>
      <c r="E344" s="1"/>
      <c r="F344" s="1">
        <f t="shared" si="0"/>
        <v>3670500</v>
      </c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ht="15.75" customHeight="1" x14ac:dyDescent="0.25">
      <c r="A345" s="111"/>
      <c r="B345" s="111"/>
      <c r="C345" s="111"/>
      <c r="D345" s="123"/>
      <c r="E345" s="1"/>
      <c r="F345" s="1">
        <f t="shared" si="0"/>
        <v>3670500</v>
      </c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ht="15.75" customHeight="1" x14ac:dyDescent="0.25">
      <c r="A346" s="111"/>
      <c r="B346" s="111"/>
      <c r="C346" s="111"/>
      <c r="D346" s="123"/>
      <c r="E346" s="1"/>
      <c r="F346" s="1">
        <f t="shared" si="0"/>
        <v>3670500</v>
      </c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ht="15.75" customHeight="1" x14ac:dyDescent="0.25">
      <c r="A347" s="111"/>
      <c r="B347" s="111"/>
      <c r="C347" s="111"/>
      <c r="D347" s="123"/>
      <c r="E347" s="1"/>
      <c r="F347" s="1">
        <f t="shared" si="0"/>
        <v>3670500</v>
      </c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ht="15.75" customHeight="1" x14ac:dyDescent="0.25">
      <c r="A348" s="111"/>
      <c r="B348" s="111"/>
      <c r="C348" s="111"/>
      <c r="D348" s="123"/>
      <c r="E348" s="1"/>
      <c r="F348" s="1">
        <f t="shared" si="0"/>
        <v>3670500</v>
      </c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ht="15.75" customHeight="1" x14ac:dyDescent="0.25">
      <c r="A349" s="111"/>
      <c r="B349" s="111"/>
      <c r="C349" s="111"/>
      <c r="D349" s="123"/>
      <c r="E349" s="1"/>
      <c r="F349" s="1">
        <f t="shared" si="0"/>
        <v>3670500</v>
      </c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ht="15.75" customHeight="1" x14ac:dyDescent="0.25">
      <c r="A350" s="111"/>
      <c r="B350" s="111"/>
      <c r="C350" s="111"/>
      <c r="D350" s="123"/>
      <c r="E350" s="1"/>
      <c r="F350" s="1">
        <f t="shared" si="0"/>
        <v>3670500</v>
      </c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ht="15.75" customHeight="1" x14ac:dyDescent="0.25">
      <c r="A351" s="111"/>
      <c r="B351" s="111"/>
      <c r="C351" s="111"/>
      <c r="D351" s="123"/>
      <c r="E351" s="1"/>
      <c r="F351" s="1">
        <f t="shared" si="0"/>
        <v>3670500</v>
      </c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ht="15.75" customHeight="1" x14ac:dyDescent="0.25">
      <c r="A352" s="111"/>
      <c r="B352" s="111"/>
      <c r="C352" s="111"/>
      <c r="D352" s="123"/>
      <c r="E352" s="1"/>
      <c r="F352" s="1">
        <f t="shared" si="0"/>
        <v>3670500</v>
      </c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ht="15.75" customHeight="1" x14ac:dyDescent="0.25">
      <c r="A353" s="111"/>
      <c r="B353" s="111"/>
      <c r="C353" s="111"/>
      <c r="D353" s="123"/>
      <c r="E353" s="1"/>
      <c r="F353" s="1">
        <f t="shared" si="0"/>
        <v>3670500</v>
      </c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ht="15.75" customHeight="1" x14ac:dyDescent="0.25">
      <c r="A354" s="111"/>
      <c r="B354" s="111"/>
      <c r="C354" s="111"/>
      <c r="D354" s="123"/>
      <c r="E354" s="1"/>
      <c r="F354" s="1">
        <f t="shared" si="0"/>
        <v>3670500</v>
      </c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ht="15.75" customHeight="1" x14ac:dyDescent="0.25">
      <c r="A355" s="111"/>
      <c r="B355" s="111"/>
      <c r="C355" s="111"/>
      <c r="D355" s="123"/>
      <c r="E355" s="1"/>
      <c r="F355" s="1">
        <f t="shared" si="0"/>
        <v>3670500</v>
      </c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ht="15.75" customHeight="1" x14ac:dyDescent="0.25">
      <c r="A356" s="111"/>
      <c r="B356" s="111"/>
      <c r="C356" s="111"/>
      <c r="D356" s="123"/>
      <c r="E356" s="1"/>
      <c r="F356" s="1">
        <f t="shared" si="0"/>
        <v>3670500</v>
      </c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ht="15.75" customHeight="1" x14ac:dyDescent="0.25">
      <c r="A357" s="111"/>
      <c r="B357" s="111"/>
      <c r="C357" s="111"/>
      <c r="D357" s="123"/>
      <c r="E357" s="1"/>
      <c r="F357" s="1">
        <f t="shared" si="0"/>
        <v>3670500</v>
      </c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ht="15.75" customHeight="1" x14ac:dyDescent="0.25">
      <c r="A358" s="111"/>
      <c r="B358" s="111"/>
      <c r="C358" s="147"/>
      <c r="D358" s="119"/>
      <c r="E358" s="1"/>
      <c r="F358" s="1">
        <f t="shared" si="0"/>
        <v>3670500</v>
      </c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ht="15.75" customHeight="1" x14ac:dyDescent="0.25">
      <c r="A359" s="111"/>
      <c r="B359" s="111"/>
      <c r="C359" s="111"/>
      <c r="D359" s="123"/>
      <c r="E359" s="1"/>
      <c r="F359" s="1">
        <f t="shared" si="0"/>
        <v>3670500</v>
      </c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ht="15.75" customHeight="1" x14ac:dyDescent="0.25">
      <c r="A360" s="111"/>
      <c r="B360" s="111"/>
      <c r="C360" s="111"/>
      <c r="D360" s="123"/>
      <c r="E360" s="1"/>
      <c r="F360" s="1">
        <f t="shared" si="0"/>
        <v>3670500</v>
      </c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ht="15.75" customHeight="1" x14ac:dyDescent="0.25">
      <c r="A361" s="111"/>
      <c r="B361" s="111"/>
      <c r="C361" s="111"/>
      <c r="D361" s="123"/>
      <c r="E361" s="1"/>
      <c r="F361" s="1">
        <f t="shared" si="0"/>
        <v>3670500</v>
      </c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ht="15.75" customHeight="1" x14ac:dyDescent="0.25">
      <c r="A362" s="111"/>
      <c r="B362" s="111"/>
      <c r="C362" s="111"/>
      <c r="D362" s="123"/>
      <c r="E362" s="1"/>
      <c r="F362" s="1">
        <f t="shared" si="0"/>
        <v>3670500</v>
      </c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ht="15.75" customHeight="1" x14ac:dyDescent="0.25">
      <c r="A363" s="111"/>
      <c r="B363" s="111"/>
      <c r="C363" s="111"/>
      <c r="D363" s="123"/>
      <c r="E363" s="1"/>
      <c r="F363" s="1">
        <f t="shared" si="0"/>
        <v>3670500</v>
      </c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ht="15.75" customHeight="1" x14ac:dyDescent="0.25">
      <c r="A364" s="111"/>
      <c r="B364" s="111"/>
      <c r="C364" s="111"/>
      <c r="D364" s="123"/>
      <c r="E364" s="1"/>
      <c r="F364" s="1">
        <f t="shared" si="0"/>
        <v>3670500</v>
      </c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ht="15.75" customHeight="1" x14ac:dyDescent="0.25">
      <c r="A365" s="111"/>
      <c r="B365" s="111"/>
      <c r="C365" s="111"/>
      <c r="D365" s="123"/>
      <c r="E365" s="1"/>
      <c r="F365" s="1">
        <f t="shared" si="0"/>
        <v>3670500</v>
      </c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ht="15.75" customHeight="1" x14ac:dyDescent="0.25">
      <c r="A366" s="111"/>
      <c r="B366" s="111"/>
      <c r="C366" s="111"/>
      <c r="D366" s="123"/>
      <c r="E366" s="1"/>
      <c r="F366" s="1">
        <f t="shared" si="0"/>
        <v>3670500</v>
      </c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ht="15.75" customHeight="1" x14ac:dyDescent="0.25">
      <c r="A367" s="111"/>
      <c r="B367" s="111"/>
      <c r="C367" s="111"/>
      <c r="D367" s="123"/>
      <c r="E367" s="1"/>
      <c r="F367" s="1">
        <f t="shared" si="0"/>
        <v>3670500</v>
      </c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ht="15.75" customHeight="1" x14ac:dyDescent="0.25">
      <c r="A368" s="111"/>
      <c r="B368" s="111"/>
      <c r="C368" s="111"/>
      <c r="D368" s="123"/>
      <c r="E368" s="1"/>
      <c r="F368" s="1">
        <f t="shared" si="0"/>
        <v>3670500</v>
      </c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ht="15.75" customHeight="1" x14ac:dyDescent="0.25">
      <c r="A369" s="111"/>
      <c r="B369" s="111"/>
      <c r="C369" s="111"/>
      <c r="D369" s="123"/>
      <c r="E369" s="1"/>
      <c r="F369" s="1">
        <f t="shared" si="0"/>
        <v>3670500</v>
      </c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ht="15.75" customHeight="1" x14ac:dyDescent="0.25">
      <c r="A370" s="111"/>
      <c r="B370" s="111"/>
      <c r="C370" s="111"/>
      <c r="D370" s="123"/>
      <c r="E370" s="1"/>
      <c r="F370" s="1">
        <f t="shared" si="0"/>
        <v>3670500</v>
      </c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ht="15.75" customHeight="1" x14ac:dyDescent="0.25">
      <c r="A371" s="111"/>
      <c r="B371" s="111"/>
      <c r="C371" s="111"/>
      <c r="D371" s="123"/>
      <c r="E371" s="1"/>
      <c r="F371" s="1">
        <f t="shared" si="0"/>
        <v>3670500</v>
      </c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ht="15.75" customHeight="1" x14ac:dyDescent="0.25">
      <c r="A372" s="111"/>
      <c r="B372" s="111"/>
      <c r="C372" s="111"/>
      <c r="D372" s="123"/>
      <c r="E372" s="1"/>
      <c r="F372" s="1">
        <f t="shared" si="0"/>
        <v>3670500</v>
      </c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ht="15.75" customHeight="1" x14ac:dyDescent="0.25">
      <c r="A373" s="111"/>
      <c r="B373" s="111"/>
      <c r="C373" s="111"/>
      <c r="D373" s="123"/>
      <c r="E373" s="1"/>
      <c r="F373" s="1">
        <f t="shared" si="0"/>
        <v>3670500</v>
      </c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ht="15.75" customHeight="1" x14ac:dyDescent="0.25">
      <c r="A374" s="111"/>
      <c r="B374" s="111"/>
      <c r="C374" s="111"/>
      <c r="D374" s="123"/>
      <c r="E374" s="1"/>
      <c r="F374" s="1">
        <f t="shared" si="0"/>
        <v>3670500</v>
      </c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ht="15.75" customHeight="1" x14ac:dyDescent="0.25">
      <c r="A375" s="111"/>
      <c r="B375" s="111"/>
      <c r="C375" s="111"/>
      <c r="D375" s="123"/>
      <c r="E375" s="1"/>
      <c r="F375" s="1">
        <f t="shared" si="0"/>
        <v>3670500</v>
      </c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ht="15.75" customHeight="1" x14ac:dyDescent="0.25">
      <c r="A376" s="111"/>
      <c r="B376" s="111"/>
      <c r="C376" s="111"/>
      <c r="D376" s="123"/>
      <c r="E376" s="1"/>
      <c r="F376" s="1">
        <f t="shared" si="0"/>
        <v>3670500</v>
      </c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ht="15.75" customHeight="1" x14ac:dyDescent="0.25">
      <c r="A377" s="111"/>
      <c r="B377" s="111"/>
      <c r="C377" s="111"/>
      <c r="D377" s="123"/>
      <c r="E377" s="1"/>
      <c r="F377" s="1">
        <f t="shared" si="0"/>
        <v>3670500</v>
      </c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ht="15.75" customHeight="1" x14ac:dyDescent="0.25">
      <c r="A378" s="111"/>
      <c r="B378" s="111"/>
      <c r="C378" s="111"/>
      <c r="D378" s="123"/>
      <c r="E378" s="1"/>
      <c r="F378" s="1">
        <f t="shared" si="0"/>
        <v>3670500</v>
      </c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ht="15.75" customHeight="1" x14ac:dyDescent="0.25">
      <c r="A379" s="111"/>
      <c r="B379" s="111"/>
      <c r="C379" s="111"/>
      <c r="D379" s="123"/>
      <c r="E379" s="1"/>
      <c r="F379" s="1">
        <f t="shared" si="0"/>
        <v>3670500</v>
      </c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ht="15.75" customHeight="1" x14ac:dyDescent="0.25">
      <c r="A380" s="111"/>
      <c r="B380" s="111"/>
      <c r="C380" s="111"/>
      <c r="D380" s="123"/>
      <c r="E380" s="1"/>
      <c r="F380" s="1">
        <f t="shared" si="0"/>
        <v>3670500</v>
      </c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ht="15.75" customHeight="1" x14ac:dyDescent="0.25">
      <c r="A381" s="111"/>
      <c r="B381" s="111"/>
      <c r="C381" s="111"/>
      <c r="D381" s="123"/>
      <c r="E381" s="1"/>
      <c r="F381" s="1">
        <f t="shared" si="0"/>
        <v>3670500</v>
      </c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ht="15.75" customHeight="1" x14ac:dyDescent="0.25">
      <c r="A382" s="111"/>
      <c r="B382" s="111"/>
      <c r="C382" s="111"/>
      <c r="D382" s="123"/>
      <c r="E382" s="1"/>
      <c r="F382" s="1">
        <f t="shared" si="0"/>
        <v>3670500</v>
      </c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ht="15.75" customHeight="1" x14ac:dyDescent="0.25">
      <c r="A383" s="111"/>
      <c r="B383" s="111"/>
      <c r="C383" s="144"/>
      <c r="D383" s="123"/>
      <c r="E383" s="1"/>
      <c r="F383" s="1">
        <f t="shared" si="0"/>
        <v>3670500</v>
      </c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ht="15.75" customHeight="1" x14ac:dyDescent="0.25">
      <c r="A384" s="111"/>
      <c r="B384" s="111"/>
      <c r="C384" s="144"/>
      <c r="D384" s="123"/>
      <c r="E384" s="1"/>
      <c r="F384" s="1">
        <f t="shared" si="0"/>
        <v>3670500</v>
      </c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ht="15.75" customHeight="1" x14ac:dyDescent="0.25">
      <c r="A385" s="111"/>
      <c r="B385" s="111"/>
      <c r="C385" s="144"/>
      <c r="D385" s="123"/>
      <c r="E385" s="1"/>
      <c r="F385" s="1">
        <f t="shared" si="0"/>
        <v>3670500</v>
      </c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ht="15.75" customHeight="1" x14ac:dyDescent="0.25">
      <c r="A386" s="111"/>
      <c r="B386" s="111"/>
      <c r="C386" s="144"/>
      <c r="D386" s="123"/>
      <c r="E386" s="1"/>
      <c r="F386" s="1">
        <f t="shared" si="0"/>
        <v>3670500</v>
      </c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ht="15.75" customHeight="1" x14ac:dyDescent="0.25">
      <c r="A387" s="111"/>
      <c r="B387" s="111"/>
      <c r="C387" s="144"/>
      <c r="D387" s="123"/>
      <c r="E387" s="1"/>
      <c r="F387" s="1">
        <f t="shared" si="0"/>
        <v>3670500</v>
      </c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ht="15.75" customHeight="1" x14ac:dyDescent="0.25">
      <c r="A388" s="111"/>
      <c r="B388" s="111"/>
      <c r="C388" s="144"/>
      <c r="D388" s="123"/>
      <c r="E388" s="1"/>
      <c r="F388" s="1">
        <f t="shared" si="0"/>
        <v>3670500</v>
      </c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ht="15.75" customHeight="1" x14ac:dyDescent="0.25">
      <c r="A389" s="111"/>
      <c r="B389" s="111"/>
      <c r="C389" s="144"/>
      <c r="D389" s="123"/>
      <c r="E389" s="1"/>
      <c r="F389" s="1">
        <f t="shared" si="0"/>
        <v>3670500</v>
      </c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ht="15.75" customHeight="1" x14ac:dyDescent="0.25">
      <c r="A390" s="111"/>
      <c r="B390" s="111"/>
      <c r="C390" s="144"/>
      <c r="D390" s="123"/>
      <c r="E390" s="1"/>
      <c r="F390" s="1">
        <f t="shared" si="0"/>
        <v>3670500</v>
      </c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ht="15.75" customHeight="1" x14ac:dyDescent="0.25">
      <c r="A391" s="111"/>
      <c r="B391" s="111"/>
      <c r="C391" s="144"/>
      <c r="D391" s="123"/>
      <c r="E391" s="1"/>
      <c r="F391" s="1">
        <f t="shared" si="0"/>
        <v>3670500</v>
      </c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ht="15.75" customHeight="1" x14ac:dyDescent="0.25">
      <c r="A392" s="111"/>
      <c r="B392" s="111"/>
      <c r="C392" s="144"/>
      <c r="D392" s="123"/>
      <c r="E392" s="1"/>
      <c r="F392" s="1">
        <f t="shared" si="0"/>
        <v>3670500</v>
      </c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ht="15.75" customHeight="1" x14ac:dyDescent="0.25">
      <c r="A393" s="111"/>
      <c r="B393" s="111"/>
      <c r="C393" s="144"/>
      <c r="D393" s="123"/>
      <c r="E393" s="61"/>
      <c r="F393" s="1">
        <f t="shared" si="0"/>
        <v>3670500</v>
      </c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ht="15.75" customHeight="1" x14ac:dyDescent="0.25">
      <c r="A394" s="111"/>
      <c r="B394" s="111"/>
      <c r="C394" s="144"/>
      <c r="D394" s="123"/>
      <c r="E394" s="61"/>
      <c r="F394" s="1">
        <f t="shared" si="0"/>
        <v>3670500</v>
      </c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ht="15.75" customHeight="1" x14ac:dyDescent="0.25">
      <c r="A395" s="111"/>
      <c r="B395" s="111"/>
      <c r="C395" s="144"/>
      <c r="D395" s="123"/>
      <c r="E395" s="61"/>
      <c r="F395" s="1">
        <f t="shared" si="0"/>
        <v>3670500</v>
      </c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ht="15.75" customHeight="1" x14ac:dyDescent="0.25">
      <c r="A396" s="111"/>
      <c r="B396" s="111"/>
      <c r="C396" s="111"/>
      <c r="D396" s="123"/>
      <c r="E396" s="1"/>
      <c r="F396" s="1">
        <f t="shared" si="0"/>
        <v>3670500</v>
      </c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ht="15.75" customHeight="1" x14ac:dyDescent="0.25">
      <c r="A397" s="111"/>
      <c r="B397" s="111"/>
      <c r="C397" s="111"/>
      <c r="D397" s="123"/>
      <c r="E397" s="1"/>
      <c r="F397" s="1">
        <f t="shared" si="0"/>
        <v>3670500</v>
      </c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ht="15.75" customHeight="1" x14ac:dyDescent="0.25">
      <c r="A398" s="111"/>
      <c r="B398" s="111"/>
      <c r="C398" s="111"/>
      <c r="D398" s="123"/>
      <c r="E398" s="1"/>
      <c r="F398" s="1">
        <f t="shared" si="0"/>
        <v>3670500</v>
      </c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ht="15.75" customHeight="1" x14ac:dyDescent="0.25">
      <c r="A399" s="111"/>
      <c r="B399" s="111"/>
      <c r="C399" s="111"/>
      <c r="D399" s="123"/>
      <c r="E399" s="1"/>
      <c r="F399" s="1">
        <f t="shared" si="0"/>
        <v>3670500</v>
      </c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ht="15.75" customHeight="1" x14ac:dyDescent="0.25">
      <c r="A400" s="111"/>
      <c r="B400" s="111"/>
      <c r="C400" s="111"/>
      <c r="D400" s="123"/>
      <c r="E400" s="1"/>
      <c r="F400" s="1">
        <f t="shared" si="0"/>
        <v>3670500</v>
      </c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ht="15.75" customHeight="1" x14ac:dyDescent="0.25">
      <c r="A401" s="111"/>
      <c r="B401" s="111"/>
      <c r="C401" s="111"/>
      <c r="D401" s="123"/>
      <c r="E401" s="1"/>
      <c r="F401" s="1">
        <f t="shared" si="0"/>
        <v>3670500</v>
      </c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ht="15.75" customHeight="1" x14ac:dyDescent="0.25">
      <c r="A402" s="111"/>
      <c r="B402" s="111"/>
      <c r="C402" s="111"/>
      <c r="D402" s="123"/>
      <c r="E402" s="1"/>
      <c r="F402" s="1">
        <f t="shared" si="0"/>
        <v>3670500</v>
      </c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ht="15.75" customHeight="1" x14ac:dyDescent="0.25">
      <c r="A403" s="111"/>
      <c r="B403" s="111"/>
      <c r="C403" s="111"/>
      <c r="D403" s="123"/>
      <c r="E403" s="1"/>
      <c r="F403" s="1">
        <f t="shared" si="0"/>
        <v>3670500</v>
      </c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ht="15.75" customHeight="1" x14ac:dyDescent="0.25">
      <c r="A404" s="111"/>
      <c r="B404" s="111"/>
      <c r="C404" s="111"/>
      <c r="D404" s="123"/>
      <c r="E404" s="1"/>
      <c r="F404" s="1">
        <f t="shared" si="0"/>
        <v>3670500</v>
      </c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ht="15.75" customHeight="1" x14ac:dyDescent="0.25">
      <c r="A405" s="111"/>
      <c r="B405" s="111"/>
      <c r="C405" s="111"/>
      <c r="D405" s="123"/>
      <c r="E405" s="1"/>
      <c r="F405" s="1">
        <f t="shared" si="0"/>
        <v>3670500</v>
      </c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ht="15.75" customHeight="1" x14ac:dyDescent="0.25">
      <c r="A406" s="111"/>
      <c r="B406" s="111"/>
      <c r="C406" s="111"/>
      <c r="D406" s="123"/>
      <c r="E406" s="1"/>
      <c r="F406" s="1">
        <f t="shared" si="0"/>
        <v>3670500</v>
      </c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ht="15.75" customHeight="1" x14ac:dyDescent="0.25">
      <c r="A407" s="111"/>
      <c r="B407" s="111"/>
      <c r="C407" s="111"/>
      <c r="D407" s="123"/>
      <c r="E407" s="1"/>
      <c r="F407" s="1">
        <f t="shared" si="0"/>
        <v>3670500</v>
      </c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ht="15.75" customHeight="1" x14ac:dyDescent="0.25">
      <c r="A408" s="111"/>
      <c r="B408" s="111"/>
      <c r="C408" s="111"/>
      <c r="D408" s="123"/>
      <c r="E408" s="1"/>
      <c r="F408" s="1">
        <f t="shared" si="0"/>
        <v>3670500</v>
      </c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ht="15.75" customHeight="1" x14ac:dyDescent="0.25">
      <c r="A409" s="111"/>
      <c r="B409" s="111"/>
      <c r="C409" s="111"/>
      <c r="D409" s="123"/>
      <c r="E409" s="1"/>
      <c r="F409" s="1">
        <f t="shared" si="0"/>
        <v>3670500</v>
      </c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ht="15.75" customHeight="1" x14ac:dyDescent="0.25">
      <c r="A410" s="111"/>
      <c r="B410" s="111"/>
      <c r="C410" s="111"/>
      <c r="D410" s="123"/>
      <c r="E410" s="1"/>
      <c r="F410" s="1">
        <f t="shared" si="0"/>
        <v>3670500</v>
      </c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ht="15.75" customHeight="1" x14ac:dyDescent="0.25">
      <c r="A411" s="111"/>
      <c r="B411" s="111"/>
      <c r="C411" s="111"/>
      <c r="D411" s="123"/>
      <c r="E411" s="1"/>
      <c r="F411" s="1">
        <f t="shared" si="0"/>
        <v>3670500</v>
      </c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ht="15.75" customHeight="1" x14ac:dyDescent="0.25">
      <c r="A412" s="111"/>
      <c r="B412" s="111"/>
      <c r="C412" s="111"/>
      <c r="D412" s="123"/>
      <c r="E412" s="1"/>
      <c r="F412" s="1">
        <f t="shared" si="0"/>
        <v>3670500</v>
      </c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ht="15.75" customHeight="1" x14ac:dyDescent="0.25">
      <c r="A413" s="111"/>
      <c r="B413" s="111"/>
      <c r="C413" s="111"/>
      <c r="D413" s="123"/>
      <c r="E413" s="1"/>
      <c r="F413" s="1">
        <f t="shared" si="0"/>
        <v>3670500</v>
      </c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ht="15.75" customHeight="1" x14ac:dyDescent="0.25">
      <c r="A414" s="111"/>
      <c r="B414" s="111"/>
      <c r="C414" s="111"/>
      <c r="D414" s="123"/>
      <c r="E414" s="1"/>
      <c r="F414" s="1">
        <f t="shared" si="0"/>
        <v>3670500</v>
      </c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ht="15.75" customHeight="1" x14ac:dyDescent="0.25">
      <c r="A415" s="111"/>
      <c r="B415" s="111"/>
      <c r="C415" s="147"/>
      <c r="D415" s="119"/>
      <c r="E415" s="1"/>
      <c r="F415" s="1">
        <f t="shared" si="0"/>
        <v>3670500</v>
      </c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ht="15.75" customHeight="1" x14ac:dyDescent="0.25">
      <c r="A416" s="111"/>
      <c r="B416" s="111"/>
      <c r="C416" s="147"/>
      <c r="D416" s="119"/>
      <c r="E416" s="1"/>
      <c r="F416" s="1">
        <f t="shared" si="0"/>
        <v>3670500</v>
      </c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ht="15.75" customHeight="1" x14ac:dyDescent="0.25">
      <c r="A417" s="111"/>
      <c r="B417" s="111"/>
      <c r="C417" s="149"/>
      <c r="D417" s="119"/>
      <c r="E417" s="1"/>
      <c r="F417" s="1">
        <f t="shared" si="0"/>
        <v>3670500</v>
      </c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ht="15.75" customHeight="1" x14ac:dyDescent="0.25">
      <c r="A418" s="111"/>
      <c r="B418" s="111"/>
      <c r="C418" s="150"/>
      <c r="D418" s="119"/>
      <c r="E418" s="1"/>
      <c r="F418" s="1">
        <f t="shared" si="0"/>
        <v>3670500</v>
      </c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ht="15.75" customHeight="1" x14ac:dyDescent="0.25">
      <c r="A419" s="111"/>
      <c r="B419" s="111"/>
      <c r="C419" s="151"/>
      <c r="D419" s="119"/>
      <c r="E419" s="1"/>
      <c r="F419" s="1">
        <f t="shared" si="0"/>
        <v>3670500</v>
      </c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ht="15.75" customHeight="1" x14ac:dyDescent="0.25">
      <c r="A420" s="121"/>
      <c r="B420" s="111"/>
      <c r="C420" s="151"/>
      <c r="D420" s="119"/>
      <c r="E420" s="1"/>
      <c r="F420" s="1">
        <f t="shared" si="0"/>
        <v>3670500</v>
      </c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ht="15.75" customHeight="1" x14ac:dyDescent="0.25">
      <c r="A421" s="121"/>
      <c r="B421" s="111"/>
      <c r="C421" s="151"/>
      <c r="D421" s="119"/>
      <c r="E421" s="1"/>
      <c r="F421" s="1">
        <f t="shared" si="0"/>
        <v>3670500</v>
      </c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ht="15.75" customHeight="1" x14ac:dyDescent="0.25">
      <c r="A422" s="121"/>
      <c r="B422" s="111"/>
      <c r="C422" s="151"/>
      <c r="D422" s="119"/>
      <c r="E422" s="1"/>
      <c r="F422" s="1">
        <f t="shared" si="0"/>
        <v>3670500</v>
      </c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ht="15.75" customHeight="1" x14ac:dyDescent="0.25">
      <c r="A423" s="111"/>
      <c r="B423" s="111"/>
      <c r="C423" s="151"/>
      <c r="D423" s="119"/>
      <c r="E423" s="1"/>
      <c r="F423" s="1">
        <f t="shared" si="0"/>
        <v>3670500</v>
      </c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ht="15.75" customHeight="1" x14ac:dyDescent="0.25">
      <c r="A424" s="111"/>
      <c r="B424" s="111"/>
      <c r="C424" s="151"/>
      <c r="D424" s="119"/>
      <c r="E424" s="1"/>
      <c r="F424" s="1">
        <f t="shared" si="0"/>
        <v>3670500</v>
      </c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ht="15.75" customHeight="1" x14ac:dyDescent="0.25">
      <c r="A425" s="111"/>
      <c r="B425" s="111"/>
      <c r="C425" s="111"/>
      <c r="D425" s="123"/>
      <c r="E425" s="1"/>
      <c r="F425" s="1">
        <f t="shared" si="0"/>
        <v>3670500</v>
      </c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ht="15.75" customHeight="1" x14ac:dyDescent="0.25">
      <c r="A426" s="111"/>
      <c r="B426" s="111"/>
      <c r="C426" s="111"/>
      <c r="D426" s="123"/>
      <c r="E426" s="1"/>
      <c r="F426" s="1">
        <f t="shared" si="0"/>
        <v>3670500</v>
      </c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ht="15.75" customHeight="1" x14ac:dyDescent="0.25">
      <c r="A427" s="111"/>
      <c r="B427" s="111"/>
      <c r="C427" s="111"/>
      <c r="D427" s="123"/>
      <c r="E427" s="1"/>
      <c r="F427" s="1">
        <f t="shared" si="0"/>
        <v>3670500</v>
      </c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ht="15.75" customHeight="1" x14ac:dyDescent="0.25">
      <c r="A428" s="111"/>
      <c r="B428" s="111"/>
      <c r="C428" s="111"/>
      <c r="D428" s="123"/>
      <c r="E428" s="1"/>
      <c r="F428" s="1">
        <f t="shared" si="0"/>
        <v>3670500</v>
      </c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ht="15.75" customHeight="1" x14ac:dyDescent="0.25">
      <c r="A429" s="111"/>
      <c r="B429" s="111"/>
      <c r="C429" s="111"/>
      <c r="D429" s="123"/>
      <c r="E429" s="1"/>
      <c r="F429" s="1">
        <f t="shared" si="0"/>
        <v>3670500</v>
      </c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ht="15.75" customHeight="1" x14ac:dyDescent="0.25">
      <c r="A430" s="111"/>
      <c r="B430" s="111"/>
      <c r="C430" s="111"/>
      <c r="D430" s="123"/>
      <c r="E430" s="1"/>
      <c r="F430" s="1">
        <f t="shared" si="0"/>
        <v>3670500</v>
      </c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ht="15.75" customHeight="1" x14ac:dyDescent="0.25">
      <c r="A431" s="111"/>
      <c r="B431" s="111"/>
      <c r="C431" s="111"/>
      <c r="D431" s="123"/>
      <c r="E431" s="1"/>
      <c r="F431" s="1">
        <f t="shared" si="0"/>
        <v>3670500</v>
      </c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ht="15.75" customHeight="1" x14ac:dyDescent="0.25">
      <c r="A432" s="111"/>
      <c r="B432" s="111"/>
      <c r="C432" s="111"/>
      <c r="D432" s="123"/>
      <c r="E432" s="1"/>
      <c r="F432" s="1">
        <f t="shared" si="0"/>
        <v>3670500</v>
      </c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ht="15.75" customHeight="1" x14ac:dyDescent="0.25">
      <c r="A433" s="111"/>
      <c r="B433" s="111"/>
      <c r="C433" s="111"/>
      <c r="D433" s="123"/>
      <c r="E433" s="1"/>
      <c r="F433" s="1">
        <f t="shared" si="0"/>
        <v>3670500</v>
      </c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ht="15.75" customHeight="1" x14ac:dyDescent="0.25">
      <c r="A434" s="111"/>
      <c r="B434" s="111"/>
      <c r="C434" s="111"/>
      <c r="D434" s="123"/>
      <c r="E434" s="1"/>
      <c r="F434" s="1">
        <f t="shared" si="0"/>
        <v>3670500</v>
      </c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ht="15.75" customHeight="1" x14ac:dyDescent="0.25">
      <c r="A435" s="111"/>
      <c r="B435" s="111"/>
      <c r="C435" s="111"/>
      <c r="D435" s="123"/>
      <c r="E435" s="1"/>
      <c r="F435" s="1">
        <f t="shared" si="0"/>
        <v>3670500</v>
      </c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ht="15.75" customHeight="1" x14ac:dyDescent="0.25">
      <c r="A436" s="111"/>
      <c r="B436" s="111"/>
      <c r="C436" s="111"/>
      <c r="D436" s="123"/>
      <c r="E436" s="1"/>
      <c r="F436" s="1">
        <f t="shared" si="0"/>
        <v>3670500</v>
      </c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ht="15.75" customHeight="1" x14ac:dyDescent="0.25">
      <c r="A437" s="111"/>
      <c r="B437" s="111"/>
      <c r="C437" s="111"/>
      <c r="D437" s="123"/>
      <c r="E437" s="1"/>
      <c r="F437" s="1">
        <f t="shared" si="0"/>
        <v>3670500</v>
      </c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ht="15.75" customHeight="1" x14ac:dyDescent="0.25">
      <c r="A438" s="111"/>
      <c r="B438" s="111"/>
      <c r="C438" s="111"/>
      <c r="D438" s="123"/>
      <c r="E438" s="1"/>
      <c r="F438" s="1">
        <f t="shared" si="0"/>
        <v>3670500</v>
      </c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ht="15.75" customHeight="1" x14ac:dyDescent="0.25">
      <c r="A439" s="111"/>
      <c r="B439" s="111"/>
      <c r="C439" s="111"/>
      <c r="D439" s="123"/>
      <c r="E439" s="1"/>
      <c r="F439" s="1">
        <f t="shared" si="0"/>
        <v>3670500</v>
      </c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ht="15.75" customHeight="1" x14ac:dyDescent="0.25">
      <c r="A440" s="111"/>
      <c r="B440" s="111"/>
      <c r="C440" s="111"/>
      <c r="D440" s="123"/>
      <c r="E440" s="1"/>
      <c r="F440" s="1">
        <f t="shared" si="0"/>
        <v>3670500</v>
      </c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ht="15.75" customHeight="1" x14ac:dyDescent="0.25">
      <c r="A441" s="111"/>
      <c r="B441" s="111"/>
      <c r="C441" s="111"/>
      <c r="D441" s="123"/>
      <c r="E441" s="1"/>
      <c r="F441" s="1">
        <f t="shared" si="0"/>
        <v>3670500</v>
      </c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ht="15.75" customHeight="1" x14ac:dyDescent="0.25">
      <c r="A442" s="111"/>
      <c r="B442" s="111"/>
      <c r="C442" s="111"/>
      <c r="D442" s="123"/>
      <c r="E442" s="1"/>
      <c r="F442" s="1">
        <f t="shared" si="0"/>
        <v>3670500</v>
      </c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ht="15.75" customHeight="1" x14ac:dyDescent="0.25">
      <c r="A443" s="111"/>
      <c r="B443" s="111"/>
      <c r="C443" s="111"/>
      <c r="D443" s="123"/>
      <c r="E443" s="1"/>
      <c r="F443" s="1">
        <f t="shared" si="0"/>
        <v>3670500</v>
      </c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ht="15.75" customHeight="1" x14ac:dyDescent="0.25">
      <c r="A444" s="111"/>
      <c r="B444" s="111"/>
      <c r="C444" s="111"/>
      <c r="D444" s="123"/>
      <c r="E444" s="1"/>
      <c r="F444" s="1">
        <f t="shared" si="0"/>
        <v>3670500</v>
      </c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ht="15.75" customHeight="1" x14ac:dyDescent="0.25">
      <c r="A445" s="111"/>
      <c r="B445" s="111"/>
      <c r="C445" s="111"/>
      <c r="D445" s="123"/>
      <c r="E445" s="1"/>
      <c r="F445" s="1">
        <f t="shared" si="0"/>
        <v>3670500</v>
      </c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ht="15.75" customHeight="1" x14ac:dyDescent="0.25">
      <c r="A446" s="111"/>
      <c r="B446" s="111"/>
      <c r="C446" s="111"/>
      <c r="D446" s="123"/>
      <c r="E446" s="1"/>
      <c r="F446" s="1">
        <f t="shared" si="0"/>
        <v>3670500</v>
      </c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ht="15.75" customHeight="1" x14ac:dyDescent="0.25">
      <c r="A447" s="111"/>
      <c r="B447" s="111"/>
      <c r="C447" s="111"/>
      <c r="D447" s="123"/>
      <c r="E447" s="1"/>
      <c r="F447" s="1">
        <f t="shared" si="0"/>
        <v>3670500</v>
      </c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ht="15.75" customHeight="1" x14ac:dyDescent="0.25">
      <c r="A448" s="111"/>
      <c r="B448" s="111"/>
      <c r="C448" s="111"/>
      <c r="D448" s="123"/>
      <c r="E448" s="1"/>
      <c r="F448" s="1">
        <f t="shared" si="0"/>
        <v>3670500</v>
      </c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ht="15.75" customHeight="1" x14ac:dyDescent="0.25">
      <c r="A449" s="111"/>
      <c r="B449" s="111"/>
      <c r="C449" s="144"/>
      <c r="D449" s="123"/>
      <c r="E449" s="1"/>
      <c r="F449" s="1">
        <f t="shared" si="0"/>
        <v>3670500</v>
      </c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ht="15.75" customHeight="1" x14ac:dyDescent="0.25">
      <c r="A450" s="111"/>
      <c r="B450" s="111"/>
      <c r="C450" s="144"/>
      <c r="D450" s="123"/>
      <c r="E450" s="1"/>
      <c r="F450" s="1">
        <f t="shared" si="0"/>
        <v>3670500</v>
      </c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ht="15.75" customHeight="1" x14ac:dyDescent="0.25">
      <c r="A451" s="111"/>
      <c r="B451" s="111"/>
      <c r="C451" s="144"/>
      <c r="D451" s="123"/>
      <c r="E451" s="1"/>
      <c r="F451" s="1">
        <f t="shared" si="0"/>
        <v>3670500</v>
      </c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ht="15.75" customHeight="1" x14ac:dyDescent="0.25">
      <c r="A452" s="111"/>
      <c r="B452" s="111"/>
      <c r="C452" s="144"/>
      <c r="D452" s="123"/>
      <c r="E452" s="1"/>
      <c r="F452" s="1">
        <f t="shared" si="0"/>
        <v>3670500</v>
      </c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ht="15.75" customHeight="1" x14ac:dyDescent="0.25">
      <c r="A453" s="111"/>
      <c r="B453" s="111"/>
      <c r="C453" s="144"/>
      <c r="D453" s="123"/>
      <c r="E453" s="1"/>
      <c r="F453" s="1">
        <f t="shared" si="0"/>
        <v>3670500</v>
      </c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ht="15.75" customHeight="1" x14ac:dyDescent="0.25">
      <c r="A454" s="111"/>
      <c r="B454" s="111"/>
      <c r="C454" s="144"/>
      <c r="D454" s="123"/>
      <c r="E454" s="1"/>
      <c r="F454" s="1">
        <f t="shared" si="0"/>
        <v>3670500</v>
      </c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ht="15.75" customHeight="1" x14ac:dyDescent="0.25">
      <c r="A455" s="111"/>
      <c r="B455" s="111"/>
      <c r="C455" s="144"/>
      <c r="D455" s="123"/>
      <c r="E455" s="1"/>
      <c r="F455" s="1">
        <f t="shared" si="0"/>
        <v>3670500</v>
      </c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ht="15.75" customHeight="1" x14ac:dyDescent="0.25">
      <c r="A456" s="111"/>
      <c r="B456" s="111"/>
      <c r="C456" s="144"/>
      <c r="D456" s="123"/>
      <c r="E456" s="1"/>
      <c r="F456" s="1">
        <f t="shared" si="0"/>
        <v>3670500</v>
      </c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ht="15.75" customHeight="1" x14ac:dyDescent="0.25">
      <c r="A457" s="111"/>
      <c r="B457" s="111"/>
      <c r="C457" s="144"/>
      <c r="D457" s="123"/>
      <c r="E457" s="1"/>
      <c r="F457" s="1">
        <f t="shared" si="0"/>
        <v>3670500</v>
      </c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ht="15.75" customHeight="1" x14ac:dyDescent="0.25">
      <c r="A458" s="111"/>
      <c r="B458" s="111"/>
      <c r="C458" s="144"/>
      <c r="D458" s="123"/>
      <c r="E458" s="1"/>
      <c r="F458" s="1">
        <f t="shared" si="0"/>
        <v>3670500</v>
      </c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ht="15.75" customHeight="1" x14ac:dyDescent="0.25">
      <c r="A459" s="111"/>
      <c r="B459" s="111"/>
      <c r="C459" s="144"/>
      <c r="D459" s="123"/>
      <c r="E459" s="61"/>
      <c r="F459" s="1">
        <f t="shared" si="0"/>
        <v>3670500</v>
      </c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ht="15.75" customHeight="1" x14ac:dyDescent="0.25">
      <c r="A460" s="111"/>
      <c r="B460" s="111"/>
      <c r="C460" s="144"/>
      <c r="D460" s="123"/>
      <c r="E460" s="61"/>
      <c r="F460" s="1">
        <f t="shared" si="0"/>
        <v>3670500</v>
      </c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ht="15.75" customHeight="1" x14ac:dyDescent="0.25">
      <c r="A461" s="111"/>
      <c r="B461" s="111"/>
      <c r="C461" s="144"/>
      <c r="D461" s="123"/>
      <c r="E461" s="61"/>
      <c r="F461" s="1">
        <f t="shared" si="0"/>
        <v>3670500</v>
      </c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ht="15.75" customHeight="1" x14ac:dyDescent="0.25">
      <c r="A462" s="111"/>
      <c r="B462" s="111"/>
      <c r="C462" s="111"/>
      <c r="D462" s="123"/>
      <c r="E462" s="1"/>
      <c r="F462" s="1">
        <f t="shared" si="0"/>
        <v>3670500</v>
      </c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ht="15.75" customHeight="1" x14ac:dyDescent="0.25">
      <c r="A463" s="111"/>
      <c r="B463" s="111"/>
      <c r="C463" s="111"/>
      <c r="D463" s="123"/>
      <c r="E463" s="1"/>
      <c r="F463" s="1">
        <f t="shared" si="0"/>
        <v>3670500</v>
      </c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ht="15.75" customHeight="1" x14ac:dyDescent="0.25">
      <c r="A464" s="111"/>
      <c r="B464" s="111"/>
      <c r="C464" s="111"/>
      <c r="D464" s="123"/>
      <c r="E464" s="1"/>
      <c r="F464" s="1">
        <f t="shared" si="0"/>
        <v>3670500</v>
      </c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ht="15.75" customHeight="1" x14ac:dyDescent="0.25">
      <c r="A465" s="111"/>
      <c r="B465" s="111"/>
      <c r="C465" s="111"/>
      <c r="D465" s="123"/>
      <c r="E465" s="1"/>
      <c r="F465" s="1">
        <f t="shared" si="0"/>
        <v>3670500</v>
      </c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ht="15.75" customHeight="1" x14ac:dyDescent="0.25">
      <c r="A466" s="111"/>
      <c r="B466" s="111"/>
      <c r="C466" s="111"/>
      <c r="D466" s="123"/>
      <c r="E466" s="1"/>
      <c r="F466" s="1">
        <f t="shared" si="0"/>
        <v>3670500</v>
      </c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ht="15.75" customHeight="1" x14ac:dyDescent="0.25">
      <c r="A467" s="111"/>
      <c r="B467" s="111"/>
      <c r="C467" s="111"/>
      <c r="D467" s="123"/>
      <c r="E467" s="1"/>
      <c r="F467" s="1">
        <f t="shared" si="0"/>
        <v>3670500</v>
      </c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ht="15.75" customHeight="1" x14ac:dyDescent="0.25">
      <c r="A468" s="111"/>
      <c r="B468" s="111"/>
      <c r="C468" s="111"/>
      <c r="D468" s="123"/>
      <c r="E468" s="1"/>
      <c r="F468" s="1">
        <f t="shared" si="0"/>
        <v>3670500</v>
      </c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ht="15.75" customHeight="1" x14ac:dyDescent="0.25">
      <c r="A469" s="111"/>
      <c r="B469" s="111"/>
      <c r="C469" s="111"/>
      <c r="D469" s="123"/>
      <c r="E469" s="1"/>
      <c r="F469" s="1">
        <f t="shared" si="0"/>
        <v>3670500</v>
      </c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ht="15.75" customHeight="1" x14ac:dyDescent="0.25">
      <c r="A470" s="111"/>
      <c r="B470" s="111"/>
      <c r="C470" s="111"/>
      <c r="D470" s="123"/>
      <c r="E470" s="1"/>
      <c r="F470" s="1">
        <f t="shared" si="0"/>
        <v>3670500</v>
      </c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ht="15.75" customHeight="1" x14ac:dyDescent="0.25">
      <c r="A471" s="111"/>
      <c r="B471" s="111"/>
      <c r="C471" s="111"/>
      <c r="D471" s="123"/>
      <c r="E471" s="1"/>
      <c r="F471" s="1">
        <f t="shared" si="0"/>
        <v>3670500</v>
      </c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ht="15.75" customHeight="1" x14ac:dyDescent="0.25">
      <c r="A472" s="111"/>
      <c r="B472" s="111"/>
      <c r="C472" s="111"/>
      <c r="D472" s="123"/>
      <c r="E472" s="1"/>
      <c r="F472" s="1">
        <f t="shared" si="0"/>
        <v>3670500</v>
      </c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ht="15.75" customHeight="1" x14ac:dyDescent="0.25">
      <c r="A473" s="111"/>
      <c r="B473" s="111"/>
      <c r="C473" s="111"/>
      <c r="D473" s="123"/>
      <c r="E473" s="1"/>
      <c r="F473" s="1">
        <f t="shared" si="0"/>
        <v>3670500</v>
      </c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ht="15.75" customHeight="1" x14ac:dyDescent="0.25">
      <c r="A474" s="111"/>
      <c r="B474" s="111"/>
      <c r="C474" s="111"/>
      <c r="D474" s="123"/>
      <c r="E474" s="1"/>
      <c r="F474" s="1">
        <f t="shared" si="0"/>
        <v>3670500</v>
      </c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ht="15.75" customHeight="1" x14ac:dyDescent="0.25">
      <c r="A475" s="111"/>
      <c r="B475" s="111"/>
      <c r="C475" s="111"/>
      <c r="D475" s="123"/>
      <c r="E475" s="1"/>
      <c r="F475" s="1">
        <f t="shared" si="0"/>
        <v>3670500</v>
      </c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ht="15.75" customHeight="1" x14ac:dyDescent="0.25">
      <c r="A476" s="111"/>
      <c r="B476" s="111"/>
      <c r="C476" s="111"/>
      <c r="D476" s="123"/>
      <c r="E476" s="1"/>
      <c r="F476" s="1">
        <f t="shared" si="0"/>
        <v>3670500</v>
      </c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ht="15.75" customHeight="1" x14ac:dyDescent="0.25">
      <c r="A477" s="111"/>
      <c r="B477" s="111"/>
      <c r="C477" s="111"/>
      <c r="D477" s="123"/>
      <c r="E477" s="1"/>
      <c r="F477" s="1">
        <f t="shared" si="0"/>
        <v>3670500</v>
      </c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ht="15.75" customHeight="1" x14ac:dyDescent="0.25">
      <c r="A478" s="111"/>
      <c r="B478" s="111"/>
      <c r="C478" s="111"/>
      <c r="D478" s="123"/>
      <c r="E478" s="1"/>
      <c r="F478" s="1">
        <f t="shared" si="0"/>
        <v>3670500</v>
      </c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ht="15.75" customHeight="1" x14ac:dyDescent="0.25">
      <c r="A479" s="111"/>
      <c r="B479" s="111"/>
      <c r="C479" s="111"/>
      <c r="D479" s="123"/>
      <c r="E479" s="1"/>
      <c r="F479" s="1">
        <f t="shared" si="0"/>
        <v>3670500</v>
      </c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ht="15.75" customHeight="1" x14ac:dyDescent="0.25">
      <c r="A480" s="111"/>
      <c r="B480" s="111"/>
      <c r="C480" s="111"/>
      <c r="D480" s="123"/>
      <c r="E480" s="1"/>
      <c r="F480" s="1">
        <f t="shared" si="0"/>
        <v>3670500</v>
      </c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ht="15.75" customHeight="1" x14ac:dyDescent="0.25">
      <c r="A481" s="111"/>
      <c r="B481" s="111"/>
      <c r="C481" s="111"/>
      <c r="D481" s="123"/>
      <c r="E481" s="1"/>
      <c r="F481" s="1">
        <f t="shared" si="0"/>
        <v>3670500</v>
      </c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ht="15.75" customHeight="1" x14ac:dyDescent="0.25">
      <c r="A482" s="111"/>
      <c r="B482" s="111"/>
      <c r="C482" s="111"/>
      <c r="D482" s="123"/>
      <c r="E482" s="1"/>
      <c r="F482" s="1">
        <f t="shared" si="0"/>
        <v>3670500</v>
      </c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ht="15.75" customHeight="1" x14ac:dyDescent="0.25">
      <c r="A483" s="111"/>
      <c r="B483" s="111"/>
      <c r="C483" s="111"/>
      <c r="D483" s="123"/>
      <c r="E483" s="1"/>
      <c r="F483" s="1">
        <f t="shared" si="0"/>
        <v>3670500</v>
      </c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ht="15.75" customHeight="1" x14ac:dyDescent="0.25">
      <c r="A484" s="111"/>
      <c r="B484" s="111"/>
      <c r="C484" s="111"/>
      <c r="D484" s="123"/>
      <c r="E484" s="1"/>
      <c r="F484" s="1">
        <f t="shared" si="0"/>
        <v>3670500</v>
      </c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ht="15.75" customHeight="1" x14ac:dyDescent="0.25">
      <c r="A485" s="111"/>
      <c r="B485" s="111"/>
      <c r="C485" s="111"/>
      <c r="D485" s="123"/>
      <c r="E485" s="1"/>
      <c r="F485" s="1">
        <f t="shared" si="0"/>
        <v>3670500</v>
      </c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ht="15.75" customHeight="1" x14ac:dyDescent="0.25">
      <c r="A486" s="111"/>
      <c r="B486" s="111"/>
      <c r="C486" s="111"/>
      <c r="D486" s="123"/>
      <c r="E486" s="1"/>
      <c r="F486" s="1">
        <f t="shared" si="0"/>
        <v>3670500</v>
      </c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ht="15.75" customHeight="1" x14ac:dyDescent="0.25">
      <c r="A487" s="111"/>
      <c r="B487" s="111"/>
      <c r="C487" s="111"/>
      <c r="D487" s="123"/>
      <c r="E487" s="1"/>
      <c r="F487" s="1">
        <f t="shared" si="0"/>
        <v>3670500</v>
      </c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ht="15.75" customHeight="1" x14ac:dyDescent="0.25">
      <c r="A488" s="111"/>
      <c r="B488" s="111"/>
      <c r="C488" s="111"/>
      <c r="D488" s="123"/>
      <c r="E488" s="1"/>
      <c r="F488" s="1">
        <f t="shared" si="0"/>
        <v>3670500</v>
      </c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ht="15.75" customHeight="1" x14ac:dyDescent="0.25">
      <c r="A489" s="111"/>
      <c r="B489" s="111"/>
      <c r="C489" s="111"/>
      <c r="D489" s="123"/>
      <c r="E489" s="1"/>
      <c r="F489" s="1">
        <f t="shared" si="0"/>
        <v>3670500</v>
      </c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ht="15.75" customHeight="1" x14ac:dyDescent="0.25">
      <c r="A490" s="111"/>
      <c r="B490" s="111"/>
      <c r="C490" s="111"/>
      <c r="D490" s="123"/>
      <c r="E490" s="1"/>
      <c r="F490" s="1">
        <f t="shared" si="0"/>
        <v>3670500</v>
      </c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ht="15.75" customHeight="1" x14ac:dyDescent="0.25">
      <c r="A491" s="111"/>
      <c r="B491" s="111"/>
      <c r="C491" s="111"/>
      <c r="D491" s="123"/>
      <c r="E491" s="1"/>
      <c r="F491" s="1">
        <f t="shared" si="0"/>
        <v>3670500</v>
      </c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ht="15.75" customHeight="1" x14ac:dyDescent="0.25">
      <c r="A492" s="111"/>
      <c r="B492" s="111"/>
      <c r="C492" s="111"/>
      <c r="D492" s="123"/>
      <c r="E492" s="1"/>
      <c r="F492" s="1">
        <f t="shared" si="0"/>
        <v>3670500</v>
      </c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ht="15.75" customHeight="1" x14ac:dyDescent="0.25">
      <c r="A493" s="111"/>
      <c r="B493" s="111"/>
      <c r="C493" s="111"/>
      <c r="D493" s="123"/>
      <c r="E493" s="1"/>
      <c r="F493" s="1">
        <f t="shared" si="0"/>
        <v>3670500</v>
      </c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ht="15.75" customHeight="1" x14ac:dyDescent="0.25">
      <c r="A494" s="111"/>
      <c r="B494" s="111"/>
      <c r="C494" s="111"/>
      <c r="D494" s="123"/>
      <c r="E494" s="1"/>
      <c r="F494" s="1">
        <f t="shared" si="0"/>
        <v>3670500</v>
      </c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ht="15.75" customHeight="1" x14ac:dyDescent="0.25">
      <c r="A495" s="111"/>
      <c r="B495" s="111"/>
      <c r="C495" s="111"/>
      <c r="D495" s="123"/>
      <c r="E495" s="1"/>
      <c r="F495" s="1">
        <f t="shared" si="0"/>
        <v>3670500</v>
      </c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ht="15.75" customHeight="1" x14ac:dyDescent="0.25">
      <c r="A496" s="111"/>
      <c r="B496" s="111"/>
      <c r="C496" s="111"/>
      <c r="D496" s="123"/>
      <c r="E496" s="1"/>
      <c r="F496" s="1">
        <f t="shared" si="0"/>
        <v>3670500</v>
      </c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ht="15.75" customHeight="1" x14ac:dyDescent="0.25">
      <c r="A497" s="111"/>
      <c r="B497" s="111"/>
      <c r="C497" s="111"/>
      <c r="D497" s="123"/>
      <c r="E497" s="1"/>
      <c r="F497" s="1">
        <f t="shared" si="0"/>
        <v>3670500</v>
      </c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ht="15.75" customHeight="1" x14ac:dyDescent="0.25">
      <c r="A498" s="111"/>
      <c r="B498" s="111"/>
      <c r="C498" s="111"/>
      <c r="D498" s="123"/>
      <c r="E498" s="1"/>
      <c r="F498" s="1">
        <f t="shared" si="0"/>
        <v>3670500</v>
      </c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ht="15.75" customHeight="1" x14ac:dyDescent="0.25">
      <c r="A499" s="111"/>
      <c r="B499" s="111"/>
      <c r="C499" s="111"/>
      <c r="D499" s="123"/>
      <c r="E499" s="1"/>
      <c r="F499" s="1">
        <f t="shared" si="0"/>
        <v>3670500</v>
      </c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ht="15.75" customHeight="1" x14ac:dyDescent="0.25">
      <c r="A500" s="111"/>
      <c r="B500" s="111"/>
      <c r="C500" s="111"/>
      <c r="D500" s="123"/>
      <c r="E500" s="1"/>
      <c r="F500" s="1">
        <f t="shared" si="0"/>
        <v>3670500</v>
      </c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ht="15.75" customHeight="1" x14ac:dyDescent="0.25">
      <c r="A501" s="111"/>
      <c r="B501" s="111"/>
      <c r="C501" s="111"/>
      <c r="D501" s="123"/>
      <c r="E501" s="1"/>
      <c r="F501" s="1">
        <f t="shared" si="0"/>
        <v>3670500</v>
      </c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ht="15.75" customHeight="1" x14ac:dyDescent="0.25">
      <c r="A502" s="111"/>
      <c r="B502" s="111"/>
      <c r="C502" s="111"/>
      <c r="D502" s="123"/>
      <c r="E502" s="1"/>
      <c r="F502" s="1">
        <f t="shared" si="0"/>
        <v>3670500</v>
      </c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ht="15.75" customHeight="1" x14ac:dyDescent="0.25">
      <c r="A503" s="111"/>
      <c r="B503" s="111"/>
      <c r="C503" s="111"/>
      <c r="D503" s="123"/>
      <c r="E503" s="1"/>
      <c r="F503" s="1">
        <f t="shared" si="0"/>
        <v>3670500</v>
      </c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ht="15.75" customHeight="1" x14ac:dyDescent="0.25">
      <c r="A504" s="111"/>
      <c r="B504" s="111"/>
      <c r="C504" s="111"/>
      <c r="D504" s="123"/>
      <c r="E504" s="1"/>
      <c r="F504" s="1">
        <f t="shared" si="0"/>
        <v>3670500</v>
      </c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ht="15.75" customHeight="1" x14ac:dyDescent="0.25">
      <c r="A505" s="111"/>
      <c r="B505" s="111"/>
      <c r="C505" s="144"/>
      <c r="D505" s="123"/>
      <c r="E505" s="1"/>
      <c r="F505" s="1">
        <f t="shared" si="0"/>
        <v>3670500</v>
      </c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ht="15.75" customHeight="1" x14ac:dyDescent="0.25">
      <c r="A506" s="111"/>
      <c r="B506" s="111"/>
      <c r="C506" s="144"/>
      <c r="D506" s="123"/>
      <c r="E506" s="1"/>
      <c r="F506" s="1">
        <f t="shared" si="0"/>
        <v>3670500</v>
      </c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ht="15.75" customHeight="1" x14ac:dyDescent="0.25">
      <c r="A507" s="111"/>
      <c r="B507" s="111"/>
      <c r="C507" s="144"/>
      <c r="D507" s="123"/>
      <c r="E507" s="1"/>
      <c r="F507" s="1">
        <f t="shared" si="0"/>
        <v>3670500</v>
      </c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ht="15.75" customHeight="1" x14ac:dyDescent="0.25">
      <c r="A508" s="111"/>
      <c r="B508" s="111"/>
      <c r="C508" s="144"/>
      <c r="D508" s="123"/>
      <c r="E508" s="1"/>
      <c r="F508" s="1">
        <f t="shared" si="0"/>
        <v>3670500</v>
      </c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ht="15.75" customHeight="1" x14ac:dyDescent="0.25">
      <c r="A509" s="111"/>
      <c r="B509" s="111"/>
      <c r="C509" s="144"/>
      <c r="D509" s="123"/>
      <c r="E509" s="1"/>
      <c r="F509" s="1">
        <f t="shared" si="0"/>
        <v>3670500</v>
      </c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ht="15.75" customHeight="1" x14ac:dyDescent="0.25">
      <c r="A510" s="111"/>
      <c r="B510" s="111"/>
      <c r="C510" s="144"/>
      <c r="D510" s="123"/>
      <c r="E510" s="1"/>
      <c r="F510" s="1">
        <f t="shared" si="0"/>
        <v>3670500</v>
      </c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ht="15.75" customHeight="1" x14ac:dyDescent="0.25">
      <c r="A511" s="111"/>
      <c r="B511" s="111"/>
      <c r="C511" s="144"/>
      <c r="D511" s="123"/>
      <c r="E511" s="1"/>
      <c r="F511" s="1">
        <f t="shared" si="0"/>
        <v>3670500</v>
      </c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ht="15.75" customHeight="1" x14ac:dyDescent="0.25">
      <c r="A512" s="111"/>
      <c r="B512" s="111"/>
      <c r="C512" s="144"/>
      <c r="D512" s="123"/>
      <c r="E512" s="1"/>
      <c r="F512" s="1">
        <f t="shared" si="0"/>
        <v>3670500</v>
      </c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ht="15.75" customHeight="1" x14ac:dyDescent="0.25">
      <c r="A513" s="111"/>
      <c r="B513" s="111"/>
      <c r="C513" s="144"/>
      <c r="D513" s="123"/>
      <c r="E513" s="1"/>
      <c r="F513" s="1">
        <f t="shared" si="0"/>
        <v>3670500</v>
      </c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ht="15.75" customHeight="1" x14ac:dyDescent="0.25">
      <c r="A514" s="111"/>
      <c r="B514" s="111"/>
      <c r="C514" s="144"/>
      <c r="D514" s="123"/>
      <c r="E514" s="1"/>
      <c r="F514" s="1">
        <f t="shared" si="0"/>
        <v>3670500</v>
      </c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ht="15.75" customHeight="1" x14ac:dyDescent="0.25">
      <c r="A515" s="111"/>
      <c r="B515" s="111"/>
      <c r="C515" s="144"/>
      <c r="D515" s="123"/>
      <c r="E515" s="61"/>
      <c r="F515" s="1">
        <f t="shared" si="0"/>
        <v>3670500</v>
      </c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ht="15.75" customHeight="1" x14ac:dyDescent="0.25">
      <c r="A516" s="111"/>
      <c r="B516" s="111"/>
      <c r="C516" s="144"/>
      <c r="D516" s="123"/>
      <c r="E516" s="61"/>
      <c r="F516" s="1">
        <f t="shared" si="0"/>
        <v>3670500</v>
      </c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ht="15.75" customHeight="1" x14ac:dyDescent="0.25">
      <c r="A517" s="111"/>
      <c r="B517" s="111"/>
      <c r="C517" s="144"/>
      <c r="D517" s="123"/>
      <c r="E517" s="61"/>
      <c r="F517" s="1">
        <f t="shared" si="0"/>
        <v>3670500</v>
      </c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ht="15.75" customHeight="1" x14ac:dyDescent="0.25">
      <c r="A518" s="111"/>
      <c r="B518" s="111"/>
      <c r="C518" s="111"/>
      <c r="D518" s="123"/>
      <c r="E518" s="1"/>
      <c r="F518" s="1">
        <f t="shared" si="0"/>
        <v>3670500</v>
      </c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ht="15.75" customHeight="1" x14ac:dyDescent="0.25">
      <c r="A519" s="111"/>
      <c r="B519" s="111"/>
      <c r="C519" s="111"/>
      <c r="D519" s="123"/>
      <c r="E519" s="1"/>
      <c r="F519" s="1">
        <f t="shared" si="0"/>
        <v>3670500</v>
      </c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ht="15.75" customHeight="1" x14ac:dyDescent="0.25">
      <c r="A520" s="111"/>
      <c r="B520" s="111"/>
      <c r="C520" s="111"/>
      <c r="D520" s="123"/>
      <c r="E520" s="1"/>
      <c r="F520" s="1">
        <f t="shared" si="0"/>
        <v>3670500</v>
      </c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ht="15.75" customHeight="1" x14ac:dyDescent="0.25">
      <c r="A521" s="111"/>
      <c r="B521" s="111"/>
      <c r="C521" s="111"/>
      <c r="D521" s="123"/>
      <c r="E521" s="1"/>
      <c r="F521" s="1">
        <f t="shared" si="0"/>
        <v>3670500</v>
      </c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ht="15.75" customHeight="1" x14ac:dyDescent="0.25">
      <c r="A522" s="111"/>
      <c r="B522" s="111"/>
      <c r="C522" s="111"/>
      <c r="D522" s="123"/>
      <c r="E522" s="1"/>
      <c r="F522" s="1">
        <f t="shared" si="0"/>
        <v>3670500</v>
      </c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ht="15.75" customHeight="1" x14ac:dyDescent="0.25">
      <c r="A523" s="111"/>
      <c r="B523" s="111"/>
      <c r="C523" s="111"/>
      <c r="D523" s="123"/>
      <c r="E523" s="1"/>
      <c r="F523" s="1">
        <f t="shared" si="0"/>
        <v>3670500</v>
      </c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ht="15.75" customHeight="1" x14ac:dyDescent="0.25">
      <c r="A524" s="111"/>
      <c r="B524" s="111"/>
      <c r="C524" s="111"/>
      <c r="D524" s="123"/>
      <c r="E524" s="1"/>
      <c r="F524" s="1">
        <f t="shared" si="0"/>
        <v>3670500</v>
      </c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ht="15.75" customHeight="1" x14ac:dyDescent="0.25">
      <c r="A525" s="111"/>
      <c r="B525" s="111"/>
      <c r="C525" s="111"/>
      <c r="D525" s="123"/>
      <c r="E525" s="1"/>
      <c r="F525" s="1">
        <f t="shared" si="0"/>
        <v>3670500</v>
      </c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ht="15.75" customHeight="1" x14ac:dyDescent="0.25">
      <c r="A526" s="111"/>
      <c r="B526" s="111"/>
      <c r="C526" s="111"/>
      <c r="D526" s="123"/>
      <c r="E526" s="1"/>
      <c r="F526" s="1">
        <f t="shared" si="0"/>
        <v>3670500</v>
      </c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ht="15.75" customHeight="1" x14ac:dyDescent="0.25">
      <c r="A527" s="111"/>
      <c r="B527" s="111"/>
      <c r="C527" s="111"/>
      <c r="D527" s="123"/>
      <c r="E527" s="1"/>
      <c r="F527" s="1">
        <f t="shared" si="0"/>
        <v>3670500</v>
      </c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ht="15.75" customHeight="1" x14ac:dyDescent="0.25">
      <c r="A528" s="111"/>
      <c r="B528" s="111"/>
      <c r="C528" s="111"/>
      <c r="D528" s="123"/>
      <c r="E528" s="1"/>
      <c r="F528" s="1">
        <f t="shared" si="0"/>
        <v>3670500</v>
      </c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ht="15.75" customHeight="1" x14ac:dyDescent="0.25">
      <c r="A529" s="111"/>
      <c r="B529" s="111"/>
      <c r="C529" s="111"/>
      <c r="D529" s="123"/>
      <c r="E529" s="1"/>
      <c r="F529" s="1">
        <f t="shared" si="0"/>
        <v>3670500</v>
      </c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ht="15.75" customHeight="1" x14ac:dyDescent="0.25">
      <c r="A530" s="111"/>
      <c r="B530" s="111"/>
      <c r="C530" s="111"/>
      <c r="D530" s="123"/>
      <c r="E530" s="1"/>
      <c r="F530" s="1">
        <f t="shared" si="0"/>
        <v>3670500</v>
      </c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ht="15.75" customHeight="1" x14ac:dyDescent="0.25">
      <c r="A531" s="111"/>
      <c r="B531" s="111"/>
      <c r="C531" s="111"/>
      <c r="D531" s="123"/>
      <c r="E531" s="1"/>
      <c r="F531" s="1">
        <f t="shared" si="0"/>
        <v>3670500</v>
      </c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ht="15.75" customHeight="1" x14ac:dyDescent="0.25">
      <c r="A532" s="111"/>
      <c r="B532" s="111"/>
      <c r="C532" s="111"/>
      <c r="D532" s="123"/>
      <c r="E532" s="1"/>
      <c r="F532" s="1">
        <f t="shared" si="0"/>
        <v>3670500</v>
      </c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ht="15.75" customHeight="1" x14ac:dyDescent="0.25">
      <c r="A533" s="111"/>
      <c r="B533" s="111"/>
      <c r="C533" s="111"/>
      <c r="D533" s="123"/>
      <c r="E533" s="1"/>
      <c r="F533" s="1">
        <f t="shared" si="0"/>
        <v>3670500</v>
      </c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ht="15.75" customHeight="1" x14ac:dyDescent="0.25">
      <c r="A534" s="111"/>
      <c r="B534" s="111"/>
      <c r="C534" s="111"/>
      <c r="D534" s="123"/>
      <c r="E534" s="1"/>
      <c r="F534" s="1">
        <f t="shared" si="0"/>
        <v>3670500</v>
      </c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ht="15.75" customHeight="1" x14ac:dyDescent="0.25">
      <c r="A535" s="111"/>
      <c r="B535" s="111"/>
      <c r="C535" s="111"/>
      <c r="D535" s="123"/>
      <c r="E535" s="1"/>
      <c r="F535" s="1">
        <f t="shared" si="0"/>
        <v>3670500</v>
      </c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ht="15.75" customHeight="1" x14ac:dyDescent="0.25">
      <c r="A536" s="111"/>
      <c r="B536" s="111"/>
      <c r="C536" s="111"/>
      <c r="D536" s="123"/>
      <c r="E536" s="1"/>
      <c r="F536" s="1">
        <f t="shared" si="0"/>
        <v>3670500</v>
      </c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ht="15.75" customHeight="1" x14ac:dyDescent="0.25">
      <c r="A537" s="117"/>
      <c r="B537" s="111"/>
      <c r="C537" s="151"/>
      <c r="D537" s="119"/>
      <c r="E537" s="1"/>
      <c r="F537" s="1">
        <f t="shared" si="0"/>
        <v>3670500</v>
      </c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ht="15.75" customHeight="1" x14ac:dyDescent="0.25">
      <c r="A538" s="117"/>
      <c r="B538" s="111"/>
      <c r="C538" s="151"/>
      <c r="D538" s="119"/>
      <c r="E538" s="1"/>
      <c r="F538" s="1">
        <f t="shared" si="0"/>
        <v>3670500</v>
      </c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ht="15.75" customHeight="1" x14ac:dyDescent="0.25">
      <c r="A539" s="117"/>
      <c r="B539" s="111"/>
      <c r="C539" s="151"/>
      <c r="D539" s="119"/>
      <c r="E539" s="1"/>
      <c r="F539" s="1">
        <f t="shared" si="0"/>
        <v>3670500</v>
      </c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ht="15.75" customHeight="1" x14ac:dyDescent="0.25">
      <c r="A540" s="117"/>
      <c r="B540" s="111"/>
      <c r="C540" s="151"/>
      <c r="D540" s="119"/>
      <c r="E540" s="1"/>
      <c r="F540" s="1">
        <f t="shared" si="0"/>
        <v>3670500</v>
      </c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ht="15.75" customHeight="1" x14ac:dyDescent="0.25">
      <c r="A541" s="117"/>
      <c r="B541" s="111"/>
      <c r="C541" s="151"/>
      <c r="D541" s="119"/>
      <c r="E541" s="1"/>
      <c r="F541" s="1">
        <f t="shared" si="0"/>
        <v>3670500</v>
      </c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ht="15.75" customHeight="1" x14ac:dyDescent="0.25">
      <c r="A542" s="117"/>
      <c r="B542" s="111"/>
      <c r="C542" s="151"/>
      <c r="D542" s="119"/>
      <c r="E542" s="1"/>
      <c r="F542" s="1">
        <f t="shared" si="0"/>
        <v>3670500</v>
      </c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ht="15.75" customHeight="1" x14ac:dyDescent="0.25">
      <c r="A543" s="117"/>
      <c r="B543" s="111"/>
      <c r="C543" s="151"/>
      <c r="D543" s="119"/>
      <c r="E543" s="1"/>
      <c r="F543" s="1">
        <f t="shared" si="0"/>
        <v>3670500</v>
      </c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ht="15.75" customHeight="1" x14ac:dyDescent="0.25">
      <c r="A544" s="117"/>
      <c r="B544" s="111"/>
      <c r="C544" s="151"/>
      <c r="D544" s="119"/>
      <c r="E544" s="1"/>
      <c r="F544" s="1">
        <f t="shared" si="0"/>
        <v>3670500</v>
      </c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ht="15.75" customHeight="1" x14ac:dyDescent="0.25">
      <c r="A545" s="117"/>
      <c r="B545" s="111"/>
      <c r="C545" s="151"/>
      <c r="D545" s="119"/>
      <c r="E545" s="1"/>
      <c r="F545" s="1">
        <f t="shared" si="0"/>
        <v>3670500</v>
      </c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ht="15.75" customHeight="1" x14ac:dyDescent="0.25">
      <c r="A546" s="117"/>
      <c r="B546" s="111"/>
      <c r="C546" s="151"/>
      <c r="D546" s="119"/>
      <c r="E546" s="1"/>
      <c r="F546" s="1">
        <f t="shared" si="0"/>
        <v>3670500</v>
      </c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ht="15.75" customHeight="1" x14ac:dyDescent="0.25">
      <c r="A547" s="117"/>
      <c r="B547" s="111"/>
      <c r="C547" s="151"/>
      <c r="D547" s="119"/>
      <c r="E547" s="1"/>
      <c r="F547" s="1">
        <f t="shared" si="0"/>
        <v>3670500</v>
      </c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ht="15.75" customHeight="1" x14ac:dyDescent="0.25">
      <c r="A548" s="117"/>
      <c r="B548" s="111"/>
      <c r="C548" s="151"/>
      <c r="D548" s="119"/>
      <c r="E548" s="1"/>
      <c r="F548" s="1">
        <f t="shared" si="0"/>
        <v>3670500</v>
      </c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ht="15.75" customHeight="1" x14ac:dyDescent="0.25">
      <c r="A549" s="117"/>
      <c r="B549" s="111"/>
      <c r="C549" s="151"/>
      <c r="D549" s="119"/>
      <c r="E549" s="1"/>
      <c r="F549" s="1">
        <f t="shared" si="0"/>
        <v>3670500</v>
      </c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ht="15.75" customHeight="1" x14ac:dyDescent="0.25">
      <c r="A550" s="117"/>
      <c r="B550" s="111"/>
      <c r="C550" s="151"/>
      <c r="D550" s="119"/>
      <c r="E550" s="1"/>
      <c r="F550" s="1">
        <f t="shared" si="0"/>
        <v>3670500</v>
      </c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ht="15.75" customHeight="1" x14ac:dyDescent="0.25">
      <c r="A551" s="117"/>
      <c r="B551" s="111"/>
      <c r="C551" s="151"/>
      <c r="D551" s="119"/>
      <c r="E551" s="1"/>
      <c r="F551" s="1">
        <f t="shared" si="0"/>
        <v>3670500</v>
      </c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ht="15.75" customHeight="1" x14ac:dyDescent="0.25">
      <c r="A552" s="117"/>
      <c r="B552" s="111"/>
      <c r="C552" s="151"/>
      <c r="D552" s="119"/>
      <c r="E552" s="1"/>
      <c r="F552" s="1">
        <f t="shared" si="0"/>
        <v>3670500</v>
      </c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ht="15.75" customHeight="1" x14ac:dyDescent="0.25">
      <c r="A553" s="117"/>
      <c r="B553" s="111"/>
      <c r="C553" s="151"/>
      <c r="D553" s="119"/>
      <c r="E553" s="1"/>
      <c r="F553" s="1">
        <f t="shared" si="0"/>
        <v>3670500</v>
      </c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ht="15.75" customHeight="1" x14ac:dyDescent="0.25">
      <c r="A554" s="117"/>
      <c r="B554" s="111"/>
      <c r="C554" s="151"/>
      <c r="D554" s="119"/>
      <c r="E554" s="1"/>
      <c r="F554" s="1">
        <f t="shared" si="0"/>
        <v>3670500</v>
      </c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ht="15.75" customHeight="1" x14ac:dyDescent="0.25">
      <c r="A555" s="117"/>
      <c r="B555" s="111"/>
      <c r="C555" s="151"/>
      <c r="D555" s="119"/>
      <c r="E555" s="1"/>
      <c r="F555" s="1">
        <f t="shared" si="0"/>
        <v>3670500</v>
      </c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ht="15.75" customHeight="1" x14ac:dyDescent="0.25">
      <c r="A556" s="117"/>
      <c r="B556" s="111"/>
      <c r="C556" s="151"/>
      <c r="D556" s="119"/>
      <c r="E556" s="1"/>
      <c r="F556" s="1">
        <f t="shared" si="0"/>
        <v>3670500</v>
      </c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ht="15.75" customHeight="1" x14ac:dyDescent="0.25">
      <c r="A557" s="117"/>
      <c r="B557" s="111"/>
      <c r="C557" s="151"/>
      <c r="D557" s="119"/>
      <c r="E557" s="1"/>
      <c r="F557" s="1">
        <f t="shared" si="0"/>
        <v>3670500</v>
      </c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ht="15.75" customHeight="1" x14ac:dyDescent="0.25">
      <c r="A558" s="117"/>
      <c r="B558" s="111"/>
      <c r="C558" s="151"/>
      <c r="D558" s="119"/>
      <c r="E558" s="1"/>
      <c r="F558" s="1">
        <f t="shared" si="0"/>
        <v>3670500</v>
      </c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ht="15.75" customHeight="1" x14ac:dyDescent="0.25">
      <c r="A559" s="117"/>
      <c r="B559" s="111"/>
      <c r="C559" s="151"/>
      <c r="D559" s="119"/>
      <c r="E559" s="1"/>
      <c r="F559" s="1">
        <f t="shared" si="0"/>
        <v>3670500</v>
      </c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ht="15.75" customHeight="1" x14ac:dyDescent="0.25">
      <c r="A560" s="117"/>
      <c r="B560" s="111"/>
      <c r="C560" s="151"/>
      <c r="D560" s="119"/>
      <c r="E560" s="1"/>
      <c r="F560" s="1">
        <f t="shared" si="0"/>
        <v>3670500</v>
      </c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ht="15.75" customHeight="1" x14ac:dyDescent="0.25">
      <c r="D561" s="119"/>
      <c r="E561" s="1"/>
      <c r="F561" s="1">
        <f t="shared" si="0"/>
        <v>3670500</v>
      </c>
    </row>
    <row r="562" spans="1:26" ht="15.75" customHeight="1" x14ac:dyDescent="0.25">
      <c r="A562" s="107"/>
      <c r="B562" s="107"/>
      <c r="C562" s="107" t="s">
        <v>12</v>
      </c>
      <c r="D562" s="152">
        <f t="shared" ref="D562:E562" si="1">SUM(D4:D561)</f>
        <v>1000</v>
      </c>
      <c r="E562" s="109">
        <f t="shared" si="1"/>
        <v>3671500</v>
      </c>
      <c r="F562" s="1"/>
    </row>
    <row r="563" spans="1:26" ht="15.75" customHeight="1" x14ac:dyDescent="0.25">
      <c r="A563" s="107"/>
      <c r="B563" s="107"/>
      <c r="C563" s="107"/>
      <c r="D563" s="152"/>
      <c r="E563" s="109"/>
      <c r="F563" s="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ht="15.75" customHeight="1" x14ac:dyDescent="0.25">
      <c r="A564" s="107"/>
      <c r="B564" s="107"/>
      <c r="C564" s="107"/>
      <c r="D564" s="152"/>
      <c r="E564" s="109"/>
      <c r="F564" s="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ht="15.75" customHeight="1" x14ac:dyDescent="0.25">
      <c r="A565" s="107"/>
      <c r="B565" s="107"/>
      <c r="C565" s="107"/>
      <c r="D565" s="152"/>
      <c r="E565" s="109"/>
      <c r="F565" s="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ht="15.75" customHeight="1" x14ac:dyDescent="0.25">
      <c r="A566" s="107"/>
      <c r="B566" s="107"/>
      <c r="C566" s="107"/>
      <c r="D566" s="152"/>
      <c r="E566" s="109"/>
      <c r="F566" s="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ht="15.75" customHeight="1" x14ac:dyDescent="0.25">
      <c r="A567" s="107"/>
      <c r="B567" s="107"/>
      <c r="C567" s="107"/>
      <c r="D567" s="152"/>
      <c r="E567" s="109"/>
      <c r="F567" s="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ht="15.75" customHeight="1" x14ac:dyDescent="0.25">
      <c r="A568" s="107"/>
      <c r="B568" s="107"/>
      <c r="C568" s="107"/>
      <c r="D568" s="152"/>
      <c r="E568" s="109"/>
      <c r="F568" s="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ht="15.75" customHeight="1" x14ac:dyDescent="0.25">
      <c r="A569" s="107"/>
      <c r="B569" s="107"/>
      <c r="C569" s="107"/>
      <c r="D569" s="152"/>
      <c r="E569" s="109"/>
      <c r="F569" s="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ht="15.75" customHeight="1" x14ac:dyDescent="0.25">
      <c r="A570" s="107"/>
      <c r="B570" s="107"/>
      <c r="C570" s="107"/>
      <c r="D570" s="152"/>
      <c r="E570" s="109"/>
      <c r="F570" s="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ht="15.75" customHeight="1" x14ac:dyDescent="0.25">
      <c r="A571" s="107"/>
      <c r="B571" s="107"/>
      <c r="C571" s="107"/>
      <c r="D571" s="152"/>
      <c r="E571" s="109"/>
      <c r="F571" s="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ht="15.75" customHeight="1" x14ac:dyDescent="0.25">
      <c r="D572" s="123"/>
      <c r="E572" s="153"/>
    </row>
    <row r="573" spans="1:26" ht="15.75" customHeight="1" x14ac:dyDescent="0.25">
      <c r="A573" s="111"/>
      <c r="B573" s="111"/>
      <c r="C573" s="111" t="s">
        <v>763</v>
      </c>
      <c r="D573" s="119"/>
      <c r="E573" s="1"/>
      <c r="F573" s="111"/>
    </row>
    <row r="574" spans="1:26" ht="15.75" customHeight="1" x14ac:dyDescent="0.25">
      <c r="A574" s="115" t="s">
        <v>549</v>
      </c>
      <c r="B574" s="115" t="s">
        <v>550</v>
      </c>
      <c r="C574" s="115" t="s">
        <v>551</v>
      </c>
      <c r="D574" s="120" t="s">
        <v>552</v>
      </c>
      <c r="E574" s="116" t="s">
        <v>553</v>
      </c>
      <c r="F574" s="116" t="s">
        <v>554</v>
      </c>
    </row>
    <row r="575" spans="1:26" ht="15.75" customHeight="1" x14ac:dyDescent="0.25">
      <c r="A575" s="154">
        <v>42736</v>
      </c>
      <c r="B575" s="115"/>
      <c r="C575" s="115" t="s">
        <v>19</v>
      </c>
      <c r="D575" s="120"/>
      <c r="E575" s="116"/>
      <c r="F575" s="116">
        <v>0</v>
      </c>
    </row>
    <row r="576" spans="1:26" ht="15.75" customHeight="1" x14ac:dyDescent="0.25">
      <c r="D576" s="123"/>
      <c r="E576" s="153"/>
    </row>
    <row r="577" spans="1:6" ht="15.75" customHeight="1" x14ac:dyDescent="0.25">
      <c r="A577" s="117"/>
      <c r="B577" s="111"/>
      <c r="C577" s="111"/>
      <c r="D577" s="119"/>
      <c r="E577" s="1"/>
      <c r="F577" s="1">
        <f>E577</f>
        <v>0</v>
      </c>
    </row>
    <row r="578" spans="1:6" ht="15.75" customHeight="1" x14ac:dyDescent="0.25">
      <c r="A578" s="111"/>
      <c r="B578" s="111"/>
      <c r="C578" s="147"/>
      <c r="D578" s="123"/>
      <c r="E578" s="1"/>
      <c r="F578" s="1">
        <f t="shared" ref="F578:F584" si="2">F577-D578+E578</f>
        <v>0</v>
      </c>
    </row>
    <row r="579" spans="1:6" ht="15.75" customHeight="1" x14ac:dyDescent="0.25">
      <c r="B579" s="111"/>
      <c r="D579" s="123"/>
      <c r="E579" s="1"/>
      <c r="F579" s="1">
        <f t="shared" si="2"/>
        <v>0</v>
      </c>
    </row>
    <row r="580" spans="1:6" ht="15.75" customHeight="1" x14ac:dyDescent="0.25">
      <c r="D580" s="123"/>
      <c r="E580" s="153"/>
      <c r="F580" s="1">
        <f t="shared" si="2"/>
        <v>0</v>
      </c>
    </row>
    <row r="581" spans="1:6" ht="15.75" customHeight="1" x14ac:dyDescent="0.25">
      <c r="D581" s="123"/>
      <c r="E581" s="153"/>
      <c r="F581" s="1">
        <f t="shared" si="2"/>
        <v>0</v>
      </c>
    </row>
    <row r="582" spans="1:6" ht="15.75" customHeight="1" x14ac:dyDescent="0.25">
      <c r="D582" s="123"/>
      <c r="E582" s="153"/>
      <c r="F582" s="1">
        <f t="shared" si="2"/>
        <v>0</v>
      </c>
    </row>
    <row r="583" spans="1:6" ht="15.75" customHeight="1" x14ac:dyDescent="0.25">
      <c r="D583" s="123"/>
      <c r="E583" s="153"/>
      <c r="F583" s="1">
        <f t="shared" si="2"/>
        <v>0</v>
      </c>
    </row>
    <row r="584" spans="1:6" ht="15.75" customHeight="1" x14ac:dyDescent="0.25">
      <c r="D584" s="123"/>
      <c r="E584" s="153"/>
      <c r="F584" s="1">
        <f t="shared" si="2"/>
        <v>0</v>
      </c>
    </row>
    <row r="585" spans="1:6" ht="15.75" customHeight="1" x14ac:dyDescent="0.25">
      <c r="D585" s="123"/>
      <c r="E585" s="153"/>
    </row>
    <row r="586" spans="1:6" ht="15.75" customHeight="1" x14ac:dyDescent="0.25">
      <c r="D586" s="123"/>
      <c r="E586" s="153"/>
    </row>
    <row r="587" spans="1:6" ht="15.75" customHeight="1" x14ac:dyDescent="0.25">
      <c r="D587" s="123"/>
      <c r="E587" s="153"/>
    </row>
    <row r="588" spans="1:6" ht="15.75" customHeight="1" x14ac:dyDescent="0.25">
      <c r="D588" s="123"/>
      <c r="E588" s="153"/>
    </row>
    <row r="589" spans="1:6" ht="15.75" customHeight="1" x14ac:dyDescent="0.25">
      <c r="D589" s="123"/>
      <c r="E589" s="153"/>
    </row>
    <row r="590" spans="1:6" ht="15.75" customHeight="1" x14ac:dyDescent="0.25">
      <c r="D590" s="123"/>
      <c r="E590" s="153"/>
    </row>
    <row r="591" spans="1:6" ht="15.75" customHeight="1" x14ac:dyDescent="0.25">
      <c r="D591" s="123"/>
      <c r="E591" s="153"/>
    </row>
    <row r="592" spans="1:6" ht="15.75" customHeight="1" x14ac:dyDescent="0.25">
      <c r="D592" s="152" t="s">
        <v>12</v>
      </c>
      <c r="E592" s="109">
        <f>F561+F584</f>
        <v>3670500</v>
      </c>
    </row>
    <row r="593" spans="4:5" ht="15.75" customHeight="1" x14ac:dyDescent="0.25">
      <c r="D593" s="123"/>
      <c r="E593" s="153"/>
    </row>
    <row r="594" spans="4:5" ht="15.75" customHeight="1" x14ac:dyDescent="0.25">
      <c r="D594" s="123"/>
      <c r="E594" s="153"/>
    </row>
    <row r="595" spans="4:5" ht="15.75" customHeight="1" x14ac:dyDescent="0.25">
      <c r="D595" s="123"/>
      <c r="E595" s="153"/>
    </row>
    <row r="596" spans="4:5" ht="15.75" customHeight="1" x14ac:dyDescent="0.25">
      <c r="D596" s="123"/>
      <c r="E596" s="153"/>
    </row>
    <row r="597" spans="4:5" ht="15.75" customHeight="1" x14ac:dyDescent="0.25">
      <c r="D597" s="123"/>
      <c r="E597" s="153"/>
    </row>
    <row r="598" spans="4:5" ht="15.75" customHeight="1" x14ac:dyDescent="0.25">
      <c r="D598" s="123"/>
      <c r="E598" s="153"/>
    </row>
    <row r="599" spans="4:5" ht="15.75" customHeight="1" x14ac:dyDescent="0.25">
      <c r="D599" s="123"/>
      <c r="E599" s="153"/>
    </row>
    <row r="600" spans="4:5" ht="15.75" customHeight="1" x14ac:dyDescent="0.25">
      <c r="D600" s="123"/>
      <c r="E600" s="153"/>
    </row>
    <row r="601" spans="4:5" ht="15.75" customHeight="1" x14ac:dyDescent="0.25">
      <c r="D601" s="123"/>
      <c r="E601" s="153"/>
    </row>
    <row r="602" spans="4:5" ht="15.75" customHeight="1" x14ac:dyDescent="0.25">
      <c r="D602" s="123"/>
      <c r="E602" s="153"/>
    </row>
    <row r="603" spans="4:5" ht="15.75" customHeight="1" x14ac:dyDescent="0.25">
      <c r="D603" s="123"/>
      <c r="E603" s="153"/>
    </row>
    <row r="604" spans="4:5" ht="15.75" customHeight="1" x14ac:dyDescent="0.25">
      <c r="D604" s="123"/>
      <c r="E604" s="153"/>
    </row>
    <row r="605" spans="4:5" ht="15.75" customHeight="1" x14ac:dyDescent="0.25">
      <c r="D605" s="123"/>
      <c r="E605" s="153"/>
    </row>
    <row r="606" spans="4:5" ht="15.75" customHeight="1" x14ac:dyDescent="0.25">
      <c r="D606" s="123"/>
      <c r="E606" s="153"/>
    </row>
    <row r="607" spans="4:5" ht="15.75" customHeight="1" x14ac:dyDescent="0.25">
      <c r="D607" s="123"/>
      <c r="E607" s="153"/>
    </row>
    <row r="608" spans="4:5" ht="15.75" customHeight="1" x14ac:dyDescent="0.25">
      <c r="D608" s="123"/>
      <c r="E608" s="153"/>
    </row>
    <row r="609" spans="4:5" ht="15.75" customHeight="1" x14ac:dyDescent="0.25">
      <c r="D609" s="123"/>
      <c r="E609" s="153"/>
    </row>
    <row r="610" spans="4:5" ht="15.75" customHeight="1" x14ac:dyDescent="0.25">
      <c r="D610" s="123"/>
      <c r="E610" s="153"/>
    </row>
    <row r="611" spans="4:5" ht="15.75" customHeight="1" x14ac:dyDescent="0.25">
      <c r="D611" s="123"/>
      <c r="E611" s="153"/>
    </row>
    <row r="612" spans="4:5" ht="15.75" customHeight="1" x14ac:dyDescent="0.25">
      <c r="D612" s="123"/>
      <c r="E612" s="153"/>
    </row>
    <row r="613" spans="4:5" ht="15.75" customHeight="1" x14ac:dyDescent="0.25">
      <c r="D613" s="123"/>
      <c r="E613" s="153"/>
    </row>
    <row r="614" spans="4:5" ht="15.75" customHeight="1" x14ac:dyDescent="0.25">
      <c r="D614" s="123"/>
      <c r="E614" s="153"/>
    </row>
    <row r="615" spans="4:5" ht="15.75" customHeight="1" x14ac:dyDescent="0.25">
      <c r="D615" s="123"/>
      <c r="E615" s="153"/>
    </row>
    <row r="616" spans="4:5" ht="15.75" customHeight="1" x14ac:dyDescent="0.25">
      <c r="D616" s="123"/>
      <c r="E616" s="153"/>
    </row>
    <row r="617" spans="4:5" ht="15.75" customHeight="1" x14ac:dyDescent="0.25">
      <c r="D617" s="123"/>
      <c r="E617" s="153"/>
    </row>
    <row r="618" spans="4:5" ht="15.75" customHeight="1" x14ac:dyDescent="0.25">
      <c r="D618" s="123"/>
      <c r="E618" s="153"/>
    </row>
    <row r="619" spans="4:5" ht="15.75" customHeight="1" x14ac:dyDescent="0.25">
      <c r="D619" s="123"/>
      <c r="E619" s="153"/>
    </row>
    <row r="620" spans="4:5" ht="15.75" customHeight="1" x14ac:dyDescent="0.25">
      <c r="D620" s="123"/>
      <c r="E620" s="153"/>
    </row>
    <row r="621" spans="4:5" ht="15.75" customHeight="1" x14ac:dyDescent="0.25">
      <c r="D621" s="123"/>
      <c r="E621" s="153"/>
    </row>
    <row r="622" spans="4:5" ht="15.75" customHeight="1" x14ac:dyDescent="0.25">
      <c r="D622" s="123"/>
      <c r="E622" s="153"/>
    </row>
    <row r="623" spans="4:5" ht="15.75" customHeight="1" x14ac:dyDescent="0.25">
      <c r="D623" s="123"/>
      <c r="E623" s="153"/>
    </row>
    <row r="624" spans="4:5" ht="15.75" customHeight="1" x14ac:dyDescent="0.25">
      <c r="D624" s="123"/>
      <c r="E624" s="153"/>
    </row>
    <row r="625" spans="4:5" ht="15.75" customHeight="1" x14ac:dyDescent="0.25">
      <c r="D625" s="123"/>
      <c r="E625" s="153"/>
    </row>
    <row r="626" spans="4:5" ht="15.75" customHeight="1" x14ac:dyDescent="0.25">
      <c r="D626" s="123"/>
      <c r="E626" s="153"/>
    </row>
    <row r="627" spans="4:5" ht="15.75" customHeight="1" x14ac:dyDescent="0.25">
      <c r="D627" s="123"/>
      <c r="E627" s="153"/>
    </row>
    <row r="628" spans="4:5" ht="15.75" customHeight="1" x14ac:dyDescent="0.25">
      <c r="D628" s="123"/>
      <c r="E628" s="153"/>
    </row>
    <row r="629" spans="4:5" ht="15.75" customHeight="1" x14ac:dyDescent="0.25">
      <c r="D629" s="123"/>
      <c r="E629" s="153"/>
    </row>
    <row r="630" spans="4:5" ht="15.75" customHeight="1" x14ac:dyDescent="0.25">
      <c r="D630" s="123"/>
      <c r="E630" s="153"/>
    </row>
    <row r="631" spans="4:5" ht="15.75" customHeight="1" x14ac:dyDescent="0.25">
      <c r="D631" s="123"/>
      <c r="E631" s="153"/>
    </row>
    <row r="632" spans="4:5" ht="15.75" customHeight="1" x14ac:dyDescent="0.25">
      <c r="D632" s="123"/>
      <c r="E632" s="153"/>
    </row>
    <row r="633" spans="4:5" ht="15.75" customHeight="1" x14ac:dyDescent="0.25">
      <c r="D633" s="123"/>
      <c r="E633" s="153"/>
    </row>
    <row r="634" spans="4:5" ht="15.75" customHeight="1" x14ac:dyDescent="0.25">
      <c r="D634" s="123"/>
      <c r="E634" s="153"/>
    </row>
    <row r="635" spans="4:5" ht="15.75" customHeight="1" x14ac:dyDescent="0.25">
      <c r="D635" s="123"/>
      <c r="E635" s="153"/>
    </row>
    <row r="636" spans="4:5" ht="15.75" customHeight="1" x14ac:dyDescent="0.25">
      <c r="D636" s="123"/>
      <c r="E636" s="153"/>
    </row>
    <row r="637" spans="4:5" ht="15.75" customHeight="1" x14ac:dyDescent="0.25">
      <c r="D637" s="123"/>
      <c r="E637" s="153"/>
    </row>
    <row r="638" spans="4:5" ht="15.75" customHeight="1" x14ac:dyDescent="0.25">
      <c r="D638" s="123"/>
      <c r="E638" s="153"/>
    </row>
    <row r="639" spans="4:5" ht="15.75" customHeight="1" x14ac:dyDescent="0.25">
      <c r="D639" s="123"/>
      <c r="E639" s="153"/>
    </row>
    <row r="640" spans="4:5" ht="15.75" customHeight="1" x14ac:dyDescent="0.25">
      <c r="D640" s="123"/>
      <c r="E640" s="153"/>
    </row>
    <row r="641" spans="4:5" ht="15.75" customHeight="1" x14ac:dyDescent="0.25">
      <c r="D641" s="123"/>
      <c r="E641" s="153"/>
    </row>
    <row r="642" spans="4:5" ht="15.75" customHeight="1" x14ac:dyDescent="0.25">
      <c r="D642" s="123"/>
      <c r="E642" s="153"/>
    </row>
    <row r="643" spans="4:5" ht="15.75" customHeight="1" x14ac:dyDescent="0.25">
      <c r="D643" s="123"/>
      <c r="E643" s="153"/>
    </row>
    <row r="644" spans="4:5" ht="15.75" customHeight="1" x14ac:dyDescent="0.25">
      <c r="D644" s="123"/>
      <c r="E644" s="153"/>
    </row>
    <row r="645" spans="4:5" ht="15.75" customHeight="1" x14ac:dyDescent="0.25">
      <c r="D645" s="123"/>
      <c r="E645" s="153"/>
    </row>
    <row r="646" spans="4:5" ht="15.75" customHeight="1" x14ac:dyDescent="0.25">
      <c r="D646" s="123"/>
      <c r="E646" s="153"/>
    </row>
    <row r="647" spans="4:5" ht="15.75" customHeight="1" x14ac:dyDescent="0.25">
      <c r="D647" s="123"/>
      <c r="E647" s="153"/>
    </row>
    <row r="648" spans="4:5" ht="15.75" customHeight="1" x14ac:dyDescent="0.25">
      <c r="D648" s="123"/>
      <c r="E648" s="153"/>
    </row>
    <row r="649" spans="4:5" ht="15.75" customHeight="1" x14ac:dyDescent="0.25">
      <c r="D649" s="123"/>
      <c r="E649" s="153"/>
    </row>
    <row r="650" spans="4:5" ht="15.75" customHeight="1" x14ac:dyDescent="0.25">
      <c r="D650" s="123"/>
      <c r="E650" s="153"/>
    </row>
    <row r="651" spans="4:5" ht="15.75" customHeight="1" x14ac:dyDescent="0.25">
      <c r="D651" s="123"/>
      <c r="E651" s="153"/>
    </row>
    <row r="652" spans="4:5" ht="15.75" customHeight="1" x14ac:dyDescent="0.25">
      <c r="D652" s="123"/>
      <c r="E652" s="153"/>
    </row>
    <row r="653" spans="4:5" ht="15.75" customHeight="1" x14ac:dyDescent="0.25">
      <c r="D653" s="123"/>
      <c r="E653" s="153"/>
    </row>
    <row r="654" spans="4:5" ht="15.75" customHeight="1" x14ac:dyDescent="0.25">
      <c r="D654" s="123"/>
      <c r="E654" s="153"/>
    </row>
    <row r="655" spans="4:5" ht="15.75" customHeight="1" x14ac:dyDescent="0.25">
      <c r="D655" s="123"/>
      <c r="E655" s="153"/>
    </row>
    <row r="656" spans="4:5" ht="15.75" customHeight="1" x14ac:dyDescent="0.25">
      <c r="D656" s="123"/>
      <c r="E656" s="153"/>
    </row>
    <row r="657" spans="4:5" ht="15.75" customHeight="1" x14ac:dyDescent="0.25">
      <c r="D657" s="123"/>
      <c r="E657" s="153"/>
    </row>
    <row r="658" spans="4:5" ht="15.75" customHeight="1" x14ac:dyDescent="0.25">
      <c r="D658" s="123"/>
      <c r="E658" s="153"/>
    </row>
    <row r="659" spans="4:5" ht="15.75" customHeight="1" x14ac:dyDescent="0.25">
      <c r="D659" s="123"/>
      <c r="E659" s="153"/>
    </row>
    <row r="660" spans="4:5" ht="15.75" customHeight="1" x14ac:dyDescent="0.25">
      <c r="D660" s="123"/>
      <c r="E660" s="153"/>
    </row>
    <row r="661" spans="4:5" ht="15.75" customHeight="1" x14ac:dyDescent="0.25">
      <c r="D661" s="123"/>
      <c r="E661" s="153"/>
    </row>
    <row r="662" spans="4:5" ht="15.75" customHeight="1" x14ac:dyDescent="0.25">
      <c r="D662" s="123"/>
      <c r="E662" s="153"/>
    </row>
    <row r="663" spans="4:5" ht="15.75" customHeight="1" x14ac:dyDescent="0.25">
      <c r="D663" s="123"/>
      <c r="E663" s="153"/>
    </row>
    <row r="664" spans="4:5" ht="15.75" customHeight="1" x14ac:dyDescent="0.25">
      <c r="D664" s="123"/>
      <c r="E664" s="153"/>
    </row>
    <row r="665" spans="4:5" ht="15.75" customHeight="1" x14ac:dyDescent="0.25">
      <c r="D665" s="123"/>
      <c r="E665" s="153"/>
    </row>
    <row r="666" spans="4:5" ht="15.75" customHeight="1" x14ac:dyDescent="0.25">
      <c r="D666" s="123"/>
      <c r="E666" s="153"/>
    </row>
    <row r="667" spans="4:5" ht="15.75" customHeight="1" x14ac:dyDescent="0.25">
      <c r="D667" s="123"/>
      <c r="E667" s="153"/>
    </row>
    <row r="668" spans="4:5" ht="15.75" customHeight="1" x14ac:dyDescent="0.25">
      <c r="D668" s="123"/>
      <c r="E668" s="153"/>
    </row>
    <row r="669" spans="4:5" ht="15.75" customHeight="1" x14ac:dyDescent="0.25">
      <c r="D669" s="123"/>
      <c r="E669" s="153"/>
    </row>
    <row r="670" spans="4:5" ht="15.75" customHeight="1" x14ac:dyDescent="0.25">
      <c r="D670" s="123"/>
      <c r="E670" s="153"/>
    </row>
    <row r="671" spans="4:5" ht="15.75" customHeight="1" x14ac:dyDescent="0.25">
      <c r="D671" s="123"/>
      <c r="E671" s="153"/>
    </row>
    <row r="672" spans="4:5" ht="15.75" customHeight="1" x14ac:dyDescent="0.25">
      <c r="D672" s="123"/>
      <c r="E672" s="153"/>
    </row>
    <row r="673" spans="4:5" ht="15.75" customHeight="1" x14ac:dyDescent="0.25">
      <c r="D673" s="123"/>
      <c r="E673" s="153"/>
    </row>
    <row r="674" spans="4:5" ht="15.75" customHeight="1" x14ac:dyDescent="0.25">
      <c r="D674" s="123"/>
      <c r="E674" s="153"/>
    </row>
    <row r="675" spans="4:5" ht="15.75" customHeight="1" x14ac:dyDescent="0.25">
      <c r="D675" s="123"/>
      <c r="E675" s="153"/>
    </row>
    <row r="676" spans="4:5" ht="15.75" customHeight="1" x14ac:dyDescent="0.25">
      <c r="D676" s="123"/>
      <c r="E676" s="153"/>
    </row>
    <row r="677" spans="4:5" ht="15.75" customHeight="1" x14ac:dyDescent="0.25">
      <c r="D677" s="123"/>
      <c r="E677" s="153"/>
    </row>
    <row r="678" spans="4:5" ht="15.75" customHeight="1" x14ac:dyDescent="0.25">
      <c r="D678" s="123"/>
      <c r="E678" s="153"/>
    </row>
    <row r="679" spans="4:5" ht="15.75" customHeight="1" x14ac:dyDescent="0.25">
      <c r="D679" s="123"/>
      <c r="E679" s="153"/>
    </row>
    <row r="680" spans="4:5" ht="15.75" customHeight="1" x14ac:dyDescent="0.25">
      <c r="D680" s="123"/>
      <c r="E680" s="153"/>
    </row>
    <row r="681" spans="4:5" ht="15.75" customHeight="1" x14ac:dyDescent="0.25">
      <c r="D681" s="123"/>
      <c r="E681" s="153"/>
    </row>
    <row r="682" spans="4:5" ht="15.75" customHeight="1" x14ac:dyDescent="0.25">
      <c r="D682" s="123"/>
      <c r="E682" s="153"/>
    </row>
    <row r="683" spans="4:5" ht="15.75" customHeight="1" x14ac:dyDescent="0.25">
      <c r="D683" s="123"/>
      <c r="E683" s="153"/>
    </row>
    <row r="684" spans="4:5" ht="15.75" customHeight="1" x14ac:dyDescent="0.25">
      <c r="D684" s="123"/>
      <c r="E684" s="153"/>
    </row>
    <row r="685" spans="4:5" ht="15.75" customHeight="1" x14ac:dyDescent="0.25">
      <c r="D685" s="123"/>
      <c r="E685" s="153"/>
    </row>
    <row r="686" spans="4:5" ht="15.75" customHeight="1" x14ac:dyDescent="0.25">
      <c r="D686" s="123"/>
      <c r="E686" s="153"/>
    </row>
    <row r="687" spans="4:5" ht="15.75" customHeight="1" x14ac:dyDescent="0.25">
      <c r="D687" s="123"/>
      <c r="E687" s="153"/>
    </row>
    <row r="688" spans="4:5" ht="15.75" customHeight="1" x14ac:dyDescent="0.25">
      <c r="D688" s="123"/>
      <c r="E688" s="153"/>
    </row>
    <row r="689" spans="4:5" ht="15.75" customHeight="1" x14ac:dyDescent="0.25">
      <c r="D689" s="123"/>
      <c r="E689" s="153"/>
    </row>
    <row r="690" spans="4:5" ht="15.75" customHeight="1" x14ac:dyDescent="0.25">
      <c r="D690" s="123"/>
      <c r="E690" s="153"/>
    </row>
    <row r="691" spans="4:5" ht="15.75" customHeight="1" x14ac:dyDescent="0.25">
      <c r="D691" s="123"/>
      <c r="E691" s="153"/>
    </row>
    <row r="692" spans="4:5" ht="15.75" customHeight="1" x14ac:dyDescent="0.25">
      <c r="D692" s="123"/>
      <c r="E692" s="153"/>
    </row>
    <row r="693" spans="4:5" ht="15.75" customHeight="1" x14ac:dyDescent="0.25">
      <c r="D693" s="123"/>
      <c r="E693" s="153"/>
    </row>
    <row r="694" spans="4:5" ht="15.75" customHeight="1" x14ac:dyDescent="0.25">
      <c r="D694" s="123"/>
      <c r="E694" s="153"/>
    </row>
    <row r="695" spans="4:5" ht="15.75" customHeight="1" x14ac:dyDescent="0.25">
      <c r="D695" s="123"/>
      <c r="E695" s="153"/>
    </row>
    <row r="696" spans="4:5" ht="15.75" customHeight="1" x14ac:dyDescent="0.25">
      <c r="D696" s="123"/>
      <c r="E696" s="153"/>
    </row>
    <row r="697" spans="4:5" ht="15.75" customHeight="1" x14ac:dyDescent="0.25">
      <c r="D697" s="123"/>
      <c r="E697" s="153"/>
    </row>
    <row r="698" spans="4:5" ht="15.75" customHeight="1" x14ac:dyDescent="0.25">
      <c r="D698" s="123"/>
      <c r="E698" s="153"/>
    </row>
    <row r="699" spans="4:5" ht="15.75" customHeight="1" x14ac:dyDescent="0.25">
      <c r="D699" s="123"/>
      <c r="E699" s="153"/>
    </row>
    <row r="700" spans="4:5" ht="15.75" customHeight="1" x14ac:dyDescent="0.25">
      <c r="D700" s="123"/>
      <c r="E700" s="153"/>
    </row>
    <row r="701" spans="4:5" ht="15.75" customHeight="1" x14ac:dyDescent="0.25">
      <c r="D701" s="123"/>
      <c r="E701" s="153"/>
    </row>
    <row r="702" spans="4:5" ht="15.75" customHeight="1" x14ac:dyDescent="0.25">
      <c r="D702" s="123"/>
      <c r="E702" s="153"/>
    </row>
    <row r="703" spans="4:5" ht="15.75" customHeight="1" x14ac:dyDescent="0.25">
      <c r="D703" s="123"/>
      <c r="E703" s="153"/>
    </row>
    <row r="704" spans="4:5" ht="15.75" customHeight="1" x14ac:dyDescent="0.25">
      <c r="D704" s="123"/>
      <c r="E704" s="153"/>
    </row>
    <row r="705" spans="4:5" ht="15.75" customHeight="1" x14ac:dyDescent="0.25">
      <c r="D705" s="123"/>
      <c r="E705" s="153"/>
    </row>
    <row r="706" spans="4:5" ht="15.75" customHeight="1" x14ac:dyDescent="0.25">
      <c r="D706" s="123"/>
      <c r="E706" s="153"/>
    </row>
    <row r="707" spans="4:5" ht="15.75" customHeight="1" x14ac:dyDescent="0.25">
      <c r="D707" s="123"/>
      <c r="E707" s="153"/>
    </row>
    <row r="708" spans="4:5" ht="15.75" customHeight="1" x14ac:dyDescent="0.25">
      <c r="D708" s="123"/>
      <c r="E708" s="153"/>
    </row>
    <row r="709" spans="4:5" ht="15.75" customHeight="1" x14ac:dyDescent="0.25">
      <c r="D709" s="123"/>
      <c r="E709" s="153"/>
    </row>
    <row r="710" spans="4:5" ht="15.75" customHeight="1" x14ac:dyDescent="0.25">
      <c r="D710" s="123"/>
      <c r="E710" s="153"/>
    </row>
    <row r="711" spans="4:5" ht="15.75" customHeight="1" x14ac:dyDescent="0.25">
      <c r="D711" s="123"/>
      <c r="E711" s="153"/>
    </row>
    <row r="712" spans="4:5" ht="15.75" customHeight="1" x14ac:dyDescent="0.25">
      <c r="D712" s="123"/>
      <c r="E712" s="153"/>
    </row>
    <row r="713" spans="4:5" ht="15.75" customHeight="1" x14ac:dyDescent="0.25">
      <c r="D713" s="123"/>
      <c r="E713" s="153"/>
    </row>
    <row r="714" spans="4:5" ht="15.75" customHeight="1" x14ac:dyDescent="0.25">
      <c r="D714" s="123"/>
      <c r="E714" s="153"/>
    </row>
    <row r="715" spans="4:5" ht="15.75" customHeight="1" x14ac:dyDescent="0.25">
      <c r="D715" s="123"/>
      <c r="E715" s="153"/>
    </row>
    <row r="716" spans="4:5" ht="15.75" customHeight="1" x14ac:dyDescent="0.25">
      <c r="D716" s="123"/>
      <c r="E716" s="153"/>
    </row>
    <row r="717" spans="4:5" ht="15.75" customHeight="1" x14ac:dyDescent="0.25">
      <c r="D717" s="123"/>
      <c r="E717" s="153"/>
    </row>
    <row r="718" spans="4:5" ht="15.75" customHeight="1" x14ac:dyDescent="0.25">
      <c r="D718" s="123"/>
      <c r="E718" s="153"/>
    </row>
    <row r="719" spans="4:5" ht="15.75" customHeight="1" x14ac:dyDescent="0.25">
      <c r="D719" s="123"/>
      <c r="E719" s="153"/>
    </row>
    <row r="720" spans="4:5" ht="15.75" customHeight="1" x14ac:dyDescent="0.25">
      <c r="D720" s="123"/>
      <c r="E720" s="153"/>
    </row>
    <row r="721" spans="4:5" ht="15.75" customHeight="1" x14ac:dyDescent="0.25">
      <c r="D721" s="123"/>
      <c r="E721" s="153"/>
    </row>
    <row r="722" spans="4:5" ht="15.75" customHeight="1" x14ac:dyDescent="0.25">
      <c r="D722" s="123"/>
      <c r="E722" s="153"/>
    </row>
    <row r="723" spans="4:5" ht="15.75" customHeight="1" x14ac:dyDescent="0.25">
      <c r="D723" s="123"/>
      <c r="E723" s="153"/>
    </row>
    <row r="724" spans="4:5" ht="15.75" customHeight="1" x14ac:dyDescent="0.25">
      <c r="D724" s="123"/>
      <c r="E724" s="153"/>
    </row>
    <row r="725" spans="4:5" ht="15.75" customHeight="1" x14ac:dyDescent="0.25">
      <c r="D725" s="123"/>
      <c r="E725" s="153"/>
    </row>
    <row r="726" spans="4:5" ht="15.75" customHeight="1" x14ac:dyDescent="0.25">
      <c r="D726" s="123"/>
      <c r="E726" s="153"/>
    </row>
    <row r="727" spans="4:5" ht="15.75" customHeight="1" x14ac:dyDescent="0.25">
      <c r="D727" s="123"/>
      <c r="E727" s="153"/>
    </row>
    <row r="728" spans="4:5" ht="15.75" customHeight="1" x14ac:dyDescent="0.25">
      <c r="D728" s="123"/>
      <c r="E728" s="153"/>
    </row>
    <row r="729" spans="4:5" ht="15.75" customHeight="1" x14ac:dyDescent="0.25">
      <c r="D729" s="123"/>
      <c r="E729" s="153"/>
    </row>
    <row r="730" spans="4:5" ht="15.75" customHeight="1" x14ac:dyDescent="0.25">
      <c r="D730" s="123"/>
      <c r="E730" s="153"/>
    </row>
    <row r="731" spans="4:5" ht="15.75" customHeight="1" x14ac:dyDescent="0.25">
      <c r="D731" s="123"/>
      <c r="E731" s="153"/>
    </row>
    <row r="732" spans="4:5" ht="15.75" customHeight="1" x14ac:dyDescent="0.25">
      <c r="D732" s="123"/>
      <c r="E732" s="153"/>
    </row>
    <row r="733" spans="4:5" ht="15.75" customHeight="1" x14ac:dyDescent="0.25">
      <c r="D733" s="123"/>
      <c r="E733" s="153"/>
    </row>
    <row r="734" spans="4:5" ht="15.75" customHeight="1" x14ac:dyDescent="0.25">
      <c r="D734" s="123"/>
      <c r="E734" s="153"/>
    </row>
    <row r="735" spans="4:5" ht="15.75" customHeight="1" x14ac:dyDescent="0.25">
      <c r="D735" s="123"/>
      <c r="E735" s="153"/>
    </row>
    <row r="736" spans="4:5" ht="15.75" customHeight="1" x14ac:dyDescent="0.25">
      <c r="D736" s="123"/>
      <c r="E736" s="153"/>
    </row>
    <row r="737" spans="4:5" ht="15.75" customHeight="1" x14ac:dyDescent="0.25">
      <c r="D737" s="123"/>
      <c r="E737" s="153"/>
    </row>
    <row r="738" spans="4:5" ht="15.75" customHeight="1" x14ac:dyDescent="0.25">
      <c r="D738" s="123"/>
      <c r="E738" s="153"/>
    </row>
    <row r="739" spans="4:5" ht="15.75" customHeight="1" x14ac:dyDescent="0.25">
      <c r="D739" s="123"/>
      <c r="E739" s="153"/>
    </row>
    <row r="740" spans="4:5" ht="15.75" customHeight="1" x14ac:dyDescent="0.25">
      <c r="D740" s="123"/>
      <c r="E740" s="153"/>
    </row>
    <row r="741" spans="4:5" ht="15.75" customHeight="1" x14ac:dyDescent="0.25">
      <c r="D741" s="123"/>
      <c r="E741" s="153"/>
    </row>
    <row r="742" spans="4:5" ht="15.75" customHeight="1" x14ac:dyDescent="0.25">
      <c r="D742" s="123"/>
      <c r="E742" s="153"/>
    </row>
    <row r="743" spans="4:5" ht="15.75" customHeight="1" x14ac:dyDescent="0.25">
      <c r="D743" s="123"/>
      <c r="E743" s="153"/>
    </row>
    <row r="744" spans="4:5" ht="15.75" customHeight="1" x14ac:dyDescent="0.25">
      <c r="D744" s="123"/>
      <c r="E744" s="153"/>
    </row>
    <row r="745" spans="4:5" ht="15.75" customHeight="1" x14ac:dyDescent="0.25">
      <c r="D745" s="123"/>
      <c r="E745" s="153"/>
    </row>
    <row r="746" spans="4:5" ht="15.75" customHeight="1" x14ac:dyDescent="0.25">
      <c r="D746" s="123"/>
      <c r="E746" s="153"/>
    </row>
    <row r="747" spans="4:5" ht="15.75" customHeight="1" x14ac:dyDescent="0.25">
      <c r="D747" s="123"/>
      <c r="E747" s="153"/>
    </row>
    <row r="748" spans="4:5" ht="15.75" customHeight="1" x14ac:dyDescent="0.25">
      <c r="D748" s="123"/>
      <c r="E748" s="153"/>
    </row>
    <row r="749" spans="4:5" ht="15.75" customHeight="1" x14ac:dyDescent="0.25">
      <c r="D749" s="123"/>
      <c r="E749" s="153"/>
    </row>
    <row r="750" spans="4:5" ht="15.75" customHeight="1" x14ac:dyDescent="0.25">
      <c r="D750" s="123"/>
      <c r="E750" s="153"/>
    </row>
    <row r="751" spans="4:5" ht="15.75" customHeight="1" x14ac:dyDescent="0.25">
      <c r="D751" s="123"/>
      <c r="E751" s="153"/>
    </row>
    <row r="752" spans="4:5" ht="15.75" customHeight="1" x14ac:dyDescent="0.25">
      <c r="D752" s="123"/>
      <c r="E752" s="153"/>
    </row>
    <row r="753" spans="4:5" ht="15.75" customHeight="1" x14ac:dyDescent="0.25">
      <c r="D753" s="123"/>
      <c r="E753" s="153"/>
    </row>
    <row r="754" spans="4:5" ht="15.75" customHeight="1" x14ac:dyDescent="0.25">
      <c r="D754" s="123"/>
      <c r="E754" s="153"/>
    </row>
    <row r="755" spans="4:5" ht="15.75" customHeight="1" x14ac:dyDescent="0.25">
      <c r="D755" s="123"/>
      <c r="E755" s="153"/>
    </row>
    <row r="756" spans="4:5" ht="15.75" customHeight="1" x14ac:dyDescent="0.25">
      <c r="D756" s="123"/>
      <c r="E756" s="153"/>
    </row>
    <row r="757" spans="4:5" ht="15.75" customHeight="1" x14ac:dyDescent="0.25">
      <c r="D757" s="123"/>
      <c r="E757" s="153"/>
    </row>
    <row r="758" spans="4:5" ht="15.75" customHeight="1" x14ac:dyDescent="0.25">
      <c r="D758" s="123"/>
      <c r="E758" s="153"/>
    </row>
    <row r="759" spans="4:5" ht="15.75" customHeight="1" x14ac:dyDescent="0.25">
      <c r="D759" s="123"/>
      <c r="E759" s="153"/>
    </row>
    <row r="760" spans="4:5" ht="15.75" customHeight="1" x14ac:dyDescent="0.25">
      <c r="D760" s="123"/>
      <c r="E760" s="153"/>
    </row>
    <row r="761" spans="4:5" ht="15.75" customHeight="1" x14ac:dyDescent="0.25">
      <c r="D761" s="123"/>
      <c r="E761" s="153"/>
    </row>
    <row r="762" spans="4:5" ht="15.75" customHeight="1" x14ac:dyDescent="0.25">
      <c r="D762" s="123"/>
      <c r="E762" s="153"/>
    </row>
    <row r="763" spans="4:5" ht="15.75" customHeight="1" x14ac:dyDescent="0.25">
      <c r="D763" s="123"/>
      <c r="E763" s="153"/>
    </row>
    <row r="764" spans="4:5" ht="15.75" customHeight="1" x14ac:dyDescent="0.25">
      <c r="D764" s="123"/>
      <c r="E764" s="153"/>
    </row>
    <row r="765" spans="4:5" ht="15.75" customHeight="1" x14ac:dyDescent="0.25">
      <c r="D765" s="123"/>
      <c r="E765" s="153"/>
    </row>
    <row r="766" spans="4:5" ht="15.75" customHeight="1" x14ac:dyDescent="0.25">
      <c r="D766" s="123"/>
      <c r="E766" s="153"/>
    </row>
    <row r="767" spans="4:5" ht="15.75" customHeight="1" x14ac:dyDescent="0.25">
      <c r="D767" s="123"/>
      <c r="E767" s="153"/>
    </row>
    <row r="768" spans="4:5" ht="15.75" customHeight="1" x14ac:dyDescent="0.25">
      <c r="D768" s="123"/>
      <c r="E768" s="153"/>
    </row>
    <row r="769" spans="4:5" ht="15.75" customHeight="1" x14ac:dyDescent="0.25">
      <c r="D769" s="123"/>
      <c r="E769" s="153"/>
    </row>
    <row r="770" spans="4:5" ht="15.75" customHeight="1" x14ac:dyDescent="0.25">
      <c r="D770" s="123"/>
      <c r="E770" s="153"/>
    </row>
    <row r="771" spans="4:5" ht="15.75" customHeight="1" x14ac:dyDescent="0.25">
      <c r="D771" s="123"/>
      <c r="E771" s="153"/>
    </row>
    <row r="772" spans="4:5" ht="15.75" customHeight="1" x14ac:dyDescent="0.25">
      <c r="D772" s="123"/>
      <c r="E772" s="153"/>
    </row>
    <row r="773" spans="4:5" ht="15.75" customHeight="1" x14ac:dyDescent="0.25">
      <c r="D773" s="123"/>
      <c r="E773" s="153"/>
    </row>
    <row r="774" spans="4:5" ht="15.75" customHeight="1" x14ac:dyDescent="0.25">
      <c r="D774" s="123"/>
      <c r="E774" s="153"/>
    </row>
    <row r="775" spans="4:5" ht="15.75" customHeight="1" x14ac:dyDescent="0.25">
      <c r="D775" s="123"/>
      <c r="E775" s="153"/>
    </row>
    <row r="776" spans="4:5" ht="15.75" customHeight="1" x14ac:dyDescent="0.25">
      <c r="D776" s="123"/>
      <c r="E776" s="153"/>
    </row>
    <row r="777" spans="4:5" ht="15.75" customHeight="1" x14ac:dyDescent="0.25">
      <c r="D777" s="123"/>
      <c r="E777" s="153"/>
    </row>
    <row r="778" spans="4:5" ht="15.75" customHeight="1" x14ac:dyDescent="0.25">
      <c r="D778" s="123"/>
      <c r="E778" s="153"/>
    </row>
    <row r="779" spans="4:5" ht="15.75" customHeight="1" x14ac:dyDescent="0.25">
      <c r="D779" s="123"/>
      <c r="E779" s="153"/>
    </row>
    <row r="780" spans="4:5" ht="15.75" customHeight="1" x14ac:dyDescent="0.25">
      <c r="D780" s="123"/>
      <c r="E780" s="153"/>
    </row>
    <row r="781" spans="4:5" ht="15.75" customHeight="1" x14ac:dyDescent="0.25">
      <c r="D781" s="123"/>
      <c r="E781" s="153"/>
    </row>
    <row r="782" spans="4:5" ht="15.75" customHeight="1" x14ac:dyDescent="0.25">
      <c r="D782" s="123"/>
      <c r="E782" s="153"/>
    </row>
    <row r="783" spans="4:5" ht="15.75" customHeight="1" x14ac:dyDescent="0.25">
      <c r="D783" s="123"/>
      <c r="E783" s="153"/>
    </row>
    <row r="784" spans="4:5" ht="15.75" customHeight="1" x14ac:dyDescent="0.25">
      <c r="D784" s="123"/>
      <c r="E784" s="153"/>
    </row>
    <row r="785" spans="4:5" ht="15.75" customHeight="1" x14ac:dyDescent="0.25">
      <c r="D785" s="123"/>
      <c r="E785" s="153"/>
    </row>
    <row r="786" spans="4:5" ht="15.75" customHeight="1" x14ac:dyDescent="0.25">
      <c r="D786" s="123"/>
      <c r="E786" s="153"/>
    </row>
    <row r="787" spans="4:5" ht="15.75" customHeight="1" x14ac:dyDescent="0.25">
      <c r="D787" s="123"/>
      <c r="E787" s="153"/>
    </row>
    <row r="788" spans="4:5" ht="15.75" customHeight="1" x14ac:dyDescent="0.25">
      <c r="D788" s="123"/>
      <c r="E788" s="153"/>
    </row>
    <row r="789" spans="4:5" ht="15.75" customHeight="1" x14ac:dyDescent="0.25">
      <c r="D789" s="123"/>
      <c r="E789" s="153"/>
    </row>
    <row r="790" spans="4:5" ht="15.75" customHeight="1" x14ac:dyDescent="0.25">
      <c r="D790" s="123"/>
      <c r="E790" s="153"/>
    </row>
    <row r="791" spans="4:5" ht="15.75" customHeight="1" x14ac:dyDescent="0.25">
      <c r="D791" s="123"/>
      <c r="E791" s="153"/>
    </row>
    <row r="792" spans="4:5" ht="15.75" customHeight="1" x14ac:dyDescent="0.25">
      <c r="D792" s="123"/>
      <c r="E792" s="153"/>
    </row>
    <row r="793" spans="4:5" ht="15.75" customHeight="1" x14ac:dyDescent="0.25">
      <c r="D793" s="123"/>
      <c r="E793" s="153"/>
    </row>
    <row r="794" spans="4:5" ht="15.75" customHeight="1" x14ac:dyDescent="0.25">
      <c r="D794" s="123"/>
      <c r="E794" s="153"/>
    </row>
    <row r="795" spans="4:5" ht="15.75" customHeight="1" x14ac:dyDescent="0.25">
      <c r="D795" s="123"/>
      <c r="E795" s="153"/>
    </row>
    <row r="796" spans="4:5" ht="15.75" customHeight="1" x14ac:dyDescent="0.25">
      <c r="D796" s="123"/>
      <c r="E796" s="153"/>
    </row>
    <row r="797" spans="4:5" ht="15.75" customHeight="1" x14ac:dyDescent="0.25">
      <c r="D797" s="123"/>
      <c r="E797" s="153"/>
    </row>
    <row r="798" spans="4:5" ht="15.75" customHeight="1" x14ac:dyDescent="0.25">
      <c r="D798" s="123"/>
      <c r="E798" s="153"/>
    </row>
    <row r="799" spans="4:5" ht="15.75" customHeight="1" x14ac:dyDescent="0.25">
      <c r="D799" s="123"/>
      <c r="E799" s="153"/>
    </row>
    <row r="800" spans="4:5" ht="15.75" customHeight="1" x14ac:dyDescent="0.25">
      <c r="D800" s="123"/>
      <c r="E800" s="153"/>
    </row>
    <row r="801" spans="4:5" ht="15.75" customHeight="1" x14ac:dyDescent="0.25">
      <c r="D801" s="123"/>
      <c r="E801" s="153"/>
    </row>
    <row r="802" spans="4:5" ht="15.75" customHeight="1" x14ac:dyDescent="0.25">
      <c r="D802" s="123"/>
      <c r="E802" s="153"/>
    </row>
    <row r="803" spans="4:5" ht="15.75" customHeight="1" x14ac:dyDescent="0.25">
      <c r="D803" s="123"/>
      <c r="E803" s="153"/>
    </row>
    <row r="804" spans="4:5" ht="15.75" customHeight="1" x14ac:dyDescent="0.25">
      <c r="D804" s="123"/>
      <c r="E804" s="153"/>
    </row>
    <row r="805" spans="4:5" ht="15.75" customHeight="1" x14ac:dyDescent="0.25">
      <c r="D805" s="123"/>
      <c r="E805" s="153"/>
    </row>
    <row r="806" spans="4:5" ht="15.75" customHeight="1" x14ac:dyDescent="0.25">
      <c r="D806" s="123"/>
      <c r="E806" s="153"/>
    </row>
    <row r="807" spans="4:5" ht="15.75" customHeight="1" x14ac:dyDescent="0.25">
      <c r="D807" s="123"/>
      <c r="E807" s="153"/>
    </row>
    <row r="808" spans="4:5" ht="15.75" customHeight="1" x14ac:dyDescent="0.25">
      <c r="D808" s="123"/>
      <c r="E808" s="153"/>
    </row>
    <row r="809" spans="4:5" ht="15.75" customHeight="1" x14ac:dyDescent="0.25">
      <c r="D809" s="123"/>
      <c r="E809" s="153"/>
    </row>
    <row r="810" spans="4:5" ht="15.75" customHeight="1" x14ac:dyDescent="0.25">
      <c r="D810" s="123"/>
      <c r="E810" s="153"/>
    </row>
    <row r="811" spans="4:5" ht="15.75" customHeight="1" x14ac:dyDescent="0.25">
      <c r="D811" s="123"/>
      <c r="E811" s="153"/>
    </row>
    <row r="812" spans="4:5" ht="15.75" customHeight="1" x14ac:dyDescent="0.25">
      <c r="D812" s="123"/>
      <c r="E812" s="153"/>
    </row>
    <row r="813" spans="4:5" ht="15.75" customHeight="1" x14ac:dyDescent="0.25">
      <c r="D813" s="123"/>
      <c r="E813" s="153"/>
    </row>
    <row r="814" spans="4:5" ht="15.75" customHeight="1" x14ac:dyDescent="0.25">
      <c r="D814" s="123"/>
      <c r="E814" s="153"/>
    </row>
    <row r="815" spans="4:5" ht="15.75" customHeight="1" x14ac:dyDescent="0.25">
      <c r="D815" s="123"/>
      <c r="E815" s="153"/>
    </row>
    <row r="816" spans="4:5" ht="15.75" customHeight="1" x14ac:dyDescent="0.25">
      <c r="D816" s="123"/>
      <c r="E816" s="153"/>
    </row>
    <row r="817" spans="4:5" ht="15.75" customHeight="1" x14ac:dyDescent="0.25">
      <c r="D817" s="123"/>
      <c r="E817" s="153"/>
    </row>
    <row r="818" spans="4:5" ht="15.75" customHeight="1" x14ac:dyDescent="0.25">
      <c r="D818" s="123"/>
      <c r="E818" s="153"/>
    </row>
    <row r="819" spans="4:5" ht="15.75" customHeight="1" x14ac:dyDescent="0.25">
      <c r="D819" s="123"/>
      <c r="E819" s="153"/>
    </row>
    <row r="820" spans="4:5" ht="15.75" customHeight="1" x14ac:dyDescent="0.25">
      <c r="D820" s="123"/>
      <c r="E820" s="153"/>
    </row>
    <row r="821" spans="4:5" ht="15.75" customHeight="1" x14ac:dyDescent="0.25">
      <c r="D821" s="123"/>
      <c r="E821" s="153"/>
    </row>
    <row r="822" spans="4:5" ht="15.75" customHeight="1" x14ac:dyDescent="0.25">
      <c r="D822" s="123"/>
      <c r="E822" s="153"/>
    </row>
    <row r="823" spans="4:5" ht="15.75" customHeight="1" x14ac:dyDescent="0.25">
      <c r="D823" s="123"/>
      <c r="E823" s="153"/>
    </row>
    <row r="824" spans="4:5" ht="15.75" customHeight="1" x14ac:dyDescent="0.25">
      <c r="D824" s="123"/>
      <c r="E824" s="153"/>
    </row>
    <row r="825" spans="4:5" ht="15.75" customHeight="1" x14ac:dyDescent="0.25">
      <c r="D825" s="123"/>
      <c r="E825" s="153"/>
    </row>
    <row r="826" spans="4:5" ht="15.75" customHeight="1" x14ac:dyDescent="0.25">
      <c r="D826" s="123"/>
      <c r="E826" s="153"/>
    </row>
    <row r="827" spans="4:5" ht="15.75" customHeight="1" x14ac:dyDescent="0.25">
      <c r="D827" s="123"/>
      <c r="E827" s="153"/>
    </row>
    <row r="828" spans="4:5" ht="15.75" customHeight="1" x14ac:dyDescent="0.25">
      <c r="D828" s="123"/>
      <c r="E828" s="153"/>
    </row>
    <row r="829" spans="4:5" ht="15.75" customHeight="1" x14ac:dyDescent="0.25">
      <c r="D829" s="123"/>
      <c r="E829" s="153"/>
    </row>
    <row r="830" spans="4:5" ht="15.75" customHeight="1" x14ac:dyDescent="0.25">
      <c r="D830" s="123"/>
      <c r="E830" s="153"/>
    </row>
    <row r="831" spans="4:5" ht="15.75" customHeight="1" x14ac:dyDescent="0.25">
      <c r="D831" s="123"/>
      <c r="E831" s="153"/>
    </row>
    <row r="832" spans="4:5" ht="15.75" customHeight="1" x14ac:dyDescent="0.25">
      <c r="D832" s="123"/>
      <c r="E832" s="153"/>
    </row>
    <row r="833" spans="4:5" ht="15.75" customHeight="1" x14ac:dyDescent="0.25">
      <c r="D833" s="123"/>
      <c r="E833" s="153"/>
    </row>
    <row r="834" spans="4:5" ht="15.75" customHeight="1" x14ac:dyDescent="0.25">
      <c r="D834" s="123"/>
      <c r="E834" s="153"/>
    </row>
    <row r="835" spans="4:5" ht="15.75" customHeight="1" x14ac:dyDescent="0.25">
      <c r="D835" s="123"/>
      <c r="E835" s="153"/>
    </row>
    <row r="836" spans="4:5" ht="15.75" customHeight="1" x14ac:dyDescent="0.25">
      <c r="D836" s="123"/>
      <c r="E836" s="153"/>
    </row>
    <row r="837" spans="4:5" ht="15.75" customHeight="1" x14ac:dyDescent="0.25">
      <c r="D837" s="123"/>
      <c r="E837" s="153"/>
    </row>
    <row r="838" spans="4:5" ht="15.75" customHeight="1" x14ac:dyDescent="0.25">
      <c r="D838" s="123"/>
      <c r="E838" s="153"/>
    </row>
    <row r="839" spans="4:5" ht="15.75" customHeight="1" x14ac:dyDescent="0.25">
      <c r="D839" s="123"/>
      <c r="E839" s="153"/>
    </row>
    <row r="840" spans="4:5" ht="15.75" customHeight="1" x14ac:dyDescent="0.25">
      <c r="D840" s="123"/>
      <c r="E840" s="153"/>
    </row>
    <row r="841" spans="4:5" ht="15.75" customHeight="1" x14ac:dyDescent="0.25">
      <c r="D841" s="123"/>
      <c r="E841" s="153"/>
    </row>
    <row r="842" spans="4:5" ht="15.75" customHeight="1" x14ac:dyDescent="0.25">
      <c r="D842" s="123"/>
      <c r="E842" s="153"/>
    </row>
    <row r="843" spans="4:5" ht="15.75" customHeight="1" x14ac:dyDescent="0.25">
      <c r="D843" s="123"/>
      <c r="E843" s="153"/>
    </row>
    <row r="844" spans="4:5" ht="15.75" customHeight="1" x14ac:dyDescent="0.25">
      <c r="D844" s="123"/>
      <c r="E844" s="153"/>
    </row>
    <row r="845" spans="4:5" ht="15.75" customHeight="1" x14ac:dyDescent="0.25">
      <c r="D845" s="123"/>
      <c r="E845" s="153"/>
    </row>
    <row r="846" spans="4:5" ht="15.75" customHeight="1" x14ac:dyDescent="0.25">
      <c r="D846" s="123"/>
      <c r="E846" s="153"/>
    </row>
    <row r="847" spans="4:5" ht="15.75" customHeight="1" x14ac:dyDescent="0.25">
      <c r="D847" s="123"/>
      <c r="E847" s="153"/>
    </row>
    <row r="848" spans="4:5" ht="15.75" customHeight="1" x14ac:dyDescent="0.25">
      <c r="D848" s="123"/>
      <c r="E848" s="153"/>
    </row>
    <row r="849" spans="4:5" ht="15.75" customHeight="1" x14ac:dyDescent="0.25">
      <c r="D849" s="123"/>
      <c r="E849" s="153"/>
    </row>
    <row r="850" spans="4:5" ht="15.75" customHeight="1" x14ac:dyDescent="0.25">
      <c r="D850" s="123"/>
      <c r="E850" s="153"/>
    </row>
    <row r="851" spans="4:5" ht="15.75" customHeight="1" x14ac:dyDescent="0.25">
      <c r="D851" s="123"/>
      <c r="E851" s="153"/>
    </row>
    <row r="852" spans="4:5" ht="15.75" customHeight="1" x14ac:dyDescent="0.25">
      <c r="D852" s="123"/>
      <c r="E852" s="153"/>
    </row>
    <row r="853" spans="4:5" ht="15.75" customHeight="1" x14ac:dyDescent="0.25">
      <c r="D853" s="123"/>
      <c r="E853" s="153"/>
    </row>
    <row r="854" spans="4:5" ht="15.75" customHeight="1" x14ac:dyDescent="0.25">
      <c r="D854" s="123"/>
      <c r="E854" s="153"/>
    </row>
    <row r="855" spans="4:5" ht="15.75" customHeight="1" x14ac:dyDescent="0.25">
      <c r="D855" s="123"/>
      <c r="E855" s="153"/>
    </row>
    <row r="856" spans="4:5" ht="15.75" customHeight="1" x14ac:dyDescent="0.25">
      <c r="D856" s="123"/>
      <c r="E856" s="153"/>
    </row>
    <row r="857" spans="4:5" ht="15.75" customHeight="1" x14ac:dyDescent="0.25">
      <c r="D857" s="123"/>
      <c r="E857" s="153"/>
    </row>
    <row r="858" spans="4:5" ht="15.75" customHeight="1" x14ac:dyDescent="0.25">
      <c r="D858" s="123"/>
      <c r="E858" s="153"/>
    </row>
    <row r="859" spans="4:5" ht="15.75" customHeight="1" x14ac:dyDescent="0.25">
      <c r="D859" s="123"/>
      <c r="E859" s="153"/>
    </row>
    <row r="860" spans="4:5" ht="15.75" customHeight="1" x14ac:dyDescent="0.25">
      <c r="D860" s="123"/>
      <c r="E860" s="153"/>
    </row>
    <row r="861" spans="4:5" ht="15.75" customHeight="1" x14ac:dyDescent="0.25">
      <c r="D861" s="123"/>
      <c r="E861" s="153"/>
    </row>
    <row r="862" spans="4:5" ht="15.75" customHeight="1" x14ac:dyDescent="0.25">
      <c r="D862" s="123"/>
      <c r="E862" s="153"/>
    </row>
    <row r="863" spans="4:5" ht="15.75" customHeight="1" x14ac:dyDescent="0.25">
      <c r="D863" s="123"/>
      <c r="E863" s="153"/>
    </row>
    <row r="864" spans="4:5" ht="15.75" customHeight="1" x14ac:dyDescent="0.25">
      <c r="D864" s="123"/>
      <c r="E864" s="153"/>
    </row>
    <row r="865" spans="4:5" ht="15.75" customHeight="1" x14ac:dyDescent="0.25">
      <c r="D865" s="123"/>
      <c r="E865" s="153"/>
    </row>
    <row r="866" spans="4:5" ht="15.75" customHeight="1" x14ac:dyDescent="0.25">
      <c r="D866" s="123"/>
      <c r="E866" s="153"/>
    </row>
    <row r="867" spans="4:5" ht="15.75" customHeight="1" x14ac:dyDescent="0.25">
      <c r="D867" s="123"/>
      <c r="E867" s="153"/>
    </row>
    <row r="868" spans="4:5" ht="15.75" customHeight="1" x14ac:dyDescent="0.25">
      <c r="D868" s="123"/>
      <c r="E868" s="153"/>
    </row>
    <row r="869" spans="4:5" ht="15.75" customHeight="1" x14ac:dyDescent="0.25">
      <c r="D869" s="123"/>
      <c r="E869" s="153"/>
    </row>
    <row r="870" spans="4:5" ht="15.75" customHeight="1" x14ac:dyDescent="0.25">
      <c r="D870" s="123"/>
      <c r="E870" s="153"/>
    </row>
    <row r="871" spans="4:5" ht="15.75" customHeight="1" x14ac:dyDescent="0.25">
      <c r="D871" s="123"/>
      <c r="E871" s="153"/>
    </row>
    <row r="872" spans="4:5" ht="15.75" customHeight="1" x14ac:dyDescent="0.25">
      <c r="D872" s="123"/>
      <c r="E872" s="153"/>
    </row>
    <row r="873" spans="4:5" ht="15.75" customHeight="1" x14ac:dyDescent="0.25">
      <c r="D873" s="123"/>
      <c r="E873" s="153"/>
    </row>
    <row r="874" spans="4:5" ht="15.75" customHeight="1" x14ac:dyDescent="0.25">
      <c r="D874" s="123"/>
      <c r="E874" s="153"/>
    </row>
    <row r="875" spans="4:5" ht="15.75" customHeight="1" x14ac:dyDescent="0.25">
      <c r="D875" s="123"/>
      <c r="E875" s="153"/>
    </row>
    <row r="876" spans="4:5" ht="15.75" customHeight="1" x14ac:dyDescent="0.25">
      <c r="D876" s="123"/>
      <c r="E876" s="153"/>
    </row>
    <row r="877" spans="4:5" ht="15.75" customHeight="1" x14ac:dyDescent="0.25">
      <c r="D877" s="123"/>
      <c r="E877" s="153"/>
    </row>
    <row r="878" spans="4:5" ht="15.75" customHeight="1" x14ac:dyDescent="0.25">
      <c r="D878" s="123"/>
      <c r="E878" s="153"/>
    </row>
    <row r="879" spans="4:5" ht="15.75" customHeight="1" x14ac:dyDescent="0.25">
      <c r="D879" s="123"/>
      <c r="E879" s="153"/>
    </row>
    <row r="880" spans="4:5" ht="15.75" customHeight="1" x14ac:dyDescent="0.25">
      <c r="D880" s="123"/>
      <c r="E880" s="153"/>
    </row>
    <row r="881" spans="4:5" ht="15.75" customHeight="1" x14ac:dyDescent="0.25">
      <c r="D881" s="123"/>
      <c r="E881" s="153"/>
    </row>
    <row r="882" spans="4:5" ht="15.75" customHeight="1" x14ac:dyDescent="0.25">
      <c r="D882" s="123"/>
      <c r="E882" s="153"/>
    </row>
    <row r="883" spans="4:5" ht="15.75" customHeight="1" x14ac:dyDescent="0.25">
      <c r="D883" s="123"/>
      <c r="E883" s="153"/>
    </row>
    <row r="884" spans="4:5" ht="15.75" customHeight="1" x14ac:dyDescent="0.25">
      <c r="D884" s="123"/>
      <c r="E884" s="153"/>
    </row>
    <row r="885" spans="4:5" ht="15.75" customHeight="1" x14ac:dyDescent="0.25">
      <c r="D885" s="123"/>
      <c r="E885" s="153"/>
    </row>
    <row r="886" spans="4:5" ht="15.75" customHeight="1" x14ac:dyDescent="0.25">
      <c r="D886" s="123"/>
      <c r="E886" s="153"/>
    </row>
    <row r="887" spans="4:5" ht="15.75" customHeight="1" x14ac:dyDescent="0.25">
      <c r="D887" s="123"/>
      <c r="E887" s="153"/>
    </row>
    <row r="888" spans="4:5" ht="15.75" customHeight="1" x14ac:dyDescent="0.25">
      <c r="D888" s="123"/>
      <c r="E888" s="153"/>
    </row>
    <row r="889" spans="4:5" ht="15.75" customHeight="1" x14ac:dyDescent="0.25">
      <c r="D889" s="123"/>
      <c r="E889" s="153"/>
    </row>
    <row r="890" spans="4:5" ht="15.75" customHeight="1" x14ac:dyDescent="0.25">
      <c r="D890" s="123"/>
      <c r="E890" s="153"/>
    </row>
    <row r="891" spans="4:5" ht="15.75" customHeight="1" x14ac:dyDescent="0.25">
      <c r="D891" s="123"/>
      <c r="E891" s="153"/>
    </row>
    <row r="892" spans="4:5" ht="15.75" customHeight="1" x14ac:dyDescent="0.25">
      <c r="D892" s="123"/>
      <c r="E892" s="153"/>
    </row>
    <row r="893" spans="4:5" ht="15.75" customHeight="1" x14ac:dyDescent="0.25">
      <c r="D893" s="123"/>
      <c r="E893" s="153"/>
    </row>
    <row r="894" spans="4:5" ht="15.75" customHeight="1" x14ac:dyDescent="0.25">
      <c r="D894" s="123"/>
      <c r="E894" s="153"/>
    </row>
    <row r="895" spans="4:5" ht="15.75" customHeight="1" x14ac:dyDescent="0.25">
      <c r="D895" s="123"/>
      <c r="E895" s="153"/>
    </row>
    <row r="896" spans="4:5" ht="15.75" customHeight="1" x14ac:dyDescent="0.25">
      <c r="D896" s="123"/>
      <c r="E896" s="153"/>
    </row>
    <row r="897" spans="4:5" ht="15.75" customHeight="1" x14ac:dyDescent="0.25">
      <c r="D897" s="123"/>
      <c r="E897" s="153"/>
    </row>
    <row r="898" spans="4:5" ht="15.75" customHeight="1" x14ac:dyDescent="0.25">
      <c r="D898" s="123"/>
      <c r="E898" s="153"/>
    </row>
    <row r="899" spans="4:5" ht="15.75" customHeight="1" x14ac:dyDescent="0.25">
      <c r="D899" s="123"/>
      <c r="E899" s="153"/>
    </row>
    <row r="900" spans="4:5" ht="15.75" customHeight="1" x14ac:dyDescent="0.25">
      <c r="D900" s="123"/>
      <c r="E900" s="153"/>
    </row>
    <row r="901" spans="4:5" ht="15.75" customHeight="1" x14ac:dyDescent="0.25">
      <c r="D901" s="123"/>
      <c r="E901" s="153"/>
    </row>
    <row r="902" spans="4:5" ht="15.75" customHeight="1" x14ac:dyDescent="0.25">
      <c r="D902" s="123"/>
      <c r="E902" s="153"/>
    </row>
    <row r="903" spans="4:5" ht="15.75" customHeight="1" x14ac:dyDescent="0.25">
      <c r="D903" s="123"/>
      <c r="E903" s="153"/>
    </row>
    <row r="904" spans="4:5" ht="15.75" customHeight="1" x14ac:dyDescent="0.25">
      <c r="D904" s="123"/>
      <c r="E904" s="153"/>
    </row>
    <row r="905" spans="4:5" ht="15.75" customHeight="1" x14ac:dyDescent="0.25">
      <c r="D905" s="123"/>
      <c r="E905" s="153"/>
    </row>
    <row r="906" spans="4:5" ht="15.75" customHeight="1" x14ac:dyDescent="0.25">
      <c r="D906" s="123"/>
      <c r="E906" s="153"/>
    </row>
    <row r="907" spans="4:5" ht="15.75" customHeight="1" x14ac:dyDescent="0.25">
      <c r="D907" s="123"/>
      <c r="E907" s="153"/>
    </row>
    <row r="908" spans="4:5" ht="15.75" customHeight="1" x14ac:dyDescent="0.25">
      <c r="D908" s="123"/>
      <c r="E908" s="153"/>
    </row>
    <row r="909" spans="4:5" ht="15.75" customHeight="1" x14ac:dyDescent="0.25">
      <c r="D909" s="123"/>
      <c r="E909" s="153"/>
    </row>
    <row r="910" spans="4:5" ht="15.75" customHeight="1" x14ac:dyDescent="0.25">
      <c r="D910" s="123"/>
      <c r="E910" s="153"/>
    </row>
    <row r="911" spans="4:5" ht="15.75" customHeight="1" x14ac:dyDescent="0.25">
      <c r="D911" s="123"/>
      <c r="E911" s="153"/>
    </row>
    <row r="912" spans="4:5" ht="15.75" customHeight="1" x14ac:dyDescent="0.25">
      <c r="D912" s="123"/>
      <c r="E912" s="153"/>
    </row>
    <row r="913" spans="4:5" ht="15.75" customHeight="1" x14ac:dyDescent="0.25">
      <c r="D913" s="123"/>
      <c r="E913" s="153"/>
    </row>
    <row r="914" spans="4:5" ht="15.75" customHeight="1" x14ac:dyDescent="0.25">
      <c r="D914" s="123"/>
      <c r="E914" s="153"/>
    </row>
    <row r="915" spans="4:5" ht="15.75" customHeight="1" x14ac:dyDescent="0.25">
      <c r="D915" s="123"/>
      <c r="E915" s="153"/>
    </row>
    <row r="916" spans="4:5" ht="15.75" customHeight="1" x14ac:dyDescent="0.25">
      <c r="D916" s="123"/>
      <c r="E916" s="153"/>
    </row>
    <row r="917" spans="4:5" ht="15.75" customHeight="1" x14ac:dyDescent="0.25">
      <c r="D917" s="123"/>
      <c r="E917" s="153"/>
    </row>
    <row r="918" spans="4:5" ht="15.75" customHeight="1" x14ac:dyDescent="0.25">
      <c r="D918" s="123"/>
      <c r="E918" s="153"/>
    </row>
    <row r="919" spans="4:5" ht="15.75" customHeight="1" x14ac:dyDescent="0.25">
      <c r="D919" s="123"/>
      <c r="E919" s="153"/>
    </row>
    <row r="920" spans="4:5" ht="15.75" customHeight="1" x14ac:dyDescent="0.25">
      <c r="D920" s="123"/>
      <c r="E920" s="153"/>
    </row>
    <row r="921" spans="4:5" ht="15.75" customHeight="1" x14ac:dyDescent="0.25">
      <c r="D921" s="123"/>
      <c r="E921" s="153"/>
    </row>
    <row r="922" spans="4:5" ht="15.75" customHeight="1" x14ac:dyDescent="0.25">
      <c r="D922" s="123"/>
      <c r="E922" s="153"/>
    </row>
    <row r="923" spans="4:5" ht="15.75" customHeight="1" x14ac:dyDescent="0.25">
      <c r="D923" s="123"/>
      <c r="E923" s="153"/>
    </row>
    <row r="924" spans="4:5" ht="15.75" customHeight="1" x14ac:dyDescent="0.25">
      <c r="D924" s="123"/>
      <c r="E924" s="153"/>
    </row>
    <row r="925" spans="4:5" ht="15.75" customHeight="1" x14ac:dyDescent="0.25">
      <c r="D925" s="123"/>
      <c r="E925" s="153"/>
    </row>
    <row r="926" spans="4:5" ht="15.75" customHeight="1" x14ac:dyDescent="0.25">
      <c r="D926" s="123"/>
      <c r="E926" s="153"/>
    </row>
    <row r="927" spans="4:5" ht="15.75" customHeight="1" x14ac:dyDescent="0.25">
      <c r="D927" s="123"/>
      <c r="E927" s="153"/>
    </row>
    <row r="928" spans="4:5" ht="15.75" customHeight="1" x14ac:dyDescent="0.25">
      <c r="D928" s="123"/>
      <c r="E928" s="153"/>
    </row>
    <row r="929" spans="4:5" ht="15.75" customHeight="1" x14ac:dyDescent="0.25">
      <c r="D929" s="123"/>
      <c r="E929" s="153"/>
    </row>
    <row r="930" spans="4:5" ht="15.75" customHeight="1" x14ac:dyDescent="0.25">
      <c r="D930" s="123"/>
      <c r="E930" s="153"/>
    </row>
    <row r="931" spans="4:5" ht="15.75" customHeight="1" x14ac:dyDescent="0.25">
      <c r="D931" s="123"/>
      <c r="E931" s="153"/>
    </row>
    <row r="932" spans="4:5" ht="15.75" customHeight="1" x14ac:dyDescent="0.25">
      <c r="D932" s="123"/>
      <c r="E932" s="153"/>
    </row>
    <row r="933" spans="4:5" ht="15.75" customHeight="1" x14ac:dyDescent="0.25">
      <c r="D933" s="123"/>
      <c r="E933" s="153"/>
    </row>
    <row r="934" spans="4:5" ht="15.75" customHeight="1" x14ac:dyDescent="0.25">
      <c r="D934" s="123"/>
      <c r="E934" s="153"/>
    </row>
    <row r="935" spans="4:5" ht="15.75" customHeight="1" x14ac:dyDescent="0.25">
      <c r="D935" s="123"/>
      <c r="E935" s="153"/>
    </row>
    <row r="936" spans="4:5" ht="15.75" customHeight="1" x14ac:dyDescent="0.25">
      <c r="D936" s="123"/>
      <c r="E936" s="153"/>
    </row>
    <row r="937" spans="4:5" ht="15.75" customHeight="1" x14ac:dyDescent="0.25">
      <c r="D937" s="123"/>
      <c r="E937" s="153"/>
    </row>
    <row r="938" spans="4:5" ht="15.75" customHeight="1" x14ac:dyDescent="0.25">
      <c r="D938" s="123"/>
      <c r="E938" s="153"/>
    </row>
    <row r="939" spans="4:5" ht="15.75" customHeight="1" x14ac:dyDescent="0.25">
      <c r="D939" s="123"/>
      <c r="E939" s="153"/>
    </row>
    <row r="940" spans="4:5" ht="15.75" customHeight="1" x14ac:dyDescent="0.25">
      <c r="D940" s="123"/>
      <c r="E940" s="153"/>
    </row>
    <row r="941" spans="4:5" ht="15.75" customHeight="1" x14ac:dyDescent="0.25">
      <c r="D941" s="123"/>
      <c r="E941" s="153"/>
    </row>
    <row r="942" spans="4:5" ht="15.75" customHeight="1" x14ac:dyDescent="0.25">
      <c r="D942" s="123"/>
      <c r="E942" s="153"/>
    </row>
    <row r="943" spans="4:5" ht="15.75" customHeight="1" x14ac:dyDescent="0.25">
      <c r="D943" s="123"/>
      <c r="E943" s="153"/>
    </row>
    <row r="944" spans="4:5" ht="15.75" customHeight="1" x14ac:dyDescent="0.25">
      <c r="D944" s="123"/>
      <c r="E944" s="153"/>
    </row>
    <row r="945" spans="4:5" ht="15.75" customHeight="1" x14ac:dyDescent="0.25">
      <c r="D945" s="123"/>
      <c r="E945" s="153"/>
    </row>
    <row r="946" spans="4:5" ht="15.75" customHeight="1" x14ac:dyDescent="0.25">
      <c r="D946" s="123"/>
      <c r="E946" s="153"/>
    </row>
    <row r="947" spans="4:5" ht="15.75" customHeight="1" x14ac:dyDescent="0.25">
      <c r="D947" s="123"/>
      <c r="E947" s="153"/>
    </row>
    <row r="948" spans="4:5" ht="15.75" customHeight="1" x14ac:dyDescent="0.25">
      <c r="D948" s="123"/>
      <c r="E948" s="153"/>
    </row>
    <row r="949" spans="4:5" ht="15.75" customHeight="1" x14ac:dyDescent="0.25">
      <c r="D949" s="123"/>
      <c r="E949" s="153"/>
    </row>
    <row r="950" spans="4:5" ht="15.75" customHeight="1" x14ac:dyDescent="0.25">
      <c r="D950" s="123"/>
      <c r="E950" s="153"/>
    </row>
    <row r="951" spans="4:5" ht="15.75" customHeight="1" x14ac:dyDescent="0.25">
      <c r="D951" s="123"/>
      <c r="E951" s="153"/>
    </row>
    <row r="952" spans="4:5" ht="15.75" customHeight="1" x14ac:dyDescent="0.25">
      <c r="D952" s="123"/>
      <c r="E952" s="153"/>
    </row>
    <row r="953" spans="4:5" ht="15.75" customHeight="1" x14ac:dyDescent="0.25">
      <c r="D953" s="123"/>
      <c r="E953" s="153"/>
    </row>
    <row r="954" spans="4:5" ht="15.75" customHeight="1" x14ac:dyDescent="0.25">
      <c r="D954" s="123"/>
      <c r="E954" s="153"/>
    </row>
    <row r="955" spans="4:5" ht="15.75" customHeight="1" x14ac:dyDescent="0.25">
      <c r="D955" s="123"/>
      <c r="E955" s="153"/>
    </row>
    <row r="956" spans="4:5" ht="15.75" customHeight="1" x14ac:dyDescent="0.25">
      <c r="D956" s="123"/>
      <c r="E956" s="153"/>
    </row>
    <row r="957" spans="4:5" ht="15.75" customHeight="1" x14ac:dyDescent="0.25">
      <c r="D957" s="123"/>
      <c r="E957" s="153"/>
    </row>
    <row r="958" spans="4:5" ht="15.75" customHeight="1" x14ac:dyDescent="0.25">
      <c r="D958" s="123"/>
      <c r="E958" s="153"/>
    </row>
    <row r="959" spans="4:5" ht="15.75" customHeight="1" x14ac:dyDescent="0.25">
      <c r="D959" s="123"/>
      <c r="E959" s="153"/>
    </row>
    <row r="960" spans="4:5" ht="15.75" customHeight="1" x14ac:dyDescent="0.25">
      <c r="D960" s="123"/>
      <c r="E960" s="153"/>
    </row>
    <row r="961" spans="4:5" ht="15.75" customHeight="1" x14ac:dyDescent="0.25">
      <c r="D961" s="123"/>
      <c r="E961" s="153"/>
    </row>
    <row r="962" spans="4:5" ht="15.75" customHeight="1" x14ac:dyDescent="0.25">
      <c r="D962" s="123"/>
      <c r="E962" s="153"/>
    </row>
    <row r="963" spans="4:5" ht="15.75" customHeight="1" x14ac:dyDescent="0.25">
      <c r="D963" s="123"/>
      <c r="E963" s="153"/>
    </row>
    <row r="964" spans="4:5" ht="15.75" customHeight="1" x14ac:dyDescent="0.25">
      <c r="D964" s="123"/>
      <c r="E964" s="153"/>
    </row>
    <row r="965" spans="4:5" ht="15.75" customHeight="1" x14ac:dyDescent="0.25">
      <c r="D965" s="123"/>
      <c r="E965" s="153"/>
    </row>
    <row r="966" spans="4:5" ht="15.75" customHeight="1" x14ac:dyDescent="0.25">
      <c r="D966" s="123"/>
      <c r="E966" s="153"/>
    </row>
    <row r="967" spans="4:5" ht="15.75" customHeight="1" x14ac:dyDescent="0.25">
      <c r="D967" s="123"/>
      <c r="E967" s="153"/>
    </row>
    <row r="968" spans="4:5" ht="15.75" customHeight="1" x14ac:dyDescent="0.25">
      <c r="D968" s="123"/>
      <c r="E968" s="153"/>
    </row>
    <row r="969" spans="4:5" ht="15.75" customHeight="1" x14ac:dyDescent="0.25">
      <c r="D969" s="123"/>
      <c r="E969" s="153"/>
    </row>
    <row r="970" spans="4:5" ht="15.75" customHeight="1" x14ac:dyDescent="0.25">
      <c r="D970" s="123"/>
      <c r="E970" s="153"/>
    </row>
    <row r="971" spans="4:5" ht="15.75" customHeight="1" x14ac:dyDescent="0.25">
      <c r="D971" s="123"/>
      <c r="E971" s="153"/>
    </row>
    <row r="972" spans="4:5" ht="15.75" customHeight="1" x14ac:dyDescent="0.25">
      <c r="D972" s="123"/>
      <c r="E972" s="153"/>
    </row>
    <row r="973" spans="4:5" ht="15.75" customHeight="1" x14ac:dyDescent="0.25">
      <c r="D973" s="123"/>
      <c r="E973" s="153"/>
    </row>
    <row r="974" spans="4:5" ht="15.75" customHeight="1" x14ac:dyDescent="0.25">
      <c r="D974" s="123"/>
      <c r="E974" s="153"/>
    </row>
    <row r="975" spans="4:5" ht="15.75" customHeight="1" x14ac:dyDescent="0.25">
      <c r="D975" s="123"/>
      <c r="E975" s="153"/>
    </row>
    <row r="976" spans="4:5" ht="15.75" customHeight="1" x14ac:dyDescent="0.25">
      <c r="D976" s="123"/>
      <c r="E976" s="153"/>
    </row>
    <row r="977" spans="4:5" ht="15.75" customHeight="1" x14ac:dyDescent="0.25">
      <c r="D977" s="123"/>
      <c r="E977" s="153"/>
    </row>
    <row r="978" spans="4:5" ht="15.75" customHeight="1" x14ac:dyDescent="0.25">
      <c r="D978" s="123"/>
      <c r="E978" s="153"/>
    </row>
    <row r="979" spans="4:5" ht="15.75" customHeight="1" x14ac:dyDescent="0.25">
      <c r="D979" s="123"/>
      <c r="E979" s="153"/>
    </row>
    <row r="980" spans="4:5" ht="15.75" customHeight="1" x14ac:dyDescent="0.25">
      <c r="D980" s="123"/>
      <c r="E980" s="153"/>
    </row>
    <row r="981" spans="4:5" ht="15.75" customHeight="1" x14ac:dyDescent="0.25">
      <c r="D981" s="123"/>
      <c r="E981" s="153"/>
    </row>
    <row r="982" spans="4:5" ht="15.75" customHeight="1" x14ac:dyDescent="0.25">
      <c r="D982" s="123"/>
      <c r="E982" s="153"/>
    </row>
    <row r="983" spans="4:5" ht="15.75" customHeight="1" x14ac:dyDescent="0.25">
      <c r="D983" s="123"/>
      <c r="E983" s="153"/>
    </row>
    <row r="984" spans="4:5" ht="15.75" customHeight="1" x14ac:dyDescent="0.25">
      <c r="D984" s="123"/>
      <c r="E984" s="153"/>
    </row>
    <row r="985" spans="4:5" ht="15.75" customHeight="1" x14ac:dyDescent="0.25">
      <c r="D985" s="123"/>
      <c r="E985" s="153"/>
    </row>
    <row r="986" spans="4:5" ht="15.75" customHeight="1" x14ac:dyDescent="0.25">
      <c r="D986" s="123"/>
      <c r="E986" s="153"/>
    </row>
    <row r="987" spans="4:5" ht="15.75" customHeight="1" x14ac:dyDescent="0.25">
      <c r="D987" s="123"/>
      <c r="E987" s="153"/>
    </row>
    <row r="988" spans="4:5" ht="15.75" customHeight="1" x14ac:dyDescent="0.25">
      <c r="D988" s="123"/>
      <c r="E988" s="153"/>
    </row>
    <row r="989" spans="4:5" ht="15.75" customHeight="1" x14ac:dyDescent="0.25">
      <c r="D989" s="123"/>
      <c r="E989" s="153"/>
    </row>
    <row r="990" spans="4:5" ht="15.75" customHeight="1" x14ac:dyDescent="0.25">
      <c r="D990" s="123"/>
      <c r="E990" s="153"/>
    </row>
    <row r="991" spans="4:5" ht="15.75" customHeight="1" x14ac:dyDescent="0.25">
      <c r="D991" s="123"/>
      <c r="E991" s="153"/>
    </row>
    <row r="992" spans="4:5" ht="15.75" customHeight="1" x14ac:dyDescent="0.25">
      <c r="D992" s="123"/>
      <c r="E992" s="153"/>
    </row>
    <row r="993" spans="4:5" ht="15.75" customHeight="1" x14ac:dyDescent="0.25">
      <c r="D993" s="123"/>
      <c r="E993" s="153"/>
    </row>
    <row r="994" spans="4:5" ht="15.75" customHeight="1" x14ac:dyDescent="0.25">
      <c r="D994" s="123"/>
      <c r="E994" s="153"/>
    </row>
    <row r="995" spans="4:5" ht="15.75" customHeight="1" x14ac:dyDescent="0.25">
      <c r="D995" s="123"/>
      <c r="E995" s="153"/>
    </row>
    <row r="996" spans="4:5" ht="15.75" customHeight="1" x14ac:dyDescent="0.25">
      <c r="D996" s="123"/>
      <c r="E996" s="153"/>
    </row>
    <row r="997" spans="4:5" ht="15.75" customHeight="1" x14ac:dyDescent="0.25">
      <c r="D997" s="123"/>
      <c r="E997" s="153"/>
    </row>
    <row r="998" spans="4:5" ht="15.75" customHeight="1" x14ac:dyDescent="0.25">
      <c r="D998" s="123"/>
      <c r="E998" s="153"/>
    </row>
    <row r="999" spans="4:5" ht="15.75" customHeight="1" x14ac:dyDescent="0.25">
      <c r="D999" s="123"/>
      <c r="E999" s="153"/>
    </row>
    <row r="1000" spans="4:5" ht="15.75" customHeight="1" x14ac:dyDescent="0.25">
      <c r="D1000" s="123"/>
      <c r="E1000" s="153"/>
    </row>
  </sheetData>
  <pageMargins left="0.75" right="0.75" top="1" bottom="1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248"/>
  <sheetViews>
    <sheetView workbookViewId="0"/>
  </sheetViews>
  <sheetFormatPr defaultColWidth="14.42578125" defaultRowHeight="15" customHeight="1" x14ac:dyDescent="0.25"/>
  <cols>
    <col min="1" max="1" width="15.42578125" customWidth="1"/>
    <col min="2" max="2" width="13.28515625" customWidth="1"/>
    <col min="3" max="3" width="61.28515625" customWidth="1"/>
    <col min="4" max="4" width="19.42578125" customWidth="1"/>
    <col min="5" max="6" width="15.42578125" customWidth="1"/>
    <col min="7" max="26" width="8.85546875" customWidth="1"/>
  </cols>
  <sheetData>
    <row r="1" spans="1:26" x14ac:dyDescent="0.25">
      <c r="A1" s="155" t="s">
        <v>519</v>
      </c>
      <c r="B1" s="111"/>
      <c r="C1" s="111"/>
      <c r="D1" s="156"/>
      <c r="E1" s="1"/>
      <c r="F1" s="1"/>
      <c r="G1" s="111"/>
      <c r="H1" s="111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</row>
    <row r="2" spans="1:26" x14ac:dyDescent="0.25">
      <c r="A2" s="146"/>
      <c r="B2" s="107" t="s">
        <v>764</v>
      </c>
      <c r="C2" s="111"/>
      <c r="D2" s="156"/>
      <c r="E2" s="1"/>
      <c r="F2" s="1"/>
      <c r="G2" s="111"/>
      <c r="H2" s="111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</row>
    <row r="3" spans="1:26" x14ac:dyDescent="0.25">
      <c r="A3" s="155" t="s">
        <v>549</v>
      </c>
      <c r="B3" s="107" t="s">
        <v>765</v>
      </c>
      <c r="C3" s="107" t="s">
        <v>551</v>
      </c>
      <c r="D3" s="158" t="s">
        <v>552</v>
      </c>
      <c r="E3" s="11" t="s">
        <v>553</v>
      </c>
      <c r="F3" s="116" t="s">
        <v>554</v>
      </c>
      <c r="G3" s="111"/>
      <c r="H3" s="111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</row>
    <row r="4" spans="1:26" x14ac:dyDescent="0.25">
      <c r="A4" s="159">
        <v>44562</v>
      </c>
      <c r="B4" s="157"/>
      <c r="C4" s="110" t="s">
        <v>766</v>
      </c>
      <c r="D4" s="156">
        <v>0</v>
      </c>
      <c r="E4" s="1">
        <v>0</v>
      </c>
      <c r="F4" s="1">
        <v>565773.54</v>
      </c>
      <c r="G4" s="111"/>
      <c r="H4" s="111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</row>
    <row r="5" spans="1:26" x14ac:dyDescent="0.25">
      <c r="A5" s="122">
        <v>44562</v>
      </c>
      <c r="B5" s="111"/>
      <c r="C5" s="98" t="s">
        <v>767</v>
      </c>
      <c r="D5" s="156"/>
      <c r="E5" s="73">
        <v>100</v>
      </c>
      <c r="F5" s="1">
        <f t="shared" ref="F5:F946" si="0">F4+D5-E5</f>
        <v>565673.54</v>
      </c>
      <c r="G5" s="111"/>
      <c r="H5" s="111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</row>
    <row r="6" spans="1:26" x14ac:dyDescent="0.25">
      <c r="A6" s="122">
        <v>44652</v>
      </c>
      <c r="B6" s="98" t="s">
        <v>593</v>
      </c>
      <c r="C6" s="98" t="s">
        <v>648</v>
      </c>
      <c r="D6" s="160">
        <v>20000</v>
      </c>
      <c r="E6" s="1"/>
      <c r="F6" s="1">
        <f t="shared" si="0"/>
        <v>585673.54</v>
      </c>
      <c r="G6" s="111"/>
      <c r="H6" s="111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</row>
    <row r="7" spans="1:26" x14ac:dyDescent="0.25">
      <c r="A7" s="122">
        <v>44652</v>
      </c>
      <c r="B7" s="98" t="s">
        <v>590</v>
      </c>
      <c r="C7" s="98" t="s">
        <v>591</v>
      </c>
      <c r="D7" s="160">
        <v>500</v>
      </c>
      <c r="E7" s="1"/>
      <c r="F7" s="1">
        <f t="shared" si="0"/>
        <v>586173.54</v>
      </c>
      <c r="G7" s="111"/>
      <c r="H7" s="111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</row>
    <row r="8" spans="1:26" x14ac:dyDescent="0.25">
      <c r="A8" s="122">
        <v>44652</v>
      </c>
      <c r="B8" s="98" t="s">
        <v>590</v>
      </c>
      <c r="C8" s="98" t="s">
        <v>592</v>
      </c>
      <c r="D8" s="160">
        <v>500</v>
      </c>
      <c r="E8" s="1"/>
      <c r="F8" s="1">
        <f t="shared" si="0"/>
        <v>586673.54</v>
      </c>
      <c r="G8" s="111"/>
      <c r="H8" s="111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</row>
    <row r="9" spans="1:26" x14ac:dyDescent="0.25">
      <c r="A9" s="122">
        <v>44652</v>
      </c>
      <c r="B9" s="98" t="s">
        <v>596</v>
      </c>
      <c r="C9" s="98" t="s">
        <v>768</v>
      </c>
      <c r="D9" s="160">
        <v>20000</v>
      </c>
      <c r="E9" s="1"/>
      <c r="F9" s="1">
        <f t="shared" si="0"/>
        <v>606673.54</v>
      </c>
      <c r="G9" s="111"/>
      <c r="H9" s="111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</row>
    <row r="10" spans="1:26" x14ac:dyDescent="0.25">
      <c r="A10" s="122">
        <v>44652</v>
      </c>
      <c r="B10" s="98" t="s">
        <v>596</v>
      </c>
      <c r="C10" s="98" t="s">
        <v>768</v>
      </c>
      <c r="D10" s="160">
        <v>20000</v>
      </c>
      <c r="E10" s="1"/>
      <c r="F10" s="1">
        <f t="shared" si="0"/>
        <v>626673.54</v>
      </c>
      <c r="G10" s="111"/>
      <c r="H10" s="111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</row>
    <row r="11" spans="1:26" x14ac:dyDescent="0.25">
      <c r="A11" s="122">
        <v>44652</v>
      </c>
      <c r="B11" s="98" t="s">
        <v>596</v>
      </c>
      <c r="C11" s="98" t="s">
        <v>768</v>
      </c>
      <c r="D11" s="160">
        <v>3750</v>
      </c>
      <c r="E11" s="1"/>
      <c r="F11" s="1">
        <f t="shared" si="0"/>
        <v>630423.54</v>
      </c>
      <c r="G11" s="111"/>
      <c r="H11" s="111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</row>
    <row r="12" spans="1:26" x14ac:dyDescent="0.25">
      <c r="A12" s="122">
        <v>44652</v>
      </c>
      <c r="B12" s="98" t="s">
        <v>596</v>
      </c>
      <c r="C12" s="98" t="s">
        <v>266</v>
      </c>
      <c r="D12" s="160">
        <v>20000</v>
      </c>
      <c r="E12" s="1"/>
      <c r="F12" s="1">
        <f t="shared" si="0"/>
        <v>650423.54</v>
      </c>
      <c r="G12" s="111"/>
      <c r="H12" s="111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</row>
    <row r="13" spans="1:26" x14ac:dyDescent="0.25">
      <c r="A13" s="122">
        <v>44682</v>
      </c>
      <c r="B13" s="98" t="s">
        <v>593</v>
      </c>
      <c r="C13" s="98" t="s">
        <v>591</v>
      </c>
      <c r="D13" s="156"/>
      <c r="E13" s="73">
        <v>400000</v>
      </c>
      <c r="F13" s="1">
        <f t="shared" si="0"/>
        <v>250423.54000000004</v>
      </c>
      <c r="G13" s="111"/>
      <c r="H13" s="111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</row>
    <row r="14" spans="1:26" x14ac:dyDescent="0.25">
      <c r="A14" s="122">
        <v>44682</v>
      </c>
      <c r="B14" s="98" t="s">
        <v>593</v>
      </c>
      <c r="C14" s="98" t="s">
        <v>769</v>
      </c>
      <c r="D14" s="156"/>
      <c r="E14" s="73">
        <v>30000</v>
      </c>
      <c r="F14" s="1">
        <f t="shared" si="0"/>
        <v>220423.54000000004</v>
      </c>
      <c r="G14" s="111"/>
      <c r="H14" s="111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</row>
    <row r="15" spans="1:26" x14ac:dyDescent="0.25">
      <c r="A15" s="122">
        <v>44682</v>
      </c>
      <c r="B15" s="98" t="s">
        <v>593</v>
      </c>
      <c r="C15" s="98" t="s">
        <v>770</v>
      </c>
      <c r="D15" s="156"/>
      <c r="E15" s="73">
        <v>50000</v>
      </c>
      <c r="F15" s="1">
        <f t="shared" si="0"/>
        <v>170423.54000000004</v>
      </c>
      <c r="G15" s="111"/>
      <c r="H15" s="111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</row>
    <row r="16" spans="1:26" x14ac:dyDescent="0.25">
      <c r="A16" s="122">
        <v>44682</v>
      </c>
      <c r="B16" s="98" t="s">
        <v>593</v>
      </c>
      <c r="C16" s="98" t="s">
        <v>594</v>
      </c>
      <c r="D16" s="160">
        <v>500</v>
      </c>
      <c r="E16" s="1"/>
      <c r="F16" s="1">
        <f t="shared" si="0"/>
        <v>170923.54000000004</v>
      </c>
      <c r="G16" s="111"/>
      <c r="H16" s="111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</row>
    <row r="17" spans="1:26" x14ac:dyDescent="0.25">
      <c r="A17" s="122">
        <v>44682</v>
      </c>
      <c r="B17" s="98" t="s">
        <v>590</v>
      </c>
      <c r="C17" s="98" t="s">
        <v>595</v>
      </c>
      <c r="D17" s="160">
        <v>500</v>
      </c>
      <c r="E17" s="1"/>
      <c r="F17" s="1">
        <f t="shared" si="0"/>
        <v>171423.54000000004</v>
      </c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</row>
    <row r="18" spans="1:26" x14ac:dyDescent="0.25">
      <c r="A18" s="122">
        <v>44682</v>
      </c>
      <c r="B18" s="98" t="s">
        <v>596</v>
      </c>
      <c r="C18" s="98" t="s">
        <v>597</v>
      </c>
      <c r="D18" s="160">
        <v>500</v>
      </c>
      <c r="E18" s="1"/>
      <c r="F18" s="1">
        <f t="shared" si="0"/>
        <v>171923.54000000004</v>
      </c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</row>
    <row r="19" spans="1:26" x14ac:dyDescent="0.25">
      <c r="A19" s="122">
        <v>44713</v>
      </c>
      <c r="B19" s="98" t="s">
        <v>590</v>
      </c>
      <c r="C19" s="98" t="s">
        <v>598</v>
      </c>
      <c r="D19" s="160">
        <v>500</v>
      </c>
      <c r="E19" s="1"/>
      <c r="F19" s="1">
        <f t="shared" si="0"/>
        <v>172423.54000000004</v>
      </c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</row>
    <row r="20" spans="1:26" ht="15.75" customHeight="1" x14ac:dyDescent="0.25">
      <c r="A20" s="122">
        <v>44713</v>
      </c>
      <c r="B20" s="98" t="s">
        <v>590</v>
      </c>
      <c r="C20" s="98" t="s">
        <v>599</v>
      </c>
      <c r="D20" s="160">
        <v>500</v>
      </c>
      <c r="E20" s="1"/>
      <c r="F20" s="1">
        <f t="shared" si="0"/>
        <v>172923.54000000004</v>
      </c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</row>
    <row r="21" spans="1:26" ht="15.75" customHeight="1" x14ac:dyDescent="0.25">
      <c r="A21" s="122">
        <v>44713</v>
      </c>
      <c r="B21" s="98" t="s">
        <v>590</v>
      </c>
      <c r="C21" s="98" t="s">
        <v>600</v>
      </c>
      <c r="D21" s="160">
        <v>500</v>
      </c>
      <c r="E21" s="1"/>
      <c r="F21" s="1">
        <f t="shared" si="0"/>
        <v>173423.54000000004</v>
      </c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</row>
    <row r="22" spans="1:26" ht="15.75" customHeight="1" x14ac:dyDescent="0.25">
      <c r="A22" s="122">
        <v>44743</v>
      </c>
      <c r="B22" s="98" t="s">
        <v>590</v>
      </c>
      <c r="C22" s="98" t="s">
        <v>601</v>
      </c>
      <c r="D22" s="160">
        <v>500</v>
      </c>
      <c r="E22" s="1"/>
      <c r="F22" s="1">
        <f t="shared" si="0"/>
        <v>173923.54000000004</v>
      </c>
      <c r="G22" s="111"/>
      <c r="H22" s="111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</row>
    <row r="23" spans="1:26" ht="15.75" customHeight="1" x14ac:dyDescent="0.25">
      <c r="A23" s="122">
        <v>44743</v>
      </c>
      <c r="B23" s="98" t="s">
        <v>590</v>
      </c>
      <c r="C23" s="98" t="s">
        <v>602</v>
      </c>
      <c r="D23" s="160">
        <v>500</v>
      </c>
      <c r="E23" s="1"/>
      <c r="F23" s="1">
        <f t="shared" si="0"/>
        <v>174423.54000000004</v>
      </c>
      <c r="G23" s="111"/>
      <c r="H23" s="111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</row>
    <row r="24" spans="1:26" ht="15.75" customHeight="1" x14ac:dyDescent="0.25">
      <c r="A24" s="122">
        <v>44743</v>
      </c>
      <c r="B24" s="98" t="s">
        <v>590</v>
      </c>
      <c r="C24" s="98" t="s">
        <v>603</v>
      </c>
      <c r="D24" s="160">
        <v>500</v>
      </c>
      <c r="E24" s="1"/>
      <c r="F24" s="1">
        <f t="shared" si="0"/>
        <v>174923.54000000004</v>
      </c>
      <c r="G24" s="111"/>
      <c r="H24" s="111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</row>
    <row r="25" spans="1:26" ht="15.75" customHeight="1" x14ac:dyDescent="0.25">
      <c r="A25" s="122">
        <v>44774</v>
      </c>
      <c r="B25" s="111"/>
      <c r="C25" s="98" t="s">
        <v>767</v>
      </c>
      <c r="D25" s="156"/>
      <c r="E25" s="73">
        <v>200</v>
      </c>
      <c r="F25" s="1">
        <f t="shared" si="0"/>
        <v>174723.54000000004</v>
      </c>
      <c r="G25" s="111"/>
      <c r="H25" s="111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</row>
    <row r="26" spans="1:26" ht="15.75" customHeight="1" x14ac:dyDescent="0.25">
      <c r="A26" s="122">
        <v>44805</v>
      </c>
      <c r="B26" s="98" t="s">
        <v>593</v>
      </c>
      <c r="C26" s="98" t="s">
        <v>771</v>
      </c>
      <c r="D26" s="160">
        <v>100000</v>
      </c>
      <c r="E26" s="1"/>
      <c r="F26" s="1">
        <f t="shared" si="0"/>
        <v>274723.54000000004</v>
      </c>
      <c r="G26" s="111"/>
      <c r="H26" s="111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</row>
    <row r="27" spans="1:26" ht="15.75" customHeight="1" x14ac:dyDescent="0.25">
      <c r="A27" s="122">
        <v>44835</v>
      </c>
      <c r="B27" s="98" t="s">
        <v>596</v>
      </c>
      <c r="C27" s="98" t="s">
        <v>772</v>
      </c>
      <c r="D27" s="156"/>
      <c r="E27" s="73">
        <v>53.75</v>
      </c>
      <c r="F27" s="1">
        <f t="shared" si="0"/>
        <v>274669.79000000004</v>
      </c>
      <c r="G27" s="111"/>
      <c r="H27" s="111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</row>
    <row r="28" spans="1:26" ht="15.75" customHeight="1" x14ac:dyDescent="0.25">
      <c r="A28" s="122">
        <v>44835</v>
      </c>
      <c r="B28" s="98" t="s">
        <v>596</v>
      </c>
      <c r="C28" s="98" t="s">
        <v>597</v>
      </c>
      <c r="D28" s="156"/>
      <c r="E28" s="73">
        <v>240000</v>
      </c>
      <c r="F28" s="1">
        <f t="shared" si="0"/>
        <v>34669.790000000037</v>
      </c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</row>
    <row r="29" spans="1:26" ht="15.75" customHeight="1" x14ac:dyDescent="0.25">
      <c r="A29" s="122">
        <v>44835</v>
      </c>
      <c r="B29" s="98" t="s">
        <v>596</v>
      </c>
      <c r="C29" s="98" t="s">
        <v>424</v>
      </c>
      <c r="D29" s="160">
        <v>500</v>
      </c>
      <c r="E29" s="1"/>
      <c r="F29" s="1">
        <f t="shared" si="0"/>
        <v>35169.790000000037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</row>
    <row r="30" spans="1:26" ht="15.75" customHeight="1" x14ac:dyDescent="0.25">
      <c r="A30" s="122">
        <v>44866</v>
      </c>
      <c r="B30" s="98" t="s">
        <v>596</v>
      </c>
      <c r="C30" s="98" t="s">
        <v>384</v>
      </c>
      <c r="D30" s="160">
        <v>500</v>
      </c>
      <c r="E30" s="1"/>
      <c r="F30" s="1">
        <f t="shared" si="0"/>
        <v>35669.790000000037</v>
      </c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</row>
    <row r="31" spans="1:26" ht="15.75" customHeight="1" x14ac:dyDescent="0.25">
      <c r="A31" s="122">
        <v>44866</v>
      </c>
      <c r="B31" s="98" t="s">
        <v>593</v>
      </c>
      <c r="C31" s="98" t="s">
        <v>432</v>
      </c>
      <c r="D31" s="160">
        <v>500</v>
      </c>
      <c r="E31" s="1"/>
      <c r="F31" s="1">
        <f t="shared" si="0"/>
        <v>36169.790000000037</v>
      </c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</row>
    <row r="32" spans="1:26" ht="15.75" customHeight="1" x14ac:dyDescent="0.25">
      <c r="A32" s="122">
        <v>44896</v>
      </c>
      <c r="B32" s="98" t="s">
        <v>593</v>
      </c>
      <c r="C32" s="98" t="s">
        <v>604</v>
      </c>
      <c r="D32" s="160">
        <v>500</v>
      </c>
      <c r="E32" s="1"/>
      <c r="F32" s="1">
        <f t="shared" si="0"/>
        <v>36669.790000000037</v>
      </c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</row>
    <row r="33" spans="1:26" ht="15.75" customHeight="1" x14ac:dyDescent="0.25">
      <c r="A33" s="122">
        <v>44896</v>
      </c>
      <c r="B33" s="98" t="s">
        <v>590</v>
      </c>
      <c r="C33" s="98" t="s">
        <v>605</v>
      </c>
      <c r="D33" s="160">
        <v>500</v>
      </c>
      <c r="E33" s="1"/>
      <c r="F33" s="1">
        <f t="shared" si="0"/>
        <v>37169.790000000037</v>
      </c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</row>
    <row r="34" spans="1:26" ht="15.75" customHeight="1" x14ac:dyDescent="0.25">
      <c r="A34" s="122">
        <v>44896</v>
      </c>
      <c r="B34" s="98" t="s">
        <v>590</v>
      </c>
      <c r="C34" s="98" t="s">
        <v>606</v>
      </c>
      <c r="D34" s="160">
        <v>500</v>
      </c>
      <c r="E34" s="1"/>
      <c r="F34" s="1">
        <f t="shared" si="0"/>
        <v>37669.790000000037</v>
      </c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</row>
    <row r="35" spans="1:26" ht="15.75" customHeight="1" x14ac:dyDescent="0.25">
      <c r="A35" s="122" t="s">
        <v>607</v>
      </c>
      <c r="B35" s="98" t="s">
        <v>596</v>
      </c>
      <c r="C35" s="98" t="s">
        <v>608</v>
      </c>
      <c r="D35" s="160">
        <v>500</v>
      </c>
      <c r="E35" s="1"/>
      <c r="F35" s="1">
        <f t="shared" si="0"/>
        <v>38169.790000000037</v>
      </c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 spans="1:26" ht="15.75" customHeight="1" x14ac:dyDescent="0.25">
      <c r="A36" s="124" t="s">
        <v>609</v>
      </c>
      <c r="B36" s="98" t="s">
        <v>590</v>
      </c>
      <c r="C36" s="98" t="s">
        <v>610</v>
      </c>
      <c r="D36" s="160">
        <v>500</v>
      </c>
      <c r="E36" s="1"/>
      <c r="F36" s="1">
        <f t="shared" si="0"/>
        <v>38669.790000000037</v>
      </c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 spans="1:26" ht="15.75" customHeight="1" x14ac:dyDescent="0.25">
      <c r="A37" s="124" t="s">
        <v>609</v>
      </c>
      <c r="B37" s="98" t="s">
        <v>596</v>
      </c>
      <c r="C37" s="98" t="s">
        <v>773</v>
      </c>
      <c r="D37" s="160">
        <v>2000000</v>
      </c>
      <c r="E37" s="1"/>
      <c r="F37" s="1">
        <f t="shared" si="0"/>
        <v>2038669.79</v>
      </c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</row>
    <row r="38" spans="1:26" ht="15.75" customHeight="1" x14ac:dyDescent="0.25">
      <c r="A38" s="124" t="s">
        <v>611</v>
      </c>
      <c r="B38" s="98" t="s">
        <v>593</v>
      </c>
      <c r="C38" s="98" t="s">
        <v>387</v>
      </c>
      <c r="D38" s="160">
        <v>200000</v>
      </c>
      <c r="E38" s="1"/>
      <c r="F38" s="1">
        <f t="shared" si="0"/>
        <v>2238669.79</v>
      </c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</row>
    <row r="39" spans="1:26" ht="15.75" customHeight="1" x14ac:dyDescent="0.25">
      <c r="A39" s="124" t="s">
        <v>611</v>
      </c>
      <c r="B39" s="98" t="s">
        <v>590</v>
      </c>
      <c r="C39" s="98" t="s">
        <v>612</v>
      </c>
      <c r="D39" s="160">
        <v>500</v>
      </c>
      <c r="E39" s="1"/>
      <c r="F39" s="1">
        <f t="shared" si="0"/>
        <v>2239169.79</v>
      </c>
      <c r="G39" s="111"/>
      <c r="H39" s="111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</row>
    <row r="40" spans="1:26" ht="15.75" customHeight="1" x14ac:dyDescent="0.25">
      <c r="A40" s="124" t="s">
        <v>611</v>
      </c>
      <c r="B40" s="98" t="s">
        <v>593</v>
      </c>
      <c r="C40" s="98" t="s">
        <v>774</v>
      </c>
      <c r="D40" s="156"/>
      <c r="E40" s="73">
        <v>250000</v>
      </c>
      <c r="F40" s="1">
        <f t="shared" si="0"/>
        <v>1989169.79</v>
      </c>
      <c r="G40" s="111"/>
      <c r="H40" s="111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</row>
    <row r="41" spans="1:26" ht="15.75" customHeight="1" x14ac:dyDescent="0.25">
      <c r="A41" s="124" t="s">
        <v>611</v>
      </c>
      <c r="B41" s="98" t="s">
        <v>593</v>
      </c>
      <c r="C41" s="98" t="s">
        <v>775</v>
      </c>
      <c r="D41" s="156"/>
      <c r="E41" s="73">
        <v>200000</v>
      </c>
      <c r="F41" s="1">
        <f t="shared" si="0"/>
        <v>1789169.79</v>
      </c>
      <c r="G41" s="111"/>
      <c r="H41" s="111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</row>
    <row r="42" spans="1:26" ht="15.75" customHeight="1" x14ac:dyDescent="0.25">
      <c r="A42" s="124" t="s">
        <v>611</v>
      </c>
      <c r="B42" s="98" t="s">
        <v>593</v>
      </c>
      <c r="C42" s="98" t="s">
        <v>776</v>
      </c>
      <c r="D42" s="156"/>
      <c r="E42" s="73">
        <v>40000</v>
      </c>
      <c r="F42" s="1">
        <f t="shared" si="0"/>
        <v>1749169.79</v>
      </c>
      <c r="G42" s="111"/>
      <c r="H42" s="111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</row>
    <row r="43" spans="1:26" ht="15.75" customHeight="1" x14ac:dyDescent="0.25">
      <c r="A43" s="124" t="s">
        <v>611</v>
      </c>
      <c r="B43" s="98" t="s">
        <v>593</v>
      </c>
      <c r="C43" s="98" t="s">
        <v>777</v>
      </c>
      <c r="D43" s="156"/>
      <c r="E43" s="73">
        <v>250000</v>
      </c>
      <c r="F43" s="1">
        <f t="shared" si="0"/>
        <v>1499169.79</v>
      </c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</row>
    <row r="44" spans="1:26" ht="15.75" customHeight="1" x14ac:dyDescent="0.25">
      <c r="A44" s="124" t="s">
        <v>611</v>
      </c>
      <c r="B44" s="98" t="s">
        <v>596</v>
      </c>
      <c r="C44" s="98" t="s">
        <v>772</v>
      </c>
      <c r="D44" s="156"/>
      <c r="E44" s="73">
        <v>53.75</v>
      </c>
      <c r="F44" s="1">
        <f t="shared" si="0"/>
        <v>1499116.04</v>
      </c>
      <c r="G44" s="111"/>
      <c r="H44" s="111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</row>
    <row r="45" spans="1:26" ht="15.75" customHeight="1" x14ac:dyDescent="0.25">
      <c r="A45" s="124" t="s">
        <v>611</v>
      </c>
      <c r="B45" s="98" t="s">
        <v>596</v>
      </c>
      <c r="C45" s="98" t="s">
        <v>777</v>
      </c>
      <c r="D45" s="156"/>
      <c r="E45" s="73">
        <v>99000</v>
      </c>
      <c r="F45" s="1">
        <f t="shared" si="0"/>
        <v>1400116.04</v>
      </c>
      <c r="G45" s="111"/>
      <c r="H45" s="111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</row>
    <row r="46" spans="1:26" ht="15.75" customHeight="1" x14ac:dyDescent="0.25">
      <c r="A46" s="124" t="s">
        <v>611</v>
      </c>
      <c r="B46" s="98" t="s">
        <v>590</v>
      </c>
      <c r="C46" s="98" t="s">
        <v>778</v>
      </c>
      <c r="D46" s="161">
        <v>36000</v>
      </c>
      <c r="E46" s="1"/>
      <c r="F46" s="1">
        <f t="shared" si="0"/>
        <v>1436116.04</v>
      </c>
      <c r="G46" s="111"/>
      <c r="H46" s="111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</row>
    <row r="47" spans="1:26" ht="15.75" customHeight="1" x14ac:dyDescent="0.25">
      <c r="A47" s="124" t="s">
        <v>779</v>
      </c>
      <c r="B47" s="111"/>
      <c r="C47" s="98" t="s">
        <v>767</v>
      </c>
      <c r="D47" s="156"/>
      <c r="E47" s="73">
        <v>200</v>
      </c>
      <c r="F47" s="1">
        <f t="shared" si="0"/>
        <v>1435916.04</v>
      </c>
      <c r="G47" s="111"/>
      <c r="H47" s="111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</row>
    <row r="48" spans="1:26" ht="15.75" customHeight="1" x14ac:dyDescent="0.25">
      <c r="A48" s="124" t="s">
        <v>613</v>
      </c>
      <c r="B48" s="98" t="s">
        <v>593</v>
      </c>
      <c r="C48" s="98" t="s">
        <v>614</v>
      </c>
      <c r="D48" s="160">
        <v>500</v>
      </c>
      <c r="E48" s="1"/>
      <c r="F48" s="1">
        <f t="shared" si="0"/>
        <v>1436416.04</v>
      </c>
      <c r="G48" s="111"/>
      <c r="H48" s="111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</row>
    <row r="49" spans="1:26" ht="15.75" customHeight="1" x14ac:dyDescent="0.25">
      <c r="A49" s="124" t="s">
        <v>615</v>
      </c>
      <c r="B49" s="98" t="s">
        <v>593</v>
      </c>
      <c r="C49" s="98" t="s">
        <v>166</v>
      </c>
      <c r="D49" s="156"/>
      <c r="E49" s="73">
        <v>20000</v>
      </c>
      <c r="F49" s="1">
        <f t="shared" si="0"/>
        <v>1416416.04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</row>
    <row r="50" spans="1:26" ht="15.75" customHeight="1" x14ac:dyDescent="0.25">
      <c r="A50" s="124" t="s">
        <v>615</v>
      </c>
      <c r="B50" s="98" t="s">
        <v>593</v>
      </c>
      <c r="C50" s="98" t="s">
        <v>616</v>
      </c>
      <c r="D50" s="160">
        <v>500</v>
      </c>
      <c r="E50" s="1"/>
      <c r="F50" s="1">
        <f t="shared" si="0"/>
        <v>1416916.04</v>
      </c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</row>
    <row r="51" spans="1:26" ht="15.75" customHeight="1" x14ac:dyDescent="0.25">
      <c r="A51" s="124" t="s">
        <v>780</v>
      </c>
      <c r="B51" s="98" t="s">
        <v>596</v>
      </c>
      <c r="C51" s="98" t="s">
        <v>772</v>
      </c>
      <c r="D51" s="156"/>
      <c r="E51" s="73">
        <v>53.75</v>
      </c>
      <c r="F51" s="1">
        <f t="shared" si="0"/>
        <v>1416862.29</v>
      </c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spans="1:26" ht="15.75" customHeight="1" x14ac:dyDescent="0.25">
      <c r="A52" s="124" t="s">
        <v>780</v>
      </c>
      <c r="B52" s="98" t="s">
        <v>596</v>
      </c>
      <c r="C52" s="98" t="s">
        <v>157</v>
      </c>
      <c r="D52" s="156"/>
      <c r="E52" s="73">
        <v>210000</v>
      </c>
      <c r="F52" s="1">
        <f t="shared" si="0"/>
        <v>1206862.29</v>
      </c>
      <c r="G52" s="111"/>
      <c r="H52" s="111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5" customHeight="1" x14ac:dyDescent="0.25">
      <c r="A53" s="124" t="s">
        <v>617</v>
      </c>
      <c r="B53" s="98" t="s">
        <v>596</v>
      </c>
      <c r="C53" s="98" t="s">
        <v>418</v>
      </c>
      <c r="D53" s="160">
        <v>500</v>
      </c>
      <c r="E53" s="1"/>
      <c r="F53" s="61">
        <f t="shared" si="0"/>
        <v>1207362.29</v>
      </c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ht="15.75" customHeight="1" x14ac:dyDescent="0.25">
      <c r="A54" s="124" t="s">
        <v>781</v>
      </c>
      <c r="B54" s="98" t="s">
        <v>593</v>
      </c>
      <c r="C54" s="98" t="s">
        <v>413</v>
      </c>
      <c r="D54" s="160">
        <v>30000</v>
      </c>
      <c r="E54" s="1"/>
      <c r="F54" s="1">
        <f t="shared" si="0"/>
        <v>1237362.29</v>
      </c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ht="15.75" customHeight="1" x14ac:dyDescent="0.25">
      <c r="A55" s="124" t="s">
        <v>781</v>
      </c>
      <c r="B55" s="98" t="s">
        <v>596</v>
      </c>
      <c r="C55" s="98" t="s">
        <v>772</v>
      </c>
      <c r="D55" s="156"/>
      <c r="E55" s="73">
        <v>26.88</v>
      </c>
      <c r="F55" s="1">
        <f t="shared" si="0"/>
        <v>1237335.4100000001</v>
      </c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ht="15.75" customHeight="1" x14ac:dyDescent="0.25">
      <c r="A56" s="124" t="s">
        <v>781</v>
      </c>
      <c r="B56" s="98" t="s">
        <v>596</v>
      </c>
      <c r="C56" s="98" t="s">
        <v>782</v>
      </c>
      <c r="D56" s="156"/>
      <c r="E56" s="73">
        <v>34000</v>
      </c>
      <c r="F56" s="61">
        <f t="shared" si="0"/>
        <v>1203335.4100000001</v>
      </c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ht="15.75" customHeight="1" x14ac:dyDescent="0.25">
      <c r="A57" s="124" t="s">
        <v>618</v>
      </c>
      <c r="B57" s="98" t="s">
        <v>596</v>
      </c>
      <c r="C57" s="98" t="s">
        <v>427</v>
      </c>
      <c r="D57" s="160">
        <v>30000</v>
      </c>
      <c r="E57" s="1"/>
      <c r="F57" s="1">
        <f t="shared" si="0"/>
        <v>1233335.4100000001</v>
      </c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ht="15.75" customHeight="1" x14ac:dyDescent="0.25">
      <c r="A58" s="124" t="s">
        <v>618</v>
      </c>
      <c r="B58" s="98" t="s">
        <v>596</v>
      </c>
      <c r="C58" s="98" t="s">
        <v>414</v>
      </c>
      <c r="D58" s="160">
        <v>50500</v>
      </c>
      <c r="E58" s="1"/>
      <c r="F58" s="1">
        <f t="shared" si="0"/>
        <v>1283835.4100000001</v>
      </c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ht="15.75" customHeight="1" x14ac:dyDescent="0.25">
      <c r="A59" s="124" t="s">
        <v>783</v>
      </c>
      <c r="B59" s="98" t="s">
        <v>590</v>
      </c>
      <c r="C59" s="98" t="s">
        <v>784</v>
      </c>
      <c r="D59" s="160">
        <v>500</v>
      </c>
      <c r="E59" s="1"/>
      <c r="F59" s="1">
        <f t="shared" si="0"/>
        <v>1284335.4100000001</v>
      </c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ht="15.75" customHeight="1" x14ac:dyDescent="0.25">
      <c r="A60" s="124" t="s">
        <v>785</v>
      </c>
      <c r="B60" s="98" t="s">
        <v>596</v>
      </c>
      <c r="C60" s="98" t="s">
        <v>620</v>
      </c>
      <c r="D60" s="160">
        <v>100000</v>
      </c>
      <c r="E60" s="1"/>
      <c r="F60" s="1">
        <f t="shared" si="0"/>
        <v>1384335.4100000001</v>
      </c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ht="15.75" customHeight="1" x14ac:dyDescent="0.25">
      <c r="A61" s="124" t="s">
        <v>785</v>
      </c>
      <c r="B61" s="98" t="s">
        <v>593</v>
      </c>
      <c r="C61" s="98" t="s">
        <v>786</v>
      </c>
      <c r="D61" s="156"/>
      <c r="E61" s="73">
        <v>650000</v>
      </c>
      <c r="F61" s="1">
        <f t="shared" si="0"/>
        <v>734335.41000000015</v>
      </c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ht="15.75" customHeight="1" x14ac:dyDescent="0.25">
      <c r="A62" s="124" t="s">
        <v>785</v>
      </c>
      <c r="B62" s="98" t="s">
        <v>596</v>
      </c>
      <c r="C62" s="98" t="s">
        <v>772</v>
      </c>
      <c r="D62" s="156"/>
      <c r="E62" s="73">
        <v>26.88</v>
      </c>
      <c r="F62" s="1">
        <f t="shared" si="0"/>
        <v>734308.53000000014</v>
      </c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ht="15.75" customHeight="1" x14ac:dyDescent="0.25">
      <c r="A63" s="124" t="s">
        <v>785</v>
      </c>
      <c r="B63" s="98" t="s">
        <v>596</v>
      </c>
      <c r="C63" s="98" t="s">
        <v>787</v>
      </c>
      <c r="D63" s="156"/>
      <c r="E63" s="73">
        <v>20000</v>
      </c>
      <c r="F63" s="1">
        <f t="shared" si="0"/>
        <v>714308.53000000014</v>
      </c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ht="15.75" customHeight="1" x14ac:dyDescent="0.25">
      <c r="A64" s="124" t="s">
        <v>785</v>
      </c>
      <c r="B64" s="98" t="s">
        <v>596</v>
      </c>
      <c r="C64" s="98" t="s">
        <v>627</v>
      </c>
      <c r="D64" s="160">
        <v>30000</v>
      </c>
      <c r="E64" s="1"/>
      <c r="F64" s="1">
        <f t="shared" si="0"/>
        <v>744308.53000000014</v>
      </c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ht="15.75" customHeight="1" x14ac:dyDescent="0.25">
      <c r="A65" s="124" t="s">
        <v>785</v>
      </c>
      <c r="B65" s="98" t="s">
        <v>596</v>
      </c>
      <c r="C65" s="98" t="s">
        <v>788</v>
      </c>
      <c r="D65" s="160">
        <v>70000</v>
      </c>
      <c r="E65" s="1"/>
      <c r="F65" s="1">
        <f t="shared" si="0"/>
        <v>814308.53000000014</v>
      </c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ht="15.75" customHeight="1" x14ac:dyDescent="0.25">
      <c r="A66" s="124" t="s">
        <v>789</v>
      </c>
      <c r="B66" s="98" t="s">
        <v>596</v>
      </c>
      <c r="C66" s="98" t="s">
        <v>678</v>
      </c>
      <c r="D66" s="160">
        <v>20000</v>
      </c>
      <c r="E66" s="1"/>
      <c r="F66" s="1">
        <f t="shared" si="0"/>
        <v>834308.53000000014</v>
      </c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ht="15.75" customHeight="1" x14ac:dyDescent="0.25">
      <c r="A67" s="124" t="s">
        <v>789</v>
      </c>
      <c r="B67" s="111"/>
      <c r="C67" s="98" t="s">
        <v>767</v>
      </c>
      <c r="D67" s="156"/>
      <c r="E67" s="73">
        <v>300</v>
      </c>
      <c r="F67" s="1">
        <f t="shared" si="0"/>
        <v>834008.53000000014</v>
      </c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ht="15.75" customHeight="1" x14ac:dyDescent="0.25">
      <c r="A68" s="124" t="s">
        <v>790</v>
      </c>
      <c r="B68" s="98" t="s">
        <v>791</v>
      </c>
      <c r="C68" s="98" t="s">
        <v>792</v>
      </c>
      <c r="D68" s="156"/>
      <c r="E68" s="73">
        <v>288</v>
      </c>
      <c r="F68" s="1">
        <f t="shared" si="0"/>
        <v>833720.53000000014</v>
      </c>
      <c r="G68" s="111"/>
      <c r="H68" s="1">
        <f>E70+E68+E67+E62+E55+E51+E47+E44+E27+E25+E5</f>
        <v>3982.9900000000002</v>
      </c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ht="15.75" customHeight="1" x14ac:dyDescent="0.25">
      <c r="A69" s="124" t="s">
        <v>619</v>
      </c>
      <c r="B69" s="98" t="s">
        <v>596</v>
      </c>
      <c r="C69" s="98" t="s">
        <v>620</v>
      </c>
      <c r="D69" s="160">
        <v>500</v>
      </c>
      <c r="E69" s="1"/>
      <c r="F69" s="1">
        <f t="shared" si="0"/>
        <v>834220.53000000014</v>
      </c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ht="15.75" customHeight="1" x14ac:dyDescent="0.25">
      <c r="A70" s="124" t="s">
        <v>793</v>
      </c>
      <c r="B70" s="111"/>
      <c r="C70" s="98" t="s">
        <v>794</v>
      </c>
      <c r="D70" s="156"/>
      <c r="E70" s="73">
        <v>2679.98</v>
      </c>
      <c r="F70" s="102">
        <f t="shared" si="0"/>
        <v>831540.55000000016</v>
      </c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ht="15.75" customHeight="1" x14ac:dyDescent="0.25">
      <c r="A71" s="125">
        <v>44563</v>
      </c>
      <c r="B71" s="98" t="s">
        <v>596</v>
      </c>
      <c r="C71" s="98" t="s">
        <v>266</v>
      </c>
      <c r="D71" s="160">
        <v>20000</v>
      </c>
      <c r="E71" s="1"/>
      <c r="F71" s="1">
        <f t="shared" si="0"/>
        <v>851540.55000000016</v>
      </c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ht="15.75" customHeight="1" x14ac:dyDescent="0.25">
      <c r="A72" s="125">
        <v>44563</v>
      </c>
      <c r="B72" s="98" t="s">
        <v>593</v>
      </c>
      <c r="C72" s="98" t="s">
        <v>795</v>
      </c>
      <c r="D72" s="160">
        <v>197000</v>
      </c>
      <c r="E72" s="1"/>
      <c r="F72" s="1">
        <f t="shared" si="0"/>
        <v>1048540.5500000002</v>
      </c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ht="15.75" customHeight="1" x14ac:dyDescent="0.25">
      <c r="A73" s="125">
        <v>44563</v>
      </c>
      <c r="B73" s="98" t="s">
        <v>593</v>
      </c>
      <c r="C73" s="98" t="s">
        <v>795</v>
      </c>
      <c r="D73" s="160">
        <v>10000</v>
      </c>
      <c r="E73" s="1"/>
      <c r="F73" s="1">
        <f t="shared" si="0"/>
        <v>1058540.5500000003</v>
      </c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ht="15.75" customHeight="1" x14ac:dyDescent="0.25">
      <c r="A74" s="125">
        <v>44563</v>
      </c>
      <c r="B74" s="98" t="s">
        <v>596</v>
      </c>
      <c r="C74" s="98" t="s">
        <v>625</v>
      </c>
      <c r="D74" s="160">
        <v>15500</v>
      </c>
      <c r="E74" s="1"/>
      <c r="F74" s="1">
        <f t="shared" si="0"/>
        <v>1074040.5500000003</v>
      </c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ht="15.75" customHeight="1" x14ac:dyDescent="0.25">
      <c r="A75" s="125">
        <v>44594</v>
      </c>
      <c r="B75" s="98" t="s">
        <v>596</v>
      </c>
      <c r="C75" s="98" t="s">
        <v>621</v>
      </c>
      <c r="D75" s="160">
        <v>500</v>
      </c>
      <c r="E75" s="1"/>
      <c r="F75" s="1">
        <f t="shared" si="0"/>
        <v>1074540.5500000003</v>
      </c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ht="15.75" customHeight="1" x14ac:dyDescent="0.25">
      <c r="A76" s="163">
        <v>44594</v>
      </c>
      <c r="B76" s="98" t="s">
        <v>593</v>
      </c>
      <c r="C76" s="98" t="s">
        <v>648</v>
      </c>
      <c r="D76" s="160">
        <v>20000</v>
      </c>
      <c r="E76" s="1"/>
      <c r="F76" s="1">
        <f t="shared" si="0"/>
        <v>1094540.5500000003</v>
      </c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ht="15.75" customHeight="1" x14ac:dyDescent="0.25">
      <c r="A77" s="125">
        <v>44594</v>
      </c>
      <c r="B77" s="98" t="s">
        <v>596</v>
      </c>
      <c r="C77" s="98" t="s">
        <v>772</v>
      </c>
      <c r="D77" s="156"/>
      <c r="E77" s="73">
        <v>53.75</v>
      </c>
      <c r="F77" s="1">
        <f t="shared" si="0"/>
        <v>1094486.8000000003</v>
      </c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ht="15.75" customHeight="1" x14ac:dyDescent="0.25">
      <c r="A78" s="125">
        <v>44594</v>
      </c>
      <c r="B78" s="98" t="s">
        <v>596</v>
      </c>
      <c r="C78" s="98" t="s">
        <v>768</v>
      </c>
      <c r="D78" s="156"/>
      <c r="E78" s="73">
        <v>61750</v>
      </c>
      <c r="F78" s="1">
        <f t="shared" si="0"/>
        <v>1032736.8000000003</v>
      </c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ht="15.75" customHeight="1" x14ac:dyDescent="0.25">
      <c r="A79" s="125">
        <v>44594</v>
      </c>
      <c r="B79" s="98" t="s">
        <v>596</v>
      </c>
      <c r="C79" s="98" t="s">
        <v>772</v>
      </c>
      <c r="D79" s="156"/>
      <c r="E79" s="73">
        <v>26.88</v>
      </c>
      <c r="F79" s="1">
        <f t="shared" si="0"/>
        <v>1032709.9200000003</v>
      </c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ht="15.75" customHeight="1" x14ac:dyDescent="0.25">
      <c r="A80" s="125">
        <v>44594</v>
      </c>
      <c r="B80" s="98" t="s">
        <v>596</v>
      </c>
      <c r="C80" s="98" t="s">
        <v>407</v>
      </c>
      <c r="D80" s="156"/>
      <c r="E80" s="73">
        <v>10000</v>
      </c>
      <c r="F80" s="1">
        <f t="shared" si="0"/>
        <v>1022709.9200000003</v>
      </c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ht="15.75" customHeight="1" x14ac:dyDescent="0.25">
      <c r="A81" s="125">
        <v>44594</v>
      </c>
      <c r="B81" s="98" t="s">
        <v>590</v>
      </c>
      <c r="C81" s="98" t="s">
        <v>622</v>
      </c>
      <c r="D81" s="160">
        <v>500</v>
      </c>
      <c r="E81" s="1"/>
      <c r="F81" s="1">
        <f t="shared" si="0"/>
        <v>1023209.9200000003</v>
      </c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ht="15.75" customHeight="1" x14ac:dyDescent="0.25">
      <c r="A82" s="125">
        <v>44594</v>
      </c>
      <c r="B82" s="98" t="s">
        <v>590</v>
      </c>
      <c r="C82" s="98" t="s">
        <v>623</v>
      </c>
      <c r="D82" s="160">
        <v>500</v>
      </c>
      <c r="E82" s="1"/>
      <c r="F82" s="1">
        <f t="shared" si="0"/>
        <v>1023709.9200000003</v>
      </c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ht="15.75" customHeight="1" x14ac:dyDescent="0.25">
      <c r="A83" s="125">
        <v>44594</v>
      </c>
      <c r="B83" s="98" t="s">
        <v>596</v>
      </c>
      <c r="C83" s="98" t="s">
        <v>772</v>
      </c>
      <c r="D83" s="156"/>
      <c r="E83" s="73">
        <v>26.88</v>
      </c>
      <c r="F83" s="1">
        <f t="shared" si="0"/>
        <v>1023683.0400000003</v>
      </c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ht="15.75" customHeight="1" x14ac:dyDescent="0.25">
      <c r="A84" s="125">
        <v>44594</v>
      </c>
      <c r="B84" s="98" t="s">
        <v>596</v>
      </c>
      <c r="C84" s="98" t="s">
        <v>642</v>
      </c>
      <c r="D84" s="156"/>
      <c r="E84" s="73">
        <v>30000</v>
      </c>
      <c r="F84" s="1">
        <f t="shared" si="0"/>
        <v>993683.04000000027</v>
      </c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ht="15.75" customHeight="1" x14ac:dyDescent="0.25">
      <c r="A85" s="125">
        <v>44594</v>
      </c>
      <c r="B85" s="98" t="s">
        <v>596</v>
      </c>
      <c r="C85" s="98" t="s">
        <v>772</v>
      </c>
      <c r="D85" s="156"/>
      <c r="E85" s="73">
        <v>53.75</v>
      </c>
      <c r="F85" s="1">
        <f t="shared" si="0"/>
        <v>993629.29000000027</v>
      </c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ht="15.75" customHeight="1" x14ac:dyDescent="0.25">
      <c r="A86" s="125">
        <v>44594</v>
      </c>
      <c r="B86" s="98" t="s">
        <v>596</v>
      </c>
      <c r="C86" s="98" t="s">
        <v>796</v>
      </c>
      <c r="D86" s="156"/>
      <c r="E86" s="73">
        <v>691500</v>
      </c>
      <c r="F86" s="1">
        <f t="shared" si="0"/>
        <v>302129.29000000027</v>
      </c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ht="15.75" customHeight="1" x14ac:dyDescent="0.25">
      <c r="A87" s="125">
        <v>44622</v>
      </c>
      <c r="B87" s="98" t="s">
        <v>593</v>
      </c>
      <c r="C87" s="98" t="s">
        <v>614</v>
      </c>
      <c r="D87" s="160">
        <v>6000</v>
      </c>
      <c r="E87" s="1"/>
      <c r="F87" s="1">
        <f t="shared" si="0"/>
        <v>308129.29000000027</v>
      </c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ht="15.75" customHeight="1" x14ac:dyDescent="0.25">
      <c r="A88" s="125">
        <v>44622</v>
      </c>
      <c r="B88" s="98" t="s">
        <v>590</v>
      </c>
      <c r="C88" s="98" t="s">
        <v>797</v>
      </c>
      <c r="D88" s="160">
        <v>20000</v>
      </c>
      <c r="E88" s="1"/>
      <c r="F88" s="1">
        <f t="shared" si="0"/>
        <v>328129.29000000027</v>
      </c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ht="15.75" customHeight="1" x14ac:dyDescent="0.25">
      <c r="A89" s="125">
        <v>44653</v>
      </c>
      <c r="B89" s="98" t="s">
        <v>590</v>
      </c>
      <c r="C89" s="98" t="s">
        <v>624</v>
      </c>
      <c r="D89" s="160">
        <v>7500</v>
      </c>
      <c r="E89" s="1"/>
      <c r="F89" s="61">
        <f t="shared" si="0"/>
        <v>335629.29000000027</v>
      </c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ht="15.75" customHeight="1" x14ac:dyDescent="0.25">
      <c r="A90" s="125">
        <v>44683</v>
      </c>
      <c r="B90" s="111"/>
      <c r="C90" s="98" t="s">
        <v>767</v>
      </c>
      <c r="D90" s="156"/>
      <c r="E90" s="73">
        <v>300</v>
      </c>
      <c r="F90" s="1">
        <f t="shared" si="0"/>
        <v>335329.29000000027</v>
      </c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ht="15.75" customHeight="1" x14ac:dyDescent="0.25">
      <c r="A91" s="125">
        <v>44744</v>
      </c>
      <c r="B91" s="98" t="s">
        <v>596</v>
      </c>
      <c r="C91" s="98" t="s">
        <v>422</v>
      </c>
      <c r="D91" s="160">
        <v>30500</v>
      </c>
      <c r="E91" s="1"/>
      <c r="F91" s="1">
        <f t="shared" si="0"/>
        <v>365829.29000000027</v>
      </c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ht="15.75" customHeight="1" x14ac:dyDescent="0.25">
      <c r="A92" s="125">
        <v>44744</v>
      </c>
      <c r="B92" s="98" t="s">
        <v>593</v>
      </c>
      <c r="C92" s="98" t="s">
        <v>626</v>
      </c>
      <c r="D92" s="160">
        <v>500</v>
      </c>
      <c r="E92" s="1"/>
      <c r="F92" s="164">
        <f t="shared" si="0"/>
        <v>366329.29000000027</v>
      </c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ht="15.75" customHeight="1" x14ac:dyDescent="0.25">
      <c r="A93" s="125">
        <v>44775</v>
      </c>
      <c r="B93" s="98" t="s">
        <v>596</v>
      </c>
      <c r="C93" s="98" t="s">
        <v>798</v>
      </c>
      <c r="D93" s="160">
        <v>1500000</v>
      </c>
      <c r="E93" s="1"/>
      <c r="F93" s="1">
        <f t="shared" si="0"/>
        <v>1866329.2900000003</v>
      </c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ht="15.75" customHeight="1" x14ac:dyDescent="0.25">
      <c r="A94" s="125">
        <v>44775</v>
      </c>
      <c r="B94" s="98" t="s">
        <v>593</v>
      </c>
      <c r="C94" s="98" t="s">
        <v>799</v>
      </c>
      <c r="D94" s="160">
        <v>440333</v>
      </c>
      <c r="E94" s="1"/>
      <c r="F94" s="1">
        <f t="shared" si="0"/>
        <v>2306662.29</v>
      </c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ht="15.75" customHeight="1" x14ac:dyDescent="0.25">
      <c r="A95" s="125">
        <v>44775</v>
      </c>
      <c r="B95" s="98" t="s">
        <v>593</v>
      </c>
      <c r="C95" s="98" t="s">
        <v>800</v>
      </c>
      <c r="D95" s="160">
        <v>1258804.79</v>
      </c>
      <c r="E95" s="1"/>
      <c r="F95" s="1">
        <f t="shared" si="0"/>
        <v>3565467.08</v>
      </c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ht="15.75" customHeight="1" x14ac:dyDescent="0.25">
      <c r="A96" s="125">
        <v>44775</v>
      </c>
      <c r="B96" s="98" t="s">
        <v>593</v>
      </c>
      <c r="C96" s="98" t="s">
        <v>801</v>
      </c>
      <c r="D96" s="160">
        <v>345063.33</v>
      </c>
      <c r="E96" s="1"/>
      <c r="F96" s="1">
        <f t="shared" si="0"/>
        <v>3910530.41</v>
      </c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ht="15.75" customHeight="1" x14ac:dyDescent="0.25">
      <c r="A97" s="125">
        <v>44806</v>
      </c>
      <c r="B97" s="98" t="s">
        <v>596</v>
      </c>
      <c r="C97" s="98" t="s">
        <v>772</v>
      </c>
      <c r="D97" s="156"/>
      <c r="E97" s="73">
        <v>26.88</v>
      </c>
      <c r="F97" s="1">
        <f t="shared" si="0"/>
        <v>3910503.5300000003</v>
      </c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ht="15.75" customHeight="1" x14ac:dyDescent="0.25">
      <c r="A98" s="125">
        <v>44806</v>
      </c>
      <c r="B98" s="98" t="s">
        <v>802</v>
      </c>
      <c r="C98" s="98" t="s">
        <v>803</v>
      </c>
      <c r="D98" s="156"/>
      <c r="E98" s="73">
        <v>47916.66</v>
      </c>
      <c r="F98" s="1">
        <f t="shared" si="0"/>
        <v>3862586.87</v>
      </c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ht="15.75" customHeight="1" x14ac:dyDescent="0.25">
      <c r="A99" s="125">
        <v>44806</v>
      </c>
      <c r="B99" s="98" t="s">
        <v>596</v>
      </c>
      <c r="C99" s="98" t="s">
        <v>772</v>
      </c>
      <c r="D99" s="156"/>
      <c r="E99" s="73">
        <v>53.75</v>
      </c>
      <c r="F99" s="1">
        <f t="shared" si="0"/>
        <v>3862533.12</v>
      </c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ht="15.75" customHeight="1" x14ac:dyDescent="0.25">
      <c r="A100" s="125">
        <v>44806</v>
      </c>
      <c r="B100" s="98" t="s">
        <v>596</v>
      </c>
      <c r="C100" s="98" t="s">
        <v>621</v>
      </c>
      <c r="D100" s="156"/>
      <c r="E100" s="73">
        <v>420000</v>
      </c>
      <c r="F100" s="1">
        <f t="shared" si="0"/>
        <v>3442533.12</v>
      </c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ht="15.75" customHeight="1" x14ac:dyDescent="0.25">
      <c r="A101" s="125">
        <v>44806</v>
      </c>
      <c r="B101" s="98" t="s">
        <v>596</v>
      </c>
      <c r="C101" s="98" t="s">
        <v>772</v>
      </c>
      <c r="D101" s="156"/>
      <c r="E101" s="73">
        <v>53.75</v>
      </c>
      <c r="F101" s="1">
        <f t="shared" si="0"/>
        <v>3442479.37</v>
      </c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ht="15.75" customHeight="1" x14ac:dyDescent="0.25">
      <c r="A102" s="125">
        <v>44806</v>
      </c>
      <c r="B102" s="98" t="s">
        <v>596</v>
      </c>
      <c r="C102" s="98" t="s">
        <v>804</v>
      </c>
      <c r="D102" s="156"/>
      <c r="E102" s="73">
        <v>500000</v>
      </c>
      <c r="F102" s="1">
        <f t="shared" si="0"/>
        <v>2942479.37</v>
      </c>
      <c r="G102" s="111"/>
      <c r="H102" s="111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</row>
    <row r="103" spans="1:26" ht="15.75" customHeight="1" x14ac:dyDescent="0.25">
      <c r="A103" s="125">
        <v>44806</v>
      </c>
      <c r="B103" s="98" t="s">
        <v>593</v>
      </c>
      <c r="C103" s="98" t="s">
        <v>805</v>
      </c>
      <c r="D103" s="156"/>
      <c r="E103" s="73">
        <v>800000</v>
      </c>
      <c r="F103" s="1">
        <f t="shared" si="0"/>
        <v>2142479.37</v>
      </c>
      <c r="G103" s="111"/>
      <c r="H103" s="111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</row>
    <row r="104" spans="1:26" ht="15.75" customHeight="1" x14ac:dyDescent="0.25">
      <c r="A104" s="125">
        <v>44806</v>
      </c>
      <c r="B104" s="98" t="s">
        <v>593</v>
      </c>
      <c r="C104" s="98" t="s">
        <v>282</v>
      </c>
      <c r="D104" s="156"/>
      <c r="E104" s="73">
        <v>150000</v>
      </c>
      <c r="F104" s="1">
        <f t="shared" si="0"/>
        <v>1992479.37</v>
      </c>
      <c r="G104" s="111"/>
      <c r="H104" s="111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</row>
    <row r="105" spans="1:26" ht="15.75" customHeight="1" x14ac:dyDescent="0.25">
      <c r="A105" s="125">
        <v>44806</v>
      </c>
      <c r="B105" s="98" t="s">
        <v>593</v>
      </c>
      <c r="C105" s="81" t="s">
        <v>806</v>
      </c>
      <c r="D105" s="156"/>
      <c r="E105" s="73">
        <v>30000</v>
      </c>
      <c r="F105" s="1">
        <f t="shared" si="0"/>
        <v>1962479.37</v>
      </c>
      <c r="G105" s="111"/>
      <c r="H105" s="111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</row>
    <row r="106" spans="1:26" ht="15.75" customHeight="1" x14ac:dyDescent="0.25">
      <c r="A106" s="125">
        <v>44806</v>
      </c>
      <c r="B106" s="98" t="s">
        <v>593</v>
      </c>
      <c r="C106" s="98" t="s">
        <v>807</v>
      </c>
      <c r="D106" s="156"/>
      <c r="E106" s="73">
        <v>21000</v>
      </c>
      <c r="F106" s="1">
        <f t="shared" si="0"/>
        <v>1941479.37</v>
      </c>
      <c r="G106" s="111"/>
      <c r="H106" s="111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</row>
    <row r="107" spans="1:26" ht="15.75" customHeight="1" x14ac:dyDescent="0.25">
      <c r="A107" s="125">
        <v>44806</v>
      </c>
      <c r="B107" s="98" t="s">
        <v>593</v>
      </c>
      <c r="C107" s="98" t="s">
        <v>808</v>
      </c>
      <c r="D107" s="160">
        <v>20000</v>
      </c>
      <c r="E107" s="1"/>
      <c r="F107" s="1">
        <f t="shared" si="0"/>
        <v>1961479.37</v>
      </c>
      <c r="G107" s="111"/>
      <c r="H107" s="111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</row>
    <row r="108" spans="1:26" ht="15.75" customHeight="1" x14ac:dyDescent="0.25">
      <c r="A108" s="125">
        <v>44836</v>
      </c>
      <c r="B108" s="98" t="s">
        <v>596</v>
      </c>
      <c r="C108" s="98" t="s">
        <v>627</v>
      </c>
      <c r="D108" s="160">
        <v>500</v>
      </c>
      <c r="E108" s="1"/>
      <c r="F108" s="1">
        <f t="shared" si="0"/>
        <v>1961979.37</v>
      </c>
      <c r="G108" s="111"/>
      <c r="H108" s="111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</row>
    <row r="109" spans="1:26" ht="15.75" customHeight="1" x14ac:dyDescent="0.25">
      <c r="A109" s="125">
        <v>44836</v>
      </c>
      <c r="B109" s="98" t="s">
        <v>596</v>
      </c>
      <c r="C109" s="98" t="s">
        <v>772</v>
      </c>
      <c r="D109" s="156"/>
      <c r="E109" s="73">
        <v>26.88</v>
      </c>
      <c r="F109" s="1">
        <f t="shared" si="0"/>
        <v>1961952.4900000002</v>
      </c>
      <c r="G109" s="111"/>
      <c r="H109" s="111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</row>
    <row r="110" spans="1:26" ht="15.75" customHeight="1" x14ac:dyDescent="0.25">
      <c r="A110" s="125">
        <v>44836</v>
      </c>
      <c r="B110" s="98" t="s">
        <v>596</v>
      </c>
      <c r="C110" s="98" t="s">
        <v>809</v>
      </c>
      <c r="D110" s="156"/>
      <c r="E110" s="73">
        <v>10000</v>
      </c>
      <c r="F110" s="1">
        <f t="shared" si="0"/>
        <v>1951952.4900000002</v>
      </c>
      <c r="G110" s="111"/>
      <c r="H110" s="111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</row>
    <row r="111" spans="1:26" ht="15.75" customHeight="1" x14ac:dyDescent="0.25">
      <c r="A111" s="125">
        <v>44867</v>
      </c>
      <c r="B111" s="98" t="s">
        <v>590</v>
      </c>
      <c r="C111" s="98" t="s">
        <v>628</v>
      </c>
      <c r="D111" s="160">
        <v>500</v>
      </c>
      <c r="E111" s="1"/>
      <c r="F111" s="1">
        <f t="shared" si="0"/>
        <v>1952452.4900000002</v>
      </c>
      <c r="G111" s="111"/>
      <c r="H111" s="111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</row>
    <row r="112" spans="1:26" ht="15.75" customHeight="1" x14ac:dyDescent="0.25">
      <c r="A112" s="125">
        <v>44867</v>
      </c>
      <c r="B112" s="98" t="s">
        <v>590</v>
      </c>
      <c r="C112" s="98" t="s">
        <v>629</v>
      </c>
      <c r="D112" s="160">
        <v>500</v>
      </c>
      <c r="E112" s="1"/>
      <c r="F112" s="1">
        <f t="shared" si="0"/>
        <v>1952952.4900000002</v>
      </c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ht="15.75" customHeight="1" x14ac:dyDescent="0.25">
      <c r="A113" s="136">
        <v>44897</v>
      </c>
      <c r="B113" s="98" t="s">
        <v>590</v>
      </c>
      <c r="C113" s="98" t="s">
        <v>767</v>
      </c>
      <c r="D113" s="156"/>
      <c r="E113" s="73">
        <v>300</v>
      </c>
      <c r="F113" s="1">
        <f t="shared" si="0"/>
        <v>1952652.4900000002</v>
      </c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ht="15.75" customHeight="1" x14ac:dyDescent="0.25">
      <c r="A114" s="124" t="s">
        <v>630</v>
      </c>
      <c r="B114" s="98" t="s">
        <v>593</v>
      </c>
      <c r="C114" s="98" t="s">
        <v>810</v>
      </c>
      <c r="D114" s="156"/>
      <c r="E114" s="73">
        <v>130000</v>
      </c>
      <c r="F114" s="1">
        <f t="shared" si="0"/>
        <v>1822652.4900000002</v>
      </c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ht="15.75" customHeight="1" x14ac:dyDescent="0.25">
      <c r="A115" s="124" t="s">
        <v>630</v>
      </c>
      <c r="B115" s="98" t="s">
        <v>593</v>
      </c>
      <c r="C115" s="98" t="s">
        <v>811</v>
      </c>
      <c r="D115" s="156"/>
      <c r="E115" s="73">
        <v>300000</v>
      </c>
      <c r="F115" s="1">
        <f t="shared" si="0"/>
        <v>1522652.4900000002</v>
      </c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ht="15.75" customHeight="1" x14ac:dyDescent="0.25">
      <c r="A116" s="124" t="s">
        <v>630</v>
      </c>
      <c r="B116" s="98" t="s">
        <v>596</v>
      </c>
      <c r="C116" s="98" t="s">
        <v>772</v>
      </c>
      <c r="D116" s="156"/>
      <c r="E116" s="73">
        <v>53.75</v>
      </c>
      <c r="F116" s="1">
        <f t="shared" si="0"/>
        <v>1522598.7400000002</v>
      </c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ht="15.75" customHeight="1" x14ac:dyDescent="0.25">
      <c r="A117" s="124" t="s">
        <v>630</v>
      </c>
      <c r="B117" s="98" t="s">
        <v>596</v>
      </c>
      <c r="C117" s="98" t="s">
        <v>627</v>
      </c>
      <c r="D117" s="156"/>
      <c r="E117" s="73">
        <v>67900</v>
      </c>
      <c r="F117" s="1">
        <f t="shared" si="0"/>
        <v>1454698.7400000002</v>
      </c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ht="15.75" customHeight="1" x14ac:dyDescent="0.25">
      <c r="A118" s="126" t="s">
        <v>630</v>
      </c>
      <c r="B118" s="81" t="s">
        <v>590</v>
      </c>
      <c r="C118" s="81" t="s">
        <v>631</v>
      </c>
      <c r="D118" s="160">
        <v>500</v>
      </c>
      <c r="E118" s="61"/>
      <c r="F118" s="1">
        <f t="shared" si="0"/>
        <v>1455198.7400000002</v>
      </c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ht="15.75" customHeight="1" x14ac:dyDescent="0.25">
      <c r="A119" s="126" t="s">
        <v>632</v>
      </c>
      <c r="B119" s="81" t="s">
        <v>596</v>
      </c>
      <c r="C119" s="81" t="s">
        <v>633</v>
      </c>
      <c r="D119" s="160">
        <v>500</v>
      </c>
      <c r="E119" s="1"/>
      <c r="F119" s="1">
        <f t="shared" si="0"/>
        <v>1455698.7400000002</v>
      </c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ht="15.75" customHeight="1" x14ac:dyDescent="0.25">
      <c r="A120" s="126" t="s">
        <v>634</v>
      </c>
      <c r="B120" s="81" t="s">
        <v>596</v>
      </c>
      <c r="C120" s="81" t="s">
        <v>635</v>
      </c>
      <c r="D120" s="160">
        <v>500</v>
      </c>
      <c r="E120" s="1"/>
      <c r="F120" s="1">
        <f t="shared" si="0"/>
        <v>1456198.7400000002</v>
      </c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ht="15.75" customHeight="1" x14ac:dyDescent="0.25">
      <c r="A121" s="126" t="s">
        <v>636</v>
      </c>
      <c r="B121" s="81" t="s">
        <v>590</v>
      </c>
      <c r="C121" s="81" t="s">
        <v>637</v>
      </c>
      <c r="D121" s="160">
        <v>40500</v>
      </c>
      <c r="E121" s="1"/>
      <c r="F121" s="1">
        <f t="shared" si="0"/>
        <v>1496698.7400000002</v>
      </c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ht="15.75" customHeight="1" x14ac:dyDescent="0.25">
      <c r="A122" s="126" t="s">
        <v>636</v>
      </c>
      <c r="B122" s="81" t="s">
        <v>596</v>
      </c>
      <c r="C122" s="81" t="s">
        <v>772</v>
      </c>
      <c r="D122" s="156"/>
      <c r="E122" s="73">
        <v>26.88</v>
      </c>
      <c r="F122" s="1">
        <f t="shared" si="0"/>
        <v>1496671.8600000003</v>
      </c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ht="15.75" customHeight="1" x14ac:dyDescent="0.25">
      <c r="A123" s="126" t="s">
        <v>636</v>
      </c>
      <c r="B123" s="81" t="s">
        <v>596</v>
      </c>
      <c r="C123" s="81" t="s">
        <v>245</v>
      </c>
      <c r="D123" s="156"/>
      <c r="E123" s="73">
        <v>50000</v>
      </c>
      <c r="F123" s="1">
        <f t="shared" si="0"/>
        <v>1446671.8600000003</v>
      </c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ht="15.75" customHeight="1" x14ac:dyDescent="0.25">
      <c r="A124" s="126" t="s">
        <v>636</v>
      </c>
      <c r="B124" s="81" t="s">
        <v>596</v>
      </c>
      <c r="C124" s="81" t="s">
        <v>772</v>
      </c>
      <c r="D124" s="156"/>
      <c r="E124" s="73">
        <v>53.75</v>
      </c>
      <c r="F124" s="1">
        <f t="shared" si="0"/>
        <v>1446618.1100000003</v>
      </c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ht="15.75" customHeight="1" x14ac:dyDescent="0.25">
      <c r="A125" s="126" t="s">
        <v>636</v>
      </c>
      <c r="B125" s="81" t="s">
        <v>596</v>
      </c>
      <c r="C125" s="81" t="s">
        <v>812</v>
      </c>
      <c r="D125" s="156"/>
      <c r="E125" s="73">
        <v>120000</v>
      </c>
      <c r="F125" s="1">
        <f t="shared" si="0"/>
        <v>1326618.1100000003</v>
      </c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ht="15.75" customHeight="1" x14ac:dyDescent="0.25">
      <c r="A126" s="126" t="s">
        <v>813</v>
      </c>
      <c r="B126" s="81"/>
      <c r="C126" s="81" t="s">
        <v>767</v>
      </c>
      <c r="D126" s="156"/>
      <c r="E126" s="73">
        <v>50</v>
      </c>
      <c r="F126" s="1">
        <f t="shared" si="0"/>
        <v>1326568.1100000003</v>
      </c>
      <c r="G126" s="111"/>
      <c r="H126" s="111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</row>
    <row r="127" spans="1:26" ht="15.75" customHeight="1" x14ac:dyDescent="0.25">
      <c r="A127" s="126" t="s">
        <v>814</v>
      </c>
      <c r="B127" s="81" t="s">
        <v>593</v>
      </c>
      <c r="C127" s="81" t="s">
        <v>413</v>
      </c>
      <c r="D127" s="160">
        <v>30000</v>
      </c>
      <c r="E127" s="1"/>
      <c r="F127" s="1">
        <f t="shared" si="0"/>
        <v>1356568.1100000003</v>
      </c>
      <c r="G127" s="111"/>
      <c r="H127" s="111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</row>
    <row r="128" spans="1:26" ht="15.75" customHeight="1" x14ac:dyDescent="0.25">
      <c r="A128" s="124" t="s">
        <v>815</v>
      </c>
      <c r="B128" s="81" t="s">
        <v>593</v>
      </c>
      <c r="C128" s="81" t="s">
        <v>816</v>
      </c>
      <c r="D128" s="156"/>
      <c r="E128" s="73">
        <v>254000</v>
      </c>
      <c r="F128" s="165">
        <f t="shared" si="0"/>
        <v>1102568.1100000003</v>
      </c>
      <c r="G128" s="111"/>
      <c r="H128" s="111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</row>
    <row r="129" spans="1:26" ht="15.75" customHeight="1" x14ac:dyDescent="0.25">
      <c r="A129" s="124" t="s">
        <v>638</v>
      </c>
      <c r="B129" s="81" t="s">
        <v>593</v>
      </c>
      <c r="C129" s="81" t="s">
        <v>639</v>
      </c>
      <c r="D129" s="160">
        <v>500</v>
      </c>
      <c r="E129" s="1"/>
      <c r="F129" s="1">
        <f t="shared" si="0"/>
        <v>1103068.1100000003</v>
      </c>
      <c r="G129" s="111"/>
      <c r="H129" s="111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</row>
    <row r="130" spans="1:26" ht="15.75" customHeight="1" x14ac:dyDescent="0.25">
      <c r="A130" s="124" t="s">
        <v>817</v>
      </c>
      <c r="B130" s="81" t="s">
        <v>596</v>
      </c>
      <c r="C130" s="81" t="s">
        <v>818</v>
      </c>
      <c r="D130" s="160">
        <v>30000</v>
      </c>
      <c r="E130" s="1"/>
      <c r="F130" s="1">
        <f t="shared" si="0"/>
        <v>1133068.1100000003</v>
      </c>
      <c r="G130" s="111"/>
      <c r="H130" s="111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</row>
    <row r="131" spans="1:26" ht="15.75" customHeight="1" x14ac:dyDescent="0.25">
      <c r="A131" s="124" t="s">
        <v>819</v>
      </c>
      <c r="B131" s="81" t="s">
        <v>593</v>
      </c>
      <c r="C131" s="81" t="s">
        <v>820</v>
      </c>
      <c r="D131" s="160">
        <v>15000</v>
      </c>
      <c r="E131" s="1"/>
      <c r="F131" s="1">
        <f t="shared" si="0"/>
        <v>1148068.1100000003</v>
      </c>
      <c r="G131" s="111"/>
      <c r="H131" s="111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</row>
    <row r="132" spans="1:26" ht="15.75" customHeight="1" x14ac:dyDescent="0.25">
      <c r="A132" s="124" t="s">
        <v>819</v>
      </c>
      <c r="B132" s="81" t="s">
        <v>596</v>
      </c>
      <c r="C132" s="81" t="s">
        <v>414</v>
      </c>
      <c r="D132" s="160">
        <v>150000</v>
      </c>
      <c r="E132" s="1"/>
      <c r="F132" s="1">
        <f t="shared" si="0"/>
        <v>1298068.1100000003</v>
      </c>
      <c r="G132" s="111"/>
      <c r="H132" s="111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</row>
    <row r="133" spans="1:26" ht="15.75" customHeight="1" x14ac:dyDescent="0.25">
      <c r="A133" s="124" t="s">
        <v>821</v>
      </c>
      <c r="B133" s="81" t="s">
        <v>596</v>
      </c>
      <c r="C133" s="81" t="s">
        <v>620</v>
      </c>
      <c r="D133" s="160">
        <v>100000</v>
      </c>
      <c r="E133" s="1"/>
      <c r="F133" s="1">
        <f t="shared" si="0"/>
        <v>1398068.1100000003</v>
      </c>
      <c r="G133" s="111"/>
      <c r="H133" s="111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</row>
    <row r="134" spans="1:26" ht="15.75" customHeight="1" x14ac:dyDescent="0.25">
      <c r="A134" s="124" t="s">
        <v>821</v>
      </c>
      <c r="B134" s="98" t="s">
        <v>596</v>
      </c>
      <c r="C134" s="98" t="s">
        <v>678</v>
      </c>
      <c r="D134" s="160">
        <v>20000</v>
      </c>
      <c r="E134" s="1"/>
      <c r="F134" s="1">
        <f t="shared" si="0"/>
        <v>1418068.1100000003</v>
      </c>
      <c r="G134" s="111"/>
      <c r="H134" s="111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</row>
    <row r="135" spans="1:26" ht="15.75" customHeight="1" x14ac:dyDescent="0.25">
      <c r="A135" s="124" t="s">
        <v>821</v>
      </c>
      <c r="B135" s="81" t="s">
        <v>593</v>
      </c>
      <c r="C135" s="81" t="s">
        <v>822</v>
      </c>
      <c r="D135" s="160">
        <v>40000</v>
      </c>
      <c r="E135" s="1"/>
      <c r="F135" s="1">
        <f t="shared" si="0"/>
        <v>1458068.1100000003</v>
      </c>
      <c r="G135" s="111"/>
      <c r="H135" s="111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</row>
    <row r="136" spans="1:26" ht="15.75" customHeight="1" x14ac:dyDescent="0.25">
      <c r="A136" s="124" t="s">
        <v>821</v>
      </c>
      <c r="B136" s="110"/>
      <c r="C136" s="81" t="s">
        <v>767</v>
      </c>
      <c r="D136" s="156"/>
      <c r="E136" s="73">
        <v>200</v>
      </c>
      <c r="F136" s="1">
        <f t="shared" si="0"/>
        <v>1457868.1100000003</v>
      </c>
      <c r="G136" s="111"/>
      <c r="H136" s="111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</row>
    <row r="137" spans="1:26" ht="15.75" customHeight="1" x14ac:dyDescent="0.25">
      <c r="A137" s="124" t="s">
        <v>823</v>
      </c>
      <c r="B137" s="81" t="s">
        <v>791</v>
      </c>
      <c r="C137" s="81" t="s">
        <v>824</v>
      </c>
      <c r="D137" s="166"/>
      <c r="E137" s="73">
        <v>232</v>
      </c>
      <c r="F137" s="1">
        <f t="shared" si="0"/>
        <v>1457636.1100000003</v>
      </c>
      <c r="G137" s="111"/>
      <c r="H137" s="111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</row>
    <row r="138" spans="1:26" ht="15.75" customHeight="1" x14ac:dyDescent="0.25">
      <c r="A138" s="124" t="s">
        <v>640</v>
      </c>
      <c r="B138" s="81" t="s">
        <v>596</v>
      </c>
      <c r="C138" s="98" t="s">
        <v>641</v>
      </c>
      <c r="D138" s="160">
        <v>500</v>
      </c>
      <c r="E138" s="1"/>
      <c r="F138" s="1">
        <f t="shared" si="0"/>
        <v>1458136.1100000003</v>
      </c>
      <c r="G138" s="111"/>
      <c r="H138" s="111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</row>
    <row r="139" spans="1:26" ht="15.75" customHeight="1" x14ac:dyDescent="0.25">
      <c r="A139" s="124" t="s">
        <v>640</v>
      </c>
      <c r="B139" s="81" t="s">
        <v>593</v>
      </c>
      <c r="C139" s="98" t="s">
        <v>614</v>
      </c>
      <c r="D139" s="160">
        <v>6000</v>
      </c>
      <c r="E139" s="1"/>
      <c r="F139" s="1">
        <f t="shared" si="0"/>
        <v>1464136.1100000003</v>
      </c>
      <c r="G139" s="111"/>
      <c r="H139" s="111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</row>
    <row r="140" spans="1:26" ht="15.75" customHeight="1" x14ac:dyDescent="0.25">
      <c r="A140" s="124" t="s">
        <v>640</v>
      </c>
      <c r="B140" s="81" t="s">
        <v>596</v>
      </c>
      <c r="C140" s="81" t="s">
        <v>642</v>
      </c>
      <c r="D140" s="161">
        <v>500</v>
      </c>
      <c r="E140" s="1"/>
      <c r="F140" s="1">
        <f t="shared" si="0"/>
        <v>1464636.1100000003</v>
      </c>
      <c r="G140" s="111"/>
      <c r="H140" s="111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</row>
    <row r="141" spans="1:26" ht="15.75" customHeight="1" x14ac:dyDescent="0.25">
      <c r="A141" s="124" t="s">
        <v>640</v>
      </c>
      <c r="B141" s="81" t="s">
        <v>590</v>
      </c>
      <c r="C141" s="98" t="s">
        <v>643</v>
      </c>
      <c r="D141" s="161">
        <v>500</v>
      </c>
      <c r="E141" s="1"/>
      <c r="F141" s="1">
        <f t="shared" si="0"/>
        <v>1465136.1100000003</v>
      </c>
      <c r="G141" s="111"/>
      <c r="H141" s="111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</row>
    <row r="142" spans="1:26" ht="15.75" customHeight="1" x14ac:dyDescent="0.25">
      <c r="A142" s="124" t="s">
        <v>640</v>
      </c>
      <c r="B142" s="81" t="s">
        <v>596</v>
      </c>
      <c r="C142" s="98" t="s">
        <v>772</v>
      </c>
      <c r="D142" s="156"/>
      <c r="E142" s="73">
        <v>53.75</v>
      </c>
      <c r="F142" s="1">
        <f t="shared" si="0"/>
        <v>1465082.3600000003</v>
      </c>
      <c r="G142" s="111"/>
      <c r="H142" s="111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</row>
    <row r="143" spans="1:26" ht="15.75" customHeight="1" x14ac:dyDescent="0.25">
      <c r="A143" s="124" t="s">
        <v>640</v>
      </c>
      <c r="B143" s="81" t="s">
        <v>596</v>
      </c>
      <c r="C143" s="81" t="s">
        <v>641</v>
      </c>
      <c r="D143" s="156"/>
      <c r="E143" s="73">
        <v>240000</v>
      </c>
      <c r="F143" s="1">
        <f t="shared" si="0"/>
        <v>1225082.3600000003</v>
      </c>
      <c r="G143" s="111"/>
      <c r="H143" s="111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</row>
    <row r="144" spans="1:26" ht="15.75" customHeight="1" x14ac:dyDescent="0.25">
      <c r="A144" s="124" t="s">
        <v>640</v>
      </c>
      <c r="B144" s="81" t="s">
        <v>596</v>
      </c>
      <c r="C144" s="81" t="s">
        <v>772</v>
      </c>
      <c r="D144" s="156"/>
      <c r="E144" s="73">
        <v>26.88</v>
      </c>
      <c r="F144" s="1">
        <f t="shared" si="0"/>
        <v>1225055.4800000004</v>
      </c>
      <c r="G144" s="111"/>
      <c r="H144" s="111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</row>
    <row r="145" spans="1:26" ht="15.75" customHeight="1" x14ac:dyDescent="0.25">
      <c r="A145" s="124" t="s">
        <v>640</v>
      </c>
      <c r="B145" s="98" t="s">
        <v>596</v>
      </c>
      <c r="C145" s="98" t="s">
        <v>407</v>
      </c>
      <c r="D145" s="156"/>
      <c r="E145" s="73">
        <v>10000</v>
      </c>
      <c r="F145" s="61">
        <f t="shared" si="0"/>
        <v>1215055.4800000004</v>
      </c>
      <c r="G145" s="111"/>
      <c r="H145" s="111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</row>
    <row r="146" spans="1:26" ht="15.75" customHeight="1" x14ac:dyDescent="0.25">
      <c r="A146" s="124" t="s">
        <v>640</v>
      </c>
      <c r="B146" s="81" t="s">
        <v>596</v>
      </c>
      <c r="C146" s="81" t="s">
        <v>772</v>
      </c>
      <c r="D146" s="156"/>
      <c r="E146" s="73">
        <v>26.88</v>
      </c>
      <c r="F146" s="1">
        <f t="shared" si="0"/>
        <v>1215028.6000000006</v>
      </c>
      <c r="G146" s="111"/>
      <c r="H146" s="111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</row>
    <row r="147" spans="1:26" ht="15.75" customHeight="1" x14ac:dyDescent="0.25">
      <c r="A147" s="124" t="s">
        <v>640</v>
      </c>
      <c r="B147" s="81" t="s">
        <v>596</v>
      </c>
      <c r="C147" s="81" t="s">
        <v>825</v>
      </c>
      <c r="D147" s="156"/>
      <c r="E147" s="73">
        <v>38333.519999999997</v>
      </c>
      <c r="F147" s="1">
        <f t="shared" si="0"/>
        <v>1176695.0800000005</v>
      </c>
      <c r="G147" s="111"/>
      <c r="H147" s="111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</row>
    <row r="148" spans="1:26" ht="15.75" customHeight="1" x14ac:dyDescent="0.25">
      <c r="A148" s="124" t="s">
        <v>640</v>
      </c>
      <c r="B148" s="111"/>
      <c r="C148" s="81" t="s">
        <v>794</v>
      </c>
      <c r="D148" s="156"/>
      <c r="E148" s="73">
        <v>4281.07</v>
      </c>
      <c r="F148" s="102">
        <f t="shared" si="0"/>
        <v>1172414.0100000005</v>
      </c>
      <c r="G148" s="111"/>
      <c r="H148" s="111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</row>
    <row r="149" spans="1:26" ht="15.75" customHeight="1" x14ac:dyDescent="0.25">
      <c r="A149" s="125">
        <v>44564</v>
      </c>
      <c r="B149" s="98" t="s">
        <v>590</v>
      </c>
      <c r="C149" s="98" t="s">
        <v>644</v>
      </c>
      <c r="D149" s="160">
        <v>500</v>
      </c>
      <c r="E149" s="1"/>
      <c r="F149" s="1">
        <f t="shared" si="0"/>
        <v>1172914.0100000005</v>
      </c>
      <c r="G149" s="111"/>
      <c r="H149" s="111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</row>
    <row r="150" spans="1:26" ht="15.75" customHeight="1" x14ac:dyDescent="0.25">
      <c r="A150" s="125">
        <v>44564</v>
      </c>
      <c r="B150" s="81" t="s">
        <v>593</v>
      </c>
      <c r="C150" s="81" t="s">
        <v>221</v>
      </c>
      <c r="D150" s="156"/>
      <c r="E150" s="73">
        <v>22916</v>
      </c>
      <c r="F150" s="1">
        <f t="shared" si="0"/>
        <v>1149998.0100000005</v>
      </c>
      <c r="G150" s="111"/>
      <c r="H150" s="111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</row>
    <row r="151" spans="1:26" ht="15.75" customHeight="1" x14ac:dyDescent="0.25">
      <c r="A151" s="127">
        <v>44564</v>
      </c>
      <c r="B151" s="81" t="s">
        <v>593</v>
      </c>
      <c r="C151" s="81" t="s">
        <v>816</v>
      </c>
      <c r="D151" s="156"/>
      <c r="E151" s="73">
        <v>18480</v>
      </c>
      <c r="F151" s="1">
        <f t="shared" si="0"/>
        <v>1131518.0100000005</v>
      </c>
      <c r="G151" s="111"/>
      <c r="H151" s="111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</row>
    <row r="152" spans="1:26" ht="15.75" customHeight="1" x14ac:dyDescent="0.25">
      <c r="A152" s="127">
        <v>44564</v>
      </c>
      <c r="B152" s="81" t="s">
        <v>596</v>
      </c>
      <c r="C152" s="81" t="s">
        <v>826</v>
      </c>
      <c r="D152" s="156"/>
      <c r="E152" s="73">
        <v>26.88</v>
      </c>
      <c r="F152" s="1">
        <f t="shared" si="0"/>
        <v>1131491.1300000006</v>
      </c>
      <c r="G152" s="111"/>
      <c r="H152" s="111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</row>
    <row r="153" spans="1:26" ht="15.75" customHeight="1" x14ac:dyDescent="0.25">
      <c r="A153" s="127">
        <v>44564</v>
      </c>
      <c r="B153" s="81" t="s">
        <v>827</v>
      </c>
      <c r="C153" s="81" t="s">
        <v>264</v>
      </c>
      <c r="D153" s="156"/>
      <c r="E153" s="73">
        <v>26666.67</v>
      </c>
      <c r="F153" s="1">
        <f t="shared" si="0"/>
        <v>1104824.4600000007</v>
      </c>
      <c r="G153" s="111"/>
      <c r="H153" s="111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</row>
    <row r="154" spans="1:26" ht="15.75" customHeight="1" x14ac:dyDescent="0.25">
      <c r="A154" s="125">
        <v>44564</v>
      </c>
      <c r="B154" s="98" t="s">
        <v>596</v>
      </c>
      <c r="C154" s="98" t="s">
        <v>772</v>
      </c>
      <c r="D154" s="156"/>
      <c r="E154" s="73">
        <v>53.75</v>
      </c>
      <c r="F154" s="1">
        <f t="shared" si="0"/>
        <v>1104770.7100000007</v>
      </c>
      <c r="G154" s="111"/>
      <c r="H154" s="111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</row>
    <row r="155" spans="1:26" ht="15.75" customHeight="1" x14ac:dyDescent="0.25">
      <c r="A155" s="125">
        <v>44564</v>
      </c>
      <c r="B155" s="81" t="s">
        <v>596</v>
      </c>
      <c r="C155" s="98" t="s">
        <v>642</v>
      </c>
      <c r="D155" s="156"/>
      <c r="E155" s="73">
        <v>400000</v>
      </c>
      <c r="F155" s="1">
        <f t="shared" si="0"/>
        <v>704770.71000000066</v>
      </c>
      <c r="G155" s="111"/>
      <c r="H155" s="111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</row>
    <row r="156" spans="1:26" ht="15.75" customHeight="1" x14ac:dyDescent="0.25">
      <c r="A156" s="125">
        <v>44564</v>
      </c>
      <c r="B156" s="81" t="s">
        <v>596</v>
      </c>
      <c r="C156" s="81" t="s">
        <v>772</v>
      </c>
      <c r="D156" s="156"/>
      <c r="E156" s="73">
        <v>53.75</v>
      </c>
      <c r="F156" s="1">
        <f t="shared" si="0"/>
        <v>704716.96000000066</v>
      </c>
      <c r="G156" s="111"/>
      <c r="H156" s="111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</row>
    <row r="157" spans="1:26" ht="15.75" customHeight="1" x14ac:dyDescent="0.25">
      <c r="A157" s="125">
        <v>44564</v>
      </c>
      <c r="B157" s="98" t="s">
        <v>596</v>
      </c>
      <c r="C157" s="98" t="s">
        <v>828</v>
      </c>
      <c r="D157" s="156"/>
      <c r="E157" s="73">
        <v>500000</v>
      </c>
      <c r="F157" s="1">
        <f t="shared" si="0"/>
        <v>204716.96000000066</v>
      </c>
      <c r="G157" s="111"/>
      <c r="H157" s="111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</row>
    <row r="158" spans="1:26" ht="15.75" customHeight="1" x14ac:dyDescent="0.25">
      <c r="A158" s="125">
        <v>44564</v>
      </c>
      <c r="B158" s="98" t="s">
        <v>593</v>
      </c>
      <c r="C158" s="98" t="s">
        <v>829</v>
      </c>
      <c r="D158" s="156"/>
      <c r="E158" s="73">
        <v>40000</v>
      </c>
      <c r="F158" s="1">
        <f t="shared" si="0"/>
        <v>164716.96000000066</v>
      </c>
      <c r="G158" s="111"/>
      <c r="H158" s="111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</row>
    <row r="159" spans="1:26" ht="15.75" customHeight="1" x14ac:dyDescent="0.25">
      <c r="A159" s="125">
        <v>44564</v>
      </c>
      <c r="B159" s="98" t="s">
        <v>596</v>
      </c>
      <c r="C159" s="98" t="s">
        <v>772</v>
      </c>
      <c r="D159" s="156"/>
      <c r="E159" s="73">
        <v>53.75</v>
      </c>
      <c r="F159" s="1">
        <f t="shared" si="0"/>
        <v>164663.21000000066</v>
      </c>
      <c r="G159" s="111"/>
      <c r="H159" s="111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</row>
    <row r="160" spans="1:26" ht="15.75" customHeight="1" x14ac:dyDescent="0.25">
      <c r="A160" s="125">
        <v>44564</v>
      </c>
      <c r="B160" s="98" t="s">
        <v>596</v>
      </c>
      <c r="C160" s="98" t="s">
        <v>787</v>
      </c>
      <c r="D160" s="156"/>
      <c r="E160" s="73">
        <v>59000</v>
      </c>
      <c r="F160" s="1">
        <f t="shared" si="0"/>
        <v>105663.21000000066</v>
      </c>
      <c r="G160" s="111"/>
      <c r="H160" s="111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</row>
    <row r="161" spans="1:26" ht="15.75" customHeight="1" x14ac:dyDescent="0.25">
      <c r="A161" s="125">
        <v>44564</v>
      </c>
      <c r="B161" s="98" t="s">
        <v>596</v>
      </c>
      <c r="C161" s="81" t="s">
        <v>788</v>
      </c>
      <c r="D161" s="160">
        <v>70000</v>
      </c>
      <c r="E161" s="1"/>
      <c r="F161" s="1">
        <f t="shared" si="0"/>
        <v>175663.21000000066</v>
      </c>
      <c r="G161" s="111"/>
      <c r="H161" s="111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</row>
    <row r="162" spans="1:26" ht="15.75" customHeight="1" x14ac:dyDescent="0.25">
      <c r="A162" s="125">
        <v>44564</v>
      </c>
      <c r="B162" s="98" t="s">
        <v>596</v>
      </c>
      <c r="C162" s="81" t="s">
        <v>830</v>
      </c>
      <c r="D162" s="160">
        <v>100000</v>
      </c>
      <c r="E162" s="1"/>
      <c r="F162" s="1">
        <f t="shared" si="0"/>
        <v>275663.21000000066</v>
      </c>
      <c r="G162" s="111"/>
      <c r="H162" s="111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</row>
    <row r="163" spans="1:26" ht="15.75" customHeight="1" x14ac:dyDescent="0.25">
      <c r="A163" s="125">
        <v>44564</v>
      </c>
      <c r="B163" s="98" t="s">
        <v>596</v>
      </c>
      <c r="C163" s="81" t="s">
        <v>645</v>
      </c>
      <c r="D163" s="160">
        <v>50500</v>
      </c>
      <c r="E163" s="1"/>
      <c r="F163" s="1">
        <f t="shared" si="0"/>
        <v>326163.21000000066</v>
      </c>
      <c r="G163" s="111"/>
      <c r="H163" s="111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</row>
    <row r="164" spans="1:26" ht="15.75" customHeight="1" x14ac:dyDescent="0.25">
      <c r="A164" s="125">
        <v>44595</v>
      </c>
      <c r="B164" s="98" t="s">
        <v>590</v>
      </c>
      <c r="C164" s="81" t="s">
        <v>646</v>
      </c>
      <c r="D164" s="160">
        <v>500</v>
      </c>
      <c r="E164" s="1"/>
      <c r="F164" s="1">
        <f t="shared" si="0"/>
        <v>326663.21000000066</v>
      </c>
      <c r="G164" s="111"/>
      <c r="H164" s="111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</row>
    <row r="165" spans="1:26" ht="15.75" customHeight="1" x14ac:dyDescent="0.25">
      <c r="A165" s="125">
        <v>44595</v>
      </c>
      <c r="B165" s="98" t="s">
        <v>596</v>
      </c>
      <c r="C165" s="81" t="s">
        <v>625</v>
      </c>
      <c r="D165" s="160">
        <v>15000</v>
      </c>
      <c r="E165" s="1"/>
      <c r="F165" s="1">
        <f t="shared" si="0"/>
        <v>341663.21000000066</v>
      </c>
      <c r="G165" s="111"/>
      <c r="H165" s="111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</row>
    <row r="166" spans="1:26" ht="15.75" customHeight="1" x14ac:dyDescent="0.25">
      <c r="A166" s="125">
        <v>44595</v>
      </c>
      <c r="B166" s="98" t="s">
        <v>590</v>
      </c>
      <c r="C166" s="81" t="s">
        <v>831</v>
      </c>
      <c r="D166" s="160">
        <v>20000</v>
      </c>
      <c r="E166" s="1"/>
      <c r="F166" s="1">
        <f t="shared" si="0"/>
        <v>361663.21000000066</v>
      </c>
      <c r="G166" s="111"/>
      <c r="H166" s="111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</row>
    <row r="167" spans="1:26" ht="15.75" customHeight="1" x14ac:dyDescent="0.25">
      <c r="A167" s="125">
        <v>44623</v>
      </c>
      <c r="B167" s="98" t="s">
        <v>593</v>
      </c>
      <c r="C167" s="81" t="s">
        <v>832</v>
      </c>
      <c r="D167" s="156"/>
      <c r="E167" s="73">
        <v>349000</v>
      </c>
      <c r="F167" s="1">
        <f t="shared" si="0"/>
        <v>12663.210000000661</v>
      </c>
      <c r="G167" s="111"/>
      <c r="H167" s="111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</row>
    <row r="168" spans="1:26" ht="15.75" customHeight="1" x14ac:dyDescent="0.25">
      <c r="A168" s="125">
        <v>44623</v>
      </c>
      <c r="B168" s="98" t="s">
        <v>596</v>
      </c>
      <c r="C168" s="81" t="s">
        <v>427</v>
      </c>
      <c r="D168" s="160">
        <v>30000</v>
      </c>
      <c r="E168" s="1"/>
      <c r="F168" s="1">
        <f t="shared" si="0"/>
        <v>42663.210000000661</v>
      </c>
      <c r="G168" s="111"/>
      <c r="H168" s="111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</row>
    <row r="169" spans="1:26" ht="15.75" customHeight="1" x14ac:dyDescent="0.25">
      <c r="A169" s="125">
        <v>44654</v>
      </c>
      <c r="B169" s="81" t="s">
        <v>590</v>
      </c>
      <c r="C169" s="98" t="s">
        <v>647</v>
      </c>
      <c r="D169" s="160">
        <v>500</v>
      </c>
      <c r="E169" s="1"/>
      <c r="F169" s="1">
        <f t="shared" si="0"/>
        <v>43163.210000000661</v>
      </c>
      <c r="G169" s="111"/>
      <c r="H169" s="111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</row>
    <row r="170" spans="1:26" ht="15.75" customHeight="1" x14ac:dyDescent="0.25">
      <c r="A170" s="125">
        <v>44654</v>
      </c>
      <c r="B170" s="81" t="s">
        <v>596</v>
      </c>
      <c r="C170" s="81" t="s">
        <v>422</v>
      </c>
      <c r="D170" s="160">
        <v>30000</v>
      </c>
      <c r="E170" s="1"/>
      <c r="F170" s="1">
        <f t="shared" si="0"/>
        <v>73163.210000000661</v>
      </c>
      <c r="G170" s="111"/>
      <c r="H170" s="111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</row>
    <row r="171" spans="1:26" ht="15.75" customHeight="1" x14ac:dyDescent="0.25">
      <c r="A171" s="125">
        <v>44654</v>
      </c>
      <c r="B171" s="81" t="s">
        <v>593</v>
      </c>
      <c r="C171" s="81" t="s">
        <v>648</v>
      </c>
      <c r="D171" s="160">
        <v>500</v>
      </c>
      <c r="E171" s="1"/>
      <c r="F171" s="1">
        <f t="shared" si="0"/>
        <v>73663.210000000661</v>
      </c>
      <c r="G171" s="111"/>
      <c r="H171" s="111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</row>
    <row r="172" spans="1:26" ht="15.75" customHeight="1" x14ac:dyDescent="0.25">
      <c r="A172" s="125">
        <v>44684</v>
      </c>
      <c r="B172" s="110"/>
      <c r="C172" s="81" t="s">
        <v>767</v>
      </c>
      <c r="D172" s="156"/>
      <c r="E172" s="73">
        <v>350</v>
      </c>
      <c r="F172" s="1">
        <f t="shared" si="0"/>
        <v>73313.210000000661</v>
      </c>
      <c r="G172" s="111"/>
      <c r="H172" s="111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</row>
    <row r="173" spans="1:26" ht="15.75" customHeight="1" x14ac:dyDescent="0.25">
      <c r="A173" s="125">
        <v>44745</v>
      </c>
      <c r="B173" s="81" t="s">
        <v>593</v>
      </c>
      <c r="C173" s="81" t="s">
        <v>649</v>
      </c>
      <c r="D173" s="160">
        <v>40000</v>
      </c>
      <c r="E173" s="1"/>
      <c r="F173" s="1">
        <f t="shared" si="0"/>
        <v>113313.21000000066</v>
      </c>
      <c r="G173" s="111"/>
      <c r="H173" s="111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</row>
    <row r="174" spans="1:26" ht="15.75" customHeight="1" x14ac:dyDescent="0.25">
      <c r="A174" s="125">
        <v>44745</v>
      </c>
      <c r="B174" s="81" t="s">
        <v>593</v>
      </c>
      <c r="C174" s="81" t="s">
        <v>649</v>
      </c>
      <c r="D174" s="160">
        <v>500</v>
      </c>
      <c r="E174" s="1"/>
      <c r="F174" s="1">
        <f t="shared" si="0"/>
        <v>113813.21000000066</v>
      </c>
      <c r="G174" s="111"/>
      <c r="H174" s="111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</row>
    <row r="175" spans="1:26" ht="15.75" customHeight="1" x14ac:dyDescent="0.25">
      <c r="A175" s="125">
        <v>44776</v>
      </c>
      <c r="B175" s="81" t="s">
        <v>593</v>
      </c>
      <c r="C175" s="81" t="s">
        <v>833</v>
      </c>
      <c r="D175" s="156"/>
      <c r="E175" s="73">
        <v>50000</v>
      </c>
      <c r="F175" s="164">
        <f t="shared" si="0"/>
        <v>63813.210000000661</v>
      </c>
      <c r="G175" s="111"/>
      <c r="H175" s="111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</row>
    <row r="176" spans="1:26" ht="15.75" customHeight="1" x14ac:dyDescent="0.25">
      <c r="A176" s="125">
        <v>44776</v>
      </c>
      <c r="B176" s="98" t="s">
        <v>590</v>
      </c>
      <c r="C176" s="98" t="s">
        <v>834</v>
      </c>
      <c r="D176" s="160">
        <v>20000</v>
      </c>
      <c r="E176" s="1"/>
      <c r="F176" s="1">
        <f t="shared" si="0"/>
        <v>83813.210000000661</v>
      </c>
      <c r="G176" s="111"/>
      <c r="H176" s="111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</row>
    <row r="177" spans="1:26" ht="15.75" customHeight="1" x14ac:dyDescent="0.25">
      <c r="A177" s="125">
        <v>44807</v>
      </c>
      <c r="B177" s="81" t="s">
        <v>596</v>
      </c>
      <c r="C177" s="81" t="s">
        <v>430</v>
      </c>
      <c r="D177" s="160">
        <v>500</v>
      </c>
      <c r="E177" s="1"/>
      <c r="F177" s="1">
        <f t="shared" si="0"/>
        <v>84313.210000000661</v>
      </c>
      <c r="G177" s="111"/>
      <c r="H177" s="111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</row>
    <row r="178" spans="1:26" ht="15.75" customHeight="1" x14ac:dyDescent="0.25">
      <c r="A178" s="125">
        <v>44807</v>
      </c>
      <c r="B178" s="81" t="s">
        <v>596</v>
      </c>
      <c r="C178" s="81" t="s">
        <v>430</v>
      </c>
      <c r="D178" s="160">
        <v>20000</v>
      </c>
      <c r="E178" s="1"/>
      <c r="F178" s="1">
        <f t="shared" si="0"/>
        <v>104313.21000000066</v>
      </c>
      <c r="G178" s="111"/>
      <c r="H178" s="111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</row>
    <row r="179" spans="1:26" ht="15.75" customHeight="1" x14ac:dyDescent="0.25">
      <c r="A179" s="125">
        <v>44837</v>
      </c>
      <c r="B179" s="81" t="s">
        <v>593</v>
      </c>
      <c r="C179" s="81" t="s">
        <v>648</v>
      </c>
      <c r="D179" s="160">
        <v>20000</v>
      </c>
      <c r="E179" s="1"/>
      <c r="F179" s="1">
        <f t="shared" si="0"/>
        <v>124313.21000000066</v>
      </c>
      <c r="G179" s="111"/>
      <c r="H179" s="111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</row>
    <row r="180" spans="1:26" ht="15.75" customHeight="1" x14ac:dyDescent="0.25">
      <c r="A180" s="125">
        <v>44837</v>
      </c>
      <c r="B180" s="81" t="s">
        <v>590</v>
      </c>
      <c r="C180" s="81" t="s">
        <v>650</v>
      </c>
      <c r="D180" s="160">
        <v>500</v>
      </c>
      <c r="E180" s="1"/>
      <c r="F180" s="1">
        <f t="shared" si="0"/>
        <v>124813.21000000066</v>
      </c>
      <c r="G180" s="111"/>
      <c r="H180" s="111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</row>
    <row r="181" spans="1:26" ht="15.75" customHeight="1" x14ac:dyDescent="0.25">
      <c r="A181" s="125">
        <v>44837</v>
      </c>
      <c r="B181" s="81" t="s">
        <v>596</v>
      </c>
      <c r="C181" s="81" t="s">
        <v>651</v>
      </c>
      <c r="D181" s="160">
        <v>500</v>
      </c>
      <c r="E181" s="1"/>
      <c r="F181" s="1">
        <f t="shared" si="0"/>
        <v>125313.21000000066</v>
      </c>
      <c r="G181" s="111"/>
      <c r="H181" s="111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</row>
    <row r="182" spans="1:26" ht="15.75" customHeight="1" x14ac:dyDescent="0.25">
      <c r="A182" s="125">
        <v>44868</v>
      </c>
      <c r="B182" s="81" t="s">
        <v>596</v>
      </c>
      <c r="C182" s="98" t="s">
        <v>431</v>
      </c>
      <c r="D182" s="160">
        <v>10500</v>
      </c>
      <c r="E182" s="1"/>
      <c r="F182" s="1">
        <f t="shared" si="0"/>
        <v>135813.21000000066</v>
      </c>
      <c r="G182" s="111"/>
      <c r="H182" s="111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</row>
    <row r="183" spans="1:26" ht="15.75" customHeight="1" x14ac:dyDescent="0.25">
      <c r="A183" s="125">
        <v>44868</v>
      </c>
      <c r="B183" s="81" t="s">
        <v>596</v>
      </c>
      <c r="C183" s="81" t="s">
        <v>835</v>
      </c>
      <c r="D183" s="160">
        <v>2000000</v>
      </c>
      <c r="E183" s="1"/>
      <c r="F183" s="1">
        <f t="shared" si="0"/>
        <v>2135813.2100000009</v>
      </c>
      <c r="G183" s="111"/>
      <c r="H183" s="111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</row>
    <row r="184" spans="1:26" ht="15.75" customHeight="1" x14ac:dyDescent="0.25">
      <c r="A184" s="125">
        <v>44868</v>
      </c>
      <c r="B184" s="81" t="s">
        <v>593</v>
      </c>
      <c r="C184" s="98" t="s">
        <v>741</v>
      </c>
      <c r="D184" s="156"/>
      <c r="E184" s="73">
        <v>200000</v>
      </c>
      <c r="F184" s="1">
        <f t="shared" si="0"/>
        <v>1935813.2100000009</v>
      </c>
      <c r="G184" s="111"/>
      <c r="H184" s="111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</row>
    <row r="185" spans="1:26" ht="15.75" customHeight="1" x14ac:dyDescent="0.25">
      <c r="A185" s="125">
        <v>44868</v>
      </c>
      <c r="B185" s="81" t="s">
        <v>593</v>
      </c>
      <c r="C185" s="98" t="s">
        <v>836</v>
      </c>
      <c r="D185" s="156"/>
      <c r="E185" s="73">
        <v>100000</v>
      </c>
      <c r="F185" s="1">
        <f t="shared" si="0"/>
        <v>1835813.2100000009</v>
      </c>
      <c r="G185" s="111"/>
      <c r="H185" s="111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</row>
    <row r="186" spans="1:26" ht="15.75" customHeight="1" x14ac:dyDescent="0.25">
      <c r="A186" s="125">
        <v>44868</v>
      </c>
      <c r="B186" s="81" t="s">
        <v>593</v>
      </c>
      <c r="C186" s="98" t="s">
        <v>837</v>
      </c>
      <c r="D186" s="156"/>
      <c r="E186" s="73">
        <v>250000</v>
      </c>
      <c r="F186" s="1">
        <f t="shared" si="0"/>
        <v>1585813.2100000009</v>
      </c>
      <c r="G186" s="111"/>
      <c r="H186" s="111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</row>
    <row r="187" spans="1:26" ht="15.75" customHeight="1" x14ac:dyDescent="0.25">
      <c r="A187" s="125">
        <v>44868</v>
      </c>
      <c r="B187" s="81" t="s">
        <v>593</v>
      </c>
      <c r="C187" s="98" t="s">
        <v>702</v>
      </c>
      <c r="D187" s="156"/>
      <c r="E187" s="73">
        <v>30000</v>
      </c>
      <c r="F187" s="1">
        <f t="shared" si="0"/>
        <v>1555813.2100000009</v>
      </c>
      <c r="G187" s="111"/>
      <c r="H187" s="111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</row>
    <row r="188" spans="1:26" ht="15.75" customHeight="1" x14ac:dyDescent="0.25">
      <c r="A188" s="125">
        <v>44868</v>
      </c>
      <c r="B188" s="81" t="s">
        <v>596</v>
      </c>
      <c r="C188" s="98" t="s">
        <v>772</v>
      </c>
      <c r="D188" s="156"/>
      <c r="E188" s="73">
        <v>53.75</v>
      </c>
      <c r="F188" s="1">
        <f t="shared" si="0"/>
        <v>1555759.4600000009</v>
      </c>
      <c r="G188" s="111"/>
      <c r="H188" s="111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</row>
    <row r="189" spans="1:26" ht="15.75" customHeight="1" x14ac:dyDescent="0.25">
      <c r="A189" s="125">
        <v>44868</v>
      </c>
      <c r="B189" s="81" t="s">
        <v>596</v>
      </c>
      <c r="C189" s="98" t="s">
        <v>838</v>
      </c>
      <c r="D189" s="156"/>
      <c r="E189" s="73">
        <v>200000</v>
      </c>
      <c r="F189" s="1">
        <f t="shared" si="0"/>
        <v>1355759.4600000009</v>
      </c>
      <c r="G189" s="111"/>
      <c r="H189" s="111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</row>
    <row r="190" spans="1:26" ht="15.75" customHeight="1" x14ac:dyDescent="0.25">
      <c r="A190" s="125">
        <v>44868</v>
      </c>
      <c r="B190" s="98" t="s">
        <v>596</v>
      </c>
      <c r="C190" s="98" t="s">
        <v>772</v>
      </c>
      <c r="D190" s="156"/>
      <c r="E190" s="73">
        <v>53.75</v>
      </c>
      <c r="F190" s="1">
        <f t="shared" si="0"/>
        <v>1355705.7100000009</v>
      </c>
      <c r="G190" s="111"/>
      <c r="H190" s="111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</row>
    <row r="191" spans="1:26" ht="15.75" customHeight="1" x14ac:dyDescent="0.25">
      <c r="A191" s="127">
        <v>44868</v>
      </c>
      <c r="B191" s="81" t="s">
        <v>596</v>
      </c>
      <c r="C191" s="98" t="s">
        <v>651</v>
      </c>
      <c r="D191" s="156"/>
      <c r="E191" s="73">
        <v>400000</v>
      </c>
      <c r="F191" s="1">
        <f t="shared" si="0"/>
        <v>955705.71000000089</v>
      </c>
      <c r="G191" s="111"/>
      <c r="H191" s="111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</row>
    <row r="192" spans="1:26" ht="15.75" customHeight="1" x14ac:dyDescent="0.25">
      <c r="A192" s="127">
        <v>44868</v>
      </c>
      <c r="B192" s="98" t="s">
        <v>596</v>
      </c>
      <c r="C192" s="98" t="s">
        <v>652</v>
      </c>
      <c r="D192" s="160">
        <v>1000</v>
      </c>
      <c r="E192" s="1"/>
      <c r="F192" s="1">
        <f t="shared" si="0"/>
        <v>956705.71000000089</v>
      </c>
      <c r="G192" s="111"/>
      <c r="H192" s="111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</row>
    <row r="193" spans="1:26" ht="15.75" customHeight="1" x14ac:dyDescent="0.25">
      <c r="A193" s="127">
        <v>44868</v>
      </c>
      <c r="B193" s="98" t="s">
        <v>593</v>
      </c>
      <c r="C193" s="81" t="s">
        <v>839</v>
      </c>
      <c r="D193" s="160">
        <v>3331998.46</v>
      </c>
      <c r="E193" s="1"/>
      <c r="F193" s="1">
        <f t="shared" si="0"/>
        <v>4288704.1700000009</v>
      </c>
      <c r="G193" s="111"/>
      <c r="H193" s="111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</row>
    <row r="194" spans="1:26" ht="15.75" customHeight="1" x14ac:dyDescent="0.25">
      <c r="A194" s="127">
        <v>44868</v>
      </c>
      <c r="B194" s="98" t="s">
        <v>593</v>
      </c>
      <c r="C194" s="81" t="s">
        <v>840</v>
      </c>
      <c r="D194" s="160">
        <v>719843.32</v>
      </c>
      <c r="E194" s="1"/>
      <c r="F194" s="1">
        <f t="shared" si="0"/>
        <v>5008547.4900000012</v>
      </c>
      <c r="G194" s="111"/>
      <c r="H194" s="111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</row>
    <row r="195" spans="1:26" ht="15.75" customHeight="1" x14ac:dyDescent="0.25">
      <c r="A195" s="127">
        <v>44868</v>
      </c>
      <c r="B195" s="98" t="s">
        <v>593</v>
      </c>
      <c r="C195" s="81" t="s">
        <v>841</v>
      </c>
      <c r="D195" s="160">
        <v>890666.66</v>
      </c>
      <c r="E195" s="1"/>
      <c r="F195" s="1">
        <f t="shared" si="0"/>
        <v>5899214.1500000013</v>
      </c>
      <c r="G195" s="111"/>
      <c r="H195" s="111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</row>
    <row r="196" spans="1:26" ht="15.75" customHeight="1" x14ac:dyDescent="0.25">
      <c r="A196" s="127">
        <v>44898</v>
      </c>
      <c r="B196" s="111"/>
      <c r="C196" s="81" t="s">
        <v>767</v>
      </c>
      <c r="D196" s="156"/>
      <c r="E196" s="73">
        <v>450</v>
      </c>
      <c r="F196" s="1">
        <f t="shared" si="0"/>
        <v>5898764.1500000013</v>
      </c>
      <c r="G196" s="111"/>
      <c r="H196" s="111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</row>
    <row r="197" spans="1:26" ht="15.75" customHeight="1" x14ac:dyDescent="0.25">
      <c r="A197" s="126" t="s">
        <v>653</v>
      </c>
      <c r="B197" s="98" t="s">
        <v>596</v>
      </c>
      <c r="C197" s="81" t="s">
        <v>772</v>
      </c>
      <c r="D197" s="156"/>
      <c r="E197" s="73">
        <v>53.75</v>
      </c>
      <c r="F197" s="1">
        <f t="shared" si="0"/>
        <v>5898710.4000000013</v>
      </c>
      <c r="G197" s="111"/>
      <c r="H197" s="111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</row>
    <row r="198" spans="1:26" ht="15.75" customHeight="1" x14ac:dyDescent="0.25">
      <c r="A198" s="126" t="s">
        <v>653</v>
      </c>
      <c r="B198" s="98" t="s">
        <v>596</v>
      </c>
      <c r="C198" s="81" t="s">
        <v>768</v>
      </c>
      <c r="D198" s="156"/>
      <c r="E198" s="73">
        <v>1500000</v>
      </c>
      <c r="F198" s="1">
        <f t="shared" si="0"/>
        <v>4398710.4000000013</v>
      </c>
      <c r="G198" s="111"/>
      <c r="H198" s="111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</row>
    <row r="199" spans="1:26" ht="15.75" customHeight="1" x14ac:dyDescent="0.25">
      <c r="A199" s="126" t="s">
        <v>653</v>
      </c>
      <c r="B199" s="98" t="s">
        <v>596</v>
      </c>
      <c r="C199" s="81" t="s">
        <v>772</v>
      </c>
      <c r="D199" s="156"/>
      <c r="E199" s="73">
        <v>53.75</v>
      </c>
      <c r="F199" s="1">
        <f t="shared" si="0"/>
        <v>4398656.6500000013</v>
      </c>
      <c r="G199" s="111"/>
      <c r="H199" s="111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</row>
    <row r="200" spans="1:26" ht="15.75" customHeight="1" x14ac:dyDescent="0.25">
      <c r="A200" s="126" t="s">
        <v>653</v>
      </c>
      <c r="B200" s="98" t="s">
        <v>596</v>
      </c>
      <c r="C200" s="81" t="s">
        <v>842</v>
      </c>
      <c r="D200" s="156"/>
      <c r="E200" s="73">
        <v>2500000</v>
      </c>
      <c r="F200" s="1">
        <f t="shared" si="0"/>
        <v>1898656.6500000013</v>
      </c>
      <c r="G200" s="111"/>
      <c r="H200" s="111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</row>
    <row r="201" spans="1:26" ht="15.75" customHeight="1" x14ac:dyDescent="0.25">
      <c r="A201" s="126" t="s">
        <v>653</v>
      </c>
      <c r="B201" s="98" t="s">
        <v>596</v>
      </c>
      <c r="C201" s="81" t="s">
        <v>772</v>
      </c>
      <c r="D201" s="156"/>
      <c r="E201" s="73">
        <v>53.75</v>
      </c>
      <c r="F201" s="1">
        <f t="shared" si="0"/>
        <v>1898602.9000000013</v>
      </c>
      <c r="G201" s="111"/>
      <c r="H201" s="111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</row>
    <row r="202" spans="1:26" ht="15.75" customHeight="1" x14ac:dyDescent="0.25">
      <c r="A202" s="126" t="s">
        <v>653</v>
      </c>
      <c r="B202" s="98" t="s">
        <v>596</v>
      </c>
      <c r="C202" s="81" t="s">
        <v>384</v>
      </c>
      <c r="D202" s="156"/>
      <c r="E202" s="73">
        <v>1500000</v>
      </c>
      <c r="F202" s="1">
        <f t="shared" si="0"/>
        <v>398602.9000000013</v>
      </c>
      <c r="G202" s="111"/>
      <c r="H202" s="111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</row>
    <row r="203" spans="1:26" ht="15.75" customHeight="1" x14ac:dyDescent="0.25">
      <c r="A203" s="126" t="s">
        <v>653</v>
      </c>
      <c r="B203" s="98" t="s">
        <v>590</v>
      </c>
      <c r="C203" s="81" t="s">
        <v>654</v>
      </c>
      <c r="D203" s="160">
        <v>500</v>
      </c>
      <c r="E203" s="1"/>
      <c r="F203" s="1">
        <f t="shared" si="0"/>
        <v>399102.9000000013</v>
      </c>
      <c r="G203" s="111"/>
      <c r="H203" s="111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</row>
    <row r="204" spans="1:26" ht="15.75" customHeight="1" x14ac:dyDescent="0.25">
      <c r="A204" s="126" t="s">
        <v>843</v>
      </c>
      <c r="B204" s="98" t="s">
        <v>596</v>
      </c>
      <c r="C204" s="81" t="s">
        <v>844</v>
      </c>
      <c r="D204" s="160">
        <v>1000000</v>
      </c>
      <c r="E204" s="1"/>
      <c r="F204" s="1">
        <f t="shared" si="0"/>
        <v>1399102.9000000013</v>
      </c>
      <c r="G204" s="111"/>
      <c r="H204" s="111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</row>
    <row r="205" spans="1:26" ht="15.75" customHeight="1" x14ac:dyDescent="0.25">
      <c r="A205" s="126" t="s">
        <v>843</v>
      </c>
      <c r="B205" s="98" t="s">
        <v>596</v>
      </c>
      <c r="C205" s="81" t="s">
        <v>845</v>
      </c>
      <c r="D205" s="160">
        <v>40000</v>
      </c>
      <c r="E205" s="1"/>
      <c r="F205" s="1">
        <f t="shared" si="0"/>
        <v>1439102.9000000013</v>
      </c>
      <c r="G205" s="111"/>
      <c r="H205" s="111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</row>
    <row r="206" spans="1:26" ht="15.75" customHeight="1" x14ac:dyDescent="0.25">
      <c r="A206" s="126" t="s">
        <v>655</v>
      </c>
      <c r="B206" s="98" t="s">
        <v>593</v>
      </c>
      <c r="C206" s="81" t="s">
        <v>701</v>
      </c>
      <c r="D206" s="156"/>
      <c r="E206" s="73">
        <v>30000</v>
      </c>
      <c r="F206" s="1">
        <f t="shared" si="0"/>
        <v>1409102.9000000013</v>
      </c>
      <c r="G206" s="111"/>
      <c r="H206" s="111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</row>
    <row r="207" spans="1:26" ht="15.75" customHeight="1" x14ac:dyDescent="0.25">
      <c r="A207" s="126" t="s">
        <v>655</v>
      </c>
      <c r="B207" s="98" t="s">
        <v>596</v>
      </c>
      <c r="C207" s="81" t="s">
        <v>772</v>
      </c>
      <c r="D207" s="156"/>
      <c r="E207" s="73">
        <v>53.75</v>
      </c>
      <c r="F207" s="1">
        <f t="shared" si="0"/>
        <v>1409049.1500000013</v>
      </c>
      <c r="G207" s="111"/>
      <c r="H207" s="111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</row>
    <row r="208" spans="1:26" ht="15.75" customHeight="1" x14ac:dyDescent="0.25">
      <c r="A208" s="126" t="s">
        <v>655</v>
      </c>
      <c r="B208" s="98" t="s">
        <v>596</v>
      </c>
      <c r="C208" s="81" t="s">
        <v>768</v>
      </c>
      <c r="D208" s="156"/>
      <c r="E208" s="73">
        <v>500000</v>
      </c>
      <c r="F208" s="1">
        <f t="shared" si="0"/>
        <v>909049.1500000013</v>
      </c>
      <c r="G208" s="111"/>
      <c r="H208" s="111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</row>
    <row r="209" spans="1:26" ht="15.75" customHeight="1" x14ac:dyDescent="0.25">
      <c r="A209" s="126" t="s">
        <v>655</v>
      </c>
      <c r="B209" s="98" t="s">
        <v>590</v>
      </c>
      <c r="C209" s="98" t="s">
        <v>846</v>
      </c>
      <c r="D209" s="160">
        <v>25000</v>
      </c>
      <c r="E209" s="1"/>
      <c r="F209" s="1">
        <f t="shared" si="0"/>
        <v>934049.1500000013</v>
      </c>
      <c r="G209" s="111"/>
      <c r="H209" s="111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</row>
    <row r="210" spans="1:26" ht="15.75" customHeight="1" x14ac:dyDescent="0.25">
      <c r="A210" s="126" t="s">
        <v>655</v>
      </c>
      <c r="B210" s="98" t="s">
        <v>590</v>
      </c>
      <c r="C210" s="81" t="s">
        <v>847</v>
      </c>
      <c r="D210" s="160">
        <v>25000</v>
      </c>
      <c r="E210" s="1"/>
      <c r="F210" s="1">
        <f t="shared" si="0"/>
        <v>959049.1500000013</v>
      </c>
      <c r="G210" s="111"/>
      <c r="H210" s="111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</row>
    <row r="211" spans="1:26" ht="15.75" customHeight="1" x14ac:dyDescent="0.25">
      <c r="A211" s="126" t="s">
        <v>655</v>
      </c>
      <c r="B211" s="98" t="s">
        <v>590</v>
      </c>
      <c r="C211" s="81" t="s">
        <v>656</v>
      </c>
      <c r="D211" s="160">
        <v>500</v>
      </c>
      <c r="E211" s="1"/>
      <c r="F211" s="1">
        <f t="shared" si="0"/>
        <v>959549.1500000013</v>
      </c>
      <c r="G211" s="111"/>
      <c r="H211" s="111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</row>
    <row r="212" spans="1:26" ht="15.75" customHeight="1" x14ac:dyDescent="0.25">
      <c r="A212" s="126" t="s">
        <v>657</v>
      </c>
      <c r="B212" s="98" t="s">
        <v>596</v>
      </c>
      <c r="C212" s="81" t="s">
        <v>658</v>
      </c>
      <c r="D212" s="160">
        <v>500</v>
      </c>
      <c r="E212" s="1"/>
      <c r="F212" s="165">
        <f t="shared" si="0"/>
        <v>960049.1500000013</v>
      </c>
      <c r="G212" s="111"/>
      <c r="H212" s="111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</row>
    <row r="213" spans="1:26" ht="15.75" customHeight="1" x14ac:dyDescent="0.25">
      <c r="A213" s="126" t="s">
        <v>848</v>
      </c>
      <c r="B213" s="111"/>
      <c r="C213" s="81" t="s">
        <v>767</v>
      </c>
      <c r="D213" s="156"/>
      <c r="E213" s="73">
        <v>200</v>
      </c>
      <c r="F213" s="1">
        <f t="shared" si="0"/>
        <v>959849.1500000013</v>
      </c>
      <c r="G213" s="111"/>
      <c r="H213" s="111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</row>
    <row r="214" spans="1:26" ht="15.75" customHeight="1" x14ac:dyDescent="0.25">
      <c r="A214" s="126" t="s">
        <v>659</v>
      </c>
      <c r="B214" s="98" t="s">
        <v>596</v>
      </c>
      <c r="C214" s="81" t="s">
        <v>660</v>
      </c>
      <c r="D214" s="160">
        <v>500</v>
      </c>
      <c r="E214" s="1"/>
      <c r="F214" s="1">
        <f t="shared" si="0"/>
        <v>960349.1500000013</v>
      </c>
      <c r="G214" s="111"/>
      <c r="H214" s="111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</row>
    <row r="215" spans="1:26" ht="15.75" customHeight="1" x14ac:dyDescent="0.25">
      <c r="A215" s="126" t="s">
        <v>849</v>
      </c>
      <c r="B215" s="98" t="s">
        <v>596</v>
      </c>
      <c r="C215" s="81" t="s">
        <v>772</v>
      </c>
      <c r="D215" s="156"/>
      <c r="E215" s="73">
        <v>53.75</v>
      </c>
      <c r="F215" s="1">
        <f t="shared" si="0"/>
        <v>960295.4000000013</v>
      </c>
      <c r="G215" s="111"/>
      <c r="H215" s="111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</row>
    <row r="216" spans="1:26" ht="15.75" customHeight="1" x14ac:dyDescent="0.25">
      <c r="A216" s="126" t="s">
        <v>849</v>
      </c>
      <c r="B216" s="98" t="s">
        <v>596</v>
      </c>
      <c r="C216" s="81" t="s">
        <v>660</v>
      </c>
      <c r="D216" s="156"/>
      <c r="E216" s="73">
        <v>60000</v>
      </c>
      <c r="F216" s="1">
        <f t="shared" si="0"/>
        <v>900295.4000000013</v>
      </c>
      <c r="G216" s="111"/>
      <c r="H216" s="111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</row>
    <row r="217" spans="1:26" ht="15.75" customHeight="1" x14ac:dyDescent="0.25">
      <c r="A217" s="126" t="s">
        <v>849</v>
      </c>
      <c r="B217" s="98" t="s">
        <v>596</v>
      </c>
      <c r="C217" s="81" t="s">
        <v>431</v>
      </c>
      <c r="D217" s="160">
        <v>10000</v>
      </c>
      <c r="E217" s="1"/>
      <c r="F217" s="1">
        <f t="shared" si="0"/>
        <v>910295.4000000013</v>
      </c>
      <c r="G217" s="111"/>
      <c r="H217" s="111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</row>
    <row r="218" spans="1:26" ht="15.75" customHeight="1" x14ac:dyDescent="0.25">
      <c r="A218" s="126" t="s">
        <v>849</v>
      </c>
      <c r="B218" s="98" t="s">
        <v>596</v>
      </c>
      <c r="C218" s="81" t="s">
        <v>432</v>
      </c>
      <c r="D218" s="156"/>
      <c r="E218" s="73">
        <v>99000</v>
      </c>
      <c r="F218" s="1">
        <f t="shared" si="0"/>
        <v>811295.4000000013</v>
      </c>
      <c r="G218" s="111"/>
      <c r="H218" s="111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</row>
    <row r="219" spans="1:26" ht="15.75" customHeight="1" x14ac:dyDescent="0.25">
      <c r="A219" s="126" t="s">
        <v>849</v>
      </c>
      <c r="B219" s="98" t="s">
        <v>596</v>
      </c>
      <c r="C219" s="81" t="s">
        <v>430</v>
      </c>
      <c r="D219" s="160">
        <v>10000</v>
      </c>
      <c r="E219" s="1"/>
      <c r="F219" s="1">
        <f t="shared" si="0"/>
        <v>821295.4000000013</v>
      </c>
      <c r="G219" s="111"/>
      <c r="H219" s="111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</row>
    <row r="220" spans="1:26" ht="15.75" customHeight="1" x14ac:dyDescent="0.25">
      <c r="A220" s="126" t="s">
        <v>850</v>
      </c>
      <c r="B220" s="98" t="s">
        <v>593</v>
      </c>
      <c r="C220" s="81" t="s">
        <v>413</v>
      </c>
      <c r="D220" s="160">
        <v>30000</v>
      </c>
      <c r="E220" s="1"/>
      <c r="F220" s="1">
        <f t="shared" si="0"/>
        <v>851295.4000000013</v>
      </c>
      <c r="G220" s="111"/>
      <c r="H220" s="111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</row>
    <row r="221" spans="1:26" ht="15.75" customHeight="1" x14ac:dyDescent="0.25">
      <c r="A221" s="126" t="s">
        <v>850</v>
      </c>
      <c r="B221" s="98" t="s">
        <v>590</v>
      </c>
      <c r="C221" s="81" t="s">
        <v>851</v>
      </c>
      <c r="D221" s="160">
        <v>40000</v>
      </c>
      <c r="E221" s="1"/>
      <c r="F221" s="164">
        <f t="shared" si="0"/>
        <v>891295.4000000013</v>
      </c>
      <c r="G221" s="111"/>
      <c r="H221" s="111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</row>
    <row r="222" spans="1:26" ht="15.75" customHeight="1" x14ac:dyDescent="0.25">
      <c r="A222" s="126" t="s">
        <v>852</v>
      </c>
      <c r="B222" s="98" t="s">
        <v>596</v>
      </c>
      <c r="C222" s="81" t="s">
        <v>627</v>
      </c>
      <c r="D222" s="160">
        <v>50000</v>
      </c>
      <c r="E222" s="1"/>
      <c r="F222" s="1">
        <f t="shared" si="0"/>
        <v>941295.4000000013</v>
      </c>
      <c r="G222" s="111"/>
      <c r="H222" s="111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</row>
    <row r="223" spans="1:26" ht="15.75" customHeight="1" x14ac:dyDescent="0.25">
      <c r="A223" s="126" t="s">
        <v>852</v>
      </c>
      <c r="B223" s="98" t="s">
        <v>596</v>
      </c>
      <c r="C223" s="81" t="s">
        <v>414</v>
      </c>
      <c r="D223" s="160">
        <v>100000</v>
      </c>
      <c r="E223" s="1"/>
      <c r="F223" s="1">
        <f t="shared" si="0"/>
        <v>1041295.4000000013</v>
      </c>
      <c r="G223" s="111"/>
      <c r="H223" s="111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</row>
    <row r="224" spans="1:26" ht="15.75" customHeight="1" x14ac:dyDescent="0.25">
      <c r="A224" s="126" t="s">
        <v>853</v>
      </c>
      <c r="B224" s="98" t="s">
        <v>596</v>
      </c>
      <c r="C224" s="81" t="s">
        <v>788</v>
      </c>
      <c r="D224" s="160">
        <v>70000</v>
      </c>
      <c r="E224" s="1"/>
      <c r="F224" s="1">
        <f t="shared" si="0"/>
        <v>1111295.4000000013</v>
      </c>
      <c r="G224" s="111"/>
      <c r="H224" s="111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</row>
    <row r="225" spans="1:26" ht="15.75" customHeight="1" x14ac:dyDescent="0.25">
      <c r="A225" s="126" t="s">
        <v>853</v>
      </c>
      <c r="B225" s="98" t="s">
        <v>593</v>
      </c>
      <c r="C225" s="81" t="s">
        <v>822</v>
      </c>
      <c r="D225" s="160">
        <v>20000</v>
      </c>
      <c r="E225" s="1"/>
      <c r="F225" s="1">
        <f t="shared" si="0"/>
        <v>1131295.4000000013</v>
      </c>
      <c r="G225" s="111"/>
      <c r="H225" s="111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</row>
    <row r="226" spans="1:26" ht="15.75" customHeight="1" x14ac:dyDescent="0.25">
      <c r="A226" s="126" t="s">
        <v>853</v>
      </c>
      <c r="B226" s="111"/>
      <c r="C226" s="81" t="s">
        <v>767</v>
      </c>
      <c r="D226" s="156"/>
      <c r="E226" s="73">
        <v>300</v>
      </c>
      <c r="F226" s="1">
        <f t="shared" si="0"/>
        <v>1130995.4000000013</v>
      </c>
      <c r="G226" s="111"/>
      <c r="H226" s="111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</row>
    <row r="227" spans="1:26" ht="15.75" customHeight="1" x14ac:dyDescent="0.25">
      <c r="A227" s="126" t="s">
        <v>854</v>
      </c>
      <c r="B227" s="98" t="s">
        <v>791</v>
      </c>
      <c r="C227" s="81" t="s">
        <v>855</v>
      </c>
      <c r="D227" s="156"/>
      <c r="E227" s="73">
        <v>328</v>
      </c>
      <c r="F227" s="1">
        <f t="shared" si="0"/>
        <v>1130667.4000000013</v>
      </c>
      <c r="G227" s="111"/>
      <c r="H227" s="111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</row>
    <row r="228" spans="1:26" ht="15.75" customHeight="1" x14ac:dyDescent="0.25">
      <c r="A228" s="126" t="s">
        <v>661</v>
      </c>
      <c r="B228" s="98" t="s">
        <v>590</v>
      </c>
      <c r="C228" s="81" t="s">
        <v>662</v>
      </c>
      <c r="D228" s="160">
        <v>500</v>
      </c>
      <c r="E228" s="1"/>
      <c r="F228" s="1">
        <f t="shared" si="0"/>
        <v>1131167.4000000013</v>
      </c>
      <c r="G228" s="111"/>
      <c r="H228" s="111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</row>
    <row r="229" spans="1:26" ht="15.75" customHeight="1" x14ac:dyDescent="0.25">
      <c r="A229" s="126" t="s">
        <v>661</v>
      </c>
      <c r="B229" s="98" t="s">
        <v>596</v>
      </c>
      <c r="C229" s="81" t="s">
        <v>424</v>
      </c>
      <c r="D229" s="160">
        <v>15000</v>
      </c>
      <c r="E229" s="1"/>
      <c r="F229" s="1">
        <f t="shared" si="0"/>
        <v>1146167.4000000013</v>
      </c>
      <c r="G229" s="111"/>
      <c r="H229" s="111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</row>
    <row r="230" spans="1:26" ht="15.75" customHeight="1" x14ac:dyDescent="0.25">
      <c r="A230" s="126" t="s">
        <v>856</v>
      </c>
      <c r="B230" s="98" t="s">
        <v>593</v>
      </c>
      <c r="C230" s="81" t="s">
        <v>387</v>
      </c>
      <c r="D230" s="160">
        <v>100000</v>
      </c>
      <c r="E230" s="1"/>
      <c r="F230" s="1">
        <f t="shared" si="0"/>
        <v>1246167.4000000013</v>
      </c>
      <c r="G230" s="111"/>
      <c r="H230" s="111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</row>
    <row r="231" spans="1:26" ht="15.75" customHeight="1" x14ac:dyDescent="0.25">
      <c r="A231" s="126" t="s">
        <v>856</v>
      </c>
      <c r="B231" s="98" t="s">
        <v>596</v>
      </c>
      <c r="C231" s="81" t="s">
        <v>620</v>
      </c>
      <c r="D231" s="160">
        <v>100000</v>
      </c>
      <c r="E231" s="1"/>
      <c r="F231" s="1">
        <f t="shared" si="0"/>
        <v>1346167.4000000013</v>
      </c>
      <c r="G231" s="111"/>
      <c r="H231" s="111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</row>
    <row r="232" spans="1:26" ht="15.75" customHeight="1" x14ac:dyDescent="0.25">
      <c r="A232" s="126" t="s">
        <v>856</v>
      </c>
      <c r="B232" s="98" t="s">
        <v>593</v>
      </c>
      <c r="C232" s="81" t="s">
        <v>808</v>
      </c>
      <c r="D232" s="160">
        <v>20000</v>
      </c>
      <c r="E232" s="1"/>
      <c r="F232" s="1">
        <f t="shared" si="0"/>
        <v>1366167.4000000013</v>
      </c>
      <c r="G232" s="111"/>
      <c r="H232" s="111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</row>
    <row r="233" spans="1:26" ht="15.75" customHeight="1" x14ac:dyDescent="0.25">
      <c r="A233" s="126" t="s">
        <v>663</v>
      </c>
      <c r="B233" s="98" t="s">
        <v>596</v>
      </c>
      <c r="C233" s="81" t="s">
        <v>678</v>
      </c>
      <c r="D233" s="160">
        <v>20000</v>
      </c>
      <c r="E233" s="1"/>
      <c r="F233" s="1">
        <f t="shared" si="0"/>
        <v>1386167.4000000013</v>
      </c>
      <c r="G233" s="111"/>
      <c r="H233" s="111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</row>
    <row r="234" spans="1:26" ht="15.75" customHeight="1" x14ac:dyDescent="0.25">
      <c r="A234" s="126" t="s">
        <v>663</v>
      </c>
      <c r="B234" s="98" t="s">
        <v>590</v>
      </c>
      <c r="C234" s="81" t="s">
        <v>857</v>
      </c>
      <c r="D234" s="160">
        <v>30250</v>
      </c>
      <c r="E234" s="1"/>
      <c r="F234" s="1">
        <f t="shared" si="0"/>
        <v>1416417.4000000013</v>
      </c>
      <c r="G234" s="111"/>
      <c r="H234" s="111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</row>
    <row r="235" spans="1:26" ht="15.75" customHeight="1" x14ac:dyDescent="0.25">
      <c r="A235" s="126" t="s">
        <v>663</v>
      </c>
      <c r="B235" s="98" t="s">
        <v>590</v>
      </c>
      <c r="C235" s="81" t="s">
        <v>664</v>
      </c>
      <c r="D235" s="160">
        <v>500</v>
      </c>
      <c r="E235" s="1"/>
      <c r="F235" s="1">
        <f t="shared" si="0"/>
        <v>1416917.4000000013</v>
      </c>
      <c r="G235" s="111"/>
      <c r="H235" s="111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</row>
    <row r="236" spans="1:26" ht="15.75" customHeight="1" x14ac:dyDescent="0.25">
      <c r="A236" s="126" t="s">
        <v>663</v>
      </c>
      <c r="B236" s="98" t="s">
        <v>593</v>
      </c>
      <c r="C236" s="81" t="s">
        <v>858</v>
      </c>
      <c r="D236" s="156"/>
      <c r="E236" s="73">
        <v>18480</v>
      </c>
      <c r="F236" s="1">
        <f t="shared" si="0"/>
        <v>1398437.4000000013</v>
      </c>
      <c r="G236" s="111"/>
      <c r="H236" s="111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</row>
    <row r="237" spans="1:26" ht="15.75" customHeight="1" x14ac:dyDescent="0.25">
      <c r="A237" s="126" t="s">
        <v>663</v>
      </c>
      <c r="B237" s="98" t="s">
        <v>593</v>
      </c>
      <c r="C237" s="81" t="s">
        <v>166</v>
      </c>
      <c r="D237" s="156"/>
      <c r="E237" s="73">
        <v>150000</v>
      </c>
      <c r="F237" s="1">
        <f t="shared" si="0"/>
        <v>1248437.4000000013</v>
      </c>
      <c r="G237" s="111"/>
      <c r="H237" s="111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</row>
    <row r="238" spans="1:26" ht="15.75" customHeight="1" x14ac:dyDescent="0.25">
      <c r="A238" s="126" t="s">
        <v>663</v>
      </c>
      <c r="B238" s="98" t="s">
        <v>593</v>
      </c>
      <c r="C238" s="81" t="s">
        <v>45</v>
      </c>
      <c r="D238" s="156"/>
      <c r="E238" s="73">
        <v>7333.33</v>
      </c>
      <c r="F238" s="1">
        <f t="shared" si="0"/>
        <v>1241104.0700000012</v>
      </c>
      <c r="G238" s="111"/>
      <c r="H238" s="111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</row>
    <row r="239" spans="1:26" ht="15.75" customHeight="1" x14ac:dyDescent="0.25">
      <c r="A239" s="126" t="s">
        <v>663</v>
      </c>
      <c r="B239" s="98" t="s">
        <v>596</v>
      </c>
      <c r="C239" s="81" t="s">
        <v>772</v>
      </c>
      <c r="D239" s="156"/>
      <c r="E239" s="73">
        <v>26.88</v>
      </c>
      <c r="F239" s="1">
        <f t="shared" si="0"/>
        <v>1241077.1900000013</v>
      </c>
      <c r="G239" s="111"/>
      <c r="H239" s="111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</row>
    <row r="240" spans="1:26" ht="15.75" customHeight="1" x14ac:dyDescent="0.25">
      <c r="A240" s="126" t="s">
        <v>663</v>
      </c>
      <c r="B240" s="98" t="s">
        <v>596</v>
      </c>
      <c r="C240" s="81" t="s">
        <v>641</v>
      </c>
      <c r="D240" s="156"/>
      <c r="E240" s="73">
        <v>10000</v>
      </c>
      <c r="F240" s="1">
        <f t="shared" si="0"/>
        <v>1231077.1900000013</v>
      </c>
      <c r="G240" s="111"/>
      <c r="H240" s="111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</row>
    <row r="241" spans="1:26" ht="15.75" customHeight="1" x14ac:dyDescent="0.25">
      <c r="A241" s="126" t="s">
        <v>663</v>
      </c>
      <c r="B241" s="98" t="s">
        <v>596</v>
      </c>
      <c r="C241" s="81" t="s">
        <v>772</v>
      </c>
      <c r="D241" s="156"/>
      <c r="E241" s="73">
        <v>26.88</v>
      </c>
      <c r="F241" s="1">
        <f t="shared" si="0"/>
        <v>1231050.3100000015</v>
      </c>
      <c r="G241" s="111"/>
      <c r="H241" s="111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</row>
    <row r="242" spans="1:26" ht="15.75" customHeight="1" x14ac:dyDescent="0.25">
      <c r="A242" s="126" t="s">
        <v>663</v>
      </c>
      <c r="B242" s="98" t="s">
        <v>596</v>
      </c>
      <c r="C242" s="81" t="s">
        <v>407</v>
      </c>
      <c r="D242" s="156"/>
      <c r="E242" s="73">
        <v>7000</v>
      </c>
      <c r="F242" s="1">
        <f t="shared" si="0"/>
        <v>1224050.3100000015</v>
      </c>
      <c r="G242" s="111"/>
      <c r="H242" s="111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</row>
    <row r="243" spans="1:26" ht="15.75" customHeight="1" x14ac:dyDescent="0.25">
      <c r="A243" s="126" t="s">
        <v>663</v>
      </c>
      <c r="B243" s="98" t="s">
        <v>596</v>
      </c>
      <c r="C243" s="81" t="s">
        <v>772</v>
      </c>
      <c r="D243" s="156"/>
      <c r="E243" s="73">
        <v>26.88</v>
      </c>
      <c r="F243" s="1">
        <f t="shared" si="0"/>
        <v>1224023.4300000016</v>
      </c>
      <c r="G243" s="111"/>
      <c r="H243" s="111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</row>
    <row r="244" spans="1:26" ht="15.75" customHeight="1" x14ac:dyDescent="0.25">
      <c r="A244" s="126" t="s">
        <v>663</v>
      </c>
      <c r="B244" s="98" t="s">
        <v>596</v>
      </c>
      <c r="C244" s="81" t="s">
        <v>621</v>
      </c>
      <c r="D244" s="156"/>
      <c r="E244" s="73">
        <v>8666.67</v>
      </c>
      <c r="F244" s="1">
        <f t="shared" si="0"/>
        <v>1215356.7600000016</v>
      </c>
      <c r="G244" s="111"/>
      <c r="H244" s="111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</row>
    <row r="245" spans="1:26" ht="15.75" customHeight="1" x14ac:dyDescent="0.25">
      <c r="A245" s="126" t="s">
        <v>663</v>
      </c>
      <c r="B245" s="98" t="s">
        <v>596</v>
      </c>
      <c r="C245" s="81" t="s">
        <v>772</v>
      </c>
      <c r="D245" s="156"/>
      <c r="E245" s="73">
        <v>26.88</v>
      </c>
      <c r="F245" s="1">
        <f t="shared" si="0"/>
        <v>1215329.8800000018</v>
      </c>
      <c r="G245" s="111"/>
      <c r="H245" s="111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</row>
    <row r="246" spans="1:26" ht="15.75" customHeight="1" x14ac:dyDescent="0.25">
      <c r="A246" s="126" t="s">
        <v>663</v>
      </c>
      <c r="B246" s="98" t="s">
        <v>596</v>
      </c>
      <c r="C246" s="81" t="s">
        <v>434</v>
      </c>
      <c r="D246" s="156"/>
      <c r="E246" s="73">
        <v>8666.67</v>
      </c>
      <c r="F246" s="1">
        <f t="shared" si="0"/>
        <v>1206663.2100000018</v>
      </c>
      <c r="G246" s="111"/>
      <c r="H246" s="111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</row>
    <row r="247" spans="1:26" ht="15.75" customHeight="1" x14ac:dyDescent="0.25">
      <c r="A247" s="126" t="s">
        <v>859</v>
      </c>
      <c r="B247" s="98" t="s">
        <v>596</v>
      </c>
      <c r="C247" s="81" t="s">
        <v>825</v>
      </c>
      <c r="D247" s="160">
        <v>11666.67</v>
      </c>
      <c r="E247" s="1"/>
      <c r="F247" s="1">
        <f t="shared" si="0"/>
        <v>1218329.8800000018</v>
      </c>
      <c r="G247" s="111"/>
      <c r="H247" s="111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</row>
    <row r="248" spans="1:26" ht="15.75" customHeight="1" x14ac:dyDescent="0.25">
      <c r="A248" s="126" t="s">
        <v>859</v>
      </c>
      <c r="B248" s="98" t="s">
        <v>593</v>
      </c>
      <c r="C248" s="81" t="s">
        <v>163</v>
      </c>
      <c r="D248" s="156"/>
      <c r="E248" s="73">
        <v>12833.34</v>
      </c>
      <c r="F248" s="1">
        <f t="shared" si="0"/>
        <v>1205496.5400000017</v>
      </c>
      <c r="G248" s="111"/>
      <c r="H248" s="111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</row>
    <row r="249" spans="1:26" ht="15.75" customHeight="1" x14ac:dyDescent="0.25">
      <c r="A249" s="126" t="s">
        <v>859</v>
      </c>
      <c r="B249" s="98" t="s">
        <v>593</v>
      </c>
      <c r="C249" s="81" t="s">
        <v>860</v>
      </c>
      <c r="D249" s="156"/>
      <c r="E249" s="73">
        <v>150000</v>
      </c>
      <c r="F249" s="1">
        <f t="shared" si="0"/>
        <v>1055496.5400000017</v>
      </c>
      <c r="G249" s="111"/>
      <c r="H249" s="111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</row>
    <row r="250" spans="1:26" ht="15.75" customHeight="1" x14ac:dyDescent="0.25">
      <c r="A250" s="126" t="s">
        <v>859</v>
      </c>
      <c r="B250" s="98" t="s">
        <v>596</v>
      </c>
      <c r="C250" s="81" t="s">
        <v>794</v>
      </c>
      <c r="D250" s="156"/>
      <c r="E250" s="73">
        <v>9898.61</v>
      </c>
      <c r="F250" s="1">
        <f t="shared" si="0"/>
        <v>1045597.9300000017</v>
      </c>
      <c r="G250" s="111"/>
      <c r="H250" s="111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</row>
    <row r="251" spans="1:26" ht="15.75" customHeight="1" x14ac:dyDescent="0.25">
      <c r="A251" s="127">
        <v>44565</v>
      </c>
      <c r="B251" s="98" t="s">
        <v>596</v>
      </c>
      <c r="C251" s="81" t="s">
        <v>625</v>
      </c>
      <c r="D251" s="160">
        <v>15000</v>
      </c>
      <c r="E251" s="1"/>
      <c r="F251" s="167">
        <f t="shared" si="0"/>
        <v>1060597.9300000016</v>
      </c>
      <c r="G251" s="107"/>
      <c r="H251" s="107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68"/>
    </row>
    <row r="252" spans="1:26" ht="15.75" customHeight="1" x14ac:dyDescent="0.25">
      <c r="A252" s="127">
        <v>44596</v>
      </c>
      <c r="B252" s="98" t="s">
        <v>596</v>
      </c>
      <c r="C252" s="81" t="s">
        <v>767</v>
      </c>
      <c r="D252" s="156"/>
      <c r="E252" s="73">
        <v>400</v>
      </c>
      <c r="F252" s="109">
        <f t="shared" si="0"/>
        <v>1060197.9300000016</v>
      </c>
      <c r="G252" s="107"/>
      <c r="H252" s="107"/>
      <c r="I252" s="168"/>
      <c r="J252" s="168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68"/>
    </row>
    <row r="253" spans="1:26" ht="15.75" customHeight="1" x14ac:dyDescent="0.25">
      <c r="A253" s="127">
        <v>44624</v>
      </c>
      <c r="B253" s="98" t="s">
        <v>593</v>
      </c>
      <c r="C253" s="81" t="s">
        <v>771</v>
      </c>
      <c r="D253" s="160">
        <v>80000</v>
      </c>
      <c r="E253" s="1"/>
      <c r="F253" s="109">
        <f t="shared" si="0"/>
        <v>1140197.9300000016</v>
      </c>
      <c r="G253" s="107"/>
      <c r="H253" s="107"/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</row>
    <row r="254" spans="1:26" ht="15.75" customHeight="1" x14ac:dyDescent="0.25">
      <c r="A254" s="127">
        <v>44655</v>
      </c>
      <c r="B254" s="98" t="s">
        <v>590</v>
      </c>
      <c r="C254" s="81" t="s">
        <v>665</v>
      </c>
      <c r="D254" s="161">
        <v>500</v>
      </c>
      <c r="E254" s="1"/>
      <c r="F254" s="109">
        <f t="shared" si="0"/>
        <v>1140697.9300000016</v>
      </c>
      <c r="G254" s="107"/>
      <c r="H254" s="107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</row>
    <row r="255" spans="1:26" ht="15.75" customHeight="1" x14ac:dyDescent="0.25">
      <c r="A255" s="127">
        <v>44655</v>
      </c>
      <c r="B255" s="98" t="s">
        <v>593</v>
      </c>
      <c r="C255" s="81" t="s">
        <v>861</v>
      </c>
      <c r="D255" s="160">
        <v>50000</v>
      </c>
      <c r="E255" s="1"/>
      <c r="F255" s="109">
        <f t="shared" si="0"/>
        <v>1190697.9300000016</v>
      </c>
      <c r="G255" s="107"/>
      <c r="H255" s="107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8"/>
    </row>
    <row r="256" spans="1:26" ht="15.75" customHeight="1" x14ac:dyDescent="0.25">
      <c r="A256" s="127">
        <v>44655</v>
      </c>
      <c r="B256" s="98" t="s">
        <v>593</v>
      </c>
      <c r="C256" s="81" t="s">
        <v>862</v>
      </c>
      <c r="D256" s="156"/>
      <c r="E256" s="73">
        <v>120000</v>
      </c>
      <c r="F256" s="109">
        <f t="shared" si="0"/>
        <v>1070697.9300000016</v>
      </c>
      <c r="G256" s="107"/>
      <c r="H256" s="107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8"/>
      <c r="T256" s="168"/>
      <c r="U256" s="168"/>
      <c r="V256" s="168"/>
      <c r="W256" s="168"/>
      <c r="X256" s="168"/>
      <c r="Y256" s="168"/>
      <c r="Z256" s="168"/>
    </row>
    <row r="257" spans="1:26" ht="15.75" customHeight="1" x14ac:dyDescent="0.25">
      <c r="A257" s="127">
        <v>44655</v>
      </c>
      <c r="B257" s="98" t="s">
        <v>596</v>
      </c>
      <c r="C257" s="81" t="s">
        <v>826</v>
      </c>
      <c r="D257" s="156"/>
      <c r="E257" s="73">
        <v>53.75</v>
      </c>
      <c r="F257" s="109">
        <f t="shared" si="0"/>
        <v>1070644.1800000016</v>
      </c>
      <c r="G257" s="107"/>
      <c r="H257" s="107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</row>
    <row r="258" spans="1:26" ht="15.75" customHeight="1" x14ac:dyDescent="0.25">
      <c r="A258" s="127">
        <v>44655</v>
      </c>
      <c r="B258" s="98" t="s">
        <v>596</v>
      </c>
      <c r="C258" s="81" t="s">
        <v>157</v>
      </c>
      <c r="D258" s="156"/>
      <c r="E258" s="73">
        <v>60000</v>
      </c>
      <c r="F258" s="109">
        <f t="shared" si="0"/>
        <v>1010644.1800000016</v>
      </c>
      <c r="G258" s="107"/>
      <c r="H258" s="107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8"/>
      <c r="T258" s="168"/>
      <c r="U258" s="168"/>
      <c r="V258" s="168"/>
      <c r="W258" s="168"/>
      <c r="X258" s="168"/>
      <c r="Y258" s="168"/>
      <c r="Z258" s="168"/>
    </row>
    <row r="259" spans="1:26" ht="15.75" customHeight="1" x14ac:dyDescent="0.25">
      <c r="A259" s="127">
        <v>44655</v>
      </c>
      <c r="B259" s="98" t="s">
        <v>596</v>
      </c>
      <c r="C259" s="81" t="s">
        <v>863</v>
      </c>
      <c r="D259" s="160">
        <v>100000</v>
      </c>
      <c r="E259" s="1"/>
      <c r="F259" s="109">
        <f t="shared" si="0"/>
        <v>1110644.1800000016</v>
      </c>
      <c r="G259" s="107"/>
      <c r="H259" s="107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8"/>
    </row>
    <row r="260" spans="1:26" ht="15.75" customHeight="1" x14ac:dyDescent="0.25">
      <c r="A260" s="127">
        <v>44685</v>
      </c>
      <c r="B260" s="98" t="s">
        <v>596</v>
      </c>
      <c r="C260" s="81" t="s">
        <v>422</v>
      </c>
      <c r="D260" s="160">
        <v>30000</v>
      </c>
      <c r="E260" s="1"/>
      <c r="F260" s="169">
        <f t="shared" si="0"/>
        <v>1140644.1800000016</v>
      </c>
      <c r="G260" s="107"/>
      <c r="H260" s="107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68"/>
    </row>
    <row r="261" spans="1:26" ht="15.75" customHeight="1" x14ac:dyDescent="0.25">
      <c r="A261" s="127">
        <v>44685</v>
      </c>
      <c r="B261" s="98" t="s">
        <v>596</v>
      </c>
      <c r="C261" s="81" t="s">
        <v>826</v>
      </c>
      <c r="D261" s="156"/>
      <c r="E261" s="73">
        <v>53.75</v>
      </c>
      <c r="F261" s="109">
        <f t="shared" si="0"/>
        <v>1140590.4300000016</v>
      </c>
      <c r="G261" s="107"/>
      <c r="H261" s="107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</row>
    <row r="262" spans="1:26" ht="15.75" customHeight="1" x14ac:dyDescent="0.25">
      <c r="A262" s="127">
        <v>44685</v>
      </c>
      <c r="B262" s="98" t="s">
        <v>596</v>
      </c>
      <c r="C262" s="81" t="s">
        <v>864</v>
      </c>
      <c r="D262" s="156"/>
      <c r="E262" s="73">
        <v>59000</v>
      </c>
      <c r="F262" s="109">
        <f t="shared" si="0"/>
        <v>1081590.4300000016</v>
      </c>
      <c r="G262" s="107"/>
      <c r="H262" s="107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</row>
    <row r="263" spans="1:26" ht="15.75" customHeight="1" x14ac:dyDescent="0.25">
      <c r="A263" s="127">
        <v>44685</v>
      </c>
      <c r="B263" s="98" t="s">
        <v>593</v>
      </c>
      <c r="C263" s="81" t="s">
        <v>865</v>
      </c>
      <c r="D263" s="156"/>
      <c r="E263" s="73">
        <v>30000</v>
      </c>
      <c r="F263" s="109">
        <f t="shared" si="0"/>
        <v>1051590.4300000016</v>
      </c>
      <c r="G263" s="107"/>
      <c r="H263" s="107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</row>
    <row r="264" spans="1:26" ht="15.75" customHeight="1" x14ac:dyDescent="0.25">
      <c r="A264" s="127">
        <v>44716</v>
      </c>
      <c r="B264" s="98" t="s">
        <v>596</v>
      </c>
      <c r="C264" s="81" t="s">
        <v>866</v>
      </c>
      <c r="D264" s="160">
        <v>50000</v>
      </c>
      <c r="E264" s="1"/>
      <c r="F264" s="109">
        <f t="shared" si="0"/>
        <v>1101590.4300000016</v>
      </c>
      <c r="G264" s="107"/>
      <c r="H264" s="107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</row>
    <row r="265" spans="1:26" ht="15.75" customHeight="1" x14ac:dyDescent="0.25">
      <c r="A265" s="127">
        <v>44716</v>
      </c>
      <c r="B265" s="98" t="s">
        <v>590</v>
      </c>
      <c r="C265" s="81" t="s">
        <v>666</v>
      </c>
      <c r="D265" s="160">
        <v>500</v>
      </c>
      <c r="E265" s="1"/>
      <c r="F265" s="109">
        <f t="shared" si="0"/>
        <v>1102090.4300000016</v>
      </c>
      <c r="G265" s="107"/>
      <c r="H265" s="107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8"/>
      <c r="T265" s="168"/>
      <c r="U265" s="168"/>
      <c r="V265" s="168"/>
      <c r="W265" s="168"/>
      <c r="X265" s="168"/>
      <c r="Y265" s="168"/>
      <c r="Z265" s="168"/>
    </row>
    <row r="266" spans="1:26" ht="15.75" customHeight="1" x14ac:dyDescent="0.25">
      <c r="A266" s="127">
        <v>44716</v>
      </c>
      <c r="B266" s="98" t="s">
        <v>590</v>
      </c>
      <c r="C266" s="81" t="s">
        <v>667</v>
      </c>
      <c r="D266" s="160">
        <v>500</v>
      </c>
      <c r="E266" s="1"/>
      <c r="F266" s="109">
        <f t="shared" si="0"/>
        <v>1102590.4300000016</v>
      </c>
      <c r="G266" s="107"/>
      <c r="H266" s="107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8"/>
      <c r="T266" s="168"/>
      <c r="U266" s="168"/>
      <c r="V266" s="168"/>
      <c r="W266" s="168"/>
      <c r="X266" s="168"/>
      <c r="Y266" s="168"/>
      <c r="Z266" s="168"/>
    </row>
    <row r="267" spans="1:26" ht="15.75" customHeight="1" x14ac:dyDescent="0.25">
      <c r="A267" s="170">
        <v>44716</v>
      </c>
      <c r="B267" s="171" t="s">
        <v>410</v>
      </c>
      <c r="C267" s="171" t="s">
        <v>867</v>
      </c>
      <c r="D267" s="172">
        <v>14000</v>
      </c>
      <c r="E267" s="173"/>
      <c r="F267" s="174">
        <f t="shared" si="0"/>
        <v>1116590.4300000016</v>
      </c>
      <c r="G267" s="175"/>
      <c r="H267" s="175"/>
      <c r="I267" s="176"/>
      <c r="J267" s="176"/>
      <c r="K267" s="176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</row>
    <row r="268" spans="1:26" ht="15.75" customHeight="1" x14ac:dyDescent="0.25">
      <c r="A268" s="127">
        <v>44746</v>
      </c>
      <c r="B268" s="98" t="s">
        <v>593</v>
      </c>
      <c r="C268" s="81" t="s">
        <v>614</v>
      </c>
      <c r="D268" s="160">
        <v>6000</v>
      </c>
      <c r="E268" s="1"/>
      <c r="F268" s="109">
        <f t="shared" si="0"/>
        <v>1122590.4300000016</v>
      </c>
      <c r="G268" s="107"/>
      <c r="H268" s="107"/>
      <c r="I268" s="168"/>
      <c r="J268" s="168"/>
      <c r="K268" s="168"/>
      <c r="L268" s="168"/>
      <c r="M268" s="168"/>
      <c r="N268" s="168"/>
      <c r="O268" s="168"/>
      <c r="P268" s="168"/>
      <c r="Q268" s="168"/>
      <c r="R268" s="168"/>
      <c r="S268" s="168"/>
      <c r="T268" s="168"/>
      <c r="U268" s="168"/>
      <c r="V268" s="168"/>
      <c r="W268" s="168"/>
      <c r="X268" s="168"/>
      <c r="Y268" s="168"/>
      <c r="Z268" s="168"/>
    </row>
    <row r="269" spans="1:26" ht="15.75" customHeight="1" x14ac:dyDescent="0.25">
      <c r="A269" s="127">
        <v>44746</v>
      </c>
      <c r="B269" s="98" t="s">
        <v>590</v>
      </c>
      <c r="C269" s="81" t="s">
        <v>868</v>
      </c>
      <c r="D269" s="160">
        <v>20000</v>
      </c>
      <c r="E269" s="1"/>
      <c r="F269" s="109">
        <f t="shared" si="0"/>
        <v>1142590.4300000016</v>
      </c>
      <c r="G269" s="107"/>
      <c r="H269" s="107"/>
      <c r="I269" s="168"/>
      <c r="J269" s="168"/>
      <c r="K269" s="168"/>
      <c r="L269" s="168"/>
      <c r="M269" s="168"/>
      <c r="N269" s="168"/>
      <c r="O269" s="168"/>
      <c r="P269" s="168"/>
      <c r="Q269" s="168"/>
      <c r="R269" s="168"/>
      <c r="S269" s="168"/>
      <c r="T269" s="168"/>
      <c r="U269" s="168"/>
      <c r="V269" s="168"/>
      <c r="W269" s="168"/>
      <c r="X269" s="168"/>
      <c r="Y269" s="168"/>
      <c r="Z269" s="168"/>
    </row>
    <row r="270" spans="1:26" ht="15.75" customHeight="1" x14ac:dyDescent="0.25">
      <c r="A270" s="127">
        <v>44746</v>
      </c>
      <c r="B270" s="98" t="s">
        <v>593</v>
      </c>
      <c r="C270" s="81" t="s">
        <v>869</v>
      </c>
      <c r="D270" s="156"/>
      <c r="E270" s="73">
        <v>50000</v>
      </c>
      <c r="F270" s="109">
        <f t="shared" si="0"/>
        <v>1092590.4300000016</v>
      </c>
      <c r="G270" s="107"/>
      <c r="H270" s="107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8"/>
      <c r="T270" s="168"/>
      <c r="U270" s="168"/>
      <c r="V270" s="168"/>
      <c r="W270" s="168"/>
      <c r="X270" s="168"/>
      <c r="Y270" s="168"/>
      <c r="Z270" s="168"/>
    </row>
    <row r="271" spans="1:26" ht="15.75" customHeight="1" x14ac:dyDescent="0.25">
      <c r="A271" s="127">
        <v>44746</v>
      </c>
      <c r="B271" s="98" t="s">
        <v>593</v>
      </c>
      <c r="C271" s="81" t="s">
        <v>870</v>
      </c>
      <c r="D271" s="156"/>
      <c r="E271" s="73">
        <v>30000</v>
      </c>
      <c r="F271" s="109">
        <f t="shared" si="0"/>
        <v>1062590.4300000016</v>
      </c>
      <c r="G271" s="107"/>
      <c r="H271" s="107"/>
      <c r="I271" s="168"/>
      <c r="J271" s="168"/>
      <c r="K271" s="168"/>
      <c r="L271" s="168"/>
      <c r="M271" s="168"/>
      <c r="N271" s="168"/>
      <c r="O271" s="168"/>
      <c r="P271" s="168"/>
      <c r="Q271" s="168"/>
      <c r="R271" s="168"/>
      <c r="S271" s="168"/>
      <c r="T271" s="168"/>
      <c r="U271" s="168"/>
      <c r="V271" s="168"/>
      <c r="W271" s="168"/>
      <c r="X271" s="168"/>
      <c r="Y271" s="168"/>
      <c r="Z271" s="168"/>
    </row>
    <row r="272" spans="1:26" ht="15.75" customHeight="1" x14ac:dyDescent="0.25">
      <c r="A272" s="127">
        <v>44808</v>
      </c>
      <c r="B272" s="111"/>
      <c r="C272" s="81" t="s">
        <v>767</v>
      </c>
      <c r="D272" s="156"/>
      <c r="E272" s="73">
        <v>350</v>
      </c>
      <c r="F272" s="109">
        <f t="shared" si="0"/>
        <v>1062240.4300000016</v>
      </c>
      <c r="G272" s="107"/>
      <c r="H272" s="107"/>
      <c r="I272" s="168"/>
      <c r="J272" s="168"/>
      <c r="K272" s="168"/>
      <c r="L272" s="168"/>
      <c r="M272" s="168"/>
      <c r="N272" s="168"/>
      <c r="O272" s="168"/>
      <c r="P272" s="168"/>
      <c r="Q272" s="168"/>
      <c r="R272" s="168"/>
      <c r="S272" s="168"/>
      <c r="T272" s="168"/>
      <c r="U272" s="168"/>
      <c r="V272" s="168"/>
      <c r="W272" s="168"/>
      <c r="X272" s="168"/>
      <c r="Y272" s="168"/>
      <c r="Z272" s="168"/>
    </row>
    <row r="273" spans="1:26" ht="15.75" customHeight="1" x14ac:dyDescent="0.25">
      <c r="A273" s="127">
        <v>44869</v>
      </c>
      <c r="B273" s="98" t="s">
        <v>596</v>
      </c>
      <c r="C273" s="81" t="s">
        <v>826</v>
      </c>
      <c r="D273" s="160"/>
      <c r="E273" s="73">
        <v>53.75</v>
      </c>
      <c r="F273" s="109">
        <f t="shared" si="0"/>
        <v>1062186.6800000016</v>
      </c>
      <c r="G273" s="107"/>
      <c r="H273" s="107"/>
      <c r="I273" s="168"/>
      <c r="J273" s="168"/>
      <c r="K273" s="168"/>
      <c r="L273" s="168"/>
      <c r="M273" s="168"/>
      <c r="N273" s="168"/>
      <c r="O273" s="168"/>
      <c r="P273" s="168"/>
      <c r="Q273" s="168"/>
      <c r="R273" s="168"/>
      <c r="S273" s="168"/>
      <c r="T273" s="168"/>
      <c r="U273" s="168"/>
      <c r="V273" s="168"/>
      <c r="W273" s="168"/>
      <c r="X273" s="168"/>
      <c r="Y273" s="168"/>
      <c r="Z273" s="168"/>
    </row>
    <row r="274" spans="1:26" ht="15.75" customHeight="1" x14ac:dyDescent="0.25">
      <c r="A274" s="127">
        <v>44869</v>
      </c>
      <c r="B274" s="98" t="s">
        <v>596</v>
      </c>
      <c r="C274" s="81" t="s">
        <v>871</v>
      </c>
      <c r="D274" s="156"/>
      <c r="E274" s="73">
        <v>70000</v>
      </c>
      <c r="F274" s="109">
        <f t="shared" si="0"/>
        <v>992186.68000000156</v>
      </c>
      <c r="G274" s="107"/>
      <c r="H274" s="107"/>
      <c r="I274" s="168"/>
      <c r="J274" s="168"/>
      <c r="K274" s="168"/>
      <c r="L274" s="168"/>
      <c r="M274" s="168"/>
      <c r="N274" s="168"/>
      <c r="O274" s="168"/>
      <c r="P274" s="168"/>
      <c r="Q274" s="168"/>
      <c r="R274" s="168"/>
      <c r="S274" s="168"/>
      <c r="T274" s="168"/>
      <c r="U274" s="168"/>
      <c r="V274" s="168"/>
      <c r="W274" s="168"/>
      <c r="X274" s="168"/>
      <c r="Y274" s="168"/>
      <c r="Z274" s="168"/>
    </row>
    <row r="275" spans="1:26" ht="15.75" customHeight="1" x14ac:dyDescent="0.25">
      <c r="A275" s="126" t="s">
        <v>872</v>
      </c>
      <c r="B275" s="98" t="s">
        <v>593</v>
      </c>
      <c r="C275" s="81" t="s">
        <v>873</v>
      </c>
      <c r="D275" s="156"/>
      <c r="E275" s="73">
        <v>62396</v>
      </c>
      <c r="F275" s="109">
        <f t="shared" si="0"/>
        <v>929790.68000000156</v>
      </c>
      <c r="G275" s="107"/>
      <c r="H275" s="107"/>
      <c r="I275" s="168"/>
      <c r="J275" s="168"/>
      <c r="K275" s="168"/>
      <c r="L275" s="168"/>
      <c r="M275" s="168"/>
      <c r="N275" s="168"/>
      <c r="O275" s="168"/>
      <c r="P275" s="168"/>
      <c r="Q275" s="168"/>
      <c r="R275" s="168"/>
      <c r="S275" s="168"/>
      <c r="T275" s="168"/>
      <c r="U275" s="168"/>
      <c r="V275" s="168"/>
      <c r="W275" s="168"/>
      <c r="X275" s="168"/>
      <c r="Y275" s="168"/>
      <c r="Z275" s="168"/>
    </row>
    <row r="276" spans="1:26" ht="15.75" customHeight="1" x14ac:dyDescent="0.25">
      <c r="A276" s="126" t="s">
        <v>872</v>
      </c>
      <c r="B276" s="98" t="s">
        <v>596</v>
      </c>
      <c r="C276" s="81" t="s">
        <v>826</v>
      </c>
      <c r="D276" s="156"/>
      <c r="E276" s="73">
        <v>26.88</v>
      </c>
      <c r="F276" s="109">
        <f t="shared" si="0"/>
        <v>929763.80000000156</v>
      </c>
      <c r="G276" s="107"/>
      <c r="H276" s="107"/>
      <c r="I276" s="168"/>
      <c r="J276" s="168"/>
      <c r="K276" s="168"/>
      <c r="L276" s="168"/>
      <c r="M276" s="168"/>
      <c r="N276" s="168"/>
      <c r="O276" s="168"/>
      <c r="P276" s="168"/>
      <c r="Q276" s="168"/>
      <c r="R276" s="168"/>
      <c r="S276" s="168"/>
      <c r="T276" s="168"/>
      <c r="U276" s="168"/>
      <c r="V276" s="168"/>
      <c r="W276" s="168"/>
      <c r="X276" s="168"/>
      <c r="Y276" s="168"/>
      <c r="Z276" s="168"/>
    </row>
    <row r="277" spans="1:26" ht="15.75" customHeight="1" x14ac:dyDescent="0.25">
      <c r="A277" s="126" t="s">
        <v>872</v>
      </c>
      <c r="B277" s="98" t="s">
        <v>596</v>
      </c>
      <c r="C277" s="81" t="s">
        <v>633</v>
      </c>
      <c r="D277" s="156"/>
      <c r="E277" s="73">
        <v>9000</v>
      </c>
      <c r="F277" s="109">
        <f t="shared" si="0"/>
        <v>920763.80000000156</v>
      </c>
      <c r="G277" s="107"/>
      <c r="H277" s="107"/>
      <c r="I277" s="168"/>
      <c r="J277" s="168"/>
      <c r="K277" s="168"/>
      <c r="L277" s="168"/>
      <c r="M277" s="168"/>
      <c r="N277" s="168"/>
      <c r="O277" s="168"/>
      <c r="P277" s="168"/>
      <c r="Q277" s="168"/>
      <c r="R277" s="168"/>
      <c r="S277" s="168"/>
      <c r="T277" s="168"/>
      <c r="U277" s="168"/>
      <c r="V277" s="168"/>
      <c r="W277" s="168"/>
      <c r="X277" s="168"/>
      <c r="Y277" s="168"/>
      <c r="Z277" s="168"/>
    </row>
    <row r="278" spans="1:26" ht="15.75" customHeight="1" x14ac:dyDescent="0.25">
      <c r="A278" s="126" t="s">
        <v>872</v>
      </c>
      <c r="B278" s="98" t="s">
        <v>596</v>
      </c>
      <c r="C278" s="81" t="s">
        <v>826</v>
      </c>
      <c r="D278" s="156"/>
      <c r="E278" s="73">
        <v>26.88</v>
      </c>
      <c r="F278" s="109">
        <f t="shared" si="0"/>
        <v>920736.92000000156</v>
      </c>
      <c r="G278" s="107"/>
      <c r="H278" s="107"/>
      <c r="I278" s="168"/>
      <c r="J278" s="168"/>
      <c r="K278" s="168"/>
      <c r="L278" s="168"/>
      <c r="M278" s="168"/>
      <c r="N278" s="168"/>
      <c r="O278" s="168"/>
      <c r="P278" s="168"/>
      <c r="Q278" s="168"/>
      <c r="R278" s="168"/>
      <c r="S278" s="168"/>
      <c r="T278" s="168"/>
      <c r="U278" s="168"/>
      <c r="V278" s="168"/>
      <c r="W278" s="168"/>
      <c r="X278" s="168"/>
      <c r="Y278" s="168"/>
      <c r="Z278" s="168"/>
    </row>
    <row r="279" spans="1:26" ht="15.75" customHeight="1" x14ac:dyDescent="0.25">
      <c r="A279" s="126" t="s">
        <v>872</v>
      </c>
      <c r="B279" s="98" t="s">
        <v>596</v>
      </c>
      <c r="C279" s="81" t="s">
        <v>874</v>
      </c>
      <c r="D279" s="156"/>
      <c r="E279" s="73">
        <v>40000</v>
      </c>
      <c r="F279" s="109">
        <f t="shared" si="0"/>
        <v>880736.92000000156</v>
      </c>
      <c r="G279" s="107"/>
      <c r="H279" s="107"/>
      <c r="I279" s="168"/>
      <c r="J279" s="168"/>
      <c r="K279" s="168"/>
      <c r="L279" s="168"/>
      <c r="M279" s="168"/>
      <c r="N279" s="168"/>
      <c r="O279" s="168"/>
      <c r="P279" s="168"/>
      <c r="Q279" s="168"/>
      <c r="R279" s="168"/>
      <c r="S279" s="168"/>
      <c r="T279" s="168"/>
      <c r="U279" s="168"/>
      <c r="V279" s="168"/>
      <c r="W279" s="168"/>
      <c r="X279" s="168"/>
      <c r="Y279" s="168"/>
      <c r="Z279" s="168"/>
    </row>
    <row r="280" spans="1:26" ht="15.75" customHeight="1" x14ac:dyDescent="0.25">
      <c r="A280" s="126" t="s">
        <v>872</v>
      </c>
      <c r="B280" s="98" t="s">
        <v>596</v>
      </c>
      <c r="C280" s="81" t="s">
        <v>826</v>
      </c>
      <c r="D280" s="156"/>
      <c r="E280" s="73">
        <v>26.88</v>
      </c>
      <c r="F280" s="109">
        <f t="shared" si="0"/>
        <v>880710.04000000155</v>
      </c>
      <c r="G280" s="107"/>
      <c r="H280" s="107"/>
      <c r="I280" s="168"/>
      <c r="J280" s="168"/>
      <c r="K280" s="168"/>
      <c r="L280" s="168"/>
      <c r="M280" s="168"/>
      <c r="N280" s="168"/>
      <c r="O280" s="168"/>
      <c r="P280" s="168"/>
      <c r="Q280" s="168"/>
      <c r="R280" s="168"/>
      <c r="S280" s="168"/>
      <c r="T280" s="168"/>
      <c r="U280" s="168"/>
      <c r="V280" s="168"/>
      <c r="W280" s="168"/>
      <c r="X280" s="168"/>
      <c r="Y280" s="168"/>
      <c r="Z280" s="168"/>
    </row>
    <row r="281" spans="1:26" ht="15.75" customHeight="1" x14ac:dyDescent="0.25">
      <c r="A281" s="126" t="s">
        <v>872</v>
      </c>
      <c r="B281" s="98" t="s">
        <v>596</v>
      </c>
      <c r="C281" s="81" t="s">
        <v>106</v>
      </c>
      <c r="D281" s="156"/>
      <c r="E281" s="73">
        <v>40000</v>
      </c>
      <c r="F281" s="109">
        <f t="shared" si="0"/>
        <v>840710.04000000155</v>
      </c>
      <c r="G281" s="107"/>
      <c r="H281" s="107"/>
      <c r="I281" s="168"/>
      <c r="J281" s="168"/>
      <c r="K281" s="168"/>
      <c r="L281" s="168"/>
      <c r="M281" s="168"/>
      <c r="N281" s="168"/>
      <c r="O281" s="168"/>
      <c r="P281" s="168"/>
      <c r="Q281" s="168"/>
      <c r="R281" s="168"/>
      <c r="S281" s="168"/>
      <c r="T281" s="168"/>
      <c r="U281" s="168"/>
      <c r="V281" s="168"/>
      <c r="W281" s="168"/>
      <c r="X281" s="168"/>
      <c r="Y281" s="168"/>
      <c r="Z281" s="168"/>
    </row>
    <row r="282" spans="1:26" ht="15.75" customHeight="1" x14ac:dyDescent="0.25">
      <c r="A282" s="126" t="s">
        <v>875</v>
      </c>
      <c r="B282" s="98" t="s">
        <v>680</v>
      </c>
      <c r="C282" s="81" t="s">
        <v>876</v>
      </c>
      <c r="D282" s="160">
        <v>22000</v>
      </c>
      <c r="E282" s="1"/>
      <c r="F282" s="109">
        <f t="shared" si="0"/>
        <v>862710.04000000155</v>
      </c>
      <c r="G282" s="107"/>
      <c r="H282" s="107"/>
      <c r="I282" s="168"/>
      <c r="J282" s="168"/>
      <c r="K282" s="168"/>
      <c r="L282" s="168"/>
      <c r="M282" s="168"/>
      <c r="N282" s="168"/>
      <c r="O282" s="168"/>
      <c r="P282" s="168"/>
      <c r="Q282" s="168"/>
      <c r="R282" s="168"/>
      <c r="S282" s="168"/>
      <c r="T282" s="168"/>
      <c r="U282" s="168"/>
      <c r="V282" s="168"/>
      <c r="W282" s="168"/>
      <c r="X282" s="168"/>
      <c r="Y282" s="168"/>
      <c r="Z282" s="168"/>
    </row>
    <row r="283" spans="1:26" ht="15.75" customHeight="1" x14ac:dyDescent="0.25">
      <c r="A283" s="126" t="s">
        <v>877</v>
      </c>
      <c r="B283" s="98" t="s">
        <v>596</v>
      </c>
      <c r="C283" s="81" t="s">
        <v>430</v>
      </c>
      <c r="D283" s="160">
        <v>10000</v>
      </c>
      <c r="E283" s="1"/>
      <c r="F283" s="109">
        <f t="shared" si="0"/>
        <v>872710.04000000155</v>
      </c>
      <c r="G283" s="107"/>
      <c r="H283" s="107"/>
      <c r="I283" s="168"/>
      <c r="J283" s="168"/>
      <c r="K283" s="168"/>
      <c r="L283" s="168"/>
      <c r="M283" s="168"/>
      <c r="N283" s="168"/>
      <c r="O283" s="168"/>
      <c r="P283" s="168"/>
      <c r="Q283" s="168"/>
      <c r="R283" s="168"/>
      <c r="S283" s="168"/>
      <c r="T283" s="168"/>
      <c r="U283" s="168"/>
      <c r="V283" s="168"/>
      <c r="W283" s="168"/>
      <c r="X283" s="168"/>
      <c r="Y283" s="168"/>
      <c r="Z283" s="168"/>
    </row>
    <row r="284" spans="1:26" ht="15.75" customHeight="1" x14ac:dyDescent="0.25">
      <c r="A284" s="126" t="s">
        <v>877</v>
      </c>
      <c r="B284" s="111"/>
      <c r="C284" s="81" t="s">
        <v>767</v>
      </c>
      <c r="D284" s="156"/>
      <c r="E284" s="73">
        <v>50</v>
      </c>
      <c r="F284" s="109">
        <f t="shared" si="0"/>
        <v>872660.04000000155</v>
      </c>
      <c r="G284" s="107"/>
      <c r="H284" s="107"/>
      <c r="I284" s="168"/>
      <c r="J284" s="168"/>
      <c r="K284" s="168"/>
      <c r="L284" s="168"/>
      <c r="M284" s="168"/>
      <c r="N284" s="168"/>
      <c r="O284" s="168"/>
      <c r="P284" s="168"/>
      <c r="Q284" s="168"/>
      <c r="R284" s="168"/>
      <c r="S284" s="168"/>
      <c r="T284" s="168"/>
      <c r="U284" s="168"/>
      <c r="V284" s="168"/>
      <c r="W284" s="168"/>
      <c r="X284" s="168"/>
      <c r="Y284" s="168"/>
      <c r="Z284" s="168"/>
    </row>
    <row r="285" spans="1:26" ht="15.75" customHeight="1" x14ac:dyDescent="0.25">
      <c r="A285" s="126" t="s">
        <v>878</v>
      </c>
      <c r="B285" s="98" t="s">
        <v>791</v>
      </c>
      <c r="C285" s="81" t="s">
        <v>879</v>
      </c>
      <c r="D285" s="156"/>
      <c r="E285" s="73">
        <v>236</v>
      </c>
      <c r="F285" s="109">
        <f t="shared" si="0"/>
        <v>872424.04000000155</v>
      </c>
      <c r="G285" s="107"/>
      <c r="H285" s="107"/>
      <c r="I285" s="168"/>
      <c r="J285" s="168"/>
      <c r="K285" s="168"/>
      <c r="L285" s="168"/>
      <c r="M285" s="168"/>
      <c r="N285" s="168"/>
      <c r="O285" s="168"/>
      <c r="P285" s="168"/>
      <c r="Q285" s="168"/>
      <c r="R285" s="168"/>
      <c r="S285" s="168"/>
      <c r="T285" s="168"/>
      <c r="U285" s="168"/>
      <c r="V285" s="168"/>
      <c r="W285" s="168"/>
      <c r="X285" s="168"/>
      <c r="Y285" s="168"/>
      <c r="Z285" s="168"/>
    </row>
    <row r="286" spans="1:26" ht="15.75" customHeight="1" x14ac:dyDescent="0.25">
      <c r="A286" s="126" t="s">
        <v>880</v>
      </c>
      <c r="B286" s="98" t="s">
        <v>593</v>
      </c>
      <c r="C286" s="81" t="s">
        <v>881</v>
      </c>
      <c r="D286" s="156"/>
      <c r="E286" s="73">
        <v>40000</v>
      </c>
      <c r="F286" s="109">
        <f t="shared" si="0"/>
        <v>832424.04000000155</v>
      </c>
      <c r="G286" s="107"/>
      <c r="H286" s="107"/>
      <c r="I286" s="168"/>
      <c r="J286" s="168"/>
      <c r="K286" s="168"/>
      <c r="L286" s="168"/>
      <c r="M286" s="168"/>
      <c r="N286" s="168"/>
      <c r="O286" s="168"/>
      <c r="P286" s="168"/>
      <c r="Q286" s="168"/>
      <c r="R286" s="168"/>
      <c r="S286" s="168"/>
      <c r="T286" s="168"/>
      <c r="U286" s="168"/>
      <c r="V286" s="168"/>
      <c r="W286" s="168"/>
      <c r="X286" s="168"/>
      <c r="Y286" s="168"/>
      <c r="Z286" s="168"/>
    </row>
    <row r="287" spans="1:26" ht="15.75" customHeight="1" x14ac:dyDescent="0.25">
      <c r="A287" s="126" t="s">
        <v>880</v>
      </c>
      <c r="B287" s="98" t="s">
        <v>596</v>
      </c>
      <c r="C287" s="81" t="s">
        <v>826</v>
      </c>
      <c r="D287" s="156"/>
      <c r="E287" s="73">
        <v>53.75</v>
      </c>
      <c r="F287" s="109">
        <f t="shared" si="0"/>
        <v>832370.29000000155</v>
      </c>
      <c r="G287" s="107"/>
      <c r="H287" s="107"/>
      <c r="I287" s="168"/>
      <c r="J287" s="168"/>
      <c r="K287" s="168"/>
      <c r="L287" s="168"/>
      <c r="M287" s="168"/>
      <c r="N287" s="168"/>
      <c r="O287" s="168"/>
      <c r="P287" s="168"/>
      <c r="Q287" s="168"/>
      <c r="R287" s="168"/>
      <c r="S287" s="168"/>
      <c r="T287" s="168"/>
      <c r="U287" s="168"/>
      <c r="V287" s="168"/>
      <c r="W287" s="168"/>
      <c r="X287" s="168"/>
      <c r="Y287" s="168"/>
      <c r="Z287" s="168"/>
    </row>
    <row r="288" spans="1:26" ht="15.75" customHeight="1" x14ac:dyDescent="0.25">
      <c r="A288" s="126" t="s">
        <v>880</v>
      </c>
      <c r="B288" s="98" t="s">
        <v>596</v>
      </c>
      <c r="C288" s="81" t="s">
        <v>882</v>
      </c>
      <c r="D288" s="156"/>
      <c r="E288" s="73">
        <v>100000</v>
      </c>
      <c r="F288" s="109">
        <f t="shared" si="0"/>
        <v>732370.29000000155</v>
      </c>
      <c r="G288" s="107"/>
      <c r="H288" s="107"/>
      <c r="I288" s="168"/>
      <c r="J288" s="168"/>
      <c r="K288" s="168"/>
      <c r="L288" s="168"/>
      <c r="M288" s="168"/>
      <c r="N288" s="168"/>
      <c r="O288" s="168"/>
      <c r="P288" s="168"/>
      <c r="Q288" s="168"/>
      <c r="R288" s="168"/>
      <c r="S288" s="168"/>
      <c r="T288" s="168"/>
      <c r="U288" s="168"/>
      <c r="V288" s="168"/>
      <c r="W288" s="168"/>
      <c r="X288" s="168"/>
      <c r="Y288" s="168"/>
      <c r="Z288" s="168"/>
    </row>
    <row r="289" spans="1:26" ht="15.75" customHeight="1" x14ac:dyDescent="0.25">
      <c r="A289" s="126" t="s">
        <v>880</v>
      </c>
      <c r="B289" s="98" t="s">
        <v>596</v>
      </c>
      <c r="C289" s="81" t="s">
        <v>414</v>
      </c>
      <c r="D289" s="160">
        <v>100000</v>
      </c>
      <c r="E289" s="1"/>
      <c r="F289" s="109">
        <f t="shared" si="0"/>
        <v>832370.29000000155</v>
      </c>
      <c r="G289" s="107"/>
      <c r="H289" s="107"/>
      <c r="I289" s="168"/>
      <c r="J289" s="168"/>
      <c r="K289" s="168"/>
      <c r="L289" s="168"/>
      <c r="M289" s="168"/>
      <c r="N289" s="168"/>
      <c r="O289" s="168"/>
      <c r="P289" s="168"/>
      <c r="Q289" s="168"/>
      <c r="R289" s="168"/>
      <c r="S289" s="168"/>
      <c r="T289" s="168"/>
      <c r="U289" s="168"/>
      <c r="V289" s="168"/>
      <c r="W289" s="168"/>
      <c r="X289" s="168"/>
      <c r="Y289" s="168"/>
      <c r="Z289" s="168"/>
    </row>
    <row r="290" spans="1:26" ht="15.75" customHeight="1" x14ac:dyDescent="0.25">
      <c r="A290" s="126" t="s">
        <v>883</v>
      </c>
      <c r="B290" s="98" t="s">
        <v>596</v>
      </c>
      <c r="C290" s="81" t="s">
        <v>620</v>
      </c>
      <c r="D290" s="160">
        <v>100000</v>
      </c>
      <c r="E290" s="1"/>
      <c r="F290" s="109">
        <f t="shared" si="0"/>
        <v>932370.29000000155</v>
      </c>
      <c r="G290" s="107"/>
      <c r="H290" s="107"/>
      <c r="I290" s="168"/>
      <c r="J290" s="168"/>
      <c r="K290" s="168"/>
      <c r="L290" s="168"/>
      <c r="M290" s="168"/>
      <c r="N290" s="168"/>
      <c r="O290" s="168"/>
      <c r="P290" s="168"/>
      <c r="Q290" s="168"/>
      <c r="R290" s="168"/>
      <c r="S290" s="168"/>
      <c r="T290" s="168"/>
      <c r="U290" s="168"/>
      <c r="V290" s="168"/>
      <c r="W290" s="168"/>
      <c r="X290" s="168"/>
      <c r="Y290" s="168"/>
      <c r="Z290" s="168"/>
    </row>
    <row r="291" spans="1:26" ht="15.75" customHeight="1" x14ac:dyDescent="0.25">
      <c r="A291" s="126" t="s">
        <v>668</v>
      </c>
      <c r="B291" s="98" t="s">
        <v>884</v>
      </c>
      <c r="C291" s="81" t="s">
        <v>885</v>
      </c>
      <c r="D291" s="156"/>
      <c r="E291" s="73">
        <v>350000</v>
      </c>
      <c r="F291" s="109">
        <f t="shared" si="0"/>
        <v>582370.29000000155</v>
      </c>
      <c r="G291" s="107"/>
      <c r="H291" s="107"/>
      <c r="I291" s="168"/>
      <c r="J291" s="168"/>
      <c r="K291" s="168"/>
      <c r="L291" s="168"/>
      <c r="M291" s="168"/>
      <c r="N291" s="168"/>
      <c r="O291" s="168"/>
      <c r="P291" s="168"/>
      <c r="Q291" s="168"/>
      <c r="R291" s="168"/>
      <c r="S291" s="168"/>
      <c r="T291" s="168"/>
      <c r="U291" s="168"/>
      <c r="V291" s="168"/>
      <c r="W291" s="168"/>
      <c r="X291" s="168"/>
      <c r="Y291" s="168"/>
      <c r="Z291" s="168"/>
    </row>
    <row r="292" spans="1:26" ht="15.75" customHeight="1" x14ac:dyDescent="0.25">
      <c r="A292" s="126" t="s">
        <v>668</v>
      </c>
      <c r="B292" s="98" t="s">
        <v>593</v>
      </c>
      <c r="C292" s="81" t="s">
        <v>221</v>
      </c>
      <c r="D292" s="160">
        <v>500</v>
      </c>
      <c r="E292" s="1"/>
      <c r="F292" s="109">
        <f t="shared" si="0"/>
        <v>582870.29000000155</v>
      </c>
      <c r="G292" s="107"/>
      <c r="H292" s="107"/>
      <c r="I292" s="168"/>
      <c r="J292" s="168"/>
      <c r="K292" s="168"/>
      <c r="L292" s="168"/>
      <c r="M292" s="168"/>
      <c r="N292" s="168"/>
      <c r="O292" s="168"/>
      <c r="P292" s="168"/>
      <c r="Q292" s="168"/>
      <c r="R292" s="168"/>
      <c r="S292" s="168"/>
      <c r="T292" s="168"/>
      <c r="U292" s="168"/>
      <c r="V292" s="168"/>
      <c r="W292" s="168"/>
      <c r="X292" s="168"/>
      <c r="Y292" s="168"/>
      <c r="Z292" s="168"/>
    </row>
    <row r="293" spans="1:26" ht="15.75" customHeight="1" x14ac:dyDescent="0.25">
      <c r="A293" s="126" t="s">
        <v>668</v>
      </c>
      <c r="B293" s="98" t="s">
        <v>593</v>
      </c>
      <c r="C293" s="81" t="s">
        <v>413</v>
      </c>
      <c r="D293" s="160">
        <v>30000</v>
      </c>
      <c r="E293" s="1"/>
      <c r="F293" s="109">
        <f t="shared" si="0"/>
        <v>612870.29000000155</v>
      </c>
      <c r="G293" s="107"/>
      <c r="H293" s="107"/>
      <c r="I293" s="168"/>
      <c r="J293" s="168"/>
      <c r="K293" s="168"/>
      <c r="L293" s="168"/>
      <c r="M293" s="168"/>
      <c r="N293" s="168"/>
      <c r="O293" s="168"/>
      <c r="P293" s="168"/>
      <c r="Q293" s="168"/>
      <c r="R293" s="168"/>
      <c r="S293" s="168"/>
      <c r="T293" s="168"/>
      <c r="U293" s="168"/>
      <c r="V293" s="168"/>
      <c r="W293" s="168"/>
      <c r="X293" s="168"/>
      <c r="Y293" s="168"/>
      <c r="Z293" s="168"/>
    </row>
    <row r="294" spans="1:26" ht="15.75" customHeight="1" x14ac:dyDescent="0.25">
      <c r="A294" s="126" t="s">
        <v>886</v>
      </c>
      <c r="B294" s="98" t="s">
        <v>596</v>
      </c>
      <c r="C294" s="81" t="s">
        <v>887</v>
      </c>
      <c r="D294" s="160">
        <v>70000</v>
      </c>
      <c r="E294" s="1"/>
      <c r="F294" s="109">
        <f t="shared" si="0"/>
        <v>682870.29000000155</v>
      </c>
      <c r="G294" s="107"/>
      <c r="H294" s="107"/>
      <c r="I294" s="168"/>
      <c r="J294" s="168"/>
      <c r="K294" s="168"/>
      <c r="L294" s="168"/>
      <c r="M294" s="168"/>
      <c r="N294" s="168"/>
      <c r="O294" s="168"/>
      <c r="P294" s="168"/>
      <c r="Q294" s="168"/>
      <c r="R294" s="168"/>
      <c r="S294" s="168"/>
      <c r="T294" s="168"/>
      <c r="U294" s="168"/>
      <c r="V294" s="168"/>
      <c r="W294" s="168"/>
      <c r="X294" s="168"/>
      <c r="Y294" s="168"/>
      <c r="Z294" s="168"/>
    </row>
    <row r="295" spans="1:26" ht="15.75" customHeight="1" x14ac:dyDescent="0.25">
      <c r="A295" s="126" t="s">
        <v>888</v>
      </c>
      <c r="B295" s="98" t="s">
        <v>593</v>
      </c>
      <c r="C295" s="81" t="s">
        <v>822</v>
      </c>
      <c r="D295" s="160">
        <v>20000</v>
      </c>
      <c r="E295" s="1"/>
      <c r="F295" s="109">
        <f t="shared" si="0"/>
        <v>702870.29000000155</v>
      </c>
      <c r="G295" s="107"/>
      <c r="H295" s="107"/>
      <c r="I295" s="168"/>
      <c r="J295" s="168"/>
      <c r="K295" s="168"/>
      <c r="L295" s="168"/>
      <c r="M295" s="168"/>
      <c r="N295" s="168"/>
      <c r="O295" s="168"/>
      <c r="P295" s="168"/>
      <c r="Q295" s="168"/>
      <c r="R295" s="168"/>
      <c r="S295" s="168"/>
      <c r="T295" s="168"/>
      <c r="U295" s="168"/>
      <c r="V295" s="168"/>
      <c r="W295" s="168"/>
      <c r="X295" s="168"/>
      <c r="Y295" s="168"/>
      <c r="Z295" s="168"/>
    </row>
    <row r="296" spans="1:26" ht="15.75" customHeight="1" x14ac:dyDescent="0.25">
      <c r="A296" s="126" t="s">
        <v>888</v>
      </c>
      <c r="B296" s="98" t="s">
        <v>593</v>
      </c>
      <c r="C296" s="81" t="s">
        <v>889</v>
      </c>
      <c r="D296" s="156"/>
      <c r="E296" s="73">
        <v>40000</v>
      </c>
      <c r="F296" s="177">
        <f t="shared" si="0"/>
        <v>662870.29000000155</v>
      </c>
      <c r="G296" s="107"/>
      <c r="H296" s="107"/>
      <c r="I296" s="168"/>
      <c r="J296" s="168"/>
      <c r="K296" s="168"/>
      <c r="L296" s="168"/>
      <c r="M296" s="168"/>
      <c r="N296" s="168"/>
      <c r="O296" s="168"/>
      <c r="P296" s="168"/>
      <c r="Q296" s="168"/>
      <c r="R296" s="168"/>
      <c r="S296" s="168"/>
      <c r="T296" s="168"/>
      <c r="U296" s="168"/>
      <c r="V296" s="168"/>
      <c r="W296" s="168"/>
      <c r="X296" s="168"/>
      <c r="Y296" s="168"/>
      <c r="Z296" s="168"/>
    </row>
    <row r="297" spans="1:26" ht="15.75" customHeight="1" x14ac:dyDescent="0.25">
      <c r="A297" s="126" t="s">
        <v>888</v>
      </c>
      <c r="B297" s="98" t="s">
        <v>596</v>
      </c>
      <c r="C297" s="81" t="s">
        <v>890</v>
      </c>
      <c r="D297" s="160">
        <v>20000</v>
      </c>
      <c r="E297" s="1"/>
      <c r="F297" s="109">
        <f t="shared" si="0"/>
        <v>682870.29000000155</v>
      </c>
      <c r="G297" s="107"/>
      <c r="H297" s="107"/>
      <c r="I297" s="168"/>
      <c r="J297" s="168"/>
      <c r="K297" s="168"/>
      <c r="L297" s="168"/>
      <c r="M297" s="168"/>
      <c r="N297" s="168"/>
      <c r="O297" s="168"/>
      <c r="P297" s="168"/>
      <c r="Q297" s="168"/>
      <c r="R297" s="168"/>
      <c r="S297" s="168"/>
      <c r="T297" s="168"/>
      <c r="U297" s="168"/>
      <c r="V297" s="168"/>
      <c r="W297" s="168"/>
      <c r="X297" s="168"/>
      <c r="Y297" s="168"/>
      <c r="Z297" s="168"/>
    </row>
    <row r="298" spans="1:26" ht="15.75" customHeight="1" x14ac:dyDescent="0.25">
      <c r="A298" s="126" t="s">
        <v>888</v>
      </c>
      <c r="B298" s="98" t="s">
        <v>596</v>
      </c>
      <c r="C298" s="81" t="s">
        <v>625</v>
      </c>
      <c r="D298" s="160">
        <v>15000</v>
      </c>
      <c r="E298" s="1"/>
      <c r="F298" s="109">
        <f t="shared" si="0"/>
        <v>697870.29000000155</v>
      </c>
      <c r="G298" s="107"/>
      <c r="H298" s="107"/>
      <c r="I298" s="168"/>
      <c r="J298" s="168"/>
      <c r="K298" s="168"/>
      <c r="L298" s="168"/>
      <c r="M298" s="168"/>
      <c r="N298" s="168"/>
      <c r="O298" s="168"/>
      <c r="P298" s="168"/>
      <c r="Q298" s="168"/>
      <c r="R298" s="168"/>
      <c r="S298" s="168"/>
      <c r="T298" s="168"/>
      <c r="U298" s="168"/>
      <c r="V298" s="168"/>
      <c r="W298" s="168"/>
      <c r="X298" s="168"/>
      <c r="Y298" s="168"/>
      <c r="Z298" s="168"/>
    </row>
    <row r="299" spans="1:26" ht="15.75" customHeight="1" x14ac:dyDescent="0.25">
      <c r="A299" s="126" t="s">
        <v>891</v>
      </c>
      <c r="B299" s="98" t="s">
        <v>596</v>
      </c>
      <c r="C299" s="81" t="s">
        <v>641</v>
      </c>
      <c r="D299" s="160">
        <v>32000</v>
      </c>
      <c r="E299" s="1"/>
      <c r="F299" s="109">
        <f t="shared" si="0"/>
        <v>729870.29000000155</v>
      </c>
      <c r="G299" s="107"/>
      <c r="H299" s="107"/>
      <c r="I299" s="168"/>
      <c r="J299" s="168"/>
      <c r="K299" s="168"/>
      <c r="L299" s="168"/>
      <c r="M299" s="168"/>
      <c r="N299" s="168"/>
      <c r="O299" s="168"/>
      <c r="P299" s="168"/>
      <c r="Q299" s="168"/>
      <c r="R299" s="168"/>
      <c r="S299" s="168"/>
      <c r="T299" s="168"/>
      <c r="U299" s="168"/>
      <c r="V299" s="168"/>
      <c r="W299" s="168"/>
      <c r="X299" s="168"/>
      <c r="Y299" s="168"/>
      <c r="Z299" s="168"/>
    </row>
    <row r="300" spans="1:26" ht="15.75" customHeight="1" x14ac:dyDescent="0.25">
      <c r="A300" s="126" t="s">
        <v>891</v>
      </c>
      <c r="B300" s="111"/>
      <c r="C300" s="81" t="s">
        <v>767</v>
      </c>
      <c r="D300" s="156"/>
      <c r="E300" s="73">
        <v>350</v>
      </c>
      <c r="F300" s="109">
        <f t="shared" si="0"/>
        <v>729520.29000000155</v>
      </c>
      <c r="G300" s="107"/>
      <c r="H300" s="107"/>
      <c r="I300" s="168"/>
      <c r="J300" s="168"/>
      <c r="K300" s="168"/>
      <c r="L300" s="168"/>
      <c r="M300" s="168"/>
      <c r="N300" s="168"/>
      <c r="O300" s="168"/>
      <c r="P300" s="168"/>
      <c r="Q300" s="168"/>
      <c r="R300" s="168"/>
      <c r="S300" s="168"/>
      <c r="T300" s="168"/>
      <c r="U300" s="168"/>
      <c r="V300" s="168"/>
      <c r="W300" s="168"/>
      <c r="X300" s="168"/>
      <c r="Y300" s="168"/>
      <c r="Z300" s="168"/>
    </row>
    <row r="301" spans="1:26" ht="15.75" customHeight="1" x14ac:dyDescent="0.25">
      <c r="A301" s="126" t="s">
        <v>891</v>
      </c>
      <c r="B301" s="111"/>
      <c r="C301" s="81" t="s">
        <v>794</v>
      </c>
      <c r="D301" s="156"/>
      <c r="E301" s="73">
        <v>1182.92</v>
      </c>
      <c r="F301" s="109">
        <f t="shared" si="0"/>
        <v>728337.37000000151</v>
      </c>
      <c r="G301" s="107"/>
      <c r="H301" s="107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  <c r="Y301" s="168"/>
      <c r="Z301" s="168"/>
    </row>
    <row r="302" spans="1:26" ht="15.75" customHeight="1" x14ac:dyDescent="0.25">
      <c r="A302" s="127">
        <v>44566</v>
      </c>
      <c r="B302" s="98" t="s">
        <v>596</v>
      </c>
      <c r="C302" s="98" t="s">
        <v>266</v>
      </c>
      <c r="D302" s="160">
        <v>20000</v>
      </c>
      <c r="E302" s="1"/>
      <c r="F302" s="109">
        <f t="shared" si="0"/>
        <v>748337.37000000151</v>
      </c>
      <c r="G302" s="107"/>
      <c r="H302" s="107"/>
      <c r="I302" s="168"/>
      <c r="J302" s="168"/>
      <c r="K302" s="168"/>
      <c r="L302" s="168"/>
      <c r="M302" s="168"/>
      <c r="N302" s="168"/>
      <c r="O302" s="168"/>
      <c r="P302" s="168"/>
      <c r="Q302" s="168"/>
      <c r="R302" s="168"/>
      <c r="S302" s="168"/>
      <c r="T302" s="168"/>
      <c r="U302" s="168"/>
      <c r="V302" s="168"/>
      <c r="W302" s="168"/>
      <c r="X302" s="168"/>
      <c r="Y302" s="168"/>
      <c r="Z302" s="168"/>
    </row>
    <row r="303" spans="1:26" ht="15.75" customHeight="1" x14ac:dyDescent="0.25">
      <c r="A303" s="127">
        <v>44625</v>
      </c>
      <c r="B303" s="98" t="s">
        <v>596</v>
      </c>
      <c r="C303" s="81" t="s">
        <v>431</v>
      </c>
      <c r="D303" s="160">
        <v>20000</v>
      </c>
      <c r="E303" s="1"/>
      <c r="F303" s="109">
        <f t="shared" si="0"/>
        <v>768337.37000000151</v>
      </c>
      <c r="G303" s="107"/>
      <c r="H303" s="107"/>
      <c r="I303" s="168"/>
      <c r="J303" s="168"/>
      <c r="K303" s="168"/>
      <c r="L303" s="168"/>
      <c r="M303" s="168"/>
      <c r="N303" s="168"/>
      <c r="O303" s="168"/>
      <c r="P303" s="168"/>
      <c r="Q303" s="168"/>
      <c r="R303" s="168"/>
      <c r="S303" s="168"/>
      <c r="T303" s="168"/>
      <c r="U303" s="168"/>
      <c r="V303" s="168"/>
      <c r="W303" s="168"/>
      <c r="X303" s="168"/>
      <c r="Y303" s="168"/>
      <c r="Z303" s="168"/>
    </row>
    <row r="304" spans="1:26" ht="15.75" customHeight="1" x14ac:dyDescent="0.25">
      <c r="A304" s="127">
        <v>44656</v>
      </c>
      <c r="B304" s="98" t="s">
        <v>596</v>
      </c>
      <c r="C304" s="81" t="s">
        <v>826</v>
      </c>
      <c r="D304" s="156"/>
      <c r="E304" s="73">
        <v>53.75</v>
      </c>
      <c r="F304" s="178">
        <f t="shared" si="0"/>
        <v>768283.62000000151</v>
      </c>
      <c r="G304" s="107"/>
      <c r="H304" s="107"/>
      <c r="I304" s="168"/>
      <c r="J304" s="168"/>
      <c r="K304" s="168"/>
      <c r="L304" s="168"/>
      <c r="M304" s="168"/>
      <c r="N304" s="168"/>
      <c r="O304" s="168"/>
      <c r="P304" s="168"/>
      <c r="Q304" s="168"/>
      <c r="R304" s="168"/>
      <c r="S304" s="168"/>
      <c r="T304" s="168"/>
      <c r="U304" s="168"/>
      <c r="V304" s="168"/>
      <c r="W304" s="168"/>
      <c r="X304" s="168"/>
      <c r="Y304" s="168"/>
      <c r="Z304" s="168"/>
    </row>
    <row r="305" spans="1:26" ht="15.75" customHeight="1" x14ac:dyDescent="0.25">
      <c r="A305" s="127">
        <v>44656</v>
      </c>
      <c r="B305" s="98" t="s">
        <v>596</v>
      </c>
      <c r="C305" s="81" t="s">
        <v>892</v>
      </c>
      <c r="D305" s="156"/>
      <c r="E305" s="73">
        <v>100000</v>
      </c>
      <c r="F305" s="109">
        <f t="shared" si="0"/>
        <v>668283.62000000151</v>
      </c>
      <c r="G305" s="107"/>
      <c r="H305" s="107"/>
      <c r="I305" s="168"/>
      <c r="J305" s="168"/>
      <c r="K305" s="168"/>
      <c r="L305" s="168"/>
      <c r="M305" s="168"/>
      <c r="N305" s="168"/>
      <c r="O305" s="168"/>
      <c r="P305" s="168"/>
      <c r="Q305" s="168"/>
      <c r="R305" s="168"/>
      <c r="S305" s="168"/>
      <c r="T305" s="168"/>
      <c r="U305" s="168"/>
      <c r="V305" s="168"/>
      <c r="W305" s="168"/>
      <c r="X305" s="168"/>
      <c r="Y305" s="168"/>
      <c r="Z305" s="168"/>
    </row>
    <row r="306" spans="1:26" ht="15.75" customHeight="1" x14ac:dyDescent="0.25">
      <c r="A306" s="127">
        <v>44656</v>
      </c>
      <c r="B306" s="98" t="s">
        <v>593</v>
      </c>
      <c r="C306" s="81" t="s">
        <v>616</v>
      </c>
      <c r="D306" s="160">
        <v>500</v>
      </c>
      <c r="E306" s="1"/>
      <c r="F306" s="109">
        <f t="shared" si="0"/>
        <v>668783.62000000151</v>
      </c>
      <c r="G306" s="107"/>
      <c r="H306" s="107"/>
      <c r="I306" s="168"/>
      <c r="J306" s="168"/>
      <c r="K306" s="168"/>
      <c r="L306" s="168"/>
      <c r="M306" s="168"/>
      <c r="N306" s="168"/>
      <c r="O306" s="168"/>
      <c r="P306" s="168"/>
      <c r="Q306" s="168"/>
      <c r="R306" s="168"/>
      <c r="S306" s="168"/>
      <c r="T306" s="168"/>
      <c r="U306" s="168"/>
      <c r="V306" s="168"/>
      <c r="W306" s="168"/>
      <c r="X306" s="168"/>
      <c r="Y306" s="168"/>
      <c r="Z306" s="168"/>
    </row>
    <row r="307" spans="1:26" ht="15.75" customHeight="1" x14ac:dyDescent="0.25">
      <c r="A307" s="127">
        <v>44686</v>
      </c>
      <c r="B307" s="98" t="s">
        <v>593</v>
      </c>
      <c r="C307" s="81" t="s">
        <v>616</v>
      </c>
      <c r="D307" s="156"/>
      <c r="E307" s="73">
        <v>240000</v>
      </c>
      <c r="F307" s="109">
        <f t="shared" si="0"/>
        <v>428783.62000000151</v>
      </c>
      <c r="G307" s="107"/>
      <c r="H307" s="107"/>
      <c r="I307" s="168"/>
      <c r="J307" s="168"/>
      <c r="K307" s="168"/>
      <c r="L307" s="168"/>
      <c r="M307" s="168"/>
      <c r="N307" s="168"/>
      <c r="O307" s="168"/>
      <c r="P307" s="168"/>
      <c r="Q307" s="168"/>
      <c r="R307" s="168"/>
      <c r="S307" s="168"/>
      <c r="T307" s="168"/>
      <c r="U307" s="168"/>
      <c r="V307" s="168"/>
      <c r="W307" s="168"/>
      <c r="X307" s="168"/>
      <c r="Y307" s="168"/>
      <c r="Z307" s="168"/>
    </row>
    <row r="308" spans="1:26" ht="15.75" customHeight="1" x14ac:dyDescent="0.25">
      <c r="A308" s="127">
        <v>44686</v>
      </c>
      <c r="B308" s="98" t="s">
        <v>593</v>
      </c>
      <c r="C308" s="81" t="s">
        <v>616</v>
      </c>
      <c r="D308" s="156"/>
      <c r="E308" s="73">
        <v>300000</v>
      </c>
      <c r="F308" s="109">
        <f t="shared" si="0"/>
        <v>128783.62000000151</v>
      </c>
      <c r="G308" s="107"/>
      <c r="H308" s="107"/>
      <c r="I308" s="168"/>
      <c r="J308" s="168"/>
      <c r="K308" s="168"/>
      <c r="L308" s="168"/>
      <c r="M308" s="168"/>
      <c r="N308" s="168"/>
      <c r="O308" s="168"/>
      <c r="P308" s="168"/>
      <c r="Q308" s="168"/>
      <c r="R308" s="168"/>
      <c r="S308" s="168"/>
      <c r="T308" s="168"/>
      <c r="U308" s="168"/>
      <c r="V308" s="168"/>
      <c r="W308" s="168"/>
      <c r="X308" s="168"/>
      <c r="Y308" s="168"/>
      <c r="Z308" s="168"/>
    </row>
    <row r="309" spans="1:26" ht="15.75" customHeight="1" x14ac:dyDescent="0.25">
      <c r="A309" s="127">
        <v>44686</v>
      </c>
      <c r="B309" s="98" t="s">
        <v>704</v>
      </c>
      <c r="C309" s="81" t="s">
        <v>893</v>
      </c>
      <c r="D309" s="160">
        <v>10000</v>
      </c>
      <c r="E309" s="1"/>
      <c r="F309" s="109">
        <f t="shared" si="0"/>
        <v>138783.62000000151</v>
      </c>
      <c r="G309" s="107"/>
      <c r="H309" s="107"/>
      <c r="I309" s="168"/>
      <c r="J309" s="168"/>
      <c r="K309" s="168"/>
      <c r="L309" s="168"/>
      <c r="M309" s="168"/>
      <c r="N309" s="168"/>
      <c r="O309" s="168"/>
      <c r="P309" s="168"/>
      <c r="Q309" s="168"/>
      <c r="R309" s="168"/>
      <c r="S309" s="168"/>
      <c r="T309" s="168"/>
      <c r="U309" s="168"/>
      <c r="V309" s="168"/>
      <c r="W309" s="168"/>
      <c r="X309" s="168"/>
      <c r="Y309" s="168"/>
      <c r="Z309" s="168"/>
    </row>
    <row r="310" spans="1:26" ht="15.75" customHeight="1" x14ac:dyDescent="0.25">
      <c r="A310" s="127">
        <v>44686</v>
      </c>
      <c r="B310" s="98" t="s">
        <v>593</v>
      </c>
      <c r="C310" s="81" t="s">
        <v>648</v>
      </c>
      <c r="D310" s="160">
        <v>60000</v>
      </c>
      <c r="E310" s="1"/>
      <c r="F310" s="109">
        <f t="shared" si="0"/>
        <v>198783.62000000151</v>
      </c>
      <c r="G310" s="107"/>
      <c r="H310" s="107"/>
      <c r="I310" s="168"/>
      <c r="J310" s="168"/>
      <c r="K310" s="168"/>
      <c r="L310" s="168"/>
      <c r="M310" s="168"/>
      <c r="N310" s="168"/>
      <c r="O310" s="168"/>
      <c r="P310" s="168"/>
      <c r="Q310" s="168"/>
      <c r="R310" s="168"/>
      <c r="S310" s="168"/>
      <c r="T310" s="168"/>
      <c r="U310" s="168"/>
      <c r="V310" s="168"/>
      <c r="W310" s="168"/>
      <c r="X310" s="168"/>
      <c r="Y310" s="168"/>
      <c r="Z310" s="168"/>
    </row>
    <row r="311" spans="1:26" ht="15.75" customHeight="1" x14ac:dyDescent="0.25">
      <c r="A311" s="127">
        <v>44686</v>
      </c>
      <c r="B311" s="98" t="s">
        <v>596</v>
      </c>
      <c r="C311" s="81" t="s">
        <v>894</v>
      </c>
      <c r="D311" s="160">
        <v>20000</v>
      </c>
      <c r="E311" s="1"/>
      <c r="F311" s="109">
        <f t="shared" si="0"/>
        <v>218783.62000000151</v>
      </c>
      <c r="G311" s="107"/>
      <c r="H311" s="107"/>
      <c r="I311" s="168"/>
      <c r="J311" s="168"/>
      <c r="K311" s="168"/>
      <c r="L311" s="168"/>
      <c r="M311" s="168"/>
      <c r="N311" s="168"/>
      <c r="O311" s="168"/>
      <c r="P311" s="168"/>
      <c r="Q311" s="168"/>
      <c r="R311" s="168"/>
      <c r="S311" s="168"/>
      <c r="T311" s="168"/>
      <c r="U311" s="168"/>
      <c r="V311" s="168"/>
      <c r="W311" s="168"/>
      <c r="X311" s="168"/>
      <c r="Y311" s="168"/>
      <c r="Z311" s="168"/>
    </row>
    <row r="312" spans="1:26" ht="15.75" customHeight="1" x14ac:dyDescent="0.25">
      <c r="A312" s="127">
        <v>44717</v>
      </c>
      <c r="B312" s="98" t="s">
        <v>596</v>
      </c>
      <c r="C312" s="81" t="s">
        <v>669</v>
      </c>
      <c r="D312" s="160">
        <v>500</v>
      </c>
      <c r="E312" s="1"/>
      <c r="F312" s="109">
        <f t="shared" si="0"/>
        <v>219283.62000000151</v>
      </c>
      <c r="G312" s="107"/>
      <c r="H312" s="107"/>
      <c r="I312" s="168"/>
      <c r="J312" s="168"/>
      <c r="K312" s="168"/>
      <c r="L312" s="168"/>
      <c r="M312" s="168"/>
      <c r="N312" s="168"/>
      <c r="O312" s="168"/>
      <c r="P312" s="168"/>
      <c r="Q312" s="168"/>
      <c r="R312" s="168"/>
      <c r="S312" s="168"/>
      <c r="T312" s="168"/>
      <c r="U312" s="168"/>
      <c r="V312" s="168"/>
      <c r="W312" s="168"/>
      <c r="X312" s="168"/>
      <c r="Y312" s="168"/>
      <c r="Z312" s="168"/>
    </row>
    <row r="313" spans="1:26" ht="15.75" customHeight="1" x14ac:dyDescent="0.25">
      <c r="A313" s="127">
        <v>44747</v>
      </c>
      <c r="B313" s="111"/>
      <c r="C313" s="81" t="s">
        <v>767</v>
      </c>
      <c r="D313" s="1"/>
      <c r="E313" s="73">
        <v>250</v>
      </c>
      <c r="F313" s="109">
        <f t="shared" si="0"/>
        <v>219033.62000000151</v>
      </c>
      <c r="G313" s="107"/>
      <c r="H313" s="107"/>
      <c r="I313" s="168"/>
      <c r="J313" s="168"/>
      <c r="K313" s="168"/>
      <c r="L313" s="168"/>
      <c r="M313" s="168"/>
      <c r="N313" s="168"/>
      <c r="O313" s="168"/>
      <c r="P313" s="168"/>
      <c r="Q313" s="168"/>
      <c r="R313" s="168"/>
      <c r="S313" s="168"/>
      <c r="T313" s="168"/>
      <c r="U313" s="168"/>
      <c r="V313" s="168"/>
      <c r="W313" s="168"/>
      <c r="X313" s="168"/>
      <c r="Y313" s="168"/>
      <c r="Z313" s="168"/>
    </row>
    <row r="314" spans="1:26" ht="15.75" customHeight="1" x14ac:dyDescent="0.25">
      <c r="A314" s="127">
        <v>44809</v>
      </c>
      <c r="B314" s="98" t="s">
        <v>596</v>
      </c>
      <c r="C314" s="81" t="s">
        <v>422</v>
      </c>
      <c r="D314" s="160">
        <v>30000</v>
      </c>
      <c r="E314" s="1"/>
      <c r="F314" s="109">
        <f t="shared" si="0"/>
        <v>249033.62000000151</v>
      </c>
      <c r="G314" s="107"/>
      <c r="H314" s="107"/>
      <c r="I314" s="168"/>
      <c r="J314" s="168"/>
      <c r="K314" s="168"/>
      <c r="L314" s="168"/>
      <c r="M314" s="168"/>
      <c r="N314" s="168"/>
      <c r="O314" s="168"/>
      <c r="P314" s="168"/>
      <c r="Q314" s="168"/>
      <c r="R314" s="168"/>
      <c r="S314" s="168"/>
      <c r="T314" s="168"/>
      <c r="U314" s="168"/>
      <c r="V314" s="168"/>
      <c r="W314" s="168"/>
      <c r="X314" s="168"/>
      <c r="Y314" s="168"/>
      <c r="Z314" s="168"/>
    </row>
    <row r="315" spans="1:26" ht="15.75" customHeight="1" x14ac:dyDescent="0.25">
      <c r="A315" s="127">
        <v>44839</v>
      </c>
      <c r="B315" s="98" t="s">
        <v>593</v>
      </c>
      <c r="C315" s="81" t="s">
        <v>670</v>
      </c>
      <c r="D315" s="160">
        <v>500</v>
      </c>
      <c r="E315" s="1"/>
      <c r="F315" s="109">
        <f t="shared" si="0"/>
        <v>249533.62000000151</v>
      </c>
      <c r="G315" s="107"/>
      <c r="H315" s="107"/>
      <c r="I315" s="168"/>
      <c r="J315" s="168"/>
      <c r="K315" s="168"/>
      <c r="L315" s="168"/>
      <c r="M315" s="168"/>
      <c r="N315" s="168"/>
      <c r="O315" s="168"/>
      <c r="P315" s="168"/>
      <c r="Q315" s="168"/>
      <c r="R315" s="168"/>
      <c r="S315" s="168"/>
      <c r="T315" s="168"/>
      <c r="U315" s="168"/>
      <c r="V315" s="168"/>
      <c r="W315" s="168"/>
      <c r="X315" s="168"/>
      <c r="Y315" s="168"/>
      <c r="Z315" s="168"/>
    </row>
    <row r="316" spans="1:26" ht="15.75" customHeight="1" x14ac:dyDescent="0.25">
      <c r="A316" s="127">
        <v>44839</v>
      </c>
      <c r="B316" s="98" t="s">
        <v>704</v>
      </c>
      <c r="C316" s="81" t="s">
        <v>895</v>
      </c>
      <c r="D316" s="160">
        <v>20000</v>
      </c>
      <c r="E316" s="1"/>
      <c r="F316" s="109">
        <f t="shared" si="0"/>
        <v>269533.62000000151</v>
      </c>
      <c r="G316" s="107"/>
      <c r="H316" s="107"/>
      <c r="I316" s="168"/>
      <c r="J316" s="168"/>
      <c r="K316" s="168"/>
      <c r="L316" s="168"/>
      <c r="M316" s="168"/>
      <c r="N316" s="168"/>
      <c r="O316" s="168"/>
      <c r="P316" s="168"/>
      <c r="Q316" s="168"/>
      <c r="R316" s="168"/>
      <c r="S316" s="168"/>
      <c r="T316" s="168"/>
      <c r="U316" s="168"/>
      <c r="V316" s="168"/>
      <c r="W316" s="168"/>
      <c r="X316" s="168"/>
      <c r="Y316" s="168"/>
      <c r="Z316" s="168"/>
    </row>
    <row r="317" spans="1:26" ht="15.75" customHeight="1" x14ac:dyDescent="0.25">
      <c r="A317" s="127">
        <v>44839</v>
      </c>
      <c r="B317" s="98" t="s">
        <v>593</v>
      </c>
      <c r="C317" s="81" t="s">
        <v>896</v>
      </c>
      <c r="D317" s="156"/>
      <c r="E317" s="73">
        <v>40000</v>
      </c>
      <c r="F317" s="109">
        <f t="shared" si="0"/>
        <v>229533.62000000151</v>
      </c>
      <c r="G317" s="107"/>
      <c r="H317" s="107"/>
      <c r="I317" s="168"/>
      <c r="J317" s="168"/>
      <c r="K317" s="168"/>
      <c r="L317" s="168"/>
      <c r="M317" s="168"/>
      <c r="N317" s="168"/>
      <c r="O317" s="168"/>
      <c r="P317" s="168"/>
      <c r="Q317" s="168"/>
      <c r="R317" s="168"/>
      <c r="S317" s="168"/>
      <c r="T317" s="168"/>
      <c r="U317" s="168"/>
      <c r="V317" s="168"/>
      <c r="W317" s="168"/>
      <c r="X317" s="168"/>
      <c r="Y317" s="168"/>
      <c r="Z317" s="168"/>
    </row>
    <row r="318" spans="1:26" ht="15.75" customHeight="1" x14ac:dyDescent="0.25">
      <c r="A318" s="127">
        <v>44839</v>
      </c>
      <c r="B318" s="98" t="s">
        <v>596</v>
      </c>
      <c r="C318" s="81" t="s">
        <v>826</v>
      </c>
      <c r="D318" s="156"/>
      <c r="E318" s="73">
        <v>53.75</v>
      </c>
      <c r="F318" s="109">
        <f t="shared" si="0"/>
        <v>229479.87000000151</v>
      </c>
      <c r="G318" s="107"/>
      <c r="H318" s="107"/>
      <c r="I318" s="168"/>
      <c r="J318" s="168"/>
      <c r="K318" s="168"/>
      <c r="L318" s="168"/>
      <c r="M318" s="168"/>
      <c r="N318" s="168"/>
      <c r="O318" s="168"/>
      <c r="P318" s="168"/>
      <c r="Q318" s="168"/>
      <c r="R318" s="168"/>
      <c r="S318" s="168"/>
      <c r="T318" s="168"/>
      <c r="U318" s="168"/>
      <c r="V318" s="168"/>
      <c r="W318" s="168"/>
      <c r="X318" s="168"/>
      <c r="Y318" s="168"/>
      <c r="Z318" s="168"/>
    </row>
    <row r="319" spans="1:26" ht="15.75" customHeight="1" x14ac:dyDescent="0.25">
      <c r="A319" s="127">
        <v>44839</v>
      </c>
      <c r="B319" s="98" t="s">
        <v>596</v>
      </c>
      <c r="C319" s="81" t="s">
        <v>394</v>
      </c>
      <c r="D319" s="156"/>
      <c r="E319" s="73">
        <v>200000</v>
      </c>
      <c r="F319" s="109">
        <f t="shared" si="0"/>
        <v>29479.870000001509</v>
      </c>
      <c r="G319" s="107"/>
      <c r="H319" s="107"/>
      <c r="I319" s="168"/>
      <c r="J319" s="168"/>
      <c r="K319" s="168"/>
      <c r="L319" s="168"/>
      <c r="M319" s="168"/>
      <c r="N319" s="168"/>
      <c r="O319" s="168"/>
      <c r="P319" s="168"/>
      <c r="Q319" s="168"/>
      <c r="R319" s="168"/>
      <c r="S319" s="168"/>
      <c r="T319" s="168"/>
      <c r="U319" s="168"/>
      <c r="V319" s="168"/>
      <c r="W319" s="168"/>
      <c r="X319" s="168"/>
      <c r="Y319" s="168"/>
      <c r="Z319" s="168"/>
    </row>
    <row r="320" spans="1:26" ht="15.75" customHeight="1" x14ac:dyDescent="0.25">
      <c r="A320" s="127">
        <v>44839</v>
      </c>
      <c r="B320" s="98" t="s">
        <v>593</v>
      </c>
      <c r="C320" s="81" t="s">
        <v>671</v>
      </c>
      <c r="D320" s="160">
        <v>500</v>
      </c>
      <c r="E320" s="1"/>
      <c r="F320" s="109">
        <f t="shared" si="0"/>
        <v>29979.870000001509</v>
      </c>
      <c r="G320" s="107"/>
      <c r="H320" s="107"/>
      <c r="I320" s="168"/>
      <c r="J320" s="168"/>
      <c r="K320" s="168"/>
      <c r="L320" s="168"/>
      <c r="M320" s="168"/>
      <c r="N320" s="168"/>
      <c r="O320" s="168"/>
      <c r="P320" s="168"/>
      <c r="Q320" s="168"/>
      <c r="R320" s="168"/>
      <c r="S320" s="168"/>
      <c r="T320" s="168"/>
      <c r="U320" s="168"/>
      <c r="V320" s="168"/>
      <c r="W320" s="168"/>
      <c r="X320" s="168"/>
      <c r="Y320" s="168"/>
      <c r="Z320" s="168"/>
    </row>
    <row r="321" spans="1:26" ht="15.75" customHeight="1" x14ac:dyDescent="0.25">
      <c r="A321" s="127">
        <v>44870</v>
      </c>
      <c r="B321" s="98" t="s">
        <v>590</v>
      </c>
      <c r="C321" s="81" t="s">
        <v>897</v>
      </c>
      <c r="D321" s="160">
        <v>60000</v>
      </c>
      <c r="E321" s="1"/>
      <c r="F321" s="109">
        <f t="shared" si="0"/>
        <v>89979.870000001509</v>
      </c>
      <c r="G321" s="107"/>
      <c r="H321" s="107"/>
      <c r="I321" s="168"/>
      <c r="J321" s="168"/>
      <c r="K321" s="168"/>
      <c r="L321" s="168"/>
      <c r="M321" s="168"/>
      <c r="N321" s="168"/>
      <c r="O321" s="168"/>
      <c r="P321" s="168"/>
      <c r="Q321" s="168"/>
      <c r="R321" s="168"/>
      <c r="S321" s="168"/>
      <c r="T321" s="168"/>
      <c r="U321" s="168"/>
      <c r="V321" s="168"/>
      <c r="W321" s="168"/>
      <c r="X321" s="168"/>
      <c r="Y321" s="168"/>
      <c r="Z321" s="168"/>
    </row>
    <row r="322" spans="1:26" ht="15.75" customHeight="1" x14ac:dyDescent="0.25">
      <c r="A322" s="127">
        <v>44870</v>
      </c>
      <c r="B322" s="98" t="s">
        <v>590</v>
      </c>
      <c r="C322" s="81" t="s">
        <v>898</v>
      </c>
      <c r="D322" s="160">
        <v>80000</v>
      </c>
      <c r="E322" s="1"/>
      <c r="F322" s="179">
        <f t="shared" si="0"/>
        <v>169979.87000000151</v>
      </c>
      <c r="G322" s="107"/>
      <c r="H322" s="107"/>
      <c r="I322" s="168"/>
      <c r="J322" s="168"/>
      <c r="K322" s="168"/>
      <c r="L322" s="168"/>
      <c r="M322" s="168"/>
      <c r="N322" s="168"/>
      <c r="O322" s="168"/>
      <c r="P322" s="168"/>
      <c r="Q322" s="168"/>
      <c r="R322" s="168"/>
      <c r="S322" s="168"/>
      <c r="T322" s="168"/>
      <c r="U322" s="168"/>
      <c r="V322" s="168"/>
      <c r="W322" s="168"/>
      <c r="X322" s="168"/>
      <c r="Y322" s="168"/>
      <c r="Z322" s="168"/>
    </row>
    <row r="323" spans="1:26" ht="15.75" customHeight="1" x14ac:dyDescent="0.25">
      <c r="A323" s="127">
        <v>44870</v>
      </c>
      <c r="B323" s="98" t="s">
        <v>593</v>
      </c>
      <c r="C323" s="81" t="s">
        <v>899</v>
      </c>
      <c r="D323" s="160">
        <v>500</v>
      </c>
      <c r="E323" s="1"/>
      <c r="F323" s="109">
        <f t="shared" si="0"/>
        <v>170479.87000000151</v>
      </c>
      <c r="G323" s="107"/>
      <c r="H323" s="107"/>
      <c r="I323" s="168"/>
      <c r="J323" s="168"/>
      <c r="K323" s="168"/>
      <c r="L323" s="168"/>
      <c r="M323" s="168"/>
      <c r="N323" s="168"/>
      <c r="O323" s="168"/>
      <c r="P323" s="168"/>
      <c r="Q323" s="168"/>
      <c r="R323" s="168"/>
      <c r="S323" s="168"/>
      <c r="T323" s="168"/>
      <c r="U323" s="168"/>
      <c r="V323" s="168"/>
      <c r="W323" s="168"/>
      <c r="X323" s="168"/>
      <c r="Y323" s="168"/>
      <c r="Z323" s="168"/>
    </row>
    <row r="324" spans="1:26" ht="15.75" customHeight="1" x14ac:dyDescent="0.25">
      <c r="A324" s="127">
        <v>44900</v>
      </c>
      <c r="B324" s="98" t="s">
        <v>590</v>
      </c>
      <c r="C324" s="81" t="s">
        <v>305</v>
      </c>
      <c r="D324" s="160">
        <v>25000</v>
      </c>
      <c r="E324" s="1"/>
      <c r="F324" s="109">
        <f t="shared" si="0"/>
        <v>195479.87000000151</v>
      </c>
      <c r="G324" s="107"/>
      <c r="H324" s="107"/>
      <c r="I324" s="168"/>
      <c r="J324" s="168"/>
      <c r="K324" s="168"/>
      <c r="L324" s="168"/>
      <c r="M324" s="168"/>
      <c r="N324" s="168"/>
      <c r="O324" s="168"/>
      <c r="P324" s="168"/>
      <c r="Q324" s="168"/>
      <c r="R324" s="168"/>
      <c r="S324" s="168"/>
      <c r="T324" s="168"/>
      <c r="U324" s="168"/>
      <c r="V324" s="168"/>
      <c r="W324" s="168"/>
      <c r="X324" s="168"/>
      <c r="Y324" s="168"/>
      <c r="Z324" s="168"/>
    </row>
    <row r="325" spans="1:26" ht="15.75" customHeight="1" x14ac:dyDescent="0.25">
      <c r="A325" s="126" t="s">
        <v>900</v>
      </c>
      <c r="B325" s="98" t="s">
        <v>596</v>
      </c>
      <c r="C325" s="98" t="s">
        <v>835</v>
      </c>
      <c r="D325" s="160">
        <v>1000000</v>
      </c>
      <c r="E325" s="1"/>
      <c r="F325" s="109">
        <f t="shared" si="0"/>
        <v>1195479.8700000015</v>
      </c>
      <c r="G325" s="107"/>
      <c r="H325" s="107"/>
      <c r="I325" s="168"/>
      <c r="J325" s="168"/>
      <c r="K325" s="168"/>
      <c r="L325" s="168"/>
      <c r="M325" s="168"/>
      <c r="N325" s="168"/>
      <c r="O325" s="168"/>
      <c r="P325" s="168"/>
      <c r="Q325" s="168"/>
      <c r="R325" s="168"/>
      <c r="S325" s="168"/>
      <c r="T325" s="168"/>
      <c r="U325" s="168"/>
      <c r="V325" s="168"/>
      <c r="W325" s="168"/>
      <c r="X325" s="168"/>
      <c r="Y325" s="168"/>
      <c r="Z325" s="168"/>
    </row>
    <row r="326" spans="1:26" ht="15.75" customHeight="1" x14ac:dyDescent="0.25">
      <c r="A326" s="126" t="s">
        <v>900</v>
      </c>
      <c r="B326" s="73" t="s">
        <v>596</v>
      </c>
      <c r="C326" s="180" t="s">
        <v>901</v>
      </c>
      <c r="D326" s="160">
        <v>758446.65</v>
      </c>
      <c r="E326" s="1"/>
      <c r="F326" s="109">
        <f t="shared" si="0"/>
        <v>1953926.5200000014</v>
      </c>
      <c r="G326" s="107"/>
      <c r="H326" s="107"/>
      <c r="I326" s="168"/>
      <c r="J326" s="168"/>
      <c r="K326" s="168"/>
      <c r="L326" s="168"/>
      <c r="M326" s="168"/>
      <c r="N326" s="168"/>
      <c r="O326" s="168"/>
      <c r="P326" s="168"/>
      <c r="Q326" s="168"/>
      <c r="R326" s="168"/>
      <c r="S326" s="168"/>
      <c r="T326" s="168"/>
      <c r="U326" s="168"/>
      <c r="V326" s="168"/>
      <c r="W326" s="168"/>
      <c r="X326" s="168"/>
      <c r="Y326" s="168"/>
      <c r="Z326" s="168"/>
    </row>
    <row r="327" spans="1:26" ht="15.75" customHeight="1" x14ac:dyDescent="0.25">
      <c r="A327" s="126" t="s">
        <v>900</v>
      </c>
      <c r="B327" s="73" t="s">
        <v>596</v>
      </c>
      <c r="C327" s="73" t="s">
        <v>902</v>
      </c>
      <c r="D327" s="160">
        <v>3461970.68</v>
      </c>
      <c r="E327" s="1"/>
      <c r="F327" s="109">
        <f t="shared" si="0"/>
        <v>5415897.2000000011</v>
      </c>
      <c r="G327" s="107"/>
      <c r="H327" s="107"/>
      <c r="I327" s="168"/>
      <c r="J327" s="168"/>
      <c r="K327" s="168"/>
      <c r="L327" s="168"/>
      <c r="M327" s="168"/>
      <c r="N327" s="168"/>
      <c r="O327" s="168"/>
      <c r="P327" s="168"/>
      <c r="Q327" s="168"/>
      <c r="R327" s="168"/>
      <c r="S327" s="168"/>
      <c r="T327" s="168"/>
      <c r="U327" s="168"/>
      <c r="V327" s="168"/>
      <c r="W327" s="168"/>
      <c r="X327" s="168"/>
      <c r="Y327" s="168"/>
      <c r="Z327" s="168"/>
    </row>
    <row r="328" spans="1:26" ht="15.75" customHeight="1" x14ac:dyDescent="0.25">
      <c r="A328" s="124" t="s">
        <v>900</v>
      </c>
      <c r="B328" s="98" t="s">
        <v>596</v>
      </c>
      <c r="C328" s="98" t="s">
        <v>903</v>
      </c>
      <c r="D328" s="160">
        <v>927833.33</v>
      </c>
      <c r="E328" s="1"/>
      <c r="F328" s="109">
        <f t="shared" si="0"/>
        <v>6343730.5300000012</v>
      </c>
      <c r="G328" s="107"/>
      <c r="H328" s="107"/>
      <c r="I328" s="168"/>
      <c r="J328" s="168"/>
      <c r="K328" s="168"/>
      <c r="L328" s="168"/>
      <c r="M328" s="168"/>
      <c r="N328" s="168"/>
      <c r="O328" s="168"/>
      <c r="P328" s="168"/>
      <c r="Q328" s="168"/>
      <c r="R328" s="168"/>
      <c r="S328" s="168"/>
      <c r="T328" s="168"/>
      <c r="U328" s="168"/>
      <c r="V328" s="168"/>
      <c r="W328" s="168"/>
      <c r="X328" s="168"/>
      <c r="Y328" s="168"/>
      <c r="Z328" s="168"/>
    </row>
    <row r="329" spans="1:26" ht="15.75" customHeight="1" x14ac:dyDescent="0.25">
      <c r="A329" s="124" t="s">
        <v>900</v>
      </c>
      <c r="B329" s="98" t="s">
        <v>596</v>
      </c>
      <c r="C329" s="98" t="s">
        <v>826</v>
      </c>
      <c r="D329" s="156"/>
      <c r="E329" s="73">
        <v>53.75</v>
      </c>
      <c r="F329" s="109">
        <f t="shared" si="0"/>
        <v>6343676.7800000012</v>
      </c>
      <c r="G329" s="107"/>
      <c r="H329" s="107"/>
      <c r="I329" s="168"/>
      <c r="J329" s="168"/>
      <c r="K329" s="168"/>
      <c r="L329" s="168"/>
      <c r="M329" s="168"/>
      <c r="N329" s="168"/>
      <c r="O329" s="168"/>
      <c r="P329" s="168"/>
      <c r="Q329" s="168"/>
      <c r="R329" s="168"/>
      <c r="S329" s="168"/>
      <c r="T329" s="168"/>
      <c r="U329" s="168"/>
      <c r="V329" s="168"/>
      <c r="W329" s="168"/>
      <c r="X329" s="168"/>
      <c r="Y329" s="168"/>
      <c r="Z329" s="168"/>
    </row>
    <row r="330" spans="1:26" ht="15.75" customHeight="1" x14ac:dyDescent="0.25">
      <c r="A330" s="124" t="s">
        <v>904</v>
      </c>
      <c r="B330" s="98" t="s">
        <v>596</v>
      </c>
      <c r="C330" s="98" t="s">
        <v>905</v>
      </c>
      <c r="D330" s="156"/>
      <c r="E330" s="73">
        <v>200000</v>
      </c>
      <c r="F330" s="109">
        <f t="shared" si="0"/>
        <v>6143676.7800000012</v>
      </c>
      <c r="G330" s="107"/>
      <c r="H330" s="107"/>
      <c r="I330" s="168"/>
      <c r="J330" s="168"/>
      <c r="K330" s="168"/>
      <c r="L330" s="168"/>
      <c r="M330" s="168"/>
      <c r="N330" s="168"/>
      <c r="O330" s="168"/>
      <c r="P330" s="168"/>
      <c r="Q330" s="168"/>
      <c r="R330" s="168"/>
      <c r="S330" s="168"/>
      <c r="T330" s="168"/>
      <c r="U330" s="168"/>
      <c r="V330" s="168"/>
      <c r="W330" s="168"/>
      <c r="X330" s="168"/>
      <c r="Y330" s="168"/>
      <c r="Z330" s="168"/>
    </row>
    <row r="331" spans="1:26" ht="15.75" customHeight="1" x14ac:dyDescent="0.25">
      <c r="A331" s="124" t="s">
        <v>900</v>
      </c>
      <c r="B331" s="98" t="s">
        <v>596</v>
      </c>
      <c r="C331" s="81" t="s">
        <v>826</v>
      </c>
      <c r="D331" s="156"/>
      <c r="E331" s="73">
        <v>53.75</v>
      </c>
      <c r="F331" s="109">
        <f t="shared" si="0"/>
        <v>6143623.0300000012</v>
      </c>
      <c r="G331" s="107"/>
      <c r="H331" s="107"/>
      <c r="I331" s="168"/>
      <c r="J331" s="168"/>
      <c r="K331" s="168"/>
      <c r="L331" s="168"/>
      <c r="M331" s="168"/>
      <c r="N331" s="168"/>
      <c r="O331" s="168"/>
      <c r="P331" s="168"/>
      <c r="Q331" s="168"/>
      <c r="R331" s="168"/>
      <c r="S331" s="168"/>
      <c r="T331" s="168"/>
      <c r="U331" s="168"/>
      <c r="V331" s="168"/>
      <c r="W331" s="168"/>
      <c r="X331" s="168"/>
      <c r="Y331" s="168"/>
      <c r="Z331" s="168"/>
    </row>
    <row r="332" spans="1:26" ht="15.75" customHeight="1" x14ac:dyDescent="0.25">
      <c r="A332" s="124" t="s">
        <v>900</v>
      </c>
      <c r="B332" s="98" t="s">
        <v>596</v>
      </c>
      <c r="C332" s="98" t="s">
        <v>906</v>
      </c>
      <c r="D332" s="156"/>
      <c r="E332" s="73">
        <v>300000</v>
      </c>
      <c r="F332" s="109">
        <f t="shared" si="0"/>
        <v>5843623.0300000012</v>
      </c>
      <c r="G332" s="107"/>
      <c r="H332" s="107"/>
      <c r="I332" s="168"/>
      <c r="J332" s="168"/>
      <c r="K332" s="168"/>
      <c r="L332" s="168"/>
      <c r="M332" s="168"/>
      <c r="N332" s="168"/>
      <c r="O332" s="168"/>
      <c r="P332" s="168"/>
      <c r="Q332" s="168"/>
      <c r="R332" s="168"/>
      <c r="S332" s="168"/>
      <c r="T332" s="168"/>
      <c r="U332" s="168"/>
      <c r="V332" s="168"/>
      <c r="W332" s="168"/>
      <c r="X332" s="168"/>
      <c r="Y332" s="168"/>
      <c r="Z332" s="168"/>
    </row>
    <row r="333" spans="1:26" ht="15.75" customHeight="1" x14ac:dyDescent="0.25">
      <c r="A333" s="124" t="s">
        <v>900</v>
      </c>
      <c r="B333" s="98" t="s">
        <v>593</v>
      </c>
      <c r="C333" s="98" t="s">
        <v>861</v>
      </c>
      <c r="D333" s="156"/>
      <c r="E333" s="73">
        <v>300000</v>
      </c>
      <c r="F333" s="109">
        <f t="shared" si="0"/>
        <v>5543623.0300000012</v>
      </c>
      <c r="G333" s="107"/>
      <c r="H333" s="107"/>
      <c r="I333" s="168"/>
      <c r="J333" s="168"/>
      <c r="K333" s="168"/>
      <c r="L333" s="168"/>
      <c r="M333" s="168"/>
      <c r="N333" s="168"/>
      <c r="O333" s="168"/>
      <c r="P333" s="168"/>
      <c r="Q333" s="168"/>
      <c r="R333" s="168"/>
      <c r="S333" s="168"/>
      <c r="T333" s="168"/>
      <c r="U333" s="168"/>
      <c r="V333" s="168"/>
      <c r="W333" s="168"/>
      <c r="X333" s="168"/>
      <c r="Y333" s="168"/>
      <c r="Z333" s="168"/>
    </row>
    <row r="334" spans="1:26" ht="15.75" customHeight="1" x14ac:dyDescent="0.25">
      <c r="A334" s="124" t="s">
        <v>900</v>
      </c>
      <c r="B334" s="81" t="s">
        <v>596</v>
      </c>
      <c r="C334" s="81" t="s">
        <v>826</v>
      </c>
      <c r="D334" s="156"/>
      <c r="E334" s="73">
        <v>53.75</v>
      </c>
      <c r="F334" s="109">
        <f t="shared" si="0"/>
        <v>5543569.2800000012</v>
      </c>
      <c r="G334" s="107"/>
      <c r="H334" s="107"/>
      <c r="I334" s="168"/>
      <c r="J334" s="168"/>
      <c r="K334" s="168"/>
      <c r="L334" s="168"/>
      <c r="M334" s="168"/>
      <c r="N334" s="168"/>
      <c r="O334" s="168"/>
      <c r="P334" s="168"/>
      <c r="Q334" s="168"/>
      <c r="R334" s="168"/>
      <c r="S334" s="168"/>
      <c r="T334" s="168"/>
      <c r="U334" s="168"/>
      <c r="V334" s="168"/>
      <c r="W334" s="168"/>
      <c r="X334" s="168"/>
      <c r="Y334" s="168"/>
      <c r="Z334" s="168"/>
    </row>
    <row r="335" spans="1:26" ht="15.75" customHeight="1" x14ac:dyDescent="0.25">
      <c r="A335" s="124" t="s">
        <v>900</v>
      </c>
      <c r="B335" s="98" t="s">
        <v>596</v>
      </c>
      <c r="C335" s="98" t="s">
        <v>728</v>
      </c>
      <c r="D335" s="156"/>
      <c r="E335" s="73">
        <v>70000</v>
      </c>
      <c r="F335" s="109">
        <f t="shared" si="0"/>
        <v>5473569.2800000012</v>
      </c>
      <c r="G335" s="107"/>
      <c r="H335" s="107"/>
      <c r="I335" s="168"/>
      <c r="J335" s="168"/>
      <c r="K335" s="168"/>
      <c r="L335" s="168"/>
      <c r="M335" s="168"/>
      <c r="N335" s="168"/>
      <c r="O335" s="168"/>
      <c r="P335" s="168"/>
      <c r="Q335" s="168"/>
      <c r="R335" s="168"/>
      <c r="S335" s="168"/>
      <c r="T335" s="168"/>
      <c r="U335" s="168"/>
      <c r="V335" s="168"/>
      <c r="W335" s="168"/>
      <c r="X335" s="168"/>
      <c r="Y335" s="168"/>
      <c r="Z335" s="168"/>
    </row>
    <row r="336" spans="1:26" ht="15.75" customHeight="1" x14ac:dyDescent="0.25">
      <c r="A336" s="124" t="s">
        <v>900</v>
      </c>
      <c r="B336" s="81" t="s">
        <v>593</v>
      </c>
      <c r="C336" s="98" t="s">
        <v>907</v>
      </c>
      <c r="D336" s="160"/>
      <c r="E336" s="73">
        <v>50000</v>
      </c>
      <c r="F336" s="109">
        <f t="shared" si="0"/>
        <v>5423569.2800000012</v>
      </c>
      <c r="G336" s="107"/>
      <c r="H336" s="107"/>
      <c r="I336" s="168"/>
      <c r="J336" s="168"/>
      <c r="K336" s="168"/>
      <c r="L336" s="168"/>
      <c r="M336" s="168"/>
      <c r="N336" s="168"/>
      <c r="O336" s="168"/>
      <c r="P336" s="168"/>
      <c r="Q336" s="168"/>
      <c r="R336" s="168"/>
      <c r="S336" s="168"/>
      <c r="T336" s="168"/>
      <c r="U336" s="168"/>
      <c r="V336" s="168"/>
      <c r="W336" s="168"/>
      <c r="X336" s="168"/>
      <c r="Y336" s="168"/>
      <c r="Z336" s="168"/>
    </row>
    <row r="337" spans="1:26" ht="15.75" customHeight="1" x14ac:dyDescent="0.25">
      <c r="A337" s="124" t="s">
        <v>900</v>
      </c>
      <c r="B337" s="81" t="s">
        <v>593</v>
      </c>
      <c r="C337" s="98" t="s">
        <v>73</v>
      </c>
      <c r="D337" s="156"/>
      <c r="E337" s="73">
        <v>20000</v>
      </c>
      <c r="F337" s="109">
        <f t="shared" si="0"/>
        <v>5403569.2800000012</v>
      </c>
      <c r="G337" s="107"/>
      <c r="H337" s="107"/>
      <c r="I337" s="168"/>
      <c r="J337" s="168"/>
      <c r="K337" s="168"/>
      <c r="L337" s="168"/>
      <c r="M337" s="168"/>
      <c r="N337" s="168"/>
      <c r="O337" s="168"/>
      <c r="P337" s="168"/>
      <c r="Q337" s="168"/>
      <c r="R337" s="168"/>
      <c r="S337" s="168"/>
      <c r="T337" s="168"/>
      <c r="U337" s="168"/>
      <c r="V337" s="168"/>
      <c r="W337" s="168"/>
      <c r="X337" s="168"/>
      <c r="Y337" s="168"/>
      <c r="Z337" s="168"/>
    </row>
    <row r="338" spans="1:26" ht="15.75" customHeight="1" x14ac:dyDescent="0.25">
      <c r="A338" s="124" t="s">
        <v>900</v>
      </c>
      <c r="B338" s="81" t="s">
        <v>596</v>
      </c>
      <c r="C338" s="81" t="s">
        <v>826</v>
      </c>
      <c r="D338" s="156"/>
      <c r="E338" s="73">
        <v>26.88</v>
      </c>
      <c r="F338" s="109">
        <f t="shared" si="0"/>
        <v>5403542.4000000013</v>
      </c>
      <c r="G338" s="107"/>
      <c r="H338" s="107"/>
      <c r="I338" s="168"/>
      <c r="J338" s="168"/>
      <c r="K338" s="168"/>
      <c r="L338" s="168"/>
      <c r="M338" s="168"/>
      <c r="N338" s="168"/>
      <c r="O338" s="168"/>
      <c r="P338" s="168"/>
      <c r="Q338" s="168"/>
      <c r="R338" s="168"/>
      <c r="S338" s="168"/>
      <c r="T338" s="168"/>
      <c r="U338" s="168"/>
      <c r="V338" s="168"/>
      <c r="W338" s="168"/>
      <c r="X338" s="168"/>
      <c r="Y338" s="168"/>
      <c r="Z338" s="168"/>
    </row>
    <row r="339" spans="1:26" ht="15.75" customHeight="1" x14ac:dyDescent="0.25">
      <c r="A339" s="124" t="s">
        <v>900</v>
      </c>
      <c r="B339" s="81" t="s">
        <v>596</v>
      </c>
      <c r="C339" s="81" t="s">
        <v>908</v>
      </c>
      <c r="D339" s="156"/>
      <c r="E339" s="73">
        <v>50000</v>
      </c>
      <c r="F339" s="178">
        <f t="shared" si="0"/>
        <v>5353542.4000000013</v>
      </c>
      <c r="G339" s="107"/>
      <c r="H339" s="107"/>
      <c r="I339" s="168"/>
      <c r="J339" s="168"/>
      <c r="K339" s="168"/>
      <c r="L339" s="168"/>
      <c r="M339" s="168"/>
      <c r="N339" s="168"/>
      <c r="O339" s="168"/>
      <c r="P339" s="168"/>
      <c r="Q339" s="168"/>
      <c r="R339" s="168"/>
      <c r="S339" s="168"/>
      <c r="T339" s="168"/>
      <c r="U339" s="168"/>
      <c r="V339" s="168"/>
      <c r="W339" s="168"/>
      <c r="X339" s="168"/>
      <c r="Y339" s="168"/>
      <c r="Z339" s="168"/>
    </row>
    <row r="340" spans="1:26" ht="15.75" customHeight="1" x14ac:dyDescent="0.25">
      <c r="A340" s="124" t="s">
        <v>900</v>
      </c>
      <c r="B340" s="81" t="s">
        <v>596</v>
      </c>
      <c r="C340" s="81" t="s">
        <v>826</v>
      </c>
      <c r="D340" s="156"/>
      <c r="E340" s="73">
        <v>53.75</v>
      </c>
      <c r="F340" s="109">
        <f t="shared" si="0"/>
        <v>5353488.6500000013</v>
      </c>
      <c r="G340" s="107"/>
      <c r="H340" s="107"/>
      <c r="I340" s="168"/>
      <c r="J340" s="168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68"/>
    </row>
    <row r="341" spans="1:26" ht="15.75" customHeight="1" x14ac:dyDescent="0.25">
      <c r="A341" s="124" t="s">
        <v>900</v>
      </c>
      <c r="B341" s="81" t="s">
        <v>596</v>
      </c>
      <c r="C341" s="81" t="s">
        <v>394</v>
      </c>
      <c r="D341" s="156"/>
      <c r="E341" s="73">
        <v>200000</v>
      </c>
      <c r="F341" s="109">
        <f t="shared" si="0"/>
        <v>5153488.6500000013</v>
      </c>
      <c r="G341" s="107"/>
      <c r="H341" s="107"/>
      <c r="I341" s="168"/>
      <c r="J341" s="168"/>
      <c r="K341" s="168"/>
      <c r="L341" s="168"/>
      <c r="M341" s="168"/>
      <c r="N341" s="168"/>
      <c r="O341" s="168"/>
      <c r="P341" s="168"/>
      <c r="Q341" s="168"/>
      <c r="R341" s="168"/>
      <c r="S341" s="168"/>
      <c r="T341" s="168"/>
      <c r="U341" s="168"/>
      <c r="V341" s="168"/>
      <c r="W341" s="168"/>
      <c r="X341" s="168"/>
      <c r="Y341" s="168"/>
      <c r="Z341" s="168"/>
    </row>
    <row r="342" spans="1:26" ht="15.75" customHeight="1" x14ac:dyDescent="0.25">
      <c r="A342" s="124" t="s">
        <v>909</v>
      </c>
      <c r="B342" s="110"/>
      <c r="C342" s="98" t="s">
        <v>767</v>
      </c>
      <c r="D342" s="156"/>
      <c r="E342" s="73">
        <v>450</v>
      </c>
      <c r="F342" s="109">
        <f t="shared" si="0"/>
        <v>5153038.6500000013</v>
      </c>
      <c r="G342" s="107"/>
      <c r="H342" s="107"/>
      <c r="I342" s="168"/>
      <c r="J342" s="168"/>
      <c r="K342" s="168"/>
      <c r="L342" s="168"/>
      <c r="M342" s="168"/>
      <c r="N342" s="168"/>
      <c r="O342" s="168"/>
      <c r="P342" s="168"/>
      <c r="Q342" s="168"/>
      <c r="R342" s="168"/>
      <c r="S342" s="168"/>
      <c r="T342" s="168"/>
      <c r="U342" s="168"/>
      <c r="V342" s="168"/>
      <c r="W342" s="168"/>
      <c r="X342" s="168"/>
      <c r="Y342" s="168"/>
      <c r="Z342" s="168"/>
    </row>
    <row r="343" spans="1:26" ht="15.75" customHeight="1" x14ac:dyDescent="0.25">
      <c r="A343" s="124" t="s">
        <v>910</v>
      </c>
      <c r="B343" s="98" t="s">
        <v>596</v>
      </c>
      <c r="C343" s="98" t="s">
        <v>911</v>
      </c>
      <c r="D343" s="160">
        <v>50000</v>
      </c>
      <c r="E343" s="1"/>
      <c r="F343" s="109">
        <f t="shared" si="0"/>
        <v>5203038.6500000013</v>
      </c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</row>
    <row r="344" spans="1:26" ht="15.75" customHeight="1" x14ac:dyDescent="0.25">
      <c r="A344" s="124" t="s">
        <v>673</v>
      </c>
      <c r="B344" s="98" t="s">
        <v>596</v>
      </c>
      <c r="C344" s="98" t="s">
        <v>674</v>
      </c>
      <c r="D344" s="160">
        <v>500</v>
      </c>
      <c r="E344" s="1"/>
      <c r="F344" s="109">
        <f t="shared" si="0"/>
        <v>5203538.6500000013</v>
      </c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</row>
    <row r="345" spans="1:26" ht="15.75" customHeight="1" x14ac:dyDescent="0.25">
      <c r="A345" s="124" t="s">
        <v>673</v>
      </c>
      <c r="B345" s="98" t="s">
        <v>596</v>
      </c>
      <c r="C345" s="98" t="s">
        <v>826</v>
      </c>
      <c r="D345" s="156"/>
      <c r="E345" s="73">
        <v>26.88</v>
      </c>
      <c r="F345" s="109">
        <f t="shared" si="0"/>
        <v>5203511.7700000014</v>
      </c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</row>
    <row r="346" spans="1:26" ht="15.75" customHeight="1" x14ac:dyDescent="0.25">
      <c r="A346" s="124" t="s">
        <v>673</v>
      </c>
      <c r="B346" s="98" t="s">
        <v>596</v>
      </c>
      <c r="C346" s="98" t="s">
        <v>394</v>
      </c>
      <c r="D346" s="156"/>
      <c r="E346" s="73">
        <v>49000</v>
      </c>
      <c r="F346" s="109">
        <f t="shared" si="0"/>
        <v>5154511.7700000014</v>
      </c>
      <c r="G346" s="107"/>
      <c r="H346" s="107"/>
      <c r="I346" s="168"/>
      <c r="J346" s="168"/>
      <c r="K346" s="168"/>
      <c r="L346" s="168"/>
      <c r="M346" s="168"/>
      <c r="N346" s="168"/>
      <c r="O346" s="168"/>
      <c r="P346" s="168"/>
      <c r="Q346" s="168"/>
      <c r="R346" s="168"/>
      <c r="S346" s="168"/>
      <c r="T346" s="168"/>
      <c r="U346" s="168"/>
      <c r="V346" s="168"/>
      <c r="W346" s="168"/>
      <c r="X346" s="168"/>
      <c r="Y346" s="168"/>
      <c r="Z346" s="168"/>
    </row>
    <row r="347" spans="1:26" ht="15.75" customHeight="1" x14ac:dyDescent="0.25">
      <c r="A347" s="124" t="s">
        <v>673</v>
      </c>
      <c r="B347" s="98" t="s">
        <v>596</v>
      </c>
      <c r="C347" s="98" t="s">
        <v>826</v>
      </c>
      <c r="D347" s="156"/>
      <c r="E347" s="73">
        <v>53.75</v>
      </c>
      <c r="F347" s="109">
        <f t="shared" si="0"/>
        <v>5154458.0200000014</v>
      </c>
      <c r="G347" s="107"/>
      <c r="H347" s="107"/>
      <c r="I347" s="168"/>
      <c r="J347" s="168"/>
      <c r="K347" s="168"/>
      <c r="L347" s="168"/>
      <c r="M347" s="168"/>
      <c r="N347" s="168"/>
      <c r="O347" s="168"/>
      <c r="P347" s="168"/>
      <c r="Q347" s="168"/>
      <c r="R347" s="168"/>
      <c r="S347" s="168"/>
      <c r="T347" s="168"/>
      <c r="U347" s="168"/>
      <c r="V347" s="168"/>
      <c r="W347" s="168"/>
      <c r="X347" s="168"/>
      <c r="Y347" s="168"/>
      <c r="Z347" s="168"/>
    </row>
    <row r="348" spans="1:26" ht="15.75" customHeight="1" x14ac:dyDescent="0.25">
      <c r="A348" s="124" t="s">
        <v>673</v>
      </c>
      <c r="B348" s="98" t="s">
        <v>596</v>
      </c>
      <c r="C348" s="98" t="s">
        <v>906</v>
      </c>
      <c r="D348" s="156"/>
      <c r="E348" s="73">
        <v>200000</v>
      </c>
      <c r="F348" s="109">
        <f t="shared" si="0"/>
        <v>4954458.0200000014</v>
      </c>
      <c r="G348" s="107"/>
      <c r="H348" s="107"/>
      <c r="I348" s="168"/>
      <c r="J348" s="168"/>
      <c r="K348" s="168"/>
      <c r="L348" s="168"/>
      <c r="M348" s="168"/>
      <c r="N348" s="168"/>
      <c r="O348" s="168"/>
      <c r="P348" s="168"/>
      <c r="Q348" s="168"/>
      <c r="R348" s="168"/>
      <c r="S348" s="168"/>
      <c r="T348" s="168"/>
      <c r="U348" s="168"/>
      <c r="V348" s="168"/>
      <c r="W348" s="168"/>
      <c r="X348" s="168"/>
      <c r="Y348" s="168"/>
      <c r="Z348" s="168"/>
    </row>
    <row r="349" spans="1:26" ht="15.75" customHeight="1" x14ac:dyDescent="0.25">
      <c r="A349" s="124" t="s">
        <v>673</v>
      </c>
      <c r="B349" s="81" t="s">
        <v>596</v>
      </c>
      <c r="C349" s="81" t="s">
        <v>826</v>
      </c>
      <c r="D349" s="156"/>
      <c r="E349" s="73">
        <v>26.88</v>
      </c>
      <c r="F349" s="109">
        <f t="shared" si="0"/>
        <v>4954431.1400000015</v>
      </c>
      <c r="G349" s="107"/>
      <c r="H349" s="107"/>
      <c r="I349" s="168"/>
      <c r="J349" s="168"/>
      <c r="K349" s="168"/>
      <c r="L349" s="168"/>
      <c r="M349" s="168"/>
      <c r="N349" s="168"/>
      <c r="O349" s="168"/>
      <c r="P349" s="168"/>
      <c r="Q349" s="168"/>
      <c r="R349" s="168"/>
      <c r="S349" s="168"/>
      <c r="T349" s="168"/>
      <c r="U349" s="168"/>
      <c r="V349" s="168"/>
      <c r="W349" s="168"/>
      <c r="X349" s="168"/>
      <c r="Y349" s="168"/>
      <c r="Z349" s="168"/>
    </row>
    <row r="350" spans="1:26" ht="15.75" customHeight="1" x14ac:dyDescent="0.25">
      <c r="A350" s="124" t="s">
        <v>673</v>
      </c>
      <c r="B350" s="98" t="s">
        <v>596</v>
      </c>
      <c r="C350" s="98" t="s">
        <v>728</v>
      </c>
      <c r="D350" s="156"/>
      <c r="E350" s="73">
        <v>10000</v>
      </c>
      <c r="F350" s="109">
        <f t="shared" si="0"/>
        <v>4944431.1400000015</v>
      </c>
      <c r="G350" s="107"/>
      <c r="H350" s="107"/>
      <c r="I350" s="168"/>
      <c r="J350" s="168"/>
      <c r="K350" s="168"/>
      <c r="L350" s="168"/>
      <c r="M350" s="168"/>
      <c r="N350" s="168"/>
      <c r="O350" s="168"/>
      <c r="P350" s="168"/>
      <c r="Q350" s="168"/>
      <c r="R350" s="168"/>
      <c r="S350" s="168"/>
      <c r="T350" s="168"/>
      <c r="U350" s="168"/>
      <c r="V350" s="168"/>
      <c r="W350" s="168"/>
      <c r="X350" s="168"/>
      <c r="Y350" s="168"/>
      <c r="Z350" s="168"/>
    </row>
    <row r="351" spans="1:26" ht="15.75" customHeight="1" x14ac:dyDescent="0.25">
      <c r="A351" s="124" t="s">
        <v>673</v>
      </c>
      <c r="B351" s="98" t="s">
        <v>593</v>
      </c>
      <c r="C351" s="81" t="s">
        <v>670</v>
      </c>
      <c r="D351" s="156"/>
      <c r="E351" s="73">
        <v>150000</v>
      </c>
      <c r="F351" s="109">
        <f t="shared" si="0"/>
        <v>4794431.1400000015</v>
      </c>
      <c r="G351" s="107"/>
      <c r="H351" s="107"/>
      <c r="I351" s="168"/>
      <c r="J351" s="168"/>
      <c r="K351" s="168"/>
      <c r="L351" s="168"/>
      <c r="M351" s="168"/>
      <c r="N351" s="168"/>
      <c r="O351" s="168"/>
      <c r="P351" s="168"/>
      <c r="Q351" s="168"/>
      <c r="R351" s="168"/>
      <c r="S351" s="168"/>
      <c r="T351" s="168"/>
      <c r="U351" s="168"/>
      <c r="V351" s="168"/>
      <c r="W351" s="168"/>
      <c r="X351" s="168"/>
      <c r="Y351" s="168"/>
      <c r="Z351" s="168"/>
    </row>
    <row r="352" spans="1:26" ht="15.75" customHeight="1" x14ac:dyDescent="0.25">
      <c r="A352" s="124" t="s">
        <v>912</v>
      </c>
      <c r="B352" s="98" t="s">
        <v>593</v>
      </c>
      <c r="C352" s="81" t="s">
        <v>313</v>
      </c>
      <c r="D352" s="156"/>
      <c r="E352" s="73">
        <v>200000</v>
      </c>
      <c r="F352" s="109">
        <f t="shared" si="0"/>
        <v>4594431.1400000015</v>
      </c>
      <c r="G352" s="107"/>
      <c r="H352" s="107"/>
      <c r="I352" s="168"/>
      <c r="J352" s="168"/>
      <c r="K352" s="168"/>
      <c r="L352" s="168"/>
      <c r="M352" s="168"/>
      <c r="N352" s="168"/>
      <c r="O352" s="168"/>
      <c r="P352" s="168"/>
      <c r="Q352" s="168"/>
      <c r="R352" s="168"/>
      <c r="S352" s="168"/>
      <c r="T352" s="168"/>
      <c r="U352" s="168"/>
      <c r="V352" s="168"/>
      <c r="W352" s="168"/>
      <c r="X352" s="168"/>
      <c r="Y352" s="168"/>
      <c r="Z352" s="168"/>
    </row>
    <row r="353" spans="1:26" ht="15.75" customHeight="1" x14ac:dyDescent="0.25">
      <c r="A353" s="124" t="s">
        <v>673</v>
      </c>
      <c r="B353" s="98" t="s">
        <v>596</v>
      </c>
      <c r="C353" s="81" t="s">
        <v>826</v>
      </c>
      <c r="D353" s="156"/>
      <c r="E353" s="73">
        <v>26.88</v>
      </c>
      <c r="F353" s="109">
        <f t="shared" si="0"/>
        <v>4594404.2600000016</v>
      </c>
      <c r="G353" s="107"/>
      <c r="H353" s="107"/>
      <c r="I353" s="168"/>
      <c r="J353" s="168"/>
      <c r="K353" s="168"/>
      <c r="L353" s="168"/>
      <c r="M353" s="168"/>
      <c r="N353" s="168"/>
      <c r="O353" s="168"/>
      <c r="P353" s="168"/>
      <c r="Q353" s="168"/>
      <c r="R353" s="168"/>
      <c r="S353" s="168"/>
      <c r="T353" s="168"/>
      <c r="U353" s="168"/>
      <c r="V353" s="168"/>
      <c r="W353" s="168"/>
      <c r="X353" s="168"/>
      <c r="Y353" s="168"/>
      <c r="Z353" s="168"/>
    </row>
    <row r="354" spans="1:26" ht="15.75" customHeight="1" x14ac:dyDescent="0.25">
      <c r="A354" s="124" t="s">
        <v>673</v>
      </c>
      <c r="B354" s="98" t="s">
        <v>596</v>
      </c>
      <c r="C354" s="81" t="s">
        <v>908</v>
      </c>
      <c r="D354" s="156"/>
      <c r="E354" s="73">
        <v>20000</v>
      </c>
      <c r="F354" s="109">
        <f t="shared" si="0"/>
        <v>4574404.2600000016</v>
      </c>
      <c r="G354" s="107"/>
      <c r="H354" s="107"/>
      <c r="I354" s="168"/>
      <c r="J354" s="168"/>
      <c r="K354" s="168"/>
      <c r="L354" s="168"/>
      <c r="M354" s="168"/>
      <c r="N354" s="168"/>
      <c r="O354" s="168"/>
      <c r="P354" s="168"/>
      <c r="Q354" s="168"/>
      <c r="R354" s="168"/>
      <c r="S354" s="168"/>
      <c r="T354" s="168"/>
      <c r="U354" s="168"/>
      <c r="V354" s="168"/>
      <c r="W354" s="168"/>
      <c r="X354" s="168"/>
      <c r="Y354" s="168"/>
      <c r="Z354" s="168"/>
    </row>
    <row r="355" spans="1:26" ht="15.75" customHeight="1" x14ac:dyDescent="0.25">
      <c r="A355" s="124" t="s">
        <v>673</v>
      </c>
      <c r="B355" s="98" t="s">
        <v>596</v>
      </c>
      <c r="C355" s="81" t="s">
        <v>826</v>
      </c>
      <c r="D355" s="156"/>
      <c r="E355" s="73">
        <v>53.75</v>
      </c>
      <c r="F355" s="109">
        <f t="shared" si="0"/>
        <v>4574350.5100000016</v>
      </c>
      <c r="G355" s="107"/>
      <c r="H355" s="107"/>
      <c r="I355" s="168"/>
      <c r="J355" s="168"/>
      <c r="K355" s="168"/>
      <c r="L355" s="168"/>
      <c r="M355" s="168"/>
      <c r="N355" s="168"/>
      <c r="O355" s="168"/>
      <c r="P355" s="168"/>
      <c r="Q355" s="168"/>
      <c r="R355" s="168"/>
      <c r="S355" s="168"/>
      <c r="T355" s="168"/>
      <c r="U355" s="168"/>
      <c r="V355" s="168"/>
      <c r="W355" s="168"/>
      <c r="X355" s="168"/>
      <c r="Y355" s="168"/>
      <c r="Z355" s="168"/>
    </row>
    <row r="356" spans="1:26" ht="15.75" customHeight="1" x14ac:dyDescent="0.25">
      <c r="A356" s="124" t="s">
        <v>673</v>
      </c>
      <c r="B356" s="98" t="s">
        <v>596</v>
      </c>
      <c r="C356" s="81" t="s">
        <v>427</v>
      </c>
      <c r="D356" s="156"/>
      <c r="E356" s="73">
        <v>59000</v>
      </c>
      <c r="F356" s="109">
        <f t="shared" si="0"/>
        <v>4515350.5100000016</v>
      </c>
      <c r="G356" s="107"/>
      <c r="H356" s="107"/>
      <c r="I356" s="168"/>
      <c r="J356" s="168"/>
      <c r="K356" s="168"/>
      <c r="L356" s="168"/>
      <c r="M356" s="168"/>
      <c r="N356" s="168"/>
      <c r="O356" s="168"/>
      <c r="P356" s="168"/>
      <c r="Q356" s="168"/>
      <c r="R356" s="168"/>
      <c r="S356" s="168"/>
      <c r="T356" s="168"/>
      <c r="U356" s="168"/>
      <c r="V356" s="168"/>
      <c r="W356" s="168"/>
      <c r="X356" s="168"/>
      <c r="Y356" s="168"/>
      <c r="Z356" s="168"/>
    </row>
    <row r="357" spans="1:26" ht="15.75" customHeight="1" x14ac:dyDescent="0.25">
      <c r="A357" s="124" t="s">
        <v>913</v>
      </c>
      <c r="B357" s="98" t="s">
        <v>680</v>
      </c>
      <c r="C357" s="81" t="s">
        <v>914</v>
      </c>
      <c r="D357" s="160">
        <v>10000</v>
      </c>
      <c r="E357" s="1"/>
      <c r="F357" s="109">
        <f t="shared" si="0"/>
        <v>4525350.5100000016</v>
      </c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</row>
    <row r="358" spans="1:26" ht="15.75" customHeight="1" x14ac:dyDescent="0.25">
      <c r="A358" s="124" t="s">
        <v>915</v>
      </c>
      <c r="B358" s="81" t="s">
        <v>596</v>
      </c>
      <c r="C358" s="98" t="s">
        <v>826</v>
      </c>
      <c r="D358" s="156"/>
      <c r="E358" s="73">
        <v>26.88</v>
      </c>
      <c r="F358" s="109">
        <f t="shared" si="0"/>
        <v>4525323.6300000018</v>
      </c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</row>
    <row r="359" spans="1:26" ht="15.75" customHeight="1" x14ac:dyDescent="0.25">
      <c r="A359" s="124" t="s">
        <v>915</v>
      </c>
      <c r="B359" s="98" t="s">
        <v>596</v>
      </c>
      <c r="C359" s="98" t="s">
        <v>916</v>
      </c>
      <c r="D359" s="156"/>
      <c r="E359" s="73">
        <v>49000</v>
      </c>
      <c r="F359" s="109">
        <f t="shared" si="0"/>
        <v>4476323.6300000018</v>
      </c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</row>
    <row r="360" spans="1:26" ht="15.75" customHeight="1" x14ac:dyDescent="0.25">
      <c r="A360" s="124" t="s">
        <v>915</v>
      </c>
      <c r="B360" s="81" t="s">
        <v>884</v>
      </c>
      <c r="C360" s="98" t="s">
        <v>917</v>
      </c>
      <c r="D360" s="156"/>
      <c r="E360" s="73">
        <v>20000</v>
      </c>
      <c r="F360" s="109">
        <f t="shared" si="0"/>
        <v>4456323.6300000018</v>
      </c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</row>
    <row r="361" spans="1:26" ht="15.75" customHeight="1" x14ac:dyDescent="0.25">
      <c r="A361" s="124" t="s">
        <v>918</v>
      </c>
      <c r="B361" s="110"/>
      <c r="C361" s="81" t="s">
        <v>767</v>
      </c>
      <c r="D361" s="156"/>
      <c r="E361" s="73">
        <v>100</v>
      </c>
      <c r="F361" s="109">
        <f t="shared" si="0"/>
        <v>4456223.6300000018</v>
      </c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</row>
    <row r="362" spans="1:26" ht="15.75" customHeight="1" x14ac:dyDescent="0.25">
      <c r="A362" s="126" t="s">
        <v>918</v>
      </c>
      <c r="B362" s="81" t="s">
        <v>596</v>
      </c>
      <c r="C362" s="81" t="s">
        <v>620</v>
      </c>
      <c r="D362" s="160">
        <v>100000</v>
      </c>
      <c r="E362" s="1"/>
      <c r="F362" s="109">
        <f t="shared" si="0"/>
        <v>4556223.6300000018</v>
      </c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</row>
    <row r="363" spans="1:26" ht="15.75" customHeight="1" x14ac:dyDescent="0.25">
      <c r="A363" s="126" t="s">
        <v>919</v>
      </c>
      <c r="B363" s="81" t="s">
        <v>596</v>
      </c>
      <c r="C363" s="81" t="s">
        <v>920</v>
      </c>
      <c r="D363" s="160">
        <v>70000</v>
      </c>
      <c r="E363" s="1"/>
      <c r="F363" s="109">
        <f t="shared" si="0"/>
        <v>4626223.6300000018</v>
      </c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</row>
    <row r="364" spans="1:26" ht="15.75" customHeight="1" x14ac:dyDescent="0.25">
      <c r="A364" s="126" t="s">
        <v>919</v>
      </c>
      <c r="B364" s="98" t="s">
        <v>596</v>
      </c>
      <c r="C364" s="98" t="s">
        <v>627</v>
      </c>
      <c r="D364" s="160">
        <v>20000</v>
      </c>
      <c r="E364" s="1"/>
      <c r="F364" s="109">
        <f t="shared" si="0"/>
        <v>4646223.6300000018</v>
      </c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</row>
    <row r="365" spans="1:26" ht="15.75" customHeight="1" x14ac:dyDescent="0.25">
      <c r="A365" s="126" t="s">
        <v>919</v>
      </c>
      <c r="B365" s="98" t="s">
        <v>596</v>
      </c>
      <c r="C365" s="98" t="s">
        <v>414</v>
      </c>
      <c r="D365" s="160">
        <v>100000</v>
      </c>
      <c r="E365" s="1"/>
      <c r="F365" s="109">
        <f t="shared" si="0"/>
        <v>4746223.6300000018</v>
      </c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</row>
    <row r="366" spans="1:26" ht="15.75" customHeight="1" x14ac:dyDescent="0.25">
      <c r="A366" s="124" t="s">
        <v>675</v>
      </c>
      <c r="B366" s="98" t="s">
        <v>596</v>
      </c>
      <c r="C366" s="81" t="s">
        <v>676</v>
      </c>
      <c r="D366" s="160">
        <v>500</v>
      </c>
      <c r="E366" s="1"/>
      <c r="F366" s="109">
        <f t="shared" si="0"/>
        <v>4746723.6300000018</v>
      </c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</row>
    <row r="367" spans="1:26" ht="15.75" customHeight="1" x14ac:dyDescent="0.25">
      <c r="A367" s="124" t="s">
        <v>921</v>
      </c>
      <c r="B367" s="98" t="s">
        <v>596</v>
      </c>
      <c r="C367" s="81" t="s">
        <v>430</v>
      </c>
      <c r="D367" s="160">
        <v>10000</v>
      </c>
      <c r="E367" s="1"/>
      <c r="F367" s="109">
        <f t="shared" si="0"/>
        <v>4756723.6300000018</v>
      </c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</row>
    <row r="368" spans="1:26" ht="15.75" customHeight="1" x14ac:dyDescent="0.25">
      <c r="A368" s="124" t="s">
        <v>921</v>
      </c>
      <c r="B368" s="98" t="s">
        <v>593</v>
      </c>
      <c r="C368" s="81" t="s">
        <v>822</v>
      </c>
      <c r="D368" s="160">
        <v>20000</v>
      </c>
      <c r="E368" s="1"/>
      <c r="F368" s="109">
        <f t="shared" si="0"/>
        <v>4776723.6300000018</v>
      </c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</row>
    <row r="369" spans="1:26" ht="15.75" customHeight="1" x14ac:dyDescent="0.25">
      <c r="A369" s="124" t="s">
        <v>921</v>
      </c>
      <c r="B369" s="111"/>
      <c r="C369" s="81" t="s">
        <v>767</v>
      </c>
      <c r="D369" s="156"/>
      <c r="E369" s="73">
        <v>200</v>
      </c>
      <c r="F369" s="179">
        <f t="shared" si="0"/>
        <v>4776523.6300000018</v>
      </c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</row>
    <row r="370" spans="1:26" ht="15.75" customHeight="1" x14ac:dyDescent="0.25">
      <c r="A370" s="124" t="s">
        <v>922</v>
      </c>
      <c r="B370" s="98" t="s">
        <v>791</v>
      </c>
      <c r="C370" s="81" t="s">
        <v>923</v>
      </c>
      <c r="D370" s="166"/>
      <c r="E370" s="181">
        <v>428</v>
      </c>
      <c r="F370" s="178">
        <f t="shared" si="0"/>
        <v>4776095.6300000018</v>
      </c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</row>
    <row r="371" spans="1:26" ht="15.75" customHeight="1" x14ac:dyDescent="0.25">
      <c r="A371" s="124" t="s">
        <v>677</v>
      </c>
      <c r="B371" s="98" t="s">
        <v>596</v>
      </c>
      <c r="C371" s="81" t="s">
        <v>924</v>
      </c>
      <c r="D371" s="160">
        <v>20000</v>
      </c>
      <c r="E371" s="1"/>
      <c r="F371" s="109">
        <f t="shared" si="0"/>
        <v>4796095.6300000018</v>
      </c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</row>
    <row r="372" spans="1:26" ht="15.75" customHeight="1" x14ac:dyDescent="0.25">
      <c r="A372" s="124" t="s">
        <v>677</v>
      </c>
      <c r="B372" s="98" t="s">
        <v>596</v>
      </c>
      <c r="C372" s="81" t="s">
        <v>413</v>
      </c>
      <c r="D372" s="160">
        <v>30000</v>
      </c>
      <c r="E372" s="1"/>
      <c r="F372" s="109">
        <f t="shared" si="0"/>
        <v>4826095.6300000018</v>
      </c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</row>
    <row r="373" spans="1:26" ht="15.75" customHeight="1" x14ac:dyDescent="0.25">
      <c r="A373" s="124" t="s">
        <v>677</v>
      </c>
      <c r="B373" s="98" t="s">
        <v>593</v>
      </c>
      <c r="C373" s="81" t="s">
        <v>678</v>
      </c>
      <c r="D373" s="160">
        <v>500</v>
      </c>
      <c r="E373" s="1"/>
      <c r="F373" s="109">
        <f t="shared" si="0"/>
        <v>4826595.6300000018</v>
      </c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</row>
    <row r="374" spans="1:26" ht="15.75" customHeight="1" x14ac:dyDescent="0.25">
      <c r="A374" s="124" t="s">
        <v>677</v>
      </c>
      <c r="B374" s="98" t="s">
        <v>593</v>
      </c>
      <c r="C374" s="81" t="s">
        <v>807</v>
      </c>
      <c r="D374" s="156"/>
      <c r="E374" s="73">
        <v>230000</v>
      </c>
      <c r="F374" s="109">
        <f t="shared" si="0"/>
        <v>4596595.6300000018</v>
      </c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</row>
    <row r="375" spans="1:26" ht="15.75" customHeight="1" x14ac:dyDescent="0.25">
      <c r="A375" s="124" t="s">
        <v>677</v>
      </c>
      <c r="B375" s="98" t="s">
        <v>593</v>
      </c>
      <c r="C375" s="81" t="s">
        <v>925</v>
      </c>
      <c r="D375" s="156"/>
      <c r="E375" s="73">
        <v>40000</v>
      </c>
      <c r="F375" s="109">
        <f t="shared" si="0"/>
        <v>4556595.6300000018</v>
      </c>
      <c r="G375" s="107"/>
      <c r="H375" s="107"/>
      <c r="I375" s="168"/>
      <c r="J375" s="168"/>
      <c r="K375" s="168"/>
      <c r="L375" s="168"/>
      <c r="M375" s="168"/>
      <c r="N375" s="168"/>
      <c r="O375" s="168"/>
      <c r="P375" s="168"/>
      <c r="Q375" s="168"/>
      <c r="R375" s="168"/>
      <c r="S375" s="168"/>
      <c r="T375" s="168"/>
      <c r="U375" s="168"/>
      <c r="V375" s="168"/>
      <c r="W375" s="168"/>
      <c r="X375" s="168"/>
      <c r="Y375" s="168"/>
      <c r="Z375" s="168"/>
    </row>
    <row r="376" spans="1:26" ht="15.75" customHeight="1" x14ac:dyDescent="0.25">
      <c r="A376" s="124" t="s">
        <v>677</v>
      </c>
      <c r="B376" s="98" t="s">
        <v>596</v>
      </c>
      <c r="C376" s="81" t="s">
        <v>826</v>
      </c>
      <c r="D376" s="156"/>
      <c r="E376" s="73">
        <v>53.75</v>
      </c>
      <c r="F376" s="109">
        <f t="shared" si="0"/>
        <v>4556541.8800000018</v>
      </c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</row>
    <row r="377" spans="1:26" ht="15.75" customHeight="1" x14ac:dyDescent="0.25">
      <c r="A377" s="124" t="s">
        <v>677</v>
      </c>
      <c r="B377" s="98" t="s">
        <v>596</v>
      </c>
      <c r="C377" s="73" t="s">
        <v>247</v>
      </c>
      <c r="D377" s="156"/>
      <c r="E377" s="73">
        <v>700000</v>
      </c>
      <c r="F377" s="109">
        <f t="shared" si="0"/>
        <v>3856541.8800000018</v>
      </c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</row>
    <row r="378" spans="1:26" ht="15.75" customHeight="1" x14ac:dyDescent="0.25">
      <c r="A378" s="124" t="s">
        <v>679</v>
      </c>
      <c r="B378" s="98" t="s">
        <v>596</v>
      </c>
      <c r="C378" s="98" t="s">
        <v>266</v>
      </c>
      <c r="D378" s="160">
        <v>20000</v>
      </c>
      <c r="E378" s="1"/>
      <c r="F378" s="178">
        <f t="shared" si="0"/>
        <v>3876541.8800000018</v>
      </c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</row>
    <row r="379" spans="1:26" ht="15.75" customHeight="1" x14ac:dyDescent="0.25">
      <c r="A379" s="124" t="s">
        <v>679</v>
      </c>
      <c r="B379" s="98" t="s">
        <v>680</v>
      </c>
      <c r="C379" s="98" t="s">
        <v>681</v>
      </c>
      <c r="D379" s="160">
        <v>500</v>
      </c>
      <c r="E379" s="1"/>
      <c r="F379" s="178">
        <f t="shared" si="0"/>
        <v>3877041.8800000018</v>
      </c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</row>
    <row r="380" spans="1:26" ht="15.75" customHeight="1" x14ac:dyDescent="0.25">
      <c r="A380" s="124" t="s">
        <v>679</v>
      </c>
      <c r="B380" s="98" t="s">
        <v>596</v>
      </c>
      <c r="C380" s="98" t="s">
        <v>794</v>
      </c>
      <c r="D380" s="156"/>
      <c r="E380" s="73">
        <v>4081.78</v>
      </c>
      <c r="F380" s="178">
        <f t="shared" si="0"/>
        <v>3872960.100000002</v>
      </c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</row>
    <row r="381" spans="1:26" ht="15.75" customHeight="1" x14ac:dyDescent="0.25">
      <c r="A381" s="124" t="s">
        <v>679</v>
      </c>
      <c r="B381" s="98" t="s">
        <v>596</v>
      </c>
      <c r="C381" s="81" t="s">
        <v>926</v>
      </c>
      <c r="D381" s="160">
        <v>500</v>
      </c>
      <c r="E381" s="1"/>
      <c r="F381" s="178">
        <f t="shared" si="0"/>
        <v>3873460.100000002</v>
      </c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</row>
    <row r="382" spans="1:26" ht="15.75" customHeight="1" x14ac:dyDescent="0.25">
      <c r="A382" s="125">
        <v>6691980</v>
      </c>
      <c r="B382" s="98" t="s">
        <v>596</v>
      </c>
      <c r="C382" s="98" t="s">
        <v>431</v>
      </c>
      <c r="D382" s="160">
        <v>20000</v>
      </c>
      <c r="E382" s="1"/>
      <c r="F382" s="178">
        <f t="shared" si="0"/>
        <v>3893460.100000002</v>
      </c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</row>
    <row r="383" spans="1:26" ht="15.75" customHeight="1" x14ac:dyDescent="0.25">
      <c r="A383" s="125">
        <v>44567</v>
      </c>
      <c r="B383" s="98" t="s">
        <v>596</v>
      </c>
      <c r="C383" s="73" t="s">
        <v>625</v>
      </c>
      <c r="D383" s="160">
        <v>15000</v>
      </c>
      <c r="E383" s="1"/>
      <c r="F383" s="178">
        <f t="shared" si="0"/>
        <v>3908460.100000002</v>
      </c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</row>
    <row r="384" spans="1:26" ht="15.75" customHeight="1" x14ac:dyDescent="0.25">
      <c r="A384" s="125">
        <v>44567</v>
      </c>
      <c r="B384" s="98" t="s">
        <v>596</v>
      </c>
      <c r="C384" s="73" t="s">
        <v>641</v>
      </c>
      <c r="D384" s="160">
        <v>32000</v>
      </c>
      <c r="E384" s="1"/>
      <c r="F384" s="178">
        <f t="shared" si="0"/>
        <v>3940460.100000002</v>
      </c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</row>
    <row r="385" spans="1:26" ht="15.75" customHeight="1" x14ac:dyDescent="0.25">
      <c r="A385" s="125">
        <v>44567</v>
      </c>
      <c r="B385" s="98" t="s">
        <v>596</v>
      </c>
      <c r="C385" s="73" t="s">
        <v>892</v>
      </c>
      <c r="D385" s="160">
        <v>72000</v>
      </c>
      <c r="E385" s="1"/>
      <c r="F385" s="178">
        <f t="shared" si="0"/>
        <v>4012460.100000002</v>
      </c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</row>
    <row r="386" spans="1:26" ht="15.75" customHeight="1" x14ac:dyDescent="0.25">
      <c r="A386" s="125">
        <v>44598</v>
      </c>
      <c r="B386" s="98" t="s">
        <v>593</v>
      </c>
      <c r="C386" s="73" t="s">
        <v>682</v>
      </c>
      <c r="D386" s="160">
        <v>500</v>
      </c>
      <c r="E386" s="1"/>
      <c r="F386" s="178">
        <f t="shared" si="0"/>
        <v>4012960.100000002</v>
      </c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</row>
    <row r="387" spans="1:26" ht="15.75" customHeight="1" x14ac:dyDescent="0.25">
      <c r="A387" s="125">
        <v>44598</v>
      </c>
      <c r="B387" s="98" t="s">
        <v>596</v>
      </c>
      <c r="C387" s="128" t="s">
        <v>683</v>
      </c>
      <c r="D387" s="160">
        <v>500</v>
      </c>
      <c r="E387" s="1"/>
      <c r="F387" s="178">
        <f t="shared" si="0"/>
        <v>4013460.100000002</v>
      </c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</row>
    <row r="388" spans="1:26" ht="15.75" customHeight="1" x14ac:dyDescent="0.25">
      <c r="A388" s="125">
        <v>44626</v>
      </c>
      <c r="B388" s="98" t="s">
        <v>593</v>
      </c>
      <c r="C388" s="98" t="s">
        <v>927</v>
      </c>
      <c r="D388" s="160">
        <v>500</v>
      </c>
      <c r="E388" s="1"/>
      <c r="F388" s="178">
        <f t="shared" si="0"/>
        <v>4013960.100000002</v>
      </c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</row>
    <row r="389" spans="1:26" ht="15.75" customHeight="1" x14ac:dyDescent="0.25">
      <c r="A389" s="125">
        <v>44626</v>
      </c>
      <c r="B389" s="98" t="s">
        <v>593</v>
      </c>
      <c r="C389" s="98" t="s">
        <v>336</v>
      </c>
      <c r="D389" s="156"/>
      <c r="E389" s="73">
        <v>50000</v>
      </c>
      <c r="F389" s="178">
        <f t="shared" si="0"/>
        <v>3963960.100000002</v>
      </c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</row>
    <row r="390" spans="1:26" ht="15.75" customHeight="1" x14ac:dyDescent="0.25">
      <c r="A390" s="125">
        <v>44626</v>
      </c>
      <c r="B390" s="98" t="s">
        <v>593</v>
      </c>
      <c r="C390" s="98" t="s">
        <v>616</v>
      </c>
      <c r="D390" s="156"/>
      <c r="E390" s="73">
        <v>25000</v>
      </c>
      <c r="F390" s="178">
        <f t="shared" si="0"/>
        <v>3938960.100000002</v>
      </c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</row>
    <row r="391" spans="1:26" ht="15.75" customHeight="1" x14ac:dyDescent="0.25">
      <c r="A391" s="125">
        <v>44626</v>
      </c>
      <c r="B391" s="98" t="s">
        <v>593</v>
      </c>
      <c r="C391" s="98" t="s">
        <v>140</v>
      </c>
      <c r="D391" s="156"/>
      <c r="E391" s="73">
        <v>11000</v>
      </c>
      <c r="F391" s="178">
        <f t="shared" si="0"/>
        <v>3927960.100000002</v>
      </c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</row>
    <row r="392" spans="1:26" ht="15.75" customHeight="1" x14ac:dyDescent="0.25">
      <c r="A392" s="125">
        <v>44626</v>
      </c>
      <c r="B392" s="98" t="s">
        <v>593</v>
      </c>
      <c r="C392" s="73" t="s">
        <v>73</v>
      </c>
      <c r="D392" s="156"/>
      <c r="E392" s="73">
        <v>18700</v>
      </c>
      <c r="F392" s="178">
        <f t="shared" si="0"/>
        <v>3909260.100000002</v>
      </c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</row>
    <row r="393" spans="1:26" ht="15.75" customHeight="1" x14ac:dyDescent="0.25">
      <c r="A393" s="125">
        <v>44657</v>
      </c>
      <c r="B393" s="98" t="s">
        <v>593</v>
      </c>
      <c r="C393" s="73" t="s">
        <v>771</v>
      </c>
      <c r="D393" s="160">
        <v>100000</v>
      </c>
      <c r="E393" s="1"/>
      <c r="F393" s="178">
        <f t="shared" si="0"/>
        <v>4009260.100000002</v>
      </c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</row>
    <row r="394" spans="1:26" ht="15.75" customHeight="1" x14ac:dyDescent="0.25">
      <c r="A394" s="125">
        <v>44657</v>
      </c>
      <c r="B394" s="111"/>
      <c r="C394" s="98" t="s">
        <v>767</v>
      </c>
      <c r="D394" s="156"/>
      <c r="E394" s="73">
        <v>350</v>
      </c>
      <c r="F394" s="178">
        <f t="shared" si="0"/>
        <v>4008910.100000002</v>
      </c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</row>
    <row r="395" spans="1:26" ht="15.75" customHeight="1" x14ac:dyDescent="0.25">
      <c r="A395" s="127">
        <v>44687</v>
      </c>
      <c r="B395" s="81" t="s">
        <v>596</v>
      </c>
      <c r="C395" s="81" t="s">
        <v>685</v>
      </c>
      <c r="D395" s="161">
        <v>10500</v>
      </c>
      <c r="E395" s="61"/>
      <c r="F395" s="182">
        <f t="shared" si="0"/>
        <v>4019410.100000002</v>
      </c>
      <c r="G395" s="183"/>
      <c r="H395" s="183"/>
      <c r="I395" s="183"/>
      <c r="J395" s="183"/>
      <c r="K395" s="183"/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</row>
    <row r="396" spans="1:26" ht="15.75" customHeight="1" x14ac:dyDescent="0.25">
      <c r="A396" s="125">
        <v>44718</v>
      </c>
      <c r="B396" s="111"/>
      <c r="C396" s="98" t="s">
        <v>928</v>
      </c>
      <c r="D396" s="160">
        <v>15000</v>
      </c>
      <c r="E396" s="1"/>
      <c r="F396" s="178">
        <f t="shared" si="0"/>
        <v>4034410.100000002</v>
      </c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</row>
    <row r="397" spans="1:26" ht="15.75" customHeight="1" x14ac:dyDescent="0.25">
      <c r="A397" s="125">
        <v>44718</v>
      </c>
      <c r="B397" s="98" t="s">
        <v>593</v>
      </c>
      <c r="C397" s="98" t="s">
        <v>686</v>
      </c>
      <c r="D397" s="160">
        <v>500</v>
      </c>
      <c r="E397" s="1"/>
      <c r="F397" s="178">
        <f t="shared" si="0"/>
        <v>4034910.100000002</v>
      </c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</row>
    <row r="398" spans="1:26" ht="15.75" customHeight="1" x14ac:dyDescent="0.25">
      <c r="A398" s="125">
        <v>44718</v>
      </c>
      <c r="B398" s="98" t="s">
        <v>593</v>
      </c>
      <c r="C398" s="98" t="s">
        <v>837</v>
      </c>
      <c r="D398" s="160">
        <v>30000</v>
      </c>
      <c r="E398" s="1"/>
      <c r="F398" s="178">
        <f t="shared" si="0"/>
        <v>4064910.100000002</v>
      </c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</row>
    <row r="399" spans="1:26" ht="15.75" customHeight="1" x14ac:dyDescent="0.25">
      <c r="A399" s="125">
        <v>44718</v>
      </c>
      <c r="B399" s="98" t="s">
        <v>596</v>
      </c>
      <c r="C399" s="98" t="s">
        <v>294</v>
      </c>
      <c r="D399" s="160">
        <v>500</v>
      </c>
      <c r="E399" s="1"/>
      <c r="F399" s="178">
        <f t="shared" si="0"/>
        <v>4065410.100000002</v>
      </c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</row>
    <row r="400" spans="1:26" ht="15.75" customHeight="1" x14ac:dyDescent="0.25">
      <c r="A400" s="125">
        <v>44718</v>
      </c>
      <c r="B400" s="98" t="s">
        <v>593</v>
      </c>
      <c r="C400" s="98" t="s">
        <v>929</v>
      </c>
      <c r="D400" s="160">
        <v>20000</v>
      </c>
      <c r="E400" s="1"/>
      <c r="F400" s="178">
        <f t="shared" si="0"/>
        <v>4085410.100000002</v>
      </c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</row>
    <row r="401" spans="1:26" ht="15.75" customHeight="1" x14ac:dyDescent="0.25">
      <c r="A401" s="125">
        <v>44718</v>
      </c>
      <c r="B401" s="98" t="s">
        <v>593</v>
      </c>
      <c r="C401" s="98" t="s">
        <v>930</v>
      </c>
      <c r="D401" s="160">
        <v>5000</v>
      </c>
      <c r="E401" s="1"/>
      <c r="F401" s="178">
        <f t="shared" si="0"/>
        <v>4090410.100000002</v>
      </c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</row>
    <row r="402" spans="1:26" ht="15.75" customHeight="1" x14ac:dyDescent="0.25">
      <c r="A402" s="125">
        <v>44718</v>
      </c>
      <c r="B402" s="98" t="s">
        <v>593</v>
      </c>
      <c r="C402" s="98" t="s">
        <v>931</v>
      </c>
      <c r="D402" s="160">
        <v>20000</v>
      </c>
      <c r="E402" s="1"/>
      <c r="F402" s="178">
        <f t="shared" si="0"/>
        <v>4110410.100000002</v>
      </c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</row>
    <row r="403" spans="1:26" ht="15.75" customHeight="1" x14ac:dyDescent="0.25">
      <c r="A403" s="125">
        <v>44718</v>
      </c>
      <c r="B403" s="98" t="s">
        <v>593</v>
      </c>
      <c r="C403" s="98" t="s">
        <v>932</v>
      </c>
      <c r="D403" s="156"/>
      <c r="E403" s="73">
        <v>400000</v>
      </c>
      <c r="F403" s="178">
        <f t="shared" si="0"/>
        <v>3710410.100000002</v>
      </c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</row>
    <row r="404" spans="1:26" ht="15.75" customHeight="1" x14ac:dyDescent="0.25">
      <c r="A404" s="125">
        <v>44718</v>
      </c>
      <c r="B404" s="98" t="s">
        <v>593</v>
      </c>
      <c r="C404" s="98" t="s">
        <v>728</v>
      </c>
      <c r="D404" s="156"/>
      <c r="E404" s="73">
        <v>240000</v>
      </c>
      <c r="F404" s="178">
        <f t="shared" si="0"/>
        <v>3470410.100000002</v>
      </c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</row>
    <row r="405" spans="1:26" ht="15.75" customHeight="1" x14ac:dyDescent="0.25">
      <c r="A405" s="125">
        <v>44718</v>
      </c>
      <c r="B405" s="98" t="s">
        <v>593</v>
      </c>
      <c r="C405" s="98" t="s">
        <v>927</v>
      </c>
      <c r="D405" s="156"/>
      <c r="E405" s="73">
        <v>200000</v>
      </c>
      <c r="F405" s="178">
        <f t="shared" si="0"/>
        <v>3270410.100000002</v>
      </c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</row>
    <row r="406" spans="1:26" ht="15.75" customHeight="1" x14ac:dyDescent="0.25">
      <c r="A406" s="125">
        <v>44718</v>
      </c>
      <c r="B406" s="98" t="s">
        <v>593</v>
      </c>
      <c r="C406" s="98" t="s">
        <v>682</v>
      </c>
      <c r="D406" s="156"/>
      <c r="E406" s="73">
        <v>30000</v>
      </c>
      <c r="F406" s="178">
        <f t="shared" si="0"/>
        <v>3240410.100000002</v>
      </c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</row>
    <row r="407" spans="1:26" ht="15.75" customHeight="1" x14ac:dyDescent="0.25">
      <c r="A407" s="125">
        <v>44748</v>
      </c>
      <c r="B407" s="98" t="s">
        <v>596</v>
      </c>
      <c r="C407" s="98" t="s">
        <v>933</v>
      </c>
      <c r="D407" s="160">
        <v>50000</v>
      </c>
      <c r="E407" s="1"/>
      <c r="F407" s="109">
        <f t="shared" si="0"/>
        <v>3290410.100000002</v>
      </c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</row>
    <row r="408" spans="1:26" ht="15.75" customHeight="1" x14ac:dyDescent="0.25">
      <c r="A408" s="125">
        <v>44748</v>
      </c>
      <c r="B408" s="111"/>
      <c r="C408" s="98" t="s">
        <v>934</v>
      </c>
      <c r="D408" s="160">
        <v>20000</v>
      </c>
      <c r="E408" s="1"/>
      <c r="F408" s="109">
        <f t="shared" si="0"/>
        <v>3310410.100000002</v>
      </c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</row>
    <row r="409" spans="1:26" ht="15.75" customHeight="1" x14ac:dyDescent="0.25">
      <c r="A409" s="125">
        <v>44779</v>
      </c>
      <c r="B409" s="98" t="s">
        <v>596</v>
      </c>
      <c r="C409" s="98" t="s">
        <v>422</v>
      </c>
      <c r="D409" s="160">
        <v>30000</v>
      </c>
      <c r="E409" s="1"/>
      <c r="F409" s="109">
        <f t="shared" si="0"/>
        <v>3340410.100000002</v>
      </c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</row>
    <row r="410" spans="1:26" ht="15.75" customHeight="1" x14ac:dyDescent="0.25">
      <c r="A410" s="127">
        <v>44779</v>
      </c>
      <c r="B410" s="81"/>
      <c r="C410" s="81" t="s">
        <v>935</v>
      </c>
      <c r="D410" s="161">
        <v>10000</v>
      </c>
      <c r="E410" s="61"/>
      <c r="F410" s="169">
        <f t="shared" si="0"/>
        <v>3350410.100000002</v>
      </c>
      <c r="G410" s="183"/>
      <c r="H410" s="183"/>
      <c r="I410" s="183"/>
      <c r="J410" s="183"/>
      <c r="K410" s="183"/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</row>
    <row r="411" spans="1:26" ht="15.75" customHeight="1" x14ac:dyDescent="0.25">
      <c r="A411" s="127">
        <v>44779</v>
      </c>
      <c r="B411" s="81"/>
      <c r="C411" s="81" t="s">
        <v>688</v>
      </c>
      <c r="D411" s="161">
        <v>500</v>
      </c>
      <c r="E411" s="61"/>
      <c r="F411" s="169">
        <f t="shared" si="0"/>
        <v>3350910.100000002</v>
      </c>
      <c r="G411" s="183"/>
      <c r="H411" s="183"/>
      <c r="I411" s="183"/>
      <c r="J411" s="183"/>
      <c r="K411" s="183"/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</row>
    <row r="412" spans="1:26" ht="15.75" customHeight="1" x14ac:dyDescent="0.25">
      <c r="A412" s="125">
        <v>44779</v>
      </c>
      <c r="B412" s="98"/>
      <c r="C412" s="98" t="s">
        <v>687</v>
      </c>
      <c r="D412" s="160">
        <v>500</v>
      </c>
      <c r="E412" s="1"/>
      <c r="F412" s="109">
        <f t="shared" si="0"/>
        <v>3351410.100000002</v>
      </c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</row>
    <row r="413" spans="1:26" ht="15.75" customHeight="1" x14ac:dyDescent="0.25">
      <c r="A413" s="125">
        <v>44810</v>
      </c>
      <c r="B413" s="98" t="s">
        <v>596</v>
      </c>
      <c r="C413" s="98" t="s">
        <v>826</v>
      </c>
      <c r="D413" s="156"/>
      <c r="E413" s="73">
        <v>26.88</v>
      </c>
      <c r="F413" s="178">
        <f t="shared" si="0"/>
        <v>3351383.2200000021</v>
      </c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</row>
    <row r="414" spans="1:26" ht="15.75" customHeight="1" x14ac:dyDescent="0.25">
      <c r="A414" s="125">
        <v>44810</v>
      </c>
      <c r="B414" s="98" t="s">
        <v>596</v>
      </c>
      <c r="C414" s="98" t="s">
        <v>936</v>
      </c>
      <c r="D414" s="156"/>
      <c r="E414" s="73">
        <v>10500</v>
      </c>
      <c r="F414" s="109">
        <f t="shared" si="0"/>
        <v>3340883.2200000021</v>
      </c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</row>
    <row r="415" spans="1:26" ht="15.75" customHeight="1" x14ac:dyDescent="0.25">
      <c r="A415" s="125">
        <v>44810</v>
      </c>
      <c r="B415" s="98" t="s">
        <v>596</v>
      </c>
      <c r="C415" s="98" t="s">
        <v>826</v>
      </c>
      <c r="D415" s="156"/>
      <c r="E415" s="73">
        <v>53.75</v>
      </c>
      <c r="F415" s="109">
        <f t="shared" si="0"/>
        <v>3340829.4700000021</v>
      </c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</row>
    <row r="416" spans="1:26" ht="15.75" customHeight="1" x14ac:dyDescent="0.25">
      <c r="A416" s="125">
        <v>44810</v>
      </c>
      <c r="B416" s="98" t="s">
        <v>596</v>
      </c>
      <c r="C416" s="98" t="s">
        <v>294</v>
      </c>
      <c r="D416" s="160"/>
      <c r="E416" s="73">
        <v>560000</v>
      </c>
      <c r="F416" s="109">
        <f t="shared" si="0"/>
        <v>2780829.4700000021</v>
      </c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</row>
    <row r="417" spans="1:26" ht="15.75" customHeight="1" x14ac:dyDescent="0.25">
      <c r="A417" s="125">
        <v>44871</v>
      </c>
      <c r="B417" s="111"/>
      <c r="C417" s="98" t="s">
        <v>767</v>
      </c>
      <c r="D417" s="156"/>
      <c r="E417" s="73">
        <v>450</v>
      </c>
      <c r="F417" s="109">
        <f t="shared" si="0"/>
        <v>2780379.4700000021</v>
      </c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</row>
    <row r="418" spans="1:26" ht="15.75" customHeight="1" x14ac:dyDescent="0.25">
      <c r="A418" s="124" t="s">
        <v>937</v>
      </c>
      <c r="B418" s="98" t="s">
        <v>596</v>
      </c>
      <c r="C418" s="98" t="s">
        <v>387</v>
      </c>
      <c r="D418" s="160">
        <v>1000</v>
      </c>
      <c r="E418" s="1"/>
      <c r="F418" s="109">
        <f t="shared" si="0"/>
        <v>2781379.4700000021</v>
      </c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</row>
    <row r="419" spans="1:26" ht="15.75" customHeight="1" x14ac:dyDescent="0.25">
      <c r="A419" s="124" t="s">
        <v>938</v>
      </c>
      <c r="B419" s="98" t="s">
        <v>593</v>
      </c>
      <c r="C419" s="98" t="s">
        <v>387</v>
      </c>
      <c r="D419" s="160"/>
      <c r="E419" s="73">
        <v>1100000</v>
      </c>
      <c r="F419" s="109">
        <f t="shared" si="0"/>
        <v>1681379.4700000021</v>
      </c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</row>
    <row r="420" spans="1:26" ht="15.75" customHeight="1" x14ac:dyDescent="0.25">
      <c r="A420" s="124" t="s">
        <v>938</v>
      </c>
      <c r="B420" s="98" t="s">
        <v>593</v>
      </c>
      <c r="C420" s="81" t="s">
        <v>907</v>
      </c>
      <c r="D420" s="156"/>
      <c r="E420" s="73">
        <v>50000</v>
      </c>
      <c r="F420" s="109">
        <f t="shared" si="0"/>
        <v>1631379.4700000021</v>
      </c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</row>
    <row r="421" spans="1:26" ht="15.75" customHeight="1" x14ac:dyDescent="0.25">
      <c r="A421" s="124" t="s">
        <v>939</v>
      </c>
      <c r="B421" s="98" t="s">
        <v>593</v>
      </c>
      <c r="C421" s="81" t="s">
        <v>940</v>
      </c>
      <c r="D421" s="156"/>
      <c r="E421" s="73">
        <v>600000</v>
      </c>
      <c r="F421" s="109">
        <f t="shared" si="0"/>
        <v>1031379.4700000021</v>
      </c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</row>
    <row r="422" spans="1:26" ht="15.75" customHeight="1" x14ac:dyDescent="0.25">
      <c r="A422" s="124" t="s">
        <v>939</v>
      </c>
      <c r="B422" s="98" t="s">
        <v>596</v>
      </c>
      <c r="C422" s="81" t="s">
        <v>826</v>
      </c>
      <c r="D422" s="156"/>
      <c r="E422" s="73">
        <v>26.88</v>
      </c>
      <c r="F422" s="109">
        <f t="shared" si="0"/>
        <v>1031352.5900000021</v>
      </c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</row>
    <row r="423" spans="1:26" ht="15.75" customHeight="1" x14ac:dyDescent="0.25">
      <c r="A423" s="124" t="s">
        <v>939</v>
      </c>
      <c r="B423" s="98" t="s">
        <v>596</v>
      </c>
      <c r="C423" s="81" t="s">
        <v>621</v>
      </c>
      <c r="D423" s="156"/>
      <c r="E423" s="73">
        <v>26500</v>
      </c>
      <c r="F423" s="178">
        <f t="shared" si="0"/>
        <v>1004852.5900000021</v>
      </c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</row>
    <row r="424" spans="1:26" ht="15.75" customHeight="1" x14ac:dyDescent="0.25">
      <c r="A424" s="124" t="s">
        <v>689</v>
      </c>
      <c r="B424" s="111"/>
      <c r="C424" s="98" t="s">
        <v>690</v>
      </c>
      <c r="D424" s="160">
        <v>500</v>
      </c>
      <c r="E424" s="1"/>
      <c r="F424" s="109">
        <f t="shared" si="0"/>
        <v>1005352.5900000021</v>
      </c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</row>
    <row r="425" spans="1:26" ht="15.75" customHeight="1" x14ac:dyDescent="0.25">
      <c r="A425" s="124" t="s">
        <v>689</v>
      </c>
      <c r="B425" s="98" t="s">
        <v>593</v>
      </c>
      <c r="C425" s="98" t="s">
        <v>941</v>
      </c>
      <c r="D425" s="160">
        <v>415750</v>
      </c>
      <c r="E425" s="1"/>
      <c r="F425" s="169">
        <f t="shared" si="0"/>
        <v>1421102.5900000022</v>
      </c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</row>
    <row r="426" spans="1:26" ht="15.75" customHeight="1" x14ac:dyDescent="0.25">
      <c r="A426" s="124" t="s">
        <v>689</v>
      </c>
      <c r="B426" s="98" t="s">
        <v>593</v>
      </c>
      <c r="C426" s="98" t="s">
        <v>901</v>
      </c>
      <c r="D426" s="160">
        <v>383316.66</v>
      </c>
      <c r="E426" s="1"/>
      <c r="F426" s="109">
        <f t="shared" si="0"/>
        <v>1804419.2500000021</v>
      </c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</row>
    <row r="427" spans="1:26" ht="15.75" customHeight="1" x14ac:dyDescent="0.25">
      <c r="A427" s="124" t="s">
        <v>942</v>
      </c>
      <c r="B427" s="98" t="s">
        <v>593</v>
      </c>
      <c r="C427" s="98" t="s">
        <v>943</v>
      </c>
      <c r="D427" s="160">
        <v>1717060.34</v>
      </c>
      <c r="E427" s="1"/>
      <c r="F427" s="109">
        <f t="shared" si="0"/>
        <v>3521479.5900000022</v>
      </c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</row>
    <row r="428" spans="1:26" ht="15.75" customHeight="1" x14ac:dyDescent="0.25">
      <c r="A428" s="124" t="s">
        <v>944</v>
      </c>
      <c r="B428" s="111"/>
      <c r="C428" s="98" t="s">
        <v>767</v>
      </c>
      <c r="D428" s="156"/>
      <c r="E428" s="73">
        <v>150</v>
      </c>
      <c r="F428" s="109">
        <f t="shared" si="0"/>
        <v>3521329.5900000022</v>
      </c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</row>
    <row r="429" spans="1:26" ht="15.75" customHeight="1" x14ac:dyDescent="0.25">
      <c r="A429" s="124" t="s">
        <v>945</v>
      </c>
      <c r="B429" s="98" t="s">
        <v>593</v>
      </c>
      <c r="C429" s="98" t="s">
        <v>395</v>
      </c>
      <c r="D429" s="156"/>
      <c r="E429" s="73">
        <v>499000</v>
      </c>
      <c r="F429" s="109">
        <f t="shared" si="0"/>
        <v>3022329.5900000022</v>
      </c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</row>
    <row r="430" spans="1:26" ht="15.75" customHeight="1" x14ac:dyDescent="0.25">
      <c r="A430" s="126" t="s">
        <v>945</v>
      </c>
      <c r="B430" s="98" t="s">
        <v>593</v>
      </c>
      <c r="C430" s="98" t="s">
        <v>140</v>
      </c>
      <c r="D430" s="156"/>
      <c r="E430" s="73">
        <v>250000</v>
      </c>
      <c r="F430" s="109">
        <f t="shared" si="0"/>
        <v>2772329.5900000022</v>
      </c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</row>
    <row r="431" spans="1:26" ht="15.75" customHeight="1" x14ac:dyDescent="0.25">
      <c r="A431" s="124" t="s">
        <v>945</v>
      </c>
      <c r="B431" s="98" t="s">
        <v>593</v>
      </c>
      <c r="C431" s="98" t="s">
        <v>946</v>
      </c>
      <c r="D431" s="156"/>
      <c r="E431" s="73">
        <v>20000</v>
      </c>
      <c r="F431" s="109">
        <f t="shared" si="0"/>
        <v>2752329.5900000022</v>
      </c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</row>
    <row r="432" spans="1:26" ht="15.75" customHeight="1" x14ac:dyDescent="0.25">
      <c r="A432" s="124" t="s">
        <v>947</v>
      </c>
      <c r="B432" s="98" t="s">
        <v>596</v>
      </c>
      <c r="C432" s="98" t="s">
        <v>826</v>
      </c>
      <c r="D432" s="156"/>
      <c r="E432" s="73">
        <v>53.75</v>
      </c>
      <c r="F432" s="109">
        <f t="shared" si="0"/>
        <v>2752275.8400000022</v>
      </c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</row>
    <row r="433" spans="1:26" ht="15.75" customHeight="1" x14ac:dyDescent="0.25">
      <c r="A433" s="124" t="s">
        <v>947</v>
      </c>
      <c r="B433" s="98" t="s">
        <v>596</v>
      </c>
      <c r="C433" s="98" t="s">
        <v>266</v>
      </c>
      <c r="D433" s="156"/>
      <c r="E433" s="73">
        <v>130000</v>
      </c>
      <c r="F433" s="109">
        <f t="shared" si="0"/>
        <v>2622275.8400000022</v>
      </c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</row>
    <row r="434" spans="1:26" ht="15.75" customHeight="1" x14ac:dyDescent="0.25">
      <c r="A434" s="124" t="s">
        <v>947</v>
      </c>
      <c r="B434" s="98" t="s">
        <v>596</v>
      </c>
      <c r="C434" s="98" t="s">
        <v>948</v>
      </c>
      <c r="D434" s="160">
        <v>200000</v>
      </c>
      <c r="E434" s="1"/>
      <c r="F434" s="109">
        <f t="shared" si="0"/>
        <v>2822275.8400000022</v>
      </c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</row>
    <row r="435" spans="1:26" ht="15.75" customHeight="1" x14ac:dyDescent="0.25">
      <c r="A435" s="124" t="s">
        <v>691</v>
      </c>
      <c r="B435" s="98" t="s">
        <v>596</v>
      </c>
      <c r="C435" s="98" t="s">
        <v>692</v>
      </c>
      <c r="D435" s="160">
        <v>500</v>
      </c>
      <c r="E435" s="1"/>
      <c r="F435" s="109">
        <f t="shared" si="0"/>
        <v>2822775.8400000022</v>
      </c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</row>
    <row r="436" spans="1:26" ht="15.75" customHeight="1" x14ac:dyDescent="0.25">
      <c r="A436" s="124" t="s">
        <v>949</v>
      </c>
      <c r="B436" s="98" t="s">
        <v>596</v>
      </c>
      <c r="C436" s="98" t="s">
        <v>414</v>
      </c>
      <c r="D436" s="160">
        <v>200000</v>
      </c>
      <c r="E436" s="1"/>
      <c r="F436" s="109">
        <f t="shared" si="0"/>
        <v>3022775.8400000022</v>
      </c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</row>
    <row r="437" spans="1:26" ht="15.75" customHeight="1" x14ac:dyDescent="0.25">
      <c r="A437" s="124" t="s">
        <v>949</v>
      </c>
      <c r="B437" s="98" t="s">
        <v>596</v>
      </c>
      <c r="C437" s="81" t="s">
        <v>826</v>
      </c>
      <c r="D437" s="156"/>
      <c r="E437" s="73">
        <v>53.75</v>
      </c>
      <c r="F437" s="109">
        <f t="shared" si="0"/>
        <v>3022722.0900000022</v>
      </c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</row>
    <row r="438" spans="1:26" ht="15.75" customHeight="1" x14ac:dyDescent="0.25">
      <c r="A438" s="124" t="s">
        <v>949</v>
      </c>
      <c r="B438" s="98" t="s">
        <v>596</v>
      </c>
      <c r="C438" s="98" t="s">
        <v>950</v>
      </c>
      <c r="D438" s="156"/>
      <c r="E438" s="73">
        <v>200000</v>
      </c>
      <c r="F438" s="109">
        <f t="shared" si="0"/>
        <v>2822722.0900000022</v>
      </c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</row>
    <row r="439" spans="1:26" ht="15.75" customHeight="1" x14ac:dyDescent="0.25">
      <c r="A439" s="124" t="s">
        <v>949</v>
      </c>
      <c r="B439" s="98" t="s">
        <v>596</v>
      </c>
      <c r="C439" s="98" t="s">
        <v>826</v>
      </c>
      <c r="D439" s="156"/>
      <c r="E439" s="73">
        <v>53.75</v>
      </c>
      <c r="F439" s="109">
        <f t="shared" si="0"/>
        <v>2822668.3400000022</v>
      </c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</row>
    <row r="440" spans="1:26" ht="15.75" customHeight="1" x14ac:dyDescent="0.25">
      <c r="A440" s="124" t="s">
        <v>949</v>
      </c>
      <c r="B440" s="98" t="s">
        <v>596</v>
      </c>
      <c r="C440" s="98" t="s">
        <v>951</v>
      </c>
      <c r="D440" s="156"/>
      <c r="E440" s="73">
        <v>520000</v>
      </c>
      <c r="F440" s="109">
        <f t="shared" si="0"/>
        <v>2302668.3400000022</v>
      </c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</row>
    <row r="441" spans="1:26" ht="15.75" customHeight="1" x14ac:dyDescent="0.25">
      <c r="A441" s="124" t="s">
        <v>952</v>
      </c>
      <c r="B441" s="111"/>
      <c r="C441" s="98" t="s">
        <v>767</v>
      </c>
      <c r="D441" s="156"/>
      <c r="E441" s="73">
        <v>100</v>
      </c>
      <c r="F441" s="109">
        <f t="shared" si="0"/>
        <v>2302568.3400000022</v>
      </c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</row>
    <row r="442" spans="1:26" ht="15.75" customHeight="1" x14ac:dyDescent="0.25">
      <c r="A442" s="124" t="s">
        <v>953</v>
      </c>
      <c r="B442" s="111"/>
      <c r="C442" s="98" t="s">
        <v>954</v>
      </c>
      <c r="D442" s="156"/>
      <c r="E442" s="73">
        <v>280</v>
      </c>
      <c r="F442" s="109">
        <f t="shared" si="0"/>
        <v>2302288.3400000022</v>
      </c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</row>
    <row r="443" spans="1:26" ht="15.75" customHeight="1" x14ac:dyDescent="0.25">
      <c r="A443" s="124" t="s">
        <v>955</v>
      </c>
      <c r="B443" s="98" t="s">
        <v>593</v>
      </c>
      <c r="C443" s="98" t="s">
        <v>413</v>
      </c>
      <c r="D443" s="160">
        <v>50000</v>
      </c>
      <c r="E443" s="1"/>
      <c r="F443" s="109">
        <f t="shared" si="0"/>
        <v>2352288.3400000022</v>
      </c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</row>
    <row r="444" spans="1:26" ht="15.75" customHeight="1" x14ac:dyDescent="0.25">
      <c r="A444" s="124" t="s">
        <v>956</v>
      </c>
      <c r="B444" s="98" t="s">
        <v>593</v>
      </c>
      <c r="C444" s="98" t="s">
        <v>620</v>
      </c>
      <c r="D444" s="160">
        <v>100000</v>
      </c>
      <c r="E444" s="1"/>
      <c r="F444" s="109">
        <f t="shared" si="0"/>
        <v>2452288.3400000022</v>
      </c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</row>
    <row r="445" spans="1:26" ht="15.75" customHeight="1" x14ac:dyDescent="0.25">
      <c r="A445" s="124" t="s">
        <v>956</v>
      </c>
      <c r="B445" s="98" t="s">
        <v>596</v>
      </c>
      <c r="C445" s="98" t="s">
        <v>957</v>
      </c>
      <c r="D445" s="160">
        <v>20000</v>
      </c>
      <c r="E445" s="1"/>
      <c r="F445" s="109">
        <f t="shared" si="0"/>
        <v>2472288.3400000022</v>
      </c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</row>
    <row r="446" spans="1:26" ht="15.75" customHeight="1" x14ac:dyDescent="0.25">
      <c r="A446" s="124" t="s">
        <v>956</v>
      </c>
      <c r="B446" s="98" t="s">
        <v>593</v>
      </c>
      <c r="C446" s="98" t="s">
        <v>822</v>
      </c>
      <c r="D446" s="160">
        <v>20000</v>
      </c>
      <c r="E446" s="1"/>
      <c r="F446" s="109">
        <f t="shared" si="0"/>
        <v>2492288.3400000022</v>
      </c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</row>
    <row r="447" spans="1:26" ht="15.75" customHeight="1" x14ac:dyDescent="0.25">
      <c r="A447" s="124" t="s">
        <v>956</v>
      </c>
      <c r="B447" s="98" t="s">
        <v>596</v>
      </c>
      <c r="C447" s="98" t="s">
        <v>266</v>
      </c>
      <c r="D447" s="160">
        <v>20000</v>
      </c>
      <c r="E447" s="1"/>
      <c r="F447" s="109">
        <f t="shared" si="0"/>
        <v>2512288.3400000022</v>
      </c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</row>
    <row r="448" spans="1:26" ht="15.75" customHeight="1" x14ac:dyDescent="0.25">
      <c r="A448" s="124" t="s">
        <v>956</v>
      </c>
      <c r="B448" s="98" t="s">
        <v>596</v>
      </c>
      <c r="C448" s="98" t="s">
        <v>826</v>
      </c>
      <c r="D448" s="156"/>
      <c r="E448" s="73">
        <v>26.88</v>
      </c>
      <c r="F448" s="109">
        <f t="shared" si="0"/>
        <v>2512261.4600000023</v>
      </c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</row>
    <row r="449" spans="1:26" ht="15.75" customHeight="1" x14ac:dyDescent="0.25">
      <c r="A449" s="124" t="s">
        <v>956</v>
      </c>
      <c r="B449" s="98" t="s">
        <v>596</v>
      </c>
      <c r="C449" s="98" t="s">
        <v>642</v>
      </c>
      <c r="D449" s="156"/>
      <c r="E449" s="73">
        <v>50000</v>
      </c>
      <c r="F449" s="109">
        <f t="shared" si="0"/>
        <v>2462261.4600000023</v>
      </c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</row>
    <row r="450" spans="1:26" ht="15.75" customHeight="1" x14ac:dyDescent="0.25">
      <c r="A450" s="124" t="s">
        <v>956</v>
      </c>
      <c r="B450" s="98" t="s">
        <v>596</v>
      </c>
      <c r="C450" s="98" t="s">
        <v>887</v>
      </c>
      <c r="D450" s="160">
        <v>70000</v>
      </c>
      <c r="E450" s="1"/>
      <c r="F450" s="109">
        <f t="shared" si="0"/>
        <v>2532261.4600000023</v>
      </c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</row>
    <row r="451" spans="1:26" ht="15.75" customHeight="1" x14ac:dyDescent="0.25">
      <c r="A451" s="124" t="s">
        <v>958</v>
      </c>
      <c r="B451" s="111"/>
      <c r="C451" s="98" t="s">
        <v>794</v>
      </c>
      <c r="D451" s="156"/>
      <c r="E451" s="73">
        <v>5365.01</v>
      </c>
      <c r="F451" s="109">
        <f t="shared" si="0"/>
        <v>2526896.4500000025</v>
      </c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</row>
    <row r="452" spans="1:26" ht="15.75" customHeight="1" x14ac:dyDescent="0.25">
      <c r="A452" s="124" t="s">
        <v>958</v>
      </c>
      <c r="B452" s="98" t="s">
        <v>596</v>
      </c>
      <c r="C452" s="81" t="s">
        <v>926</v>
      </c>
      <c r="D452" s="160"/>
      <c r="E452" s="73">
        <v>500</v>
      </c>
      <c r="F452" s="109">
        <f t="shared" si="0"/>
        <v>2526396.4500000025</v>
      </c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</row>
    <row r="453" spans="1:26" ht="15.75" customHeight="1" x14ac:dyDescent="0.25">
      <c r="A453" s="125">
        <v>44568</v>
      </c>
      <c r="B453" s="98" t="s">
        <v>596</v>
      </c>
      <c r="C453" s="98" t="s">
        <v>641</v>
      </c>
      <c r="D453" s="160">
        <v>32000</v>
      </c>
      <c r="E453" s="1"/>
      <c r="F453" s="109">
        <f t="shared" si="0"/>
        <v>2558396.4500000025</v>
      </c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</row>
    <row r="454" spans="1:26" ht="15.75" customHeight="1" x14ac:dyDescent="0.25">
      <c r="A454" s="125">
        <v>44568</v>
      </c>
      <c r="B454" s="98" t="s">
        <v>693</v>
      </c>
      <c r="C454" s="98" t="s">
        <v>694</v>
      </c>
      <c r="D454" s="160">
        <v>500</v>
      </c>
      <c r="E454" s="1"/>
      <c r="F454" s="109">
        <f t="shared" si="0"/>
        <v>2558896.4500000025</v>
      </c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</row>
    <row r="455" spans="1:26" ht="15.75" customHeight="1" x14ac:dyDescent="0.25">
      <c r="A455" s="125">
        <v>44568</v>
      </c>
      <c r="B455" s="98" t="s">
        <v>590</v>
      </c>
      <c r="C455" s="81" t="s">
        <v>695</v>
      </c>
      <c r="D455" s="160">
        <v>500</v>
      </c>
      <c r="E455" s="1"/>
      <c r="F455" s="109">
        <f t="shared" si="0"/>
        <v>2559396.4500000025</v>
      </c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</row>
    <row r="456" spans="1:26" ht="15.75" customHeight="1" x14ac:dyDescent="0.25">
      <c r="A456" s="125">
        <v>44599</v>
      </c>
      <c r="B456" s="98" t="s">
        <v>596</v>
      </c>
      <c r="C456" s="98" t="s">
        <v>625</v>
      </c>
      <c r="D456" s="160">
        <v>15000</v>
      </c>
      <c r="E456" s="1"/>
      <c r="F456" s="109">
        <f t="shared" si="0"/>
        <v>2574396.4500000025</v>
      </c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</row>
    <row r="457" spans="1:26" ht="15.75" customHeight="1" x14ac:dyDescent="0.25">
      <c r="A457" s="125">
        <v>44599</v>
      </c>
      <c r="B457" s="111"/>
      <c r="C457" s="98" t="s">
        <v>767</v>
      </c>
      <c r="D457" s="156"/>
      <c r="E457" s="73">
        <v>350</v>
      </c>
      <c r="F457" s="109">
        <f t="shared" si="0"/>
        <v>2574046.4500000025</v>
      </c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</row>
    <row r="458" spans="1:26" ht="15.75" customHeight="1" x14ac:dyDescent="0.25">
      <c r="A458" s="125">
        <v>44658</v>
      </c>
      <c r="B458" s="98" t="s">
        <v>596</v>
      </c>
      <c r="C458" s="98" t="s">
        <v>422</v>
      </c>
      <c r="D458" s="160">
        <v>30000</v>
      </c>
      <c r="E458" s="1"/>
      <c r="F458" s="109">
        <f t="shared" si="0"/>
        <v>2604046.4500000025</v>
      </c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</row>
    <row r="459" spans="1:26" ht="15.75" customHeight="1" x14ac:dyDescent="0.25">
      <c r="A459" s="125">
        <v>44688</v>
      </c>
      <c r="B459" s="98" t="s">
        <v>590</v>
      </c>
      <c r="C459" s="98" t="s">
        <v>959</v>
      </c>
      <c r="D459" s="160">
        <v>10000</v>
      </c>
      <c r="E459" s="1"/>
      <c r="F459" s="109">
        <f t="shared" si="0"/>
        <v>2614046.4500000025</v>
      </c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</row>
    <row r="460" spans="1:26" ht="15.75" customHeight="1" x14ac:dyDescent="0.25">
      <c r="A460" s="125">
        <v>44688</v>
      </c>
      <c r="B460" s="98" t="s">
        <v>590</v>
      </c>
      <c r="C460" s="98" t="s">
        <v>960</v>
      </c>
      <c r="D460" s="160">
        <v>20000</v>
      </c>
      <c r="E460" s="1"/>
      <c r="F460" s="109">
        <f t="shared" si="0"/>
        <v>2634046.4500000025</v>
      </c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</row>
    <row r="461" spans="1:26" ht="15.75" customHeight="1" x14ac:dyDescent="0.25">
      <c r="A461" s="125">
        <v>44688</v>
      </c>
      <c r="B461" s="98" t="s">
        <v>596</v>
      </c>
      <c r="C461" s="98" t="s">
        <v>157</v>
      </c>
      <c r="D461" s="160">
        <v>15000</v>
      </c>
      <c r="E461" s="1"/>
      <c r="F461" s="109">
        <f t="shared" si="0"/>
        <v>2649046.4500000025</v>
      </c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</row>
    <row r="462" spans="1:26" ht="15.75" customHeight="1" x14ac:dyDescent="0.25">
      <c r="A462" s="125">
        <v>44688</v>
      </c>
      <c r="B462" s="98" t="s">
        <v>593</v>
      </c>
      <c r="C462" s="98" t="s">
        <v>696</v>
      </c>
      <c r="D462" s="160">
        <v>500</v>
      </c>
      <c r="E462" s="1"/>
      <c r="F462" s="109">
        <f t="shared" si="0"/>
        <v>2649546.4500000025</v>
      </c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</row>
    <row r="463" spans="1:26" ht="15.75" customHeight="1" x14ac:dyDescent="0.25">
      <c r="A463" s="125">
        <v>44688</v>
      </c>
      <c r="B463" s="98" t="s">
        <v>590</v>
      </c>
      <c r="C463" s="98" t="s">
        <v>697</v>
      </c>
      <c r="D463" s="160">
        <v>500</v>
      </c>
      <c r="E463" s="1"/>
      <c r="F463" s="109">
        <f t="shared" si="0"/>
        <v>2650046.4500000025</v>
      </c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</row>
    <row r="464" spans="1:26" ht="15.75" customHeight="1" x14ac:dyDescent="0.25">
      <c r="A464" s="125">
        <v>44719</v>
      </c>
      <c r="B464" s="98" t="s">
        <v>596</v>
      </c>
      <c r="C464" s="98" t="s">
        <v>431</v>
      </c>
      <c r="D464" s="160">
        <v>10000</v>
      </c>
      <c r="E464" s="1"/>
      <c r="F464" s="109">
        <f t="shared" si="0"/>
        <v>2660046.4500000025</v>
      </c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</row>
    <row r="465" spans="1:26" ht="15.75" customHeight="1" x14ac:dyDescent="0.25">
      <c r="A465" s="125">
        <v>44719</v>
      </c>
      <c r="B465" s="98" t="s">
        <v>596</v>
      </c>
      <c r="C465" s="98" t="s">
        <v>826</v>
      </c>
      <c r="D465" s="156"/>
      <c r="E465" s="73">
        <v>53.75</v>
      </c>
      <c r="F465" s="109">
        <f t="shared" si="0"/>
        <v>2659992.7000000025</v>
      </c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</row>
    <row r="466" spans="1:26" ht="15.75" customHeight="1" x14ac:dyDescent="0.25">
      <c r="A466" s="127">
        <v>44719</v>
      </c>
      <c r="B466" s="81" t="s">
        <v>596</v>
      </c>
      <c r="C466" s="81" t="s">
        <v>446</v>
      </c>
      <c r="D466" s="166"/>
      <c r="E466" s="57">
        <v>240000</v>
      </c>
      <c r="F466" s="169">
        <f t="shared" si="0"/>
        <v>2419992.7000000025</v>
      </c>
      <c r="G466" s="183"/>
      <c r="H466" s="183"/>
      <c r="I466" s="183"/>
      <c r="J466" s="183"/>
      <c r="K466" s="183"/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</row>
    <row r="467" spans="1:26" ht="15.75" customHeight="1" x14ac:dyDescent="0.25">
      <c r="A467" s="125">
        <v>44719</v>
      </c>
      <c r="B467" s="98" t="s">
        <v>596</v>
      </c>
      <c r="C467" s="98" t="s">
        <v>826</v>
      </c>
      <c r="D467" s="156"/>
      <c r="E467" s="73">
        <v>53.75</v>
      </c>
      <c r="F467" s="184">
        <f t="shared" si="0"/>
        <v>2419938.9500000025</v>
      </c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</row>
    <row r="468" spans="1:26" ht="15.75" customHeight="1" x14ac:dyDescent="0.25">
      <c r="A468" s="127">
        <v>44719</v>
      </c>
      <c r="B468" s="57" t="s">
        <v>596</v>
      </c>
      <c r="C468" s="57" t="s">
        <v>961</v>
      </c>
      <c r="D468" s="166"/>
      <c r="E468" s="57">
        <v>60000</v>
      </c>
      <c r="F468" s="169">
        <f t="shared" si="0"/>
        <v>2359938.9500000025</v>
      </c>
      <c r="G468" s="183"/>
      <c r="H468" s="183"/>
      <c r="I468" s="183"/>
      <c r="J468" s="183"/>
      <c r="K468" s="183"/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</row>
    <row r="469" spans="1:26" ht="15.75" customHeight="1" x14ac:dyDescent="0.25">
      <c r="A469" s="125">
        <v>44719</v>
      </c>
      <c r="B469" s="98" t="s">
        <v>596</v>
      </c>
      <c r="C469" s="98" t="s">
        <v>826</v>
      </c>
      <c r="D469" s="156"/>
      <c r="E469" s="73">
        <v>53.75</v>
      </c>
      <c r="F469" s="109">
        <f t="shared" si="0"/>
        <v>2359885.2000000025</v>
      </c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</row>
    <row r="470" spans="1:26" ht="15.75" customHeight="1" x14ac:dyDescent="0.25">
      <c r="A470" s="127">
        <v>44719</v>
      </c>
      <c r="B470" s="81" t="s">
        <v>596</v>
      </c>
      <c r="C470" s="81" t="s">
        <v>962</v>
      </c>
      <c r="D470" s="61"/>
      <c r="E470" s="57">
        <v>100000</v>
      </c>
      <c r="F470" s="169">
        <f t="shared" si="0"/>
        <v>2259885.2000000025</v>
      </c>
      <c r="G470" s="183"/>
      <c r="H470" s="183"/>
      <c r="I470" s="183"/>
      <c r="J470" s="183"/>
      <c r="K470" s="183"/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</row>
    <row r="471" spans="1:26" ht="17.25" customHeight="1" x14ac:dyDescent="0.25">
      <c r="A471" s="125">
        <v>44719</v>
      </c>
      <c r="B471" s="98" t="s">
        <v>596</v>
      </c>
      <c r="C471" s="98" t="s">
        <v>826</v>
      </c>
      <c r="D471" s="1"/>
      <c r="E471" s="57">
        <v>26.88</v>
      </c>
      <c r="F471" s="109">
        <f t="shared" si="0"/>
        <v>2259858.3200000026</v>
      </c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</row>
    <row r="472" spans="1:26" ht="15.75" customHeight="1" x14ac:dyDescent="0.25">
      <c r="A472" s="125">
        <v>44719</v>
      </c>
      <c r="B472" s="98" t="s">
        <v>596</v>
      </c>
      <c r="C472" s="98" t="s">
        <v>908</v>
      </c>
      <c r="D472" s="1"/>
      <c r="E472" s="57">
        <v>30000</v>
      </c>
      <c r="F472" s="109">
        <f t="shared" si="0"/>
        <v>2229858.3200000026</v>
      </c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</row>
    <row r="473" spans="1:26" ht="15.75" customHeight="1" x14ac:dyDescent="0.25">
      <c r="A473" s="125">
        <v>44719</v>
      </c>
      <c r="B473" s="98" t="s">
        <v>596</v>
      </c>
      <c r="C473" s="98" t="s">
        <v>826</v>
      </c>
      <c r="D473" s="1"/>
      <c r="E473" s="57">
        <v>26.88</v>
      </c>
      <c r="F473" s="109">
        <f t="shared" si="0"/>
        <v>2229831.4400000027</v>
      </c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</row>
    <row r="474" spans="1:26" ht="15.75" customHeight="1" x14ac:dyDescent="0.25">
      <c r="A474" s="125">
        <v>44719</v>
      </c>
      <c r="B474" s="98" t="s">
        <v>596</v>
      </c>
      <c r="C474" s="98" t="s">
        <v>963</v>
      </c>
      <c r="D474" s="156"/>
      <c r="E474" s="73">
        <v>29000</v>
      </c>
      <c r="F474" s="169">
        <f t="shared" si="0"/>
        <v>2200831.4400000027</v>
      </c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</row>
    <row r="475" spans="1:26" ht="15.75" customHeight="1" x14ac:dyDescent="0.25">
      <c r="A475" s="125">
        <v>44719</v>
      </c>
      <c r="B475" s="98" t="s">
        <v>593</v>
      </c>
      <c r="C475" s="98" t="s">
        <v>163</v>
      </c>
      <c r="D475" s="156"/>
      <c r="E475" s="73">
        <v>300000</v>
      </c>
      <c r="F475" s="109">
        <f t="shared" si="0"/>
        <v>1900831.4400000027</v>
      </c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</row>
    <row r="476" spans="1:26" ht="15.75" customHeight="1" x14ac:dyDescent="0.25">
      <c r="A476" s="125">
        <v>44719</v>
      </c>
      <c r="B476" s="98" t="s">
        <v>593</v>
      </c>
      <c r="C476" s="98" t="s">
        <v>720</v>
      </c>
      <c r="D476" s="156"/>
      <c r="E476" s="73">
        <v>100000</v>
      </c>
      <c r="F476" s="109">
        <f t="shared" si="0"/>
        <v>1800831.4400000027</v>
      </c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</row>
    <row r="477" spans="1:26" ht="15.75" customHeight="1" x14ac:dyDescent="0.25">
      <c r="A477" s="125">
        <v>44719</v>
      </c>
      <c r="B477" s="98" t="s">
        <v>593</v>
      </c>
      <c r="C477" s="98" t="s">
        <v>861</v>
      </c>
      <c r="D477" s="160">
        <v>300000</v>
      </c>
      <c r="E477" s="1"/>
      <c r="F477" s="109">
        <f t="shared" si="0"/>
        <v>2100831.4400000027</v>
      </c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</row>
    <row r="478" spans="1:26" ht="15.75" customHeight="1" x14ac:dyDescent="0.25">
      <c r="A478" s="125">
        <v>44749</v>
      </c>
      <c r="B478" s="98" t="s">
        <v>680</v>
      </c>
      <c r="C478" s="98" t="s">
        <v>477</v>
      </c>
      <c r="D478" s="160">
        <v>10000</v>
      </c>
      <c r="E478" s="1"/>
      <c r="F478" s="109">
        <f t="shared" si="0"/>
        <v>2110831.4400000027</v>
      </c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</row>
    <row r="479" spans="1:26" ht="15.75" customHeight="1" x14ac:dyDescent="0.25">
      <c r="A479" s="125">
        <v>44780</v>
      </c>
      <c r="B479" s="98" t="s">
        <v>593</v>
      </c>
      <c r="C479" s="98" t="s">
        <v>964</v>
      </c>
      <c r="D479" s="156"/>
      <c r="E479" s="73">
        <v>35000</v>
      </c>
      <c r="F479" s="109">
        <f t="shared" si="0"/>
        <v>2075831.4400000027</v>
      </c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</row>
    <row r="480" spans="1:26" ht="15.75" customHeight="1" x14ac:dyDescent="0.25">
      <c r="A480" s="125">
        <v>44780</v>
      </c>
      <c r="B480" s="81" t="s">
        <v>593</v>
      </c>
      <c r="C480" s="81" t="s">
        <v>702</v>
      </c>
      <c r="D480" s="156"/>
      <c r="E480" s="73">
        <v>20000</v>
      </c>
      <c r="F480" s="109">
        <f t="shared" si="0"/>
        <v>2055831.4400000027</v>
      </c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</row>
    <row r="481" spans="1:26" ht="15.75" customHeight="1" x14ac:dyDescent="0.25">
      <c r="A481" s="125">
        <v>44811</v>
      </c>
      <c r="B481" s="81" t="s">
        <v>593</v>
      </c>
      <c r="C481" s="81" t="s">
        <v>648</v>
      </c>
      <c r="D481" s="160">
        <v>30000</v>
      </c>
      <c r="E481" s="1"/>
      <c r="F481" s="109">
        <f t="shared" si="0"/>
        <v>2085831.4400000027</v>
      </c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</row>
    <row r="482" spans="1:26" ht="15.75" customHeight="1" x14ac:dyDescent="0.25">
      <c r="A482" s="125">
        <v>44811</v>
      </c>
      <c r="B482" s="111"/>
      <c r="C482" s="98" t="s">
        <v>767</v>
      </c>
      <c r="D482" s="156"/>
      <c r="E482" s="73">
        <v>350</v>
      </c>
      <c r="F482" s="109">
        <f t="shared" si="0"/>
        <v>2085481.4400000027</v>
      </c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</row>
    <row r="483" spans="1:26" ht="15.75" customHeight="1" x14ac:dyDescent="0.25">
      <c r="A483" s="185" t="s">
        <v>965</v>
      </c>
      <c r="B483" s="179"/>
      <c r="C483" s="186" t="s">
        <v>966</v>
      </c>
      <c r="D483" s="187">
        <v>25000</v>
      </c>
      <c r="E483" s="102"/>
      <c r="F483" s="179">
        <f t="shared" si="0"/>
        <v>2110481.4400000027</v>
      </c>
      <c r="G483" s="188"/>
      <c r="H483" s="188"/>
      <c r="I483" s="188"/>
      <c r="J483" s="188"/>
      <c r="K483" s="188"/>
      <c r="L483" s="188"/>
      <c r="M483" s="188"/>
      <c r="N483" s="188"/>
      <c r="O483" s="188"/>
      <c r="P483" s="188"/>
      <c r="Q483" s="188"/>
      <c r="R483" s="188"/>
      <c r="S483" s="188"/>
      <c r="T483" s="188"/>
      <c r="U483" s="188"/>
      <c r="V483" s="188"/>
      <c r="W483" s="188"/>
      <c r="X483" s="188"/>
      <c r="Y483" s="188"/>
      <c r="Z483" s="188"/>
    </row>
    <row r="484" spans="1:26" ht="15.75" customHeight="1" x14ac:dyDescent="0.25">
      <c r="A484" s="124" t="s">
        <v>967</v>
      </c>
      <c r="B484" s="81" t="s">
        <v>590</v>
      </c>
      <c r="C484" s="81" t="s">
        <v>968</v>
      </c>
      <c r="D484" s="161">
        <v>20000</v>
      </c>
      <c r="E484" s="1"/>
      <c r="F484" s="109">
        <f t="shared" si="0"/>
        <v>2130481.4400000027</v>
      </c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</row>
    <row r="485" spans="1:26" ht="15.75" customHeight="1" x14ac:dyDescent="0.25">
      <c r="A485" s="126" t="s">
        <v>969</v>
      </c>
      <c r="B485" s="81" t="s">
        <v>590</v>
      </c>
      <c r="C485" s="81" t="s">
        <v>970</v>
      </c>
      <c r="D485" s="161">
        <v>10000</v>
      </c>
      <c r="E485" s="1"/>
      <c r="F485" s="109">
        <f t="shared" si="0"/>
        <v>2140481.4400000027</v>
      </c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</row>
    <row r="486" spans="1:26" ht="15.75" customHeight="1" x14ac:dyDescent="0.25">
      <c r="A486" s="126" t="s">
        <v>971</v>
      </c>
      <c r="B486" s="110"/>
      <c r="C486" s="81" t="s">
        <v>767</v>
      </c>
      <c r="D486" s="166"/>
      <c r="E486" s="73">
        <v>150</v>
      </c>
      <c r="F486" s="109">
        <f t="shared" si="0"/>
        <v>2140331.4400000027</v>
      </c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</row>
    <row r="487" spans="1:26" ht="15.75" customHeight="1" x14ac:dyDescent="0.25">
      <c r="A487" s="126" t="s">
        <v>972</v>
      </c>
      <c r="B487" s="81" t="s">
        <v>596</v>
      </c>
      <c r="C487" s="81" t="s">
        <v>826</v>
      </c>
      <c r="D487" s="166"/>
      <c r="E487" s="73">
        <v>53.75</v>
      </c>
      <c r="F487" s="109">
        <f t="shared" si="0"/>
        <v>2140277.6900000027</v>
      </c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</row>
    <row r="488" spans="1:26" ht="15.75" customHeight="1" x14ac:dyDescent="0.25">
      <c r="A488" s="126" t="s">
        <v>972</v>
      </c>
      <c r="B488" s="81" t="s">
        <v>596</v>
      </c>
      <c r="C488" s="81" t="s">
        <v>973</v>
      </c>
      <c r="D488" s="161"/>
      <c r="E488" s="73">
        <v>250000</v>
      </c>
      <c r="F488" s="109">
        <f t="shared" si="0"/>
        <v>1890277.6900000027</v>
      </c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</row>
    <row r="489" spans="1:26" ht="15.75" customHeight="1" x14ac:dyDescent="0.25">
      <c r="A489" s="126" t="s">
        <v>972</v>
      </c>
      <c r="B489" s="81" t="s">
        <v>593</v>
      </c>
      <c r="C489" s="81" t="s">
        <v>73</v>
      </c>
      <c r="D489" s="166"/>
      <c r="E489" s="73">
        <v>30000</v>
      </c>
      <c r="F489" s="109">
        <f t="shared" si="0"/>
        <v>1860277.6900000027</v>
      </c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</row>
    <row r="490" spans="1:26" ht="15.75" customHeight="1" x14ac:dyDescent="0.25">
      <c r="A490" s="126" t="s">
        <v>972</v>
      </c>
      <c r="B490" s="81" t="s">
        <v>593</v>
      </c>
      <c r="C490" s="81" t="s">
        <v>974</v>
      </c>
      <c r="D490" s="166"/>
      <c r="E490" s="73">
        <v>90000</v>
      </c>
      <c r="F490" s="109">
        <f t="shared" si="0"/>
        <v>1770277.6900000027</v>
      </c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</row>
    <row r="491" spans="1:26" ht="15.75" customHeight="1" x14ac:dyDescent="0.25">
      <c r="A491" s="126" t="s">
        <v>972</v>
      </c>
      <c r="B491" s="81" t="s">
        <v>593</v>
      </c>
      <c r="C491" s="81" t="s">
        <v>975</v>
      </c>
      <c r="D491" s="161">
        <v>390999.99</v>
      </c>
      <c r="E491" s="1"/>
      <c r="F491" s="109">
        <f t="shared" si="0"/>
        <v>2161277.6800000025</v>
      </c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</row>
    <row r="492" spans="1:26" ht="15.75" customHeight="1" x14ac:dyDescent="0.25">
      <c r="A492" s="126" t="s">
        <v>972</v>
      </c>
      <c r="B492" s="81" t="s">
        <v>593</v>
      </c>
      <c r="C492" s="81" t="s">
        <v>976</v>
      </c>
      <c r="D492" s="160">
        <v>1811877</v>
      </c>
      <c r="E492" s="1"/>
      <c r="F492" s="109">
        <f t="shared" si="0"/>
        <v>3973154.6800000025</v>
      </c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</row>
    <row r="493" spans="1:26" ht="15.75" customHeight="1" x14ac:dyDescent="0.25">
      <c r="A493" s="126" t="s">
        <v>972</v>
      </c>
      <c r="B493" s="81" t="s">
        <v>593</v>
      </c>
      <c r="C493" s="81" t="s">
        <v>977</v>
      </c>
      <c r="D493" s="160">
        <v>415750</v>
      </c>
      <c r="E493" s="1"/>
      <c r="F493" s="109">
        <f t="shared" si="0"/>
        <v>4388904.6800000025</v>
      </c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</row>
    <row r="494" spans="1:26" ht="15.75" customHeight="1" x14ac:dyDescent="0.25">
      <c r="A494" s="126" t="s">
        <v>972</v>
      </c>
      <c r="B494" s="81" t="s">
        <v>593</v>
      </c>
      <c r="C494" s="81" t="s">
        <v>978</v>
      </c>
      <c r="D494" s="160">
        <v>2000</v>
      </c>
      <c r="E494" s="1"/>
      <c r="F494" s="109">
        <f t="shared" si="0"/>
        <v>4390904.6800000025</v>
      </c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</row>
    <row r="495" spans="1:26" ht="15.75" customHeight="1" x14ac:dyDescent="0.25">
      <c r="A495" s="126" t="s">
        <v>979</v>
      </c>
      <c r="B495" s="110"/>
      <c r="C495" s="73" t="s">
        <v>767</v>
      </c>
      <c r="D495" s="156"/>
      <c r="E495" s="73">
        <v>150</v>
      </c>
      <c r="F495" s="109">
        <f t="shared" si="0"/>
        <v>4390754.6800000025</v>
      </c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</row>
    <row r="496" spans="1:26" ht="15.75" customHeight="1" x14ac:dyDescent="0.25">
      <c r="A496" s="126" t="s">
        <v>980</v>
      </c>
      <c r="B496" s="81" t="s">
        <v>791</v>
      </c>
      <c r="C496" s="98" t="s">
        <v>981</v>
      </c>
      <c r="D496" s="156"/>
      <c r="E496" s="73">
        <v>176</v>
      </c>
      <c r="F496" s="109">
        <f t="shared" si="0"/>
        <v>4390578.6800000025</v>
      </c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</row>
    <row r="497" spans="1:26" ht="15.75" customHeight="1" x14ac:dyDescent="0.25">
      <c r="A497" s="126" t="s">
        <v>982</v>
      </c>
      <c r="B497" s="81" t="s">
        <v>596</v>
      </c>
      <c r="C497" s="81" t="s">
        <v>414</v>
      </c>
      <c r="D497" s="160">
        <v>200000</v>
      </c>
      <c r="E497" s="61"/>
      <c r="F497" s="109">
        <f t="shared" si="0"/>
        <v>4590578.6800000025</v>
      </c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</row>
    <row r="498" spans="1:26" ht="15.75" customHeight="1" x14ac:dyDescent="0.25">
      <c r="A498" s="124" t="s">
        <v>698</v>
      </c>
      <c r="B498" s="98" t="s">
        <v>596</v>
      </c>
      <c r="C498" s="81" t="s">
        <v>620</v>
      </c>
      <c r="D498" s="160">
        <v>100000</v>
      </c>
      <c r="E498" s="1"/>
      <c r="F498" s="109">
        <f t="shared" si="0"/>
        <v>4690578.6800000025</v>
      </c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</row>
    <row r="499" spans="1:26" ht="15.75" customHeight="1" x14ac:dyDescent="0.25">
      <c r="A499" s="124" t="s">
        <v>698</v>
      </c>
      <c r="B499" s="98" t="s">
        <v>596</v>
      </c>
      <c r="C499" s="81" t="s">
        <v>699</v>
      </c>
      <c r="D499" s="160">
        <v>500</v>
      </c>
      <c r="E499" s="1"/>
      <c r="F499" s="109">
        <f t="shared" si="0"/>
        <v>4691078.6800000025</v>
      </c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</row>
    <row r="500" spans="1:26" ht="15.75" customHeight="1" x14ac:dyDescent="0.25">
      <c r="A500" s="124" t="s">
        <v>700</v>
      </c>
      <c r="B500" s="98" t="s">
        <v>593</v>
      </c>
      <c r="C500" s="98" t="s">
        <v>701</v>
      </c>
      <c r="D500" s="160">
        <v>500</v>
      </c>
      <c r="E500" s="1"/>
      <c r="F500" s="109">
        <f t="shared" si="0"/>
        <v>4691578.6800000025</v>
      </c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</row>
    <row r="501" spans="1:26" ht="15.75" customHeight="1" x14ac:dyDescent="0.25">
      <c r="A501" s="124" t="s">
        <v>700</v>
      </c>
      <c r="B501" s="98" t="s">
        <v>593</v>
      </c>
      <c r="C501" s="98" t="s">
        <v>701</v>
      </c>
      <c r="D501" s="156"/>
      <c r="E501" s="73">
        <v>30000</v>
      </c>
      <c r="F501" s="109">
        <f t="shared" si="0"/>
        <v>4661578.6800000025</v>
      </c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</row>
    <row r="502" spans="1:26" ht="15.75" customHeight="1" x14ac:dyDescent="0.25">
      <c r="A502" s="124" t="s">
        <v>700</v>
      </c>
      <c r="B502" s="98" t="s">
        <v>596</v>
      </c>
      <c r="C502" s="98" t="s">
        <v>826</v>
      </c>
      <c r="D502" s="156"/>
      <c r="E502" s="73">
        <v>26.88</v>
      </c>
      <c r="F502" s="109">
        <f t="shared" si="0"/>
        <v>4661551.8000000026</v>
      </c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</row>
    <row r="503" spans="1:26" ht="15.75" customHeight="1" x14ac:dyDescent="0.25">
      <c r="A503" s="124" t="s">
        <v>700</v>
      </c>
      <c r="B503" s="98" t="s">
        <v>596</v>
      </c>
      <c r="C503" s="98" t="s">
        <v>983</v>
      </c>
      <c r="D503" s="156"/>
      <c r="E503" s="73">
        <v>50000</v>
      </c>
      <c r="F503" s="109">
        <f t="shared" si="0"/>
        <v>4611551.8000000026</v>
      </c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</row>
    <row r="504" spans="1:26" ht="15.75" customHeight="1" x14ac:dyDescent="0.25">
      <c r="A504" s="124" t="s">
        <v>700</v>
      </c>
      <c r="B504" s="98" t="s">
        <v>596</v>
      </c>
      <c r="C504" s="98" t="s">
        <v>887</v>
      </c>
      <c r="D504" s="160">
        <v>70000</v>
      </c>
      <c r="E504" s="1"/>
      <c r="F504" s="109">
        <f t="shared" si="0"/>
        <v>4681551.8000000026</v>
      </c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</row>
    <row r="505" spans="1:26" ht="15.75" customHeight="1" x14ac:dyDescent="0.25">
      <c r="A505" s="124" t="s">
        <v>984</v>
      </c>
      <c r="B505" s="98" t="s">
        <v>596</v>
      </c>
      <c r="C505" s="98" t="s">
        <v>266</v>
      </c>
      <c r="D505" s="160">
        <v>20000</v>
      </c>
      <c r="E505" s="1"/>
      <c r="F505" s="109">
        <f t="shared" si="0"/>
        <v>4701551.8000000026</v>
      </c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</row>
    <row r="506" spans="1:26" ht="15.75" customHeight="1" x14ac:dyDescent="0.25">
      <c r="A506" s="124" t="s">
        <v>985</v>
      </c>
      <c r="B506" s="98" t="s">
        <v>593</v>
      </c>
      <c r="C506" s="98" t="s">
        <v>413</v>
      </c>
      <c r="D506" s="160">
        <v>50000</v>
      </c>
      <c r="E506" s="1"/>
      <c r="F506" s="109">
        <f t="shared" si="0"/>
        <v>4751551.8000000026</v>
      </c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</row>
    <row r="507" spans="1:26" ht="15.75" customHeight="1" x14ac:dyDescent="0.25">
      <c r="A507" s="124" t="s">
        <v>985</v>
      </c>
      <c r="B507" s="98" t="s">
        <v>596</v>
      </c>
      <c r="C507" s="98" t="s">
        <v>826</v>
      </c>
      <c r="D507" s="156"/>
      <c r="E507" s="73">
        <v>53.75</v>
      </c>
      <c r="F507" s="109">
        <f t="shared" si="0"/>
        <v>4751498.0500000026</v>
      </c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</row>
    <row r="508" spans="1:26" ht="15.75" customHeight="1" x14ac:dyDescent="0.25">
      <c r="A508" s="124" t="s">
        <v>985</v>
      </c>
      <c r="B508" s="98" t="s">
        <v>596</v>
      </c>
      <c r="C508" s="98" t="s">
        <v>137</v>
      </c>
      <c r="D508" s="156"/>
      <c r="E508" s="73">
        <v>1650000</v>
      </c>
      <c r="F508" s="109">
        <f t="shared" si="0"/>
        <v>3101498.0500000026</v>
      </c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</row>
    <row r="509" spans="1:26" ht="15.75" customHeight="1" x14ac:dyDescent="0.25">
      <c r="A509" s="124" t="s">
        <v>986</v>
      </c>
      <c r="B509" s="98" t="s">
        <v>596</v>
      </c>
      <c r="C509" s="98" t="s">
        <v>678</v>
      </c>
      <c r="D509" s="160">
        <v>20000</v>
      </c>
      <c r="E509" s="1"/>
      <c r="F509" s="109">
        <f t="shared" si="0"/>
        <v>3121498.0500000026</v>
      </c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</row>
    <row r="510" spans="1:26" ht="15.75" customHeight="1" x14ac:dyDescent="0.25">
      <c r="A510" s="124" t="s">
        <v>986</v>
      </c>
      <c r="B510" s="111"/>
      <c r="C510" s="98" t="s">
        <v>767</v>
      </c>
      <c r="D510" s="156"/>
      <c r="E510" s="73">
        <v>250</v>
      </c>
      <c r="F510" s="1">
        <f t="shared" si="0"/>
        <v>3121248.0500000026</v>
      </c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ht="15.75" customHeight="1" x14ac:dyDescent="0.25">
      <c r="A511" s="124" t="s">
        <v>987</v>
      </c>
      <c r="B511" s="111"/>
      <c r="C511" s="98" t="s">
        <v>794</v>
      </c>
      <c r="D511" s="156"/>
      <c r="E511" s="73">
        <v>3240.06</v>
      </c>
      <c r="F511" s="1">
        <f t="shared" si="0"/>
        <v>3118007.9900000026</v>
      </c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ht="15.75" customHeight="1" x14ac:dyDescent="0.25">
      <c r="A512" s="189">
        <v>44569</v>
      </c>
      <c r="B512" s="118" t="s">
        <v>596</v>
      </c>
      <c r="C512" s="118" t="s">
        <v>641</v>
      </c>
      <c r="D512" s="160">
        <v>32000</v>
      </c>
      <c r="E512" s="1"/>
      <c r="F512" s="109">
        <f t="shared" si="0"/>
        <v>3150007.9900000026</v>
      </c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</row>
    <row r="513" spans="1:26" ht="15.75" customHeight="1" x14ac:dyDescent="0.25">
      <c r="A513" s="189">
        <v>44569</v>
      </c>
      <c r="B513" s="118" t="s">
        <v>680</v>
      </c>
      <c r="C513" s="118" t="s">
        <v>702</v>
      </c>
      <c r="D513" s="160">
        <v>500</v>
      </c>
      <c r="E513" s="1"/>
      <c r="F513" s="109">
        <f t="shared" si="0"/>
        <v>3150507.9900000026</v>
      </c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</row>
    <row r="514" spans="1:26" ht="15.75" customHeight="1" x14ac:dyDescent="0.25">
      <c r="A514" s="189">
        <v>44569</v>
      </c>
      <c r="B514" s="118" t="s">
        <v>596</v>
      </c>
      <c r="C514" s="118" t="s">
        <v>625</v>
      </c>
      <c r="D514" s="160">
        <v>15000</v>
      </c>
      <c r="E514" s="1"/>
      <c r="F514" s="109">
        <f t="shared" si="0"/>
        <v>3165507.9900000026</v>
      </c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</row>
    <row r="515" spans="1:26" ht="15.75" customHeight="1" x14ac:dyDescent="0.25">
      <c r="A515" s="189">
        <v>44600</v>
      </c>
      <c r="B515" s="118" t="s">
        <v>704</v>
      </c>
      <c r="C515" s="118" t="s">
        <v>868</v>
      </c>
      <c r="D515" s="160">
        <v>40000</v>
      </c>
      <c r="E515" s="1"/>
      <c r="F515" s="109">
        <f t="shared" si="0"/>
        <v>3205507.9900000026</v>
      </c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</row>
    <row r="516" spans="1:26" ht="15.75" customHeight="1" x14ac:dyDescent="0.25">
      <c r="A516" s="189">
        <v>44600</v>
      </c>
      <c r="B516" s="118" t="s">
        <v>596</v>
      </c>
      <c r="C516" s="190" t="s">
        <v>430</v>
      </c>
      <c r="D516" s="160">
        <v>20000</v>
      </c>
      <c r="E516" s="1"/>
      <c r="F516" s="109">
        <f t="shared" si="0"/>
        <v>3225507.9900000026</v>
      </c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</row>
    <row r="517" spans="1:26" ht="15.75" customHeight="1" x14ac:dyDescent="0.25">
      <c r="A517" s="189">
        <v>44628</v>
      </c>
      <c r="B517" s="118" t="s">
        <v>593</v>
      </c>
      <c r="C517" s="118" t="s">
        <v>988</v>
      </c>
      <c r="D517" s="160">
        <v>12000</v>
      </c>
      <c r="E517" s="1"/>
      <c r="F517" s="109">
        <f t="shared" si="0"/>
        <v>3237507.9900000026</v>
      </c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</row>
    <row r="518" spans="1:26" ht="15.75" customHeight="1" x14ac:dyDescent="0.25">
      <c r="A518" s="189">
        <v>44628</v>
      </c>
      <c r="B518" s="118" t="s">
        <v>596</v>
      </c>
      <c r="C518" s="118" t="s">
        <v>703</v>
      </c>
      <c r="D518" s="160">
        <v>90020</v>
      </c>
      <c r="E518" s="1"/>
      <c r="F518" s="109">
        <f t="shared" si="0"/>
        <v>3327527.9900000026</v>
      </c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</row>
    <row r="519" spans="1:26" ht="15.75" customHeight="1" x14ac:dyDescent="0.25">
      <c r="A519" s="189">
        <v>44628</v>
      </c>
      <c r="B519" s="118" t="s">
        <v>596</v>
      </c>
      <c r="C519" s="118" t="s">
        <v>703</v>
      </c>
      <c r="D519" s="160">
        <v>500</v>
      </c>
      <c r="E519" s="1"/>
      <c r="F519" s="109">
        <f t="shared" si="0"/>
        <v>3328027.9900000026</v>
      </c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</row>
    <row r="520" spans="1:26" ht="15.75" customHeight="1" x14ac:dyDescent="0.25">
      <c r="A520" s="189">
        <v>44628</v>
      </c>
      <c r="B520" s="118" t="s">
        <v>596</v>
      </c>
      <c r="C520" s="118" t="s">
        <v>486</v>
      </c>
      <c r="D520" s="160">
        <v>500</v>
      </c>
      <c r="E520" s="1"/>
      <c r="F520" s="109">
        <f t="shared" si="0"/>
        <v>3328527.9900000026</v>
      </c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</row>
    <row r="521" spans="1:26" ht="15.75" customHeight="1" x14ac:dyDescent="0.25">
      <c r="A521" s="189">
        <v>44628</v>
      </c>
      <c r="B521" s="118" t="s">
        <v>596</v>
      </c>
      <c r="C521" s="118" t="s">
        <v>826</v>
      </c>
      <c r="D521" s="156"/>
      <c r="E521" s="73">
        <v>26.88</v>
      </c>
      <c r="F521" s="109">
        <f t="shared" si="0"/>
        <v>3328501.1100000027</v>
      </c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</row>
    <row r="522" spans="1:26" ht="15.75" customHeight="1" x14ac:dyDescent="0.25">
      <c r="A522" s="189">
        <v>44628</v>
      </c>
      <c r="B522" s="118" t="s">
        <v>596</v>
      </c>
      <c r="C522" s="118" t="s">
        <v>963</v>
      </c>
      <c r="D522" s="156"/>
      <c r="E522" s="73">
        <v>10000</v>
      </c>
      <c r="F522" s="109">
        <f t="shared" si="0"/>
        <v>3318501.1100000027</v>
      </c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</row>
    <row r="523" spans="1:26" ht="15.75" customHeight="1" x14ac:dyDescent="0.25">
      <c r="A523" s="189">
        <v>44628</v>
      </c>
      <c r="B523" s="118" t="s">
        <v>593</v>
      </c>
      <c r="C523" s="118" t="s">
        <v>395</v>
      </c>
      <c r="D523" s="156"/>
      <c r="E523" s="73">
        <v>50000</v>
      </c>
      <c r="F523" s="109">
        <f t="shared" si="0"/>
        <v>3268501.1100000027</v>
      </c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</row>
    <row r="524" spans="1:26" ht="15.75" customHeight="1" x14ac:dyDescent="0.25">
      <c r="A524" s="189">
        <v>44628</v>
      </c>
      <c r="B524" s="118" t="s">
        <v>593</v>
      </c>
      <c r="C524" s="118" t="s">
        <v>163</v>
      </c>
      <c r="D524" s="156"/>
      <c r="E524" s="73">
        <v>17000</v>
      </c>
      <c r="F524" s="109">
        <f t="shared" si="0"/>
        <v>3251501.1100000027</v>
      </c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</row>
    <row r="525" spans="1:26" ht="15.75" customHeight="1" x14ac:dyDescent="0.25">
      <c r="A525" s="189">
        <v>44628</v>
      </c>
      <c r="B525" s="118" t="s">
        <v>593</v>
      </c>
      <c r="C525" s="118" t="s">
        <v>117</v>
      </c>
      <c r="D525" s="156"/>
      <c r="E525" s="73">
        <v>200000</v>
      </c>
      <c r="F525" s="109">
        <f t="shared" si="0"/>
        <v>3051501.1100000027</v>
      </c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</row>
    <row r="526" spans="1:26" ht="15.75" customHeight="1" x14ac:dyDescent="0.25">
      <c r="A526" s="189">
        <v>44628</v>
      </c>
      <c r="B526" s="118" t="s">
        <v>704</v>
      </c>
      <c r="C526" s="118" t="s">
        <v>989</v>
      </c>
      <c r="D526" s="160">
        <v>30000</v>
      </c>
      <c r="E526" s="1"/>
      <c r="F526" s="109">
        <f t="shared" si="0"/>
        <v>3081501.1100000027</v>
      </c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</row>
    <row r="527" spans="1:26" ht="15.75" customHeight="1" x14ac:dyDescent="0.25">
      <c r="A527" s="189">
        <v>44628</v>
      </c>
      <c r="B527" s="118" t="s">
        <v>596</v>
      </c>
      <c r="C527" s="118" t="s">
        <v>826</v>
      </c>
      <c r="D527" s="156"/>
      <c r="E527" s="73">
        <v>53.75</v>
      </c>
      <c r="F527" s="109">
        <f t="shared" si="0"/>
        <v>3081447.3600000027</v>
      </c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</row>
    <row r="528" spans="1:26" ht="15.75" customHeight="1" x14ac:dyDescent="0.25">
      <c r="A528" s="189">
        <v>44628</v>
      </c>
      <c r="B528" s="118" t="s">
        <v>596</v>
      </c>
      <c r="C528" s="118" t="s">
        <v>703</v>
      </c>
      <c r="D528" s="156"/>
      <c r="E528" s="73">
        <v>700000</v>
      </c>
      <c r="F528" s="109">
        <f t="shared" si="0"/>
        <v>2381447.3600000027</v>
      </c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</row>
    <row r="529" spans="1:26" ht="15.75" customHeight="1" x14ac:dyDescent="0.25">
      <c r="A529" s="189">
        <v>44659</v>
      </c>
      <c r="B529" s="118" t="s">
        <v>596</v>
      </c>
      <c r="C529" s="118" t="s">
        <v>431</v>
      </c>
      <c r="D529" s="160">
        <v>10000</v>
      </c>
      <c r="E529" s="1"/>
      <c r="F529" s="109">
        <f t="shared" si="0"/>
        <v>2391447.3600000027</v>
      </c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</row>
    <row r="530" spans="1:26" ht="15.75" customHeight="1" x14ac:dyDescent="0.25">
      <c r="A530" s="189">
        <v>44659</v>
      </c>
      <c r="B530" s="118" t="s">
        <v>596</v>
      </c>
      <c r="C530" s="118" t="s">
        <v>990</v>
      </c>
      <c r="D530" s="160">
        <v>20000</v>
      </c>
      <c r="E530" s="1"/>
      <c r="F530" s="109">
        <f t="shared" si="0"/>
        <v>2411447.3600000027</v>
      </c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</row>
    <row r="531" spans="1:26" ht="15.75" customHeight="1" x14ac:dyDescent="0.25">
      <c r="A531" s="189">
        <v>44659</v>
      </c>
      <c r="B531" s="118" t="s">
        <v>680</v>
      </c>
      <c r="C531" s="118" t="s">
        <v>477</v>
      </c>
      <c r="D531" s="160">
        <v>10000</v>
      </c>
      <c r="E531" s="1"/>
      <c r="F531" s="109">
        <f t="shared" si="0"/>
        <v>2421447.3600000027</v>
      </c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</row>
    <row r="532" spans="1:26" ht="15.75" customHeight="1" x14ac:dyDescent="0.25">
      <c r="A532" s="189">
        <v>44659</v>
      </c>
      <c r="B532" s="118" t="s">
        <v>596</v>
      </c>
      <c r="C532" s="118" t="s">
        <v>991</v>
      </c>
      <c r="D532" s="160">
        <v>30000</v>
      </c>
      <c r="E532" s="1"/>
      <c r="F532" s="109">
        <f t="shared" si="0"/>
        <v>2451447.3600000027</v>
      </c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</row>
    <row r="533" spans="1:26" ht="15.75" customHeight="1" x14ac:dyDescent="0.25">
      <c r="A533" s="189">
        <v>44689</v>
      </c>
      <c r="B533" s="118" t="s">
        <v>593</v>
      </c>
      <c r="C533" s="118" t="s">
        <v>992</v>
      </c>
      <c r="D533" s="160">
        <v>30000</v>
      </c>
      <c r="E533" s="1"/>
      <c r="F533" s="109">
        <f t="shared" si="0"/>
        <v>2481447.3600000027</v>
      </c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</row>
    <row r="534" spans="1:26" ht="15.75" customHeight="1" x14ac:dyDescent="0.25">
      <c r="A534" s="189">
        <v>44689</v>
      </c>
      <c r="B534" s="118" t="s">
        <v>596</v>
      </c>
      <c r="C534" s="118" t="s">
        <v>826</v>
      </c>
      <c r="D534" s="156"/>
      <c r="E534" s="73">
        <v>53.75</v>
      </c>
      <c r="F534" s="179">
        <f t="shared" si="0"/>
        <v>2481393.6100000027</v>
      </c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</row>
    <row r="535" spans="1:26" ht="15.75" customHeight="1" x14ac:dyDescent="0.25">
      <c r="A535" s="189">
        <v>44689</v>
      </c>
      <c r="B535" s="118" t="s">
        <v>596</v>
      </c>
      <c r="C535" s="118" t="s">
        <v>728</v>
      </c>
      <c r="D535" s="156"/>
      <c r="E535" s="73">
        <v>587800</v>
      </c>
      <c r="F535" s="109">
        <f t="shared" si="0"/>
        <v>1893593.6100000027</v>
      </c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</row>
    <row r="536" spans="1:26" ht="15.75" customHeight="1" x14ac:dyDescent="0.25">
      <c r="A536" s="189">
        <v>44720</v>
      </c>
      <c r="B536" s="107"/>
      <c r="C536" s="118" t="s">
        <v>767</v>
      </c>
      <c r="D536" s="156"/>
      <c r="E536" s="73">
        <v>600</v>
      </c>
      <c r="F536" s="109">
        <f t="shared" si="0"/>
        <v>1892993.6100000027</v>
      </c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</row>
    <row r="537" spans="1:26" ht="15.75" customHeight="1" x14ac:dyDescent="0.25">
      <c r="A537" s="191">
        <v>44873</v>
      </c>
      <c r="B537" s="118" t="s">
        <v>704</v>
      </c>
      <c r="C537" s="118" t="s">
        <v>701</v>
      </c>
      <c r="D537" s="160">
        <v>500</v>
      </c>
      <c r="E537" s="1"/>
      <c r="F537" s="109">
        <f t="shared" si="0"/>
        <v>1893493.6100000027</v>
      </c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</row>
    <row r="538" spans="1:26" ht="15.75" customHeight="1" x14ac:dyDescent="0.25">
      <c r="A538" s="191">
        <v>44903</v>
      </c>
      <c r="B538" s="118" t="s">
        <v>593</v>
      </c>
      <c r="C538" s="118" t="s">
        <v>993</v>
      </c>
      <c r="D538" s="156"/>
      <c r="E538" s="73">
        <v>200000</v>
      </c>
      <c r="F538" s="109">
        <f t="shared" si="0"/>
        <v>1693493.6100000027</v>
      </c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</row>
    <row r="539" spans="1:26" ht="15.75" customHeight="1" x14ac:dyDescent="0.25">
      <c r="A539" s="191">
        <v>44903</v>
      </c>
      <c r="B539" s="118" t="s">
        <v>593</v>
      </c>
      <c r="C539" s="118" t="s">
        <v>701</v>
      </c>
      <c r="D539" s="156"/>
      <c r="E539" s="73">
        <v>40000</v>
      </c>
      <c r="F539" s="109">
        <f t="shared" si="0"/>
        <v>1653493.6100000027</v>
      </c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</row>
    <row r="540" spans="1:26" ht="15.75" customHeight="1" x14ac:dyDescent="0.25">
      <c r="A540" s="191">
        <v>44903</v>
      </c>
      <c r="B540" s="118" t="s">
        <v>593</v>
      </c>
      <c r="C540" s="118" t="s">
        <v>341</v>
      </c>
      <c r="D540" s="156"/>
      <c r="E540" s="73">
        <v>11000</v>
      </c>
      <c r="F540" s="109">
        <f t="shared" si="0"/>
        <v>1642493.6100000027</v>
      </c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</row>
    <row r="541" spans="1:26" ht="15.75" customHeight="1" x14ac:dyDescent="0.25">
      <c r="A541" s="192">
        <v>44903</v>
      </c>
      <c r="B541" s="140" t="s">
        <v>593</v>
      </c>
      <c r="C541" s="140" t="s">
        <v>73</v>
      </c>
      <c r="D541" s="193"/>
      <c r="E541" s="194">
        <v>60000</v>
      </c>
      <c r="F541" s="179">
        <f t="shared" si="0"/>
        <v>1582493.6100000027</v>
      </c>
      <c r="G541" s="188"/>
      <c r="H541" s="188"/>
      <c r="I541" s="188"/>
      <c r="J541" s="188"/>
      <c r="K541" s="188"/>
      <c r="L541" s="188"/>
      <c r="M541" s="188"/>
      <c r="N541" s="188"/>
      <c r="O541" s="188"/>
      <c r="P541" s="188"/>
      <c r="Q541" s="188"/>
      <c r="R541" s="188"/>
      <c r="S541" s="188"/>
      <c r="T541" s="188"/>
      <c r="U541" s="188"/>
      <c r="V541" s="188"/>
      <c r="W541" s="188"/>
      <c r="X541" s="188"/>
      <c r="Y541" s="188"/>
      <c r="Z541" s="188"/>
    </row>
    <row r="542" spans="1:26" ht="15.75" customHeight="1" x14ac:dyDescent="0.25">
      <c r="A542" s="195">
        <v>44903</v>
      </c>
      <c r="B542" s="118" t="s">
        <v>596</v>
      </c>
      <c r="C542" s="118" t="s">
        <v>826</v>
      </c>
      <c r="D542" s="156"/>
      <c r="E542" s="73">
        <v>26.88</v>
      </c>
      <c r="F542" s="109">
        <f t="shared" si="0"/>
        <v>1582466.7300000028</v>
      </c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</row>
    <row r="543" spans="1:26" ht="15.75" customHeight="1" x14ac:dyDescent="0.25">
      <c r="A543" s="195">
        <v>44903</v>
      </c>
      <c r="B543" s="118" t="s">
        <v>596</v>
      </c>
      <c r="C543" s="118" t="s">
        <v>994</v>
      </c>
      <c r="D543" s="156"/>
      <c r="E543" s="73">
        <v>10500</v>
      </c>
      <c r="F543" s="109">
        <f t="shared" si="0"/>
        <v>1571966.7300000028</v>
      </c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</row>
    <row r="544" spans="1:26" ht="15.75" customHeight="1" x14ac:dyDescent="0.25">
      <c r="A544" s="195">
        <v>44903</v>
      </c>
      <c r="B544" s="118" t="s">
        <v>596</v>
      </c>
      <c r="C544" s="118" t="s">
        <v>826</v>
      </c>
      <c r="D544" s="156"/>
      <c r="E544" s="73">
        <v>26.88</v>
      </c>
      <c r="F544" s="109">
        <f t="shared" si="0"/>
        <v>1571939.8500000029</v>
      </c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</row>
    <row r="545" spans="1:26" ht="15.75" customHeight="1" x14ac:dyDescent="0.25">
      <c r="A545" s="195">
        <v>44903</v>
      </c>
      <c r="B545" s="118" t="s">
        <v>596</v>
      </c>
      <c r="C545" s="118" t="s">
        <v>995</v>
      </c>
      <c r="D545" s="156"/>
      <c r="E545" s="73">
        <v>12333.33</v>
      </c>
      <c r="F545" s="109">
        <f t="shared" si="0"/>
        <v>1559606.5200000028</v>
      </c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</row>
    <row r="546" spans="1:26" ht="15.75" customHeight="1" x14ac:dyDescent="0.25">
      <c r="A546" s="196" t="s">
        <v>705</v>
      </c>
      <c r="B546" s="118" t="s">
        <v>704</v>
      </c>
      <c r="C546" s="118" t="s">
        <v>706</v>
      </c>
      <c r="D546" s="160">
        <v>500</v>
      </c>
      <c r="E546" s="1"/>
      <c r="F546" s="109">
        <f t="shared" si="0"/>
        <v>1560106.5200000028</v>
      </c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</row>
    <row r="547" spans="1:26" ht="15.75" customHeight="1" x14ac:dyDescent="0.25">
      <c r="A547" s="196" t="s">
        <v>707</v>
      </c>
      <c r="B547" s="118" t="s">
        <v>596</v>
      </c>
      <c r="C547" s="118" t="s">
        <v>826</v>
      </c>
      <c r="D547" s="156"/>
      <c r="E547" s="73">
        <v>53.75</v>
      </c>
      <c r="F547" s="109">
        <f t="shared" si="0"/>
        <v>1560052.7700000028</v>
      </c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</row>
    <row r="548" spans="1:26" ht="15.75" customHeight="1" x14ac:dyDescent="0.25">
      <c r="A548" s="196" t="s">
        <v>707</v>
      </c>
      <c r="B548" s="118" t="s">
        <v>596</v>
      </c>
      <c r="C548" s="118" t="s">
        <v>718</v>
      </c>
      <c r="D548" s="156"/>
      <c r="E548" s="73">
        <v>200000</v>
      </c>
      <c r="F548" s="109">
        <f t="shared" si="0"/>
        <v>1360052.7700000028</v>
      </c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</row>
    <row r="549" spans="1:26" ht="15.75" customHeight="1" x14ac:dyDescent="0.25">
      <c r="A549" s="196" t="s">
        <v>707</v>
      </c>
      <c r="B549" s="118" t="s">
        <v>593</v>
      </c>
      <c r="C549" s="118" t="s">
        <v>706</v>
      </c>
      <c r="D549" s="156"/>
      <c r="E549" s="73">
        <v>200000</v>
      </c>
      <c r="F549" s="109">
        <f t="shared" si="0"/>
        <v>1160052.7700000028</v>
      </c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</row>
    <row r="550" spans="1:26" ht="15.75" customHeight="1" x14ac:dyDescent="0.25">
      <c r="A550" s="196" t="s">
        <v>707</v>
      </c>
      <c r="B550" s="118" t="s">
        <v>704</v>
      </c>
      <c r="C550" s="118" t="s">
        <v>708</v>
      </c>
      <c r="D550" s="160">
        <v>47500</v>
      </c>
      <c r="E550" s="1"/>
      <c r="F550" s="109">
        <f t="shared" si="0"/>
        <v>1207552.7700000028</v>
      </c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</row>
    <row r="551" spans="1:26" ht="15.75" customHeight="1" x14ac:dyDescent="0.25">
      <c r="A551" s="196" t="s">
        <v>707</v>
      </c>
      <c r="B551" s="118" t="s">
        <v>680</v>
      </c>
      <c r="C551" s="118" t="s">
        <v>708</v>
      </c>
      <c r="D551" s="160">
        <v>500</v>
      </c>
      <c r="E551" s="1"/>
      <c r="F551" s="109">
        <f t="shared" si="0"/>
        <v>1208052.7700000028</v>
      </c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</row>
    <row r="552" spans="1:26" ht="15.75" customHeight="1" x14ac:dyDescent="0.25">
      <c r="A552" s="196" t="s">
        <v>709</v>
      </c>
      <c r="B552" s="118" t="s">
        <v>680</v>
      </c>
      <c r="C552" s="118" t="s">
        <v>473</v>
      </c>
      <c r="D552" s="160">
        <v>500</v>
      </c>
      <c r="E552" s="1"/>
      <c r="F552" s="109">
        <f t="shared" si="0"/>
        <v>1208552.7700000028</v>
      </c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</row>
    <row r="553" spans="1:26" ht="15.75" customHeight="1" x14ac:dyDescent="0.25">
      <c r="A553" s="196" t="s">
        <v>709</v>
      </c>
      <c r="B553" s="118" t="s">
        <v>593</v>
      </c>
      <c r="C553" s="190" t="s">
        <v>996</v>
      </c>
      <c r="D553" s="160">
        <v>1831877</v>
      </c>
      <c r="E553" s="1"/>
      <c r="F553" s="109">
        <f t="shared" si="0"/>
        <v>3040429.7700000028</v>
      </c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</row>
    <row r="554" spans="1:26" ht="15.75" customHeight="1" x14ac:dyDescent="0.25">
      <c r="A554" s="196" t="s">
        <v>709</v>
      </c>
      <c r="B554" s="118" t="s">
        <v>593</v>
      </c>
      <c r="C554" s="118" t="s">
        <v>997</v>
      </c>
      <c r="D554" s="160">
        <v>386749.99</v>
      </c>
      <c r="E554" s="1"/>
      <c r="F554" s="109">
        <f t="shared" si="0"/>
        <v>3427179.7600000026</v>
      </c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</row>
    <row r="555" spans="1:26" ht="15.75" customHeight="1" x14ac:dyDescent="0.25">
      <c r="A555" s="196" t="s">
        <v>998</v>
      </c>
      <c r="B555" s="118" t="s">
        <v>593</v>
      </c>
      <c r="C555" s="118" t="s">
        <v>964</v>
      </c>
      <c r="D555" s="156"/>
      <c r="E555" s="73">
        <v>200000</v>
      </c>
      <c r="F555" s="109">
        <f t="shared" si="0"/>
        <v>3227179.7600000026</v>
      </c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</row>
    <row r="556" spans="1:26" ht="15.75" customHeight="1" x14ac:dyDescent="0.25">
      <c r="A556" s="196" t="s">
        <v>998</v>
      </c>
      <c r="B556" s="118" t="s">
        <v>593</v>
      </c>
      <c r="C556" s="118" t="s">
        <v>708</v>
      </c>
      <c r="D556" s="156"/>
      <c r="E556" s="73">
        <v>250000</v>
      </c>
      <c r="F556" s="109">
        <f t="shared" si="0"/>
        <v>2977179.7600000026</v>
      </c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</row>
    <row r="557" spans="1:26" ht="15.75" customHeight="1" x14ac:dyDescent="0.25">
      <c r="A557" s="196" t="s">
        <v>998</v>
      </c>
      <c r="B557" s="118" t="s">
        <v>596</v>
      </c>
      <c r="C557" s="118" t="s">
        <v>826</v>
      </c>
      <c r="D557" s="166"/>
      <c r="E557" s="73">
        <v>26.88</v>
      </c>
      <c r="F557" s="109">
        <f t="shared" si="0"/>
        <v>2977152.8800000027</v>
      </c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</row>
    <row r="558" spans="1:26" ht="15.75" customHeight="1" x14ac:dyDescent="0.25">
      <c r="A558" s="196" t="s">
        <v>998</v>
      </c>
      <c r="B558" s="118" t="s">
        <v>596</v>
      </c>
      <c r="C558" s="118" t="s">
        <v>473</v>
      </c>
      <c r="D558" s="156"/>
      <c r="E558" s="73">
        <v>40000</v>
      </c>
      <c r="F558" s="109">
        <f t="shared" si="0"/>
        <v>2937152.8800000027</v>
      </c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</row>
    <row r="559" spans="1:26" ht="15.75" customHeight="1" x14ac:dyDescent="0.25">
      <c r="A559" s="196" t="s">
        <v>710</v>
      </c>
      <c r="B559" s="118" t="s">
        <v>593</v>
      </c>
      <c r="C559" s="118" t="s">
        <v>711</v>
      </c>
      <c r="D559" s="160">
        <v>500</v>
      </c>
      <c r="E559" s="1"/>
      <c r="F559" s="109">
        <f t="shared" si="0"/>
        <v>2937652.8800000027</v>
      </c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</row>
    <row r="560" spans="1:26" ht="15.75" customHeight="1" x14ac:dyDescent="0.25">
      <c r="A560" s="196" t="s">
        <v>710</v>
      </c>
      <c r="B560" s="118" t="s">
        <v>704</v>
      </c>
      <c r="C560" s="118" t="s">
        <v>999</v>
      </c>
      <c r="D560" s="160">
        <v>10000</v>
      </c>
      <c r="E560" s="1"/>
      <c r="F560" s="109">
        <f t="shared" si="0"/>
        <v>2947652.8800000027</v>
      </c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</row>
    <row r="561" spans="1:26" ht="15.75" customHeight="1" x14ac:dyDescent="0.25">
      <c r="A561" s="196" t="s">
        <v>710</v>
      </c>
      <c r="B561" s="118" t="s">
        <v>704</v>
      </c>
      <c r="C561" s="118" t="s">
        <v>1000</v>
      </c>
      <c r="D561" s="160">
        <v>20000</v>
      </c>
      <c r="E561" s="1"/>
      <c r="F561" s="109">
        <f t="shared" si="0"/>
        <v>2967652.8800000027</v>
      </c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</row>
    <row r="562" spans="1:26" ht="15.75" customHeight="1" x14ac:dyDescent="0.25">
      <c r="A562" s="196" t="s">
        <v>710</v>
      </c>
      <c r="B562" s="118" t="s">
        <v>704</v>
      </c>
      <c r="C562" s="118" t="s">
        <v>316</v>
      </c>
      <c r="D562" s="160">
        <v>10000</v>
      </c>
      <c r="E562" s="1"/>
      <c r="F562" s="109">
        <f t="shared" si="0"/>
        <v>2977652.8800000027</v>
      </c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</row>
    <row r="563" spans="1:26" ht="15.75" customHeight="1" x14ac:dyDescent="0.25">
      <c r="A563" s="196" t="s">
        <v>1001</v>
      </c>
      <c r="B563" s="107"/>
      <c r="C563" s="118" t="s">
        <v>767</v>
      </c>
      <c r="D563" s="156"/>
      <c r="E563" s="57">
        <v>300</v>
      </c>
      <c r="F563" s="109">
        <f t="shared" si="0"/>
        <v>2977352.8800000027</v>
      </c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</row>
    <row r="564" spans="1:26" ht="15.75" customHeight="1" x14ac:dyDescent="0.25">
      <c r="A564" s="196" t="s">
        <v>712</v>
      </c>
      <c r="B564" s="118" t="s">
        <v>596</v>
      </c>
      <c r="C564" s="118" t="s">
        <v>157</v>
      </c>
      <c r="D564" s="160">
        <v>500</v>
      </c>
      <c r="E564" s="61"/>
      <c r="F564" s="109">
        <f t="shared" si="0"/>
        <v>2977852.8800000027</v>
      </c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</row>
    <row r="565" spans="1:26" ht="15.75" customHeight="1" x14ac:dyDescent="0.25">
      <c r="A565" s="196" t="s">
        <v>712</v>
      </c>
      <c r="B565" s="118" t="s">
        <v>704</v>
      </c>
      <c r="C565" s="118" t="s">
        <v>713</v>
      </c>
      <c r="D565" s="160">
        <v>500</v>
      </c>
      <c r="E565" s="1"/>
      <c r="F565" s="109">
        <f t="shared" si="0"/>
        <v>2978352.8800000027</v>
      </c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</row>
    <row r="566" spans="1:26" ht="15.75" customHeight="1" x14ac:dyDescent="0.25">
      <c r="A566" s="196" t="s">
        <v>1002</v>
      </c>
      <c r="B566" s="118" t="s">
        <v>593</v>
      </c>
      <c r="C566" s="118" t="s">
        <v>264</v>
      </c>
      <c r="D566" s="156"/>
      <c r="E566" s="73">
        <v>819000</v>
      </c>
      <c r="F566" s="109">
        <f t="shared" si="0"/>
        <v>2159352.8800000027</v>
      </c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</row>
    <row r="567" spans="1:26" ht="15.75" customHeight="1" x14ac:dyDescent="0.25">
      <c r="A567" s="196" t="s">
        <v>1002</v>
      </c>
      <c r="B567" s="118" t="s">
        <v>596</v>
      </c>
      <c r="C567" s="118" t="s">
        <v>826</v>
      </c>
      <c r="D567" s="156"/>
      <c r="E567" s="73">
        <v>26.88</v>
      </c>
      <c r="F567" s="109">
        <f t="shared" si="0"/>
        <v>2159326.0000000028</v>
      </c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</row>
    <row r="568" spans="1:26" ht="15.75" customHeight="1" x14ac:dyDescent="0.25">
      <c r="A568" s="196" t="s">
        <v>1002</v>
      </c>
      <c r="B568" s="118" t="s">
        <v>596</v>
      </c>
      <c r="C568" s="118" t="s">
        <v>828</v>
      </c>
      <c r="D568" s="166"/>
      <c r="E568" s="73">
        <v>20000</v>
      </c>
      <c r="F568" s="109">
        <f t="shared" si="0"/>
        <v>2139326.0000000028</v>
      </c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</row>
    <row r="569" spans="1:26" ht="15.75" customHeight="1" x14ac:dyDescent="0.25">
      <c r="A569" s="196" t="s">
        <v>1002</v>
      </c>
      <c r="B569" s="118" t="s">
        <v>596</v>
      </c>
      <c r="C569" s="118" t="s">
        <v>826</v>
      </c>
      <c r="D569" s="166"/>
      <c r="E569" s="73">
        <v>53.75</v>
      </c>
      <c r="F569" s="109">
        <f t="shared" si="0"/>
        <v>2139272.2500000028</v>
      </c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</row>
    <row r="570" spans="1:26" ht="15.75" customHeight="1" x14ac:dyDescent="0.25">
      <c r="A570" s="196" t="s">
        <v>1002</v>
      </c>
      <c r="B570" s="118" t="s">
        <v>596</v>
      </c>
      <c r="C570" s="118" t="s">
        <v>882</v>
      </c>
      <c r="D570" s="166"/>
      <c r="E570" s="57">
        <v>500000</v>
      </c>
      <c r="F570" s="109">
        <f t="shared" si="0"/>
        <v>1639272.2500000028</v>
      </c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</row>
    <row r="571" spans="1:26" ht="15.75" customHeight="1" x14ac:dyDescent="0.25">
      <c r="A571" s="196" t="s">
        <v>1002</v>
      </c>
      <c r="B571" s="118" t="s">
        <v>596</v>
      </c>
      <c r="C571" s="118" t="s">
        <v>414</v>
      </c>
      <c r="D571" s="161">
        <v>200000</v>
      </c>
      <c r="E571" s="61"/>
      <c r="F571" s="109">
        <f t="shared" si="0"/>
        <v>1839272.2500000028</v>
      </c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</row>
    <row r="572" spans="1:26" ht="15.75" customHeight="1" x14ac:dyDescent="0.25">
      <c r="A572" s="196" t="s">
        <v>1002</v>
      </c>
      <c r="B572" s="118" t="s">
        <v>596</v>
      </c>
      <c r="C572" s="118" t="s">
        <v>826</v>
      </c>
      <c r="D572" s="166"/>
      <c r="E572" s="73">
        <v>53.75</v>
      </c>
      <c r="F572" s="109">
        <f t="shared" si="0"/>
        <v>1839218.5000000028</v>
      </c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</row>
    <row r="573" spans="1:26" ht="15.75" customHeight="1" x14ac:dyDescent="0.25">
      <c r="A573" s="196" t="s">
        <v>1002</v>
      </c>
      <c r="B573" s="118" t="s">
        <v>596</v>
      </c>
      <c r="C573" s="118" t="s">
        <v>157</v>
      </c>
      <c r="D573" s="166"/>
      <c r="E573" s="73">
        <v>700000</v>
      </c>
      <c r="F573" s="109">
        <f t="shared" si="0"/>
        <v>1139218.5000000028</v>
      </c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</row>
    <row r="574" spans="1:26" ht="15.75" customHeight="1" x14ac:dyDescent="0.25">
      <c r="A574" s="196" t="s">
        <v>714</v>
      </c>
      <c r="B574" s="118" t="s">
        <v>704</v>
      </c>
      <c r="C574" s="118" t="s">
        <v>381</v>
      </c>
      <c r="D574" s="161">
        <v>500</v>
      </c>
      <c r="E574" s="1"/>
      <c r="F574" s="109">
        <f t="shared" si="0"/>
        <v>1139718.5000000028</v>
      </c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</row>
    <row r="575" spans="1:26" ht="15.75" customHeight="1" x14ac:dyDescent="0.25">
      <c r="A575" s="196" t="s">
        <v>714</v>
      </c>
      <c r="B575" s="118" t="s">
        <v>596</v>
      </c>
      <c r="C575" s="118" t="s">
        <v>887</v>
      </c>
      <c r="D575" s="161">
        <v>70000</v>
      </c>
      <c r="E575" s="1"/>
      <c r="F575" s="109">
        <f t="shared" si="0"/>
        <v>1209718.5000000028</v>
      </c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</row>
    <row r="576" spans="1:26" ht="15.75" customHeight="1" x14ac:dyDescent="0.25">
      <c r="A576" s="196" t="s">
        <v>714</v>
      </c>
      <c r="B576" s="118" t="s">
        <v>596</v>
      </c>
      <c r="C576" s="118" t="s">
        <v>620</v>
      </c>
      <c r="D576" s="161">
        <v>100000</v>
      </c>
      <c r="E576" s="1"/>
      <c r="F576" s="109">
        <f t="shared" si="0"/>
        <v>1309718.5000000028</v>
      </c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</row>
    <row r="577" spans="1:26" ht="15.75" customHeight="1" x14ac:dyDescent="0.25">
      <c r="A577" s="196" t="s">
        <v>1003</v>
      </c>
      <c r="B577" s="118" t="s">
        <v>596</v>
      </c>
      <c r="C577" s="118" t="s">
        <v>767</v>
      </c>
      <c r="D577" s="166"/>
      <c r="E577" s="73">
        <v>150</v>
      </c>
      <c r="F577" s="109">
        <f t="shared" si="0"/>
        <v>1309568.5000000028</v>
      </c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</row>
    <row r="578" spans="1:26" ht="15.75" customHeight="1" x14ac:dyDescent="0.25">
      <c r="A578" s="196" t="s">
        <v>1004</v>
      </c>
      <c r="B578" s="118" t="s">
        <v>791</v>
      </c>
      <c r="C578" s="118" t="s">
        <v>1005</v>
      </c>
      <c r="D578" s="166"/>
      <c r="E578" s="73">
        <v>288</v>
      </c>
      <c r="F578" s="109">
        <f t="shared" si="0"/>
        <v>1309280.5000000028</v>
      </c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</row>
    <row r="579" spans="1:26" ht="15.75" customHeight="1" x14ac:dyDescent="0.25">
      <c r="A579" s="196" t="s">
        <v>715</v>
      </c>
      <c r="B579" s="118" t="s">
        <v>596</v>
      </c>
      <c r="C579" s="118" t="s">
        <v>434</v>
      </c>
      <c r="D579" s="161">
        <v>500</v>
      </c>
      <c r="E579" s="1"/>
      <c r="F579" s="109">
        <f t="shared" si="0"/>
        <v>1309780.5000000028</v>
      </c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</row>
    <row r="580" spans="1:26" ht="15.75" customHeight="1" x14ac:dyDescent="0.25">
      <c r="A580" s="196" t="s">
        <v>715</v>
      </c>
      <c r="B580" s="118" t="s">
        <v>596</v>
      </c>
      <c r="C580" s="118" t="s">
        <v>1006</v>
      </c>
      <c r="D580" s="161">
        <v>20000</v>
      </c>
      <c r="E580" s="1"/>
      <c r="F580" s="179">
        <f t="shared" si="0"/>
        <v>1329780.5000000028</v>
      </c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</row>
    <row r="581" spans="1:26" ht="15.75" customHeight="1" x14ac:dyDescent="0.25">
      <c r="A581" s="196" t="s">
        <v>715</v>
      </c>
      <c r="B581" s="118" t="s">
        <v>596</v>
      </c>
      <c r="C581" s="118" t="s">
        <v>434</v>
      </c>
      <c r="D581" s="160">
        <v>500</v>
      </c>
      <c r="E581" s="1"/>
      <c r="F581" s="109">
        <f t="shared" si="0"/>
        <v>1330280.5000000028</v>
      </c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</row>
    <row r="582" spans="1:26" ht="15.75" customHeight="1" x14ac:dyDescent="0.25">
      <c r="A582" s="196" t="s">
        <v>715</v>
      </c>
      <c r="B582" s="118" t="s">
        <v>593</v>
      </c>
      <c r="C582" s="118" t="s">
        <v>413</v>
      </c>
      <c r="D582" s="160">
        <v>50000</v>
      </c>
      <c r="E582" s="1"/>
      <c r="F582" s="109">
        <f t="shared" si="0"/>
        <v>1380280.5000000028</v>
      </c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</row>
    <row r="583" spans="1:26" ht="15.75" customHeight="1" x14ac:dyDescent="0.25">
      <c r="A583" s="196" t="s">
        <v>1007</v>
      </c>
      <c r="B583" s="118" t="s">
        <v>704</v>
      </c>
      <c r="C583" s="118" t="s">
        <v>1008</v>
      </c>
      <c r="D583" s="160">
        <v>20000</v>
      </c>
      <c r="E583" s="1"/>
      <c r="F583" s="109">
        <f t="shared" si="0"/>
        <v>1400280.5000000028</v>
      </c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</row>
    <row r="584" spans="1:26" ht="15.75" customHeight="1" x14ac:dyDescent="0.25">
      <c r="A584" s="196" t="s">
        <v>1007</v>
      </c>
      <c r="B584" s="118" t="s">
        <v>596</v>
      </c>
      <c r="C584" s="118" t="s">
        <v>266</v>
      </c>
      <c r="D584" s="160">
        <v>20000</v>
      </c>
      <c r="E584" s="1"/>
      <c r="F584" s="109">
        <f t="shared" si="0"/>
        <v>1420280.5000000028</v>
      </c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</row>
    <row r="585" spans="1:26" ht="15.75" customHeight="1" x14ac:dyDescent="0.25">
      <c r="A585" s="196" t="s">
        <v>1007</v>
      </c>
      <c r="B585" s="107"/>
      <c r="C585" s="118" t="s">
        <v>1009</v>
      </c>
      <c r="D585" s="160">
        <v>20000</v>
      </c>
      <c r="E585" s="1"/>
      <c r="F585" s="109">
        <f t="shared" si="0"/>
        <v>1440280.5000000028</v>
      </c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</row>
    <row r="586" spans="1:26" ht="15.75" customHeight="1" x14ac:dyDescent="0.25">
      <c r="A586" s="196" t="s">
        <v>716</v>
      </c>
      <c r="B586" s="118" t="s">
        <v>590</v>
      </c>
      <c r="C586" s="118" t="s">
        <v>717</v>
      </c>
      <c r="D586" s="160">
        <v>500</v>
      </c>
      <c r="E586" s="1"/>
      <c r="F586" s="109">
        <f t="shared" si="0"/>
        <v>1440780.5000000028</v>
      </c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</row>
    <row r="587" spans="1:26" ht="15.75" customHeight="1" x14ac:dyDescent="0.25">
      <c r="A587" s="196" t="s">
        <v>716</v>
      </c>
      <c r="B587" s="118" t="s">
        <v>596</v>
      </c>
      <c r="C587" s="118" t="s">
        <v>718</v>
      </c>
      <c r="D587" s="160">
        <v>500</v>
      </c>
      <c r="E587" s="1"/>
      <c r="F587" s="109">
        <f t="shared" si="0"/>
        <v>1441280.5000000028</v>
      </c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</row>
    <row r="588" spans="1:26" ht="15.75" customHeight="1" x14ac:dyDescent="0.25">
      <c r="A588" s="196" t="s">
        <v>716</v>
      </c>
      <c r="B588" s="118" t="s">
        <v>596</v>
      </c>
      <c r="C588" s="118" t="s">
        <v>405</v>
      </c>
      <c r="D588" s="160">
        <v>500</v>
      </c>
      <c r="E588" s="1"/>
      <c r="F588" s="109">
        <f t="shared" si="0"/>
        <v>1441780.5000000028</v>
      </c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</row>
    <row r="589" spans="1:26" ht="15.75" customHeight="1" x14ac:dyDescent="0.25">
      <c r="A589" s="196" t="s">
        <v>716</v>
      </c>
      <c r="B589" s="118" t="s">
        <v>593</v>
      </c>
      <c r="C589" s="118" t="s">
        <v>988</v>
      </c>
      <c r="D589" s="160">
        <v>10000</v>
      </c>
      <c r="E589" s="1"/>
      <c r="F589" s="109">
        <f t="shared" si="0"/>
        <v>1451780.5000000028</v>
      </c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</row>
    <row r="590" spans="1:26" ht="15.75" customHeight="1" x14ac:dyDescent="0.25">
      <c r="A590" s="196" t="s">
        <v>716</v>
      </c>
      <c r="B590" s="118" t="s">
        <v>680</v>
      </c>
      <c r="C590" s="118" t="s">
        <v>477</v>
      </c>
      <c r="D590" s="160">
        <v>10000</v>
      </c>
      <c r="E590" s="61"/>
      <c r="F590" s="109">
        <f t="shared" si="0"/>
        <v>1461780.5000000028</v>
      </c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</row>
    <row r="591" spans="1:26" ht="15.75" customHeight="1" x14ac:dyDescent="0.25">
      <c r="A591" s="196" t="s">
        <v>716</v>
      </c>
      <c r="B591" s="118" t="s">
        <v>596</v>
      </c>
      <c r="C591" s="118" t="s">
        <v>641</v>
      </c>
      <c r="D591" s="160">
        <v>32000</v>
      </c>
      <c r="E591" s="61"/>
      <c r="F591" s="109">
        <f t="shared" si="0"/>
        <v>1493780.5000000028</v>
      </c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</row>
    <row r="592" spans="1:26" ht="15.75" customHeight="1" x14ac:dyDescent="0.25">
      <c r="A592" s="196" t="s">
        <v>716</v>
      </c>
      <c r="B592" s="118" t="s">
        <v>596</v>
      </c>
      <c r="C592" s="118" t="s">
        <v>826</v>
      </c>
      <c r="D592" s="156"/>
      <c r="E592" s="73">
        <v>53.75</v>
      </c>
      <c r="F592" s="109">
        <f t="shared" si="0"/>
        <v>1493726.7500000028</v>
      </c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</row>
    <row r="593" spans="1:26" ht="15.75" customHeight="1" x14ac:dyDescent="0.25">
      <c r="A593" s="196" t="s">
        <v>716</v>
      </c>
      <c r="B593" s="118" t="s">
        <v>596</v>
      </c>
      <c r="C593" s="118" t="s">
        <v>908</v>
      </c>
      <c r="D593" s="156"/>
      <c r="E593" s="73">
        <v>270000</v>
      </c>
      <c r="F593" s="109">
        <f t="shared" si="0"/>
        <v>1223726.7500000028</v>
      </c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</row>
    <row r="594" spans="1:26" ht="15.75" customHeight="1" x14ac:dyDescent="0.25">
      <c r="A594" s="196" t="s">
        <v>716</v>
      </c>
      <c r="B594" s="118" t="s">
        <v>593</v>
      </c>
      <c r="C594" s="118" t="s">
        <v>381</v>
      </c>
      <c r="D594" s="156"/>
      <c r="E594" s="73">
        <v>800000</v>
      </c>
      <c r="F594" s="109">
        <f t="shared" si="0"/>
        <v>423726.75000000279</v>
      </c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</row>
    <row r="595" spans="1:26" ht="15.75" customHeight="1" x14ac:dyDescent="0.25">
      <c r="A595" s="196" t="s">
        <v>716</v>
      </c>
      <c r="B595" s="118" t="s">
        <v>593</v>
      </c>
      <c r="C595" s="118" t="s">
        <v>131</v>
      </c>
      <c r="D595" s="156"/>
      <c r="E595" s="73">
        <v>15000</v>
      </c>
      <c r="F595" s="109">
        <f t="shared" si="0"/>
        <v>408726.75000000279</v>
      </c>
      <c r="G595" s="107"/>
      <c r="H595" s="107"/>
      <c r="I595" s="168"/>
      <c r="J595" s="168"/>
      <c r="K595" s="168"/>
      <c r="L595" s="168"/>
      <c r="M595" s="168"/>
      <c r="N595" s="168"/>
      <c r="O595" s="168"/>
      <c r="P595" s="168"/>
      <c r="Q595" s="168"/>
      <c r="R595" s="168"/>
      <c r="S595" s="168"/>
      <c r="T595" s="168"/>
      <c r="U595" s="168"/>
      <c r="V595" s="168"/>
      <c r="W595" s="168"/>
      <c r="X595" s="168"/>
      <c r="Y595" s="168"/>
      <c r="Z595" s="168"/>
    </row>
    <row r="596" spans="1:26" ht="15.75" customHeight="1" x14ac:dyDescent="0.25">
      <c r="A596" s="196" t="s">
        <v>716</v>
      </c>
      <c r="B596" s="118" t="s">
        <v>593</v>
      </c>
      <c r="C596" s="118" t="s">
        <v>163</v>
      </c>
      <c r="D596" s="156"/>
      <c r="E596" s="73">
        <v>17000</v>
      </c>
      <c r="F596" s="109">
        <f t="shared" si="0"/>
        <v>391726.75000000279</v>
      </c>
      <c r="G596" s="107"/>
      <c r="H596" s="107"/>
      <c r="I596" s="168"/>
      <c r="J596" s="168"/>
      <c r="K596" s="168"/>
      <c r="L596" s="168"/>
      <c r="M596" s="168"/>
      <c r="N596" s="168"/>
      <c r="O596" s="168"/>
      <c r="P596" s="168"/>
      <c r="Q596" s="168"/>
      <c r="R596" s="168"/>
      <c r="S596" s="168"/>
      <c r="T596" s="168"/>
      <c r="U596" s="168"/>
      <c r="V596" s="168"/>
      <c r="W596" s="168"/>
      <c r="X596" s="168"/>
      <c r="Y596" s="168"/>
      <c r="Z596" s="168"/>
    </row>
    <row r="597" spans="1:26" ht="15.75" customHeight="1" x14ac:dyDescent="0.25">
      <c r="A597" s="196" t="s">
        <v>716</v>
      </c>
      <c r="B597" s="118" t="s">
        <v>596</v>
      </c>
      <c r="C597" s="118" t="s">
        <v>826</v>
      </c>
      <c r="D597" s="156"/>
      <c r="E597" s="73">
        <v>53.75</v>
      </c>
      <c r="F597" s="109">
        <f t="shared" si="0"/>
        <v>391673.00000000279</v>
      </c>
      <c r="G597" s="107"/>
      <c r="H597" s="107"/>
      <c r="I597" s="168"/>
      <c r="J597" s="168"/>
      <c r="K597" s="168"/>
      <c r="L597" s="168"/>
      <c r="M597" s="168"/>
      <c r="N597" s="168"/>
      <c r="O597" s="168"/>
      <c r="P597" s="168"/>
      <c r="Q597" s="168"/>
      <c r="R597" s="168"/>
      <c r="S597" s="168"/>
      <c r="T597" s="168"/>
      <c r="U597" s="168"/>
      <c r="V597" s="168"/>
      <c r="W597" s="168"/>
      <c r="X597" s="168"/>
      <c r="Y597" s="168"/>
      <c r="Z597" s="168"/>
    </row>
    <row r="598" spans="1:26" ht="15.75" customHeight="1" x14ac:dyDescent="0.25">
      <c r="A598" s="196" t="s">
        <v>716</v>
      </c>
      <c r="B598" s="118" t="s">
        <v>596</v>
      </c>
      <c r="C598" s="118" t="s">
        <v>434</v>
      </c>
      <c r="D598" s="156"/>
      <c r="E598" s="73">
        <v>140000</v>
      </c>
      <c r="F598" s="109">
        <f t="shared" si="0"/>
        <v>251673.00000000279</v>
      </c>
      <c r="G598" s="107"/>
      <c r="H598" s="107"/>
      <c r="I598" s="168"/>
      <c r="J598" s="168"/>
      <c r="K598" s="168"/>
      <c r="L598" s="168"/>
      <c r="M598" s="168"/>
      <c r="N598" s="168"/>
      <c r="O598" s="168"/>
      <c r="P598" s="168"/>
      <c r="Q598" s="168"/>
      <c r="R598" s="168"/>
      <c r="S598" s="168"/>
      <c r="T598" s="168"/>
      <c r="U598" s="168"/>
      <c r="V598" s="168"/>
      <c r="W598" s="168"/>
      <c r="X598" s="168"/>
      <c r="Y598" s="168"/>
      <c r="Z598" s="168"/>
    </row>
    <row r="599" spans="1:26" ht="15.75" customHeight="1" x14ac:dyDescent="0.25">
      <c r="A599" s="196" t="s">
        <v>716</v>
      </c>
      <c r="B599" s="107"/>
      <c r="C599" s="118" t="s">
        <v>794</v>
      </c>
      <c r="D599" s="156"/>
      <c r="E599" s="73">
        <v>6524.86</v>
      </c>
      <c r="F599" s="109">
        <f t="shared" si="0"/>
        <v>245148.14000000281</v>
      </c>
      <c r="G599" s="107"/>
      <c r="H599" s="107"/>
      <c r="I599" s="168"/>
      <c r="J599" s="168"/>
      <c r="K599" s="168"/>
      <c r="L599" s="168"/>
      <c r="M599" s="168"/>
      <c r="N599" s="168"/>
      <c r="O599" s="168"/>
      <c r="P599" s="168"/>
      <c r="Q599" s="168"/>
      <c r="R599" s="168"/>
      <c r="S599" s="168"/>
      <c r="T599" s="168"/>
      <c r="U599" s="168"/>
      <c r="V599" s="168"/>
      <c r="W599" s="168"/>
      <c r="X599" s="168"/>
      <c r="Y599" s="168"/>
      <c r="Z599" s="168"/>
    </row>
    <row r="600" spans="1:26" ht="15.75" customHeight="1" x14ac:dyDescent="0.25">
      <c r="A600" s="191">
        <v>44570</v>
      </c>
      <c r="B600" s="118" t="s">
        <v>596</v>
      </c>
      <c r="C600" s="118" t="s">
        <v>826</v>
      </c>
      <c r="D600" s="156"/>
      <c r="E600" s="73">
        <v>26.88</v>
      </c>
      <c r="F600" s="109">
        <f t="shared" si="0"/>
        <v>245121.2600000028</v>
      </c>
      <c r="G600" s="107"/>
      <c r="H600" s="107"/>
      <c r="I600" s="168"/>
      <c r="J600" s="168"/>
      <c r="K600" s="168"/>
      <c r="L600" s="168"/>
      <c r="M600" s="168"/>
      <c r="N600" s="168"/>
      <c r="O600" s="168"/>
      <c r="P600" s="168"/>
      <c r="Q600" s="168"/>
      <c r="R600" s="168"/>
      <c r="S600" s="168"/>
      <c r="T600" s="168"/>
      <c r="U600" s="168"/>
      <c r="V600" s="168"/>
      <c r="W600" s="168"/>
      <c r="X600" s="168"/>
      <c r="Y600" s="168"/>
      <c r="Z600" s="168"/>
    </row>
    <row r="601" spans="1:26" ht="15.75" customHeight="1" x14ac:dyDescent="0.25">
      <c r="A601" s="191">
        <v>44570</v>
      </c>
      <c r="B601" s="118" t="s">
        <v>596</v>
      </c>
      <c r="C601" s="118" t="s">
        <v>1010</v>
      </c>
      <c r="D601" s="156"/>
      <c r="E601" s="73">
        <v>50000</v>
      </c>
      <c r="F601" s="109">
        <f t="shared" si="0"/>
        <v>195121.2600000028</v>
      </c>
      <c r="G601" s="107"/>
      <c r="H601" s="107"/>
      <c r="I601" s="168"/>
      <c r="J601" s="168"/>
      <c r="K601" s="168"/>
      <c r="L601" s="168"/>
      <c r="M601" s="168"/>
      <c r="N601" s="168"/>
      <c r="O601" s="168"/>
      <c r="P601" s="168"/>
      <c r="Q601" s="168"/>
      <c r="R601" s="168"/>
      <c r="S601" s="168"/>
      <c r="T601" s="168"/>
      <c r="U601" s="168"/>
      <c r="V601" s="168"/>
      <c r="W601" s="168"/>
      <c r="X601" s="168"/>
      <c r="Y601" s="168"/>
      <c r="Z601" s="168"/>
    </row>
    <row r="602" spans="1:26" ht="15.75" customHeight="1" x14ac:dyDescent="0.25">
      <c r="A602" s="191">
        <v>44570</v>
      </c>
      <c r="B602" s="118" t="s">
        <v>593</v>
      </c>
      <c r="C602" s="118" t="s">
        <v>771</v>
      </c>
      <c r="D602" s="160">
        <v>250000</v>
      </c>
      <c r="E602" s="1"/>
      <c r="F602" s="109">
        <f t="shared" si="0"/>
        <v>445121.2600000028</v>
      </c>
      <c r="G602" s="107"/>
      <c r="H602" s="107"/>
      <c r="I602" s="168"/>
      <c r="J602" s="168"/>
      <c r="K602" s="168"/>
      <c r="L602" s="168"/>
      <c r="M602" s="168"/>
      <c r="N602" s="168"/>
      <c r="O602" s="168"/>
      <c r="P602" s="168"/>
      <c r="Q602" s="168"/>
      <c r="R602" s="168"/>
      <c r="S602" s="168"/>
      <c r="T602" s="168"/>
      <c r="U602" s="168"/>
      <c r="V602" s="168"/>
      <c r="W602" s="168"/>
      <c r="X602" s="168"/>
      <c r="Y602" s="168"/>
      <c r="Z602" s="168"/>
    </row>
    <row r="603" spans="1:26" ht="15.75" customHeight="1" x14ac:dyDescent="0.25">
      <c r="A603" s="191">
        <v>44570</v>
      </c>
      <c r="B603" s="118" t="s">
        <v>593</v>
      </c>
      <c r="C603" s="118" t="s">
        <v>625</v>
      </c>
      <c r="D603" s="160">
        <v>15000</v>
      </c>
      <c r="E603" s="1"/>
      <c r="F603" s="109">
        <f t="shared" si="0"/>
        <v>460121.2600000028</v>
      </c>
      <c r="G603" s="107"/>
      <c r="H603" s="107"/>
      <c r="I603" s="168"/>
      <c r="J603" s="168"/>
      <c r="K603" s="168"/>
      <c r="L603" s="168"/>
      <c r="M603" s="168"/>
      <c r="N603" s="168"/>
      <c r="O603" s="168"/>
      <c r="P603" s="168"/>
      <c r="Q603" s="168"/>
      <c r="R603" s="168"/>
      <c r="S603" s="168"/>
      <c r="T603" s="168"/>
      <c r="U603" s="168"/>
      <c r="V603" s="168"/>
      <c r="W603" s="168"/>
      <c r="X603" s="168"/>
      <c r="Y603" s="168"/>
      <c r="Z603" s="168"/>
    </row>
    <row r="604" spans="1:26" ht="15.75" customHeight="1" x14ac:dyDescent="0.25">
      <c r="A604" s="191">
        <v>44570</v>
      </c>
      <c r="B604" s="118" t="s">
        <v>596</v>
      </c>
      <c r="C604" s="118" t="s">
        <v>486</v>
      </c>
      <c r="D604" s="160">
        <v>40000</v>
      </c>
      <c r="E604" s="1"/>
      <c r="F604" s="109">
        <f t="shared" si="0"/>
        <v>500121.2600000028</v>
      </c>
      <c r="G604" s="107"/>
      <c r="H604" s="107"/>
      <c r="I604" s="168"/>
      <c r="J604" s="168"/>
      <c r="K604" s="168"/>
      <c r="L604" s="168"/>
      <c r="M604" s="168"/>
      <c r="N604" s="168"/>
      <c r="O604" s="168"/>
      <c r="P604" s="168"/>
      <c r="Q604" s="168"/>
      <c r="R604" s="168"/>
      <c r="S604" s="168"/>
      <c r="T604" s="168"/>
      <c r="U604" s="168"/>
      <c r="V604" s="168"/>
      <c r="W604" s="168"/>
      <c r="X604" s="168"/>
      <c r="Y604" s="168"/>
      <c r="Z604" s="168"/>
    </row>
    <row r="605" spans="1:26" ht="15.75" customHeight="1" x14ac:dyDescent="0.25">
      <c r="A605" s="191">
        <v>44601</v>
      </c>
      <c r="B605" s="118" t="s">
        <v>593</v>
      </c>
      <c r="C605" s="118" t="s">
        <v>1011</v>
      </c>
      <c r="D605" s="160">
        <v>20000</v>
      </c>
      <c r="E605" s="1"/>
      <c r="F605" s="109">
        <f t="shared" si="0"/>
        <v>520121.2600000028</v>
      </c>
      <c r="G605" s="107"/>
      <c r="H605" s="107"/>
      <c r="I605" s="168"/>
      <c r="J605" s="168"/>
      <c r="K605" s="168"/>
      <c r="L605" s="168"/>
      <c r="M605" s="168"/>
      <c r="N605" s="168"/>
      <c r="O605" s="168"/>
      <c r="P605" s="168"/>
      <c r="Q605" s="168"/>
      <c r="R605" s="168"/>
      <c r="S605" s="168"/>
      <c r="T605" s="168"/>
      <c r="U605" s="168"/>
      <c r="V605" s="168"/>
      <c r="W605" s="168"/>
      <c r="X605" s="168"/>
      <c r="Y605" s="168"/>
      <c r="Z605" s="168"/>
    </row>
    <row r="606" spans="1:26" ht="15.75" customHeight="1" x14ac:dyDescent="0.25">
      <c r="A606" s="189">
        <v>44660</v>
      </c>
      <c r="B606" s="107"/>
      <c r="C606" s="118" t="s">
        <v>767</v>
      </c>
      <c r="D606" s="156"/>
      <c r="E606" s="73">
        <v>600</v>
      </c>
      <c r="F606" s="109">
        <f t="shared" si="0"/>
        <v>519521.2600000028</v>
      </c>
      <c r="G606" s="107"/>
      <c r="H606" s="107"/>
      <c r="I606" s="168"/>
      <c r="J606" s="168"/>
      <c r="K606" s="168"/>
      <c r="L606" s="168"/>
      <c r="M606" s="168"/>
      <c r="N606" s="168"/>
      <c r="O606" s="168"/>
      <c r="P606" s="168"/>
      <c r="Q606" s="168"/>
      <c r="R606" s="168"/>
      <c r="S606" s="168"/>
      <c r="T606" s="168"/>
      <c r="U606" s="168"/>
      <c r="V606" s="168"/>
      <c r="W606" s="168"/>
      <c r="X606" s="168"/>
      <c r="Y606" s="168"/>
      <c r="Z606" s="168"/>
    </row>
    <row r="607" spans="1:26" ht="15.75" customHeight="1" x14ac:dyDescent="0.25">
      <c r="A607" s="189">
        <v>44690</v>
      </c>
      <c r="B607" s="118" t="s">
        <v>596</v>
      </c>
      <c r="C607" s="118" t="s">
        <v>826</v>
      </c>
      <c r="D607" s="156"/>
      <c r="E607" s="73">
        <v>53.75</v>
      </c>
      <c r="F607" s="109">
        <f t="shared" si="0"/>
        <v>519467.5100000028</v>
      </c>
      <c r="G607" s="107"/>
      <c r="H607" s="107"/>
      <c r="I607" s="168"/>
      <c r="J607" s="168"/>
      <c r="K607" s="168"/>
      <c r="L607" s="168"/>
      <c r="M607" s="168"/>
      <c r="N607" s="168"/>
      <c r="O607" s="168"/>
      <c r="P607" s="168"/>
      <c r="Q607" s="168"/>
      <c r="R607" s="168"/>
      <c r="S607" s="168"/>
      <c r="T607" s="168"/>
      <c r="U607" s="168"/>
      <c r="V607" s="168"/>
      <c r="W607" s="168"/>
      <c r="X607" s="168"/>
      <c r="Y607" s="168"/>
      <c r="Z607" s="168"/>
    </row>
    <row r="608" spans="1:26" ht="15.75" customHeight="1" x14ac:dyDescent="0.25">
      <c r="A608" s="189">
        <v>44690</v>
      </c>
      <c r="B608" s="118" t="s">
        <v>596</v>
      </c>
      <c r="C608" s="118" t="s">
        <v>718</v>
      </c>
      <c r="D608" s="156"/>
      <c r="E608" s="73">
        <v>500000</v>
      </c>
      <c r="F608" s="109">
        <f t="shared" si="0"/>
        <v>19467.510000002803</v>
      </c>
      <c r="G608" s="107"/>
      <c r="H608" s="107"/>
      <c r="I608" s="168"/>
      <c r="J608" s="168"/>
      <c r="K608" s="168"/>
      <c r="L608" s="168"/>
      <c r="M608" s="168"/>
      <c r="N608" s="168"/>
      <c r="O608" s="168"/>
      <c r="P608" s="168"/>
      <c r="Q608" s="168"/>
      <c r="R608" s="168"/>
      <c r="S608" s="168"/>
      <c r="T608" s="168"/>
      <c r="U608" s="168"/>
      <c r="V608" s="168"/>
      <c r="W608" s="168"/>
      <c r="X608" s="168"/>
      <c r="Y608" s="168"/>
      <c r="Z608" s="168"/>
    </row>
    <row r="609" spans="1:26" ht="15.75" customHeight="1" x14ac:dyDescent="0.25">
      <c r="A609" s="189">
        <v>44690</v>
      </c>
      <c r="B609" s="118" t="s">
        <v>596</v>
      </c>
      <c r="C609" s="118" t="s">
        <v>1012</v>
      </c>
      <c r="D609" s="160">
        <v>20000</v>
      </c>
      <c r="E609" s="1"/>
      <c r="F609" s="109">
        <f t="shared" si="0"/>
        <v>39467.510000002803</v>
      </c>
      <c r="G609" s="107"/>
      <c r="H609" s="107"/>
      <c r="I609" s="168"/>
      <c r="J609" s="168"/>
      <c r="K609" s="168"/>
      <c r="L609" s="168"/>
      <c r="M609" s="168"/>
      <c r="N609" s="168"/>
      <c r="O609" s="168"/>
      <c r="P609" s="168"/>
      <c r="Q609" s="168"/>
      <c r="R609" s="168"/>
      <c r="S609" s="168"/>
      <c r="T609" s="168"/>
      <c r="U609" s="168"/>
      <c r="V609" s="168"/>
      <c r="W609" s="168"/>
      <c r="X609" s="168"/>
      <c r="Y609" s="168"/>
      <c r="Z609" s="168"/>
    </row>
    <row r="610" spans="1:26" ht="15.75" customHeight="1" x14ac:dyDescent="0.25">
      <c r="A610" s="189">
        <v>44690</v>
      </c>
      <c r="B610" s="118" t="s">
        <v>593</v>
      </c>
      <c r="C610" s="118" t="s">
        <v>489</v>
      </c>
      <c r="D610" s="160">
        <v>500</v>
      </c>
      <c r="E610" s="1"/>
      <c r="F610" s="109">
        <f t="shared" si="0"/>
        <v>39967.510000002803</v>
      </c>
      <c r="G610" s="107"/>
      <c r="H610" s="107"/>
      <c r="I610" s="168"/>
      <c r="J610" s="168"/>
      <c r="K610" s="168"/>
      <c r="L610" s="168"/>
      <c r="M610" s="168"/>
      <c r="N610" s="168"/>
      <c r="O610" s="168"/>
      <c r="P610" s="168"/>
      <c r="Q610" s="168"/>
      <c r="R610" s="168"/>
      <c r="S610" s="168"/>
      <c r="T610" s="168"/>
      <c r="U610" s="168"/>
      <c r="V610" s="168"/>
      <c r="W610" s="168"/>
      <c r="X610" s="168"/>
      <c r="Y610" s="168"/>
      <c r="Z610" s="168"/>
    </row>
    <row r="611" spans="1:26" ht="15.75" customHeight="1" x14ac:dyDescent="0.25">
      <c r="A611" s="189">
        <v>44690</v>
      </c>
      <c r="B611" s="118" t="s">
        <v>593</v>
      </c>
      <c r="C611" s="118" t="s">
        <v>489</v>
      </c>
      <c r="D611" s="160">
        <v>10000</v>
      </c>
      <c r="E611" s="1"/>
      <c r="F611" s="109">
        <f t="shared" si="0"/>
        <v>49967.510000002803</v>
      </c>
      <c r="G611" s="107"/>
      <c r="H611" s="107"/>
      <c r="I611" s="168"/>
      <c r="J611" s="168"/>
      <c r="K611" s="168"/>
      <c r="L611" s="168"/>
      <c r="M611" s="168"/>
      <c r="N611" s="168"/>
      <c r="O611" s="168"/>
      <c r="P611" s="168"/>
      <c r="Q611" s="168"/>
      <c r="R611" s="168"/>
      <c r="S611" s="168"/>
      <c r="T611" s="168"/>
      <c r="U611" s="168"/>
      <c r="V611" s="168"/>
      <c r="W611" s="168"/>
      <c r="X611" s="168"/>
      <c r="Y611" s="168"/>
      <c r="Z611" s="168"/>
    </row>
    <row r="612" spans="1:26" ht="15.75" customHeight="1" x14ac:dyDescent="0.25">
      <c r="A612" s="189">
        <v>44721</v>
      </c>
      <c r="B612" s="118" t="s">
        <v>596</v>
      </c>
      <c r="C612" s="118" t="s">
        <v>430</v>
      </c>
      <c r="D612" s="160">
        <v>10000</v>
      </c>
      <c r="E612" s="1"/>
      <c r="F612" s="109">
        <f t="shared" si="0"/>
        <v>59967.510000002803</v>
      </c>
      <c r="G612" s="107"/>
      <c r="H612" s="107"/>
      <c r="I612" s="168"/>
      <c r="J612" s="168"/>
      <c r="K612" s="168"/>
      <c r="L612" s="168"/>
      <c r="M612" s="168"/>
      <c r="N612" s="168"/>
      <c r="O612" s="168"/>
      <c r="P612" s="168"/>
      <c r="Q612" s="168"/>
      <c r="R612" s="168"/>
      <c r="S612" s="168"/>
      <c r="T612" s="168"/>
      <c r="U612" s="168"/>
      <c r="V612" s="168"/>
      <c r="W612" s="168"/>
      <c r="X612" s="168"/>
      <c r="Y612" s="168"/>
      <c r="Z612" s="168"/>
    </row>
    <row r="613" spans="1:26" ht="15.75" customHeight="1" x14ac:dyDescent="0.25">
      <c r="A613" s="189">
        <v>44721</v>
      </c>
      <c r="B613" s="118" t="s">
        <v>593</v>
      </c>
      <c r="C613" s="118" t="s">
        <v>719</v>
      </c>
      <c r="D613" s="160">
        <v>500</v>
      </c>
      <c r="E613" s="1"/>
      <c r="F613" s="109">
        <f t="shared" si="0"/>
        <v>60467.510000002803</v>
      </c>
      <c r="G613" s="107"/>
      <c r="H613" s="107"/>
      <c r="I613" s="168"/>
      <c r="J613" s="168"/>
      <c r="K613" s="168"/>
      <c r="L613" s="168"/>
      <c r="M613" s="168"/>
      <c r="N613" s="168"/>
      <c r="O613" s="168"/>
      <c r="P613" s="168"/>
      <c r="Q613" s="168"/>
      <c r="R613" s="168"/>
      <c r="S613" s="168"/>
      <c r="T613" s="168"/>
      <c r="U613" s="168"/>
      <c r="V613" s="168"/>
      <c r="W613" s="168"/>
      <c r="X613" s="168"/>
      <c r="Y613" s="168"/>
      <c r="Z613" s="168"/>
    </row>
    <row r="614" spans="1:26" ht="15.75" customHeight="1" x14ac:dyDescent="0.25">
      <c r="A614" s="189">
        <v>44721</v>
      </c>
      <c r="B614" s="118" t="s">
        <v>704</v>
      </c>
      <c r="C614" s="118" t="s">
        <v>341</v>
      </c>
      <c r="D614" s="160">
        <v>500</v>
      </c>
      <c r="E614" s="1"/>
      <c r="F614" s="109">
        <f t="shared" si="0"/>
        <v>60967.510000002803</v>
      </c>
      <c r="G614" s="107"/>
      <c r="H614" s="107"/>
      <c r="I614" s="168"/>
      <c r="J614" s="168"/>
      <c r="K614" s="168"/>
      <c r="L614" s="168"/>
      <c r="M614" s="168"/>
      <c r="N614" s="168"/>
      <c r="O614" s="168"/>
      <c r="P614" s="168"/>
      <c r="Q614" s="168"/>
      <c r="R614" s="168"/>
      <c r="S614" s="168"/>
      <c r="T614" s="168"/>
      <c r="U614" s="168"/>
      <c r="V614" s="168"/>
      <c r="W614" s="168"/>
      <c r="X614" s="168"/>
      <c r="Y614" s="168"/>
      <c r="Z614" s="168"/>
    </row>
    <row r="615" spans="1:26" ht="15.75" customHeight="1" x14ac:dyDescent="0.25">
      <c r="A615" s="189">
        <v>44721</v>
      </c>
      <c r="B615" s="118" t="s">
        <v>596</v>
      </c>
      <c r="C615" s="118" t="s">
        <v>1013</v>
      </c>
      <c r="D615" s="160">
        <v>1000000</v>
      </c>
      <c r="E615" s="1"/>
      <c r="F615" s="109">
        <f t="shared" si="0"/>
        <v>1060967.5100000028</v>
      </c>
      <c r="G615" s="107"/>
      <c r="H615" s="107"/>
      <c r="I615" s="168"/>
      <c r="J615" s="168"/>
      <c r="K615" s="168"/>
      <c r="L615" s="168"/>
      <c r="M615" s="168"/>
      <c r="N615" s="168"/>
      <c r="O615" s="168"/>
      <c r="P615" s="168"/>
      <c r="Q615" s="168"/>
      <c r="R615" s="168"/>
      <c r="S615" s="168"/>
      <c r="T615" s="168"/>
      <c r="U615" s="168"/>
      <c r="V615" s="168"/>
      <c r="W615" s="168"/>
      <c r="X615" s="168"/>
      <c r="Y615" s="168"/>
      <c r="Z615" s="168"/>
    </row>
    <row r="616" spans="1:26" ht="15.75" customHeight="1" x14ac:dyDescent="0.25">
      <c r="A616" s="189">
        <v>44751</v>
      </c>
      <c r="B616" s="118" t="s">
        <v>596</v>
      </c>
      <c r="C616" s="118" t="s">
        <v>826</v>
      </c>
      <c r="D616" s="156"/>
      <c r="E616" s="73">
        <v>53.75</v>
      </c>
      <c r="F616" s="109">
        <f t="shared" si="0"/>
        <v>1060913.7600000028</v>
      </c>
      <c r="G616" s="107"/>
      <c r="H616" s="107"/>
      <c r="I616" s="168"/>
      <c r="J616" s="168"/>
      <c r="K616" s="168"/>
      <c r="L616" s="168"/>
      <c r="M616" s="168"/>
      <c r="N616" s="168"/>
      <c r="O616" s="168"/>
      <c r="P616" s="168"/>
      <c r="Q616" s="168"/>
      <c r="R616" s="168"/>
      <c r="S616" s="168"/>
      <c r="T616" s="168"/>
      <c r="U616" s="168"/>
      <c r="V616" s="168"/>
      <c r="W616" s="168"/>
      <c r="X616" s="168"/>
      <c r="Y616" s="168"/>
      <c r="Z616" s="168"/>
    </row>
    <row r="617" spans="1:26" ht="15.75" customHeight="1" x14ac:dyDescent="0.25">
      <c r="A617" s="189">
        <v>44751</v>
      </c>
      <c r="B617" s="118" t="s">
        <v>596</v>
      </c>
      <c r="C617" s="118" t="s">
        <v>718</v>
      </c>
      <c r="D617" s="156"/>
      <c r="E617" s="73">
        <v>100000</v>
      </c>
      <c r="F617" s="109">
        <f t="shared" si="0"/>
        <v>960913.7600000028</v>
      </c>
      <c r="G617" s="107"/>
      <c r="H617" s="107"/>
      <c r="I617" s="168"/>
      <c r="J617" s="168"/>
      <c r="K617" s="168"/>
      <c r="L617" s="168"/>
      <c r="M617" s="168"/>
      <c r="N617" s="168"/>
      <c r="O617" s="168"/>
      <c r="P617" s="168"/>
      <c r="Q617" s="168"/>
      <c r="R617" s="168"/>
      <c r="S617" s="168"/>
      <c r="T617" s="168"/>
      <c r="U617" s="168"/>
      <c r="V617" s="168"/>
      <c r="W617" s="168"/>
      <c r="X617" s="168"/>
      <c r="Y617" s="168"/>
      <c r="Z617" s="168"/>
    </row>
    <row r="618" spans="1:26" ht="15.75" customHeight="1" x14ac:dyDescent="0.25">
      <c r="A618" s="189">
        <v>44751</v>
      </c>
      <c r="B618" s="118" t="s">
        <v>596</v>
      </c>
      <c r="C618" s="118" t="s">
        <v>826</v>
      </c>
      <c r="D618" s="156"/>
      <c r="E618" s="73">
        <v>53.75</v>
      </c>
      <c r="F618" s="109">
        <f t="shared" si="0"/>
        <v>960860.0100000028</v>
      </c>
      <c r="G618" s="107"/>
      <c r="H618" s="107"/>
      <c r="I618" s="168"/>
      <c r="J618" s="168"/>
      <c r="K618" s="168"/>
      <c r="L618" s="168"/>
      <c r="M618" s="168"/>
      <c r="N618" s="168"/>
      <c r="O618" s="168"/>
      <c r="P618" s="168"/>
      <c r="Q618" s="168"/>
      <c r="R618" s="168"/>
      <c r="S618" s="168"/>
      <c r="T618" s="168"/>
      <c r="U618" s="168"/>
      <c r="V618" s="168"/>
      <c r="W618" s="168"/>
      <c r="X618" s="168"/>
      <c r="Y618" s="168"/>
      <c r="Z618" s="168"/>
    </row>
    <row r="619" spans="1:26" ht="15.75" customHeight="1" x14ac:dyDescent="0.25">
      <c r="A619" s="189">
        <v>44751</v>
      </c>
      <c r="B619" s="118" t="s">
        <v>596</v>
      </c>
      <c r="C619" s="118" t="s">
        <v>830</v>
      </c>
      <c r="D619" s="156"/>
      <c r="E619" s="73">
        <v>330000</v>
      </c>
      <c r="F619" s="109">
        <f t="shared" si="0"/>
        <v>630860.0100000028</v>
      </c>
      <c r="G619" s="107"/>
      <c r="H619" s="107"/>
      <c r="I619" s="168"/>
      <c r="J619" s="168"/>
      <c r="K619" s="168"/>
      <c r="L619" s="168"/>
      <c r="M619" s="168"/>
      <c r="N619" s="168"/>
      <c r="O619" s="168"/>
      <c r="P619" s="168"/>
      <c r="Q619" s="168"/>
      <c r="R619" s="168"/>
      <c r="S619" s="168"/>
      <c r="T619" s="168"/>
      <c r="U619" s="168"/>
      <c r="V619" s="168"/>
      <c r="W619" s="168"/>
      <c r="X619" s="168"/>
      <c r="Y619" s="168"/>
      <c r="Z619" s="168"/>
    </row>
    <row r="620" spans="1:26" ht="15.75" customHeight="1" x14ac:dyDescent="0.25">
      <c r="A620" s="189">
        <v>44751</v>
      </c>
      <c r="B620" s="118" t="s">
        <v>596</v>
      </c>
      <c r="C620" s="118" t="s">
        <v>826</v>
      </c>
      <c r="D620" s="156"/>
      <c r="E620" s="73">
        <v>53.75</v>
      </c>
      <c r="F620" s="109">
        <f t="shared" si="0"/>
        <v>630806.2600000028</v>
      </c>
      <c r="G620" s="107"/>
      <c r="H620" s="107"/>
      <c r="I620" s="168"/>
      <c r="J620" s="168"/>
      <c r="K620" s="168"/>
      <c r="L620" s="168"/>
      <c r="M620" s="168"/>
      <c r="N620" s="168"/>
      <c r="O620" s="168"/>
      <c r="P620" s="168"/>
      <c r="Q620" s="168"/>
      <c r="R620" s="168"/>
      <c r="S620" s="168"/>
      <c r="T620" s="168"/>
      <c r="U620" s="168"/>
      <c r="V620" s="168"/>
      <c r="W620" s="168"/>
      <c r="X620" s="168"/>
      <c r="Y620" s="168"/>
      <c r="Z620" s="168"/>
    </row>
    <row r="621" spans="1:26" ht="15.75" customHeight="1" x14ac:dyDescent="0.25">
      <c r="A621" s="189">
        <v>44751</v>
      </c>
      <c r="B621" s="118" t="s">
        <v>596</v>
      </c>
      <c r="C621" s="118" t="s">
        <v>405</v>
      </c>
      <c r="D621" s="156"/>
      <c r="E621" s="73">
        <v>400000</v>
      </c>
      <c r="F621" s="109">
        <f t="shared" si="0"/>
        <v>230806.2600000028</v>
      </c>
      <c r="G621" s="107"/>
      <c r="H621" s="107"/>
      <c r="I621" s="168"/>
      <c r="J621" s="168"/>
      <c r="K621" s="168"/>
      <c r="L621" s="168"/>
      <c r="M621" s="168"/>
      <c r="N621" s="168"/>
      <c r="O621" s="168"/>
      <c r="P621" s="168"/>
      <c r="Q621" s="168"/>
      <c r="R621" s="168"/>
      <c r="S621" s="168"/>
      <c r="T621" s="168"/>
      <c r="U621" s="168"/>
      <c r="V621" s="168"/>
      <c r="W621" s="168"/>
      <c r="X621" s="168"/>
      <c r="Y621" s="168"/>
      <c r="Z621" s="168"/>
    </row>
    <row r="622" spans="1:26" ht="15.75" customHeight="1" x14ac:dyDescent="0.25">
      <c r="A622" s="189">
        <v>44751</v>
      </c>
      <c r="B622" s="118" t="s">
        <v>593</v>
      </c>
      <c r="C622" s="118" t="s">
        <v>341</v>
      </c>
      <c r="D622" s="156"/>
      <c r="E622" s="73">
        <v>30000</v>
      </c>
      <c r="F622" s="109">
        <f t="shared" si="0"/>
        <v>200806.2600000028</v>
      </c>
      <c r="G622" s="107"/>
      <c r="H622" s="107"/>
      <c r="I622" s="168"/>
      <c r="J622" s="168"/>
      <c r="K622" s="168"/>
      <c r="L622" s="168"/>
      <c r="M622" s="168"/>
      <c r="N622" s="168"/>
      <c r="O622" s="168"/>
      <c r="P622" s="168"/>
      <c r="Q622" s="168"/>
      <c r="R622" s="168"/>
      <c r="S622" s="168"/>
      <c r="T622" s="168"/>
      <c r="U622" s="168"/>
      <c r="V622" s="168"/>
      <c r="W622" s="168"/>
      <c r="X622" s="168"/>
      <c r="Y622" s="168"/>
      <c r="Z622" s="168"/>
    </row>
    <row r="623" spans="1:26" ht="15.75" customHeight="1" x14ac:dyDescent="0.25">
      <c r="A623" s="189">
        <v>44751</v>
      </c>
      <c r="B623" s="118" t="s">
        <v>596</v>
      </c>
      <c r="C623" s="118" t="s">
        <v>720</v>
      </c>
      <c r="D623" s="160">
        <v>500</v>
      </c>
      <c r="E623" s="1"/>
      <c r="F623" s="109">
        <f t="shared" si="0"/>
        <v>201306.2600000028</v>
      </c>
      <c r="G623" s="107"/>
      <c r="H623" s="107"/>
      <c r="I623" s="168"/>
      <c r="J623" s="168"/>
      <c r="K623" s="168"/>
      <c r="L623" s="168"/>
      <c r="M623" s="168"/>
      <c r="N623" s="168"/>
      <c r="O623" s="168"/>
      <c r="P623" s="168"/>
      <c r="Q623" s="168"/>
      <c r="R623" s="168"/>
      <c r="S623" s="168"/>
      <c r="T623" s="168"/>
      <c r="U623" s="168"/>
      <c r="V623" s="168"/>
      <c r="W623" s="168"/>
      <c r="X623" s="168"/>
      <c r="Y623" s="168"/>
      <c r="Z623" s="168"/>
    </row>
    <row r="624" spans="1:26" ht="15.75" customHeight="1" x14ac:dyDescent="0.25">
      <c r="A624" s="189">
        <v>44751</v>
      </c>
      <c r="B624" s="118" t="s">
        <v>596</v>
      </c>
      <c r="C624" s="118" t="s">
        <v>1014</v>
      </c>
      <c r="D624" s="160">
        <v>30000</v>
      </c>
      <c r="E624" s="1"/>
      <c r="F624" s="109">
        <f t="shared" si="0"/>
        <v>231306.2600000028</v>
      </c>
      <c r="G624" s="107"/>
      <c r="H624" s="107"/>
      <c r="I624" s="168"/>
      <c r="J624" s="168"/>
      <c r="K624" s="168"/>
      <c r="L624" s="168"/>
      <c r="M624" s="168"/>
      <c r="N624" s="168"/>
      <c r="O624" s="168"/>
      <c r="P624" s="168"/>
      <c r="Q624" s="168"/>
      <c r="R624" s="168"/>
      <c r="S624" s="168"/>
      <c r="T624" s="168"/>
      <c r="U624" s="168"/>
      <c r="V624" s="168"/>
      <c r="W624" s="168"/>
      <c r="X624" s="168"/>
      <c r="Y624" s="168"/>
      <c r="Z624" s="168"/>
    </row>
    <row r="625" spans="1:26" ht="15.75" customHeight="1" x14ac:dyDescent="0.25">
      <c r="A625" s="189">
        <v>44751</v>
      </c>
      <c r="B625" s="118" t="s">
        <v>704</v>
      </c>
      <c r="C625" s="118" t="s">
        <v>721</v>
      </c>
      <c r="D625" s="160">
        <v>500</v>
      </c>
      <c r="E625" s="1"/>
      <c r="F625" s="109">
        <f t="shared" si="0"/>
        <v>231806.2600000028</v>
      </c>
      <c r="G625" s="107"/>
      <c r="H625" s="107"/>
      <c r="I625" s="168"/>
      <c r="J625" s="168"/>
      <c r="K625" s="168"/>
      <c r="L625" s="168"/>
      <c r="M625" s="168"/>
      <c r="N625" s="168"/>
      <c r="O625" s="168"/>
      <c r="P625" s="168"/>
      <c r="Q625" s="168"/>
      <c r="R625" s="168"/>
      <c r="S625" s="168"/>
      <c r="T625" s="168"/>
      <c r="U625" s="168"/>
      <c r="V625" s="168"/>
      <c r="W625" s="168"/>
      <c r="X625" s="168"/>
      <c r="Y625" s="168"/>
      <c r="Z625" s="168"/>
    </row>
    <row r="626" spans="1:26" ht="15.75" customHeight="1" x14ac:dyDescent="0.25">
      <c r="A626" s="189">
        <v>44782</v>
      </c>
      <c r="B626" s="118" t="s">
        <v>593</v>
      </c>
      <c r="C626" s="118" t="s">
        <v>992</v>
      </c>
      <c r="D626" s="160">
        <v>30000</v>
      </c>
      <c r="E626" s="1"/>
      <c r="F626" s="109">
        <f t="shared" si="0"/>
        <v>261806.2600000028</v>
      </c>
      <c r="G626" s="107"/>
      <c r="H626" s="107"/>
      <c r="I626" s="168"/>
      <c r="J626" s="168"/>
      <c r="K626" s="168"/>
      <c r="L626" s="168"/>
      <c r="M626" s="168"/>
      <c r="N626" s="168"/>
      <c r="O626" s="168"/>
      <c r="P626" s="168"/>
      <c r="Q626" s="168"/>
      <c r="R626" s="168"/>
      <c r="S626" s="168"/>
      <c r="T626" s="168"/>
      <c r="U626" s="168"/>
      <c r="V626" s="168"/>
      <c r="W626" s="168"/>
      <c r="X626" s="168"/>
      <c r="Y626" s="168"/>
      <c r="Z626" s="168"/>
    </row>
    <row r="627" spans="1:26" ht="15.75" customHeight="1" x14ac:dyDescent="0.25">
      <c r="A627" s="189">
        <v>44782</v>
      </c>
      <c r="B627" s="118" t="s">
        <v>593</v>
      </c>
      <c r="C627" s="118" t="s">
        <v>696</v>
      </c>
      <c r="D627" s="160">
        <v>500</v>
      </c>
      <c r="E627" s="1"/>
      <c r="F627" s="109">
        <f t="shared" si="0"/>
        <v>262306.2600000028</v>
      </c>
      <c r="G627" s="107"/>
      <c r="H627" s="107"/>
      <c r="I627" s="168"/>
      <c r="J627" s="168"/>
      <c r="K627" s="168"/>
      <c r="L627" s="168"/>
      <c r="M627" s="168"/>
      <c r="N627" s="168"/>
      <c r="O627" s="168"/>
      <c r="P627" s="168"/>
      <c r="Q627" s="168"/>
      <c r="R627" s="168"/>
      <c r="S627" s="168"/>
      <c r="T627" s="168"/>
      <c r="U627" s="168"/>
      <c r="V627" s="168"/>
      <c r="W627" s="168"/>
      <c r="X627" s="168"/>
      <c r="Y627" s="168"/>
      <c r="Z627" s="168"/>
    </row>
    <row r="628" spans="1:26" ht="15.75" customHeight="1" x14ac:dyDescent="0.25">
      <c r="A628" s="189">
        <v>44813</v>
      </c>
      <c r="B628" s="118" t="s">
        <v>704</v>
      </c>
      <c r="C628" s="118" t="s">
        <v>868</v>
      </c>
      <c r="D628" s="160">
        <v>40000</v>
      </c>
      <c r="E628" s="1"/>
      <c r="F628" s="109">
        <f t="shared" si="0"/>
        <v>302306.2600000028</v>
      </c>
      <c r="G628" s="107"/>
      <c r="H628" s="107"/>
      <c r="I628" s="168"/>
      <c r="J628" s="168"/>
      <c r="K628" s="168"/>
      <c r="L628" s="168"/>
      <c r="M628" s="168"/>
      <c r="N628" s="168"/>
      <c r="O628" s="168"/>
      <c r="P628" s="168"/>
      <c r="Q628" s="168"/>
      <c r="R628" s="168"/>
      <c r="S628" s="168"/>
      <c r="T628" s="168"/>
      <c r="U628" s="168"/>
      <c r="V628" s="168"/>
      <c r="W628" s="168"/>
      <c r="X628" s="168"/>
      <c r="Y628" s="168"/>
      <c r="Z628" s="168"/>
    </row>
    <row r="629" spans="1:26" ht="15.75" customHeight="1" x14ac:dyDescent="0.25">
      <c r="A629" s="189">
        <v>44813</v>
      </c>
      <c r="B629" s="118" t="s">
        <v>704</v>
      </c>
      <c r="C629" s="118" t="s">
        <v>1015</v>
      </c>
      <c r="D629" s="160">
        <v>20000</v>
      </c>
      <c r="E629" s="1"/>
      <c r="F629" s="109">
        <f t="shared" si="0"/>
        <v>322306.2600000028</v>
      </c>
      <c r="G629" s="107"/>
      <c r="H629" s="107"/>
      <c r="I629" s="168"/>
      <c r="J629" s="168"/>
      <c r="K629" s="168"/>
      <c r="L629" s="168"/>
      <c r="M629" s="168"/>
      <c r="N629" s="168"/>
      <c r="O629" s="168"/>
      <c r="P629" s="168"/>
      <c r="Q629" s="168"/>
      <c r="R629" s="168"/>
      <c r="S629" s="168"/>
      <c r="T629" s="168"/>
      <c r="U629" s="168"/>
      <c r="V629" s="168"/>
      <c r="W629" s="168"/>
      <c r="X629" s="168"/>
      <c r="Y629" s="168"/>
      <c r="Z629" s="168"/>
    </row>
    <row r="630" spans="1:26" ht="15.75" customHeight="1" x14ac:dyDescent="0.25">
      <c r="A630" s="189">
        <v>44874</v>
      </c>
      <c r="B630" s="107"/>
      <c r="C630" s="118" t="s">
        <v>767</v>
      </c>
      <c r="D630" s="156"/>
      <c r="E630" s="73">
        <v>400</v>
      </c>
      <c r="F630" s="109">
        <f t="shared" si="0"/>
        <v>321906.2600000028</v>
      </c>
      <c r="G630" s="107"/>
      <c r="H630" s="107"/>
      <c r="I630" s="168"/>
      <c r="J630" s="168"/>
      <c r="K630" s="168"/>
      <c r="L630" s="168"/>
      <c r="M630" s="168"/>
      <c r="N630" s="168"/>
      <c r="O630" s="168"/>
      <c r="P630" s="168"/>
      <c r="Q630" s="168"/>
      <c r="R630" s="168"/>
      <c r="S630" s="168"/>
      <c r="T630" s="168"/>
      <c r="U630" s="168"/>
      <c r="V630" s="168"/>
      <c r="W630" s="168"/>
      <c r="X630" s="168"/>
      <c r="Y630" s="168"/>
      <c r="Z630" s="168"/>
    </row>
    <row r="631" spans="1:26" ht="15.75" customHeight="1" x14ac:dyDescent="0.25">
      <c r="A631" s="189">
        <v>44904</v>
      </c>
      <c r="B631" s="118" t="s">
        <v>704</v>
      </c>
      <c r="C631" s="118" t="s">
        <v>1016</v>
      </c>
      <c r="D631" s="160">
        <v>100000</v>
      </c>
      <c r="E631" s="1"/>
      <c r="F631" s="109">
        <f t="shared" si="0"/>
        <v>421906.2600000028</v>
      </c>
      <c r="G631" s="107"/>
      <c r="H631" s="107"/>
      <c r="I631" s="168"/>
      <c r="J631" s="168"/>
      <c r="K631" s="168"/>
      <c r="L631" s="168"/>
      <c r="M631" s="168"/>
      <c r="N631" s="168"/>
      <c r="O631" s="168"/>
      <c r="P631" s="168"/>
      <c r="Q631" s="168"/>
      <c r="R631" s="168"/>
      <c r="S631" s="168"/>
      <c r="T631" s="168"/>
      <c r="U631" s="168"/>
      <c r="V631" s="168"/>
      <c r="W631" s="168"/>
      <c r="X631" s="168"/>
      <c r="Y631" s="168"/>
      <c r="Z631" s="168"/>
    </row>
    <row r="632" spans="1:26" ht="15.75" customHeight="1" x14ac:dyDescent="0.25">
      <c r="A632" s="196" t="s">
        <v>722</v>
      </c>
      <c r="B632" s="118" t="s">
        <v>704</v>
      </c>
      <c r="C632" s="118" t="s">
        <v>723</v>
      </c>
      <c r="D632" s="160">
        <v>500</v>
      </c>
      <c r="E632" s="1"/>
      <c r="F632" s="109">
        <f t="shared" si="0"/>
        <v>422406.2600000028</v>
      </c>
      <c r="G632" s="107"/>
      <c r="H632" s="107"/>
      <c r="I632" s="168"/>
      <c r="J632" s="168"/>
      <c r="K632" s="168"/>
      <c r="L632" s="168"/>
      <c r="M632" s="168"/>
      <c r="N632" s="168"/>
      <c r="O632" s="168"/>
      <c r="P632" s="168"/>
      <c r="Q632" s="168"/>
      <c r="R632" s="168"/>
      <c r="S632" s="168"/>
      <c r="T632" s="168"/>
      <c r="U632" s="168"/>
      <c r="V632" s="168"/>
      <c r="W632" s="168"/>
      <c r="X632" s="168"/>
      <c r="Y632" s="168"/>
      <c r="Z632" s="168"/>
    </row>
    <row r="633" spans="1:26" ht="15.75" customHeight="1" x14ac:dyDescent="0.25">
      <c r="A633" s="196" t="s">
        <v>1017</v>
      </c>
      <c r="B633" s="118" t="s">
        <v>596</v>
      </c>
      <c r="C633" s="118" t="s">
        <v>1013</v>
      </c>
      <c r="D633" s="160">
        <v>1500000</v>
      </c>
      <c r="E633" s="1"/>
      <c r="F633" s="109">
        <f t="shared" si="0"/>
        <v>1922406.2600000028</v>
      </c>
      <c r="G633" s="107"/>
      <c r="H633" s="107"/>
      <c r="I633" s="168"/>
      <c r="J633" s="168"/>
      <c r="K633" s="168"/>
      <c r="L633" s="168"/>
      <c r="M633" s="168"/>
      <c r="N633" s="168"/>
      <c r="O633" s="168"/>
      <c r="P633" s="168"/>
      <c r="Q633" s="168"/>
      <c r="R633" s="168"/>
      <c r="S633" s="168"/>
      <c r="T633" s="168"/>
      <c r="U633" s="168"/>
      <c r="V633" s="168"/>
      <c r="W633" s="168"/>
      <c r="X633" s="168"/>
      <c r="Y633" s="168"/>
      <c r="Z633" s="168"/>
    </row>
    <row r="634" spans="1:26" ht="15.75" customHeight="1" x14ac:dyDescent="0.25">
      <c r="A634" s="196" t="s">
        <v>1018</v>
      </c>
      <c r="B634" s="118" t="s">
        <v>596</v>
      </c>
      <c r="C634" s="118" t="s">
        <v>826</v>
      </c>
      <c r="D634" s="156"/>
      <c r="E634" s="73">
        <v>53.75</v>
      </c>
      <c r="F634" s="109">
        <f t="shared" si="0"/>
        <v>1922352.5100000028</v>
      </c>
      <c r="G634" s="107"/>
      <c r="H634" s="107"/>
      <c r="I634" s="168"/>
      <c r="J634" s="168"/>
      <c r="K634" s="168"/>
      <c r="L634" s="168"/>
      <c r="M634" s="168"/>
      <c r="N634" s="168"/>
      <c r="O634" s="168"/>
      <c r="P634" s="168"/>
      <c r="Q634" s="168"/>
      <c r="R634" s="168"/>
      <c r="S634" s="168"/>
      <c r="T634" s="168"/>
      <c r="U634" s="168"/>
      <c r="V634" s="168"/>
      <c r="W634" s="168"/>
      <c r="X634" s="168"/>
      <c r="Y634" s="168"/>
      <c r="Z634" s="168"/>
    </row>
    <row r="635" spans="1:26" ht="15.75" customHeight="1" x14ac:dyDescent="0.25">
      <c r="A635" s="196" t="s">
        <v>1018</v>
      </c>
      <c r="B635" s="118" t="s">
        <v>596</v>
      </c>
      <c r="C635" s="118" t="s">
        <v>1019</v>
      </c>
      <c r="D635" s="156"/>
      <c r="E635" s="73">
        <v>250000</v>
      </c>
      <c r="F635" s="109">
        <f t="shared" si="0"/>
        <v>1672352.5100000028</v>
      </c>
      <c r="G635" s="107"/>
      <c r="H635" s="107"/>
      <c r="I635" s="168"/>
      <c r="J635" s="168"/>
      <c r="K635" s="168"/>
      <c r="L635" s="168"/>
      <c r="M635" s="168"/>
      <c r="N635" s="168"/>
      <c r="O635" s="168"/>
      <c r="P635" s="168"/>
      <c r="Q635" s="168"/>
      <c r="R635" s="168"/>
      <c r="S635" s="168"/>
      <c r="T635" s="168"/>
      <c r="U635" s="168"/>
      <c r="V635" s="168"/>
      <c r="W635" s="168"/>
      <c r="X635" s="168"/>
      <c r="Y635" s="168"/>
      <c r="Z635" s="168"/>
    </row>
    <row r="636" spans="1:26" ht="15.75" customHeight="1" x14ac:dyDescent="0.25">
      <c r="A636" s="196" t="s">
        <v>1018</v>
      </c>
      <c r="B636" s="118" t="s">
        <v>596</v>
      </c>
      <c r="C636" s="118" t="s">
        <v>826</v>
      </c>
      <c r="D636" s="156"/>
      <c r="E636" s="73">
        <v>53.75</v>
      </c>
      <c r="F636" s="109">
        <f t="shared" si="0"/>
        <v>1672298.7600000028</v>
      </c>
      <c r="G636" s="107"/>
      <c r="H636" s="107"/>
      <c r="I636" s="168"/>
      <c r="J636" s="168"/>
      <c r="K636" s="168"/>
      <c r="L636" s="168"/>
      <c r="M636" s="168"/>
      <c r="N636" s="168"/>
      <c r="O636" s="168"/>
      <c r="P636" s="168"/>
      <c r="Q636" s="168"/>
      <c r="R636" s="168"/>
      <c r="S636" s="168"/>
      <c r="T636" s="168"/>
      <c r="U636" s="168"/>
      <c r="V636" s="168"/>
      <c r="W636" s="168"/>
      <c r="X636" s="168"/>
      <c r="Y636" s="168"/>
      <c r="Z636" s="168"/>
    </row>
    <row r="637" spans="1:26" ht="15.75" customHeight="1" x14ac:dyDescent="0.25">
      <c r="A637" s="196" t="s">
        <v>1018</v>
      </c>
      <c r="B637" s="118" t="s">
        <v>596</v>
      </c>
      <c r="C637" s="118" t="s">
        <v>723</v>
      </c>
      <c r="D637" s="156"/>
      <c r="E637" s="73">
        <v>170000</v>
      </c>
      <c r="F637" s="109">
        <f t="shared" si="0"/>
        <v>1502298.7600000028</v>
      </c>
      <c r="G637" s="107"/>
      <c r="H637" s="107"/>
      <c r="I637" s="168"/>
      <c r="J637" s="168"/>
      <c r="K637" s="168"/>
      <c r="L637" s="168"/>
      <c r="M637" s="168"/>
      <c r="N637" s="168"/>
      <c r="O637" s="168"/>
      <c r="P637" s="168"/>
      <c r="Q637" s="168"/>
      <c r="R637" s="168"/>
      <c r="S637" s="168"/>
      <c r="T637" s="168"/>
      <c r="U637" s="168"/>
      <c r="V637" s="168"/>
      <c r="W637" s="168"/>
      <c r="X637" s="168"/>
      <c r="Y637" s="168"/>
      <c r="Z637" s="168"/>
    </row>
    <row r="638" spans="1:26" ht="15.75" customHeight="1" x14ac:dyDescent="0.25">
      <c r="A638" s="196" t="s">
        <v>1018</v>
      </c>
      <c r="B638" s="118" t="s">
        <v>593</v>
      </c>
      <c r="C638" s="118" t="s">
        <v>696</v>
      </c>
      <c r="D638" s="156"/>
      <c r="E638" s="73">
        <v>100000</v>
      </c>
      <c r="F638" s="109">
        <f t="shared" si="0"/>
        <v>1402298.7600000028</v>
      </c>
      <c r="G638" s="107"/>
      <c r="H638" s="107"/>
      <c r="I638" s="168"/>
      <c r="J638" s="168"/>
      <c r="K638" s="168"/>
      <c r="L638" s="168"/>
      <c r="M638" s="168"/>
      <c r="N638" s="168"/>
      <c r="O638" s="168"/>
      <c r="P638" s="168"/>
      <c r="Q638" s="168"/>
      <c r="R638" s="168"/>
      <c r="S638" s="168"/>
      <c r="T638" s="168"/>
      <c r="U638" s="168"/>
      <c r="V638" s="168"/>
      <c r="W638" s="168"/>
      <c r="X638" s="168"/>
      <c r="Y638" s="168"/>
      <c r="Z638" s="168"/>
    </row>
    <row r="639" spans="1:26" ht="15.75" customHeight="1" x14ac:dyDescent="0.25">
      <c r="A639" s="196" t="s">
        <v>1018</v>
      </c>
      <c r="B639" s="118" t="s">
        <v>593</v>
      </c>
      <c r="C639" s="118" t="s">
        <v>456</v>
      </c>
      <c r="D639" s="156"/>
      <c r="E639" s="73">
        <v>250000</v>
      </c>
      <c r="F639" s="109">
        <f t="shared" si="0"/>
        <v>1152298.7600000028</v>
      </c>
      <c r="G639" s="107"/>
      <c r="H639" s="107"/>
      <c r="I639" s="168"/>
      <c r="J639" s="168"/>
      <c r="K639" s="168"/>
      <c r="L639" s="168"/>
      <c r="M639" s="168"/>
      <c r="N639" s="168"/>
      <c r="O639" s="168"/>
      <c r="P639" s="168"/>
      <c r="Q639" s="168"/>
      <c r="R639" s="168"/>
      <c r="S639" s="168"/>
      <c r="T639" s="168"/>
      <c r="U639" s="168"/>
      <c r="V639" s="168"/>
      <c r="W639" s="168"/>
      <c r="X639" s="168"/>
      <c r="Y639" s="168"/>
      <c r="Z639" s="168"/>
    </row>
    <row r="640" spans="1:26" ht="15.75" customHeight="1" x14ac:dyDescent="0.25">
      <c r="A640" s="196" t="s">
        <v>1018</v>
      </c>
      <c r="B640" s="118" t="s">
        <v>593</v>
      </c>
      <c r="C640" s="118" t="s">
        <v>721</v>
      </c>
      <c r="D640" s="156"/>
      <c r="E640" s="73">
        <v>150000</v>
      </c>
      <c r="F640" s="109">
        <f t="shared" si="0"/>
        <v>1002298.7600000028</v>
      </c>
      <c r="G640" s="107"/>
      <c r="H640" s="107"/>
      <c r="I640" s="168"/>
      <c r="J640" s="168"/>
      <c r="K640" s="168"/>
      <c r="L640" s="168"/>
      <c r="M640" s="168"/>
      <c r="N640" s="168"/>
      <c r="O640" s="168"/>
      <c r="P640" s="168"/>
      <c r="Q640" s="168"/>
      <c r="R640" s="168"/>
      <c r="S640" s="168"/>
      <c r="T640" s="168"/>
      <c r="U640" s="168"/>
      <c r="V640" s="168"/>
      <c r="W640" s="168"/>
      <c r="X640" s="168"/>
      <c r="Y640" s="168"/>
      <c r="Z640" s="168"/>
    </row>
    <row r="641" spans="1:26" ht="15.75" customHeight="1" x14ac:dyDescent="0.25">
      <c r="A641" s="196" t="s">
        <v>1018</v>
      </c>
      <c r="B641" s="118" t="s">
        <v>593</v>
      </c>
      <c r="C641" s="118" t="s">
        <v>67</v>
      </c>
      <c r="D641" s="156"/>
      <c r="E641" s="73">
        <v>400000</v>
      </c>
      <c r="F641" s="109">
        <f t="shared" si="0"/>
        <v>602298.7600000028</v>
      </c>
      <c r="G641" s="107"/>
      <c r="H641" s="107"/>
      <c r="I641" s="168"/>
      <c r="J641" s="168"/>
      <c r="K641" s="168"/>
      <c r="L641" s="168"/>
      <c r="M641" s="168"/>
      <c r="N641" s="168"/>
      <c r="O641" s="168"/>
      <c r="P641" s="168"/>
      <c r="Q641" s="168"/>
      <c r="R641" s="168"/>
      <c r="S641" s="168"/>
      <c r="T641" s="168"/>
      <c r="U641" s="168"/>
      <c r="V641" s="168"/>
      <c r="W641" s="168"/>
      <c r="X641" s="168"/>
      <c r="Y641" s="168"/>
      <c r="Z641" s="168"/>
    </row>
    <row r="642" spans="1:26" ht="15.75" customHeight="1" x14ac:dyDescent="0.25">
      <c r="A642" s="196" t="s">
        <v>1018</v>
      </c>
      <c r="B642" s="118" t="s">
        <v>593</v>
      </c>
      <c r="C642" s="118" t="s">
        <v>1020</v>
      </c>
      <c r="D642" s="156"/>
      <c r="E642" s="73">
        <v>16500</v>
      </c>
      <c r="F642" s="109">
        <f t="shared" si="0"/>
        <v>585798.7600000028</v>
      </c>
      <c r="G642" s="107"/>
      <c r="H642" s="107"/>
      <c r="I642" s="168"/>
      <c r="J642" s="168"/>
      <c r="K642" s="168"/>
      <c r="L642" s="168"/>
      <c r="M642" s="168"/>
      <c r="N642" s="168"/>
      <c r="O642" s="168"/>
      <c r="P642" s="168"/>
      <c r="Q642" s="168"/>
      <c r="R642" s="168"/>
      <c r="S642" s="168"/>
      <c r="T642" s="168"/>
      <c r="U642" s="168"/>
      <c r="V642" s="168"/>
      <c r="W642" s="168"/>
      <c r="X642" s="168"/>
      <c r="Y642" s="168"/>
      <c r="Z642" s="168"/>
    </row>
    <row r="643" spans="1:26" ht="15.75" customHeight="1" x14ac:dyDescent="0.25">
      <c r="A643" s="196" t="s">
        <v>1018</v>
      </c>
      <c r="B643" s="118" t="s">
        <v>593</v>
      </c>
      <c r="C643" s="118" t="s">
        <v>45</v>
      </c>
      <c r="D643" s="156"/>
      <c r="E643" s="73">
        <v>142000</v>
      </c>
      <c r="F643" s="109">
        <f t="shared" si="0"/>
        <v>443798.7600000028</v>
      </c>
      <c r="G643" s="107"/>
      <c r="H643" s="107"/>
      <c r="I643" s="168"/>
      <c r="J643" s="168"/>
      <c r="K643" s="168"/>
      <c r="L643" s="168"/>
      <c r="M643" s="168"/>
      <c r="N643" s="168"/>
      <c r="O643" s="168"/>
      <c r="P643" s="168"/>
      <c r="Q643" s="168"/>
      <c r="R643" s="168"/>
      <c r="S643" s="168"/>
      <c r="T643" s="168"/>
      <c r="U643" s="168"/>
      <c r="V643" s="168"/>
      <c r="W643" s="168"/>
      <c r="X643" s="168"/>
      <c r="Y643" s="168"/>
      <c r="Z643" s="168"/>
    </row>
    <row r="644" spans="1:26" ht="15.75" customHeight="1" x14ac:dyDescent="0.25">
      <c r="A644" s="196" t="s">
        <v>1018</v>
      </c>
      <c r="B644" s="118" t="s">
        <v>593</v>
      </c>
      <c r="C644" s="118" t="s">
        <v>701</v>
      </c>
      <c r="D644" s="156"/>
      <c r="E644" s="73">
        <v>30000</v>
      </c>
      <c r="F644" s="109">
        <f t="shared" si="0"/>
        <v>413798.7600000028</v>
      </c>
      <c r="G644" s="107"/>
      <c r="H644" s="107"/>
      <c r="I644" s="168"/>
      <c r="J644" s="168"/>
      <c r="K644" s="168"/>
      <c r="L644" s="168"/>
      <c r="M644" s="168"/>
      <c r="N644" s="168"/>
      <c r="O644" s="168"/>
      <c r="P644" s="168"/>
      <c r="Q644" s="168"/>
      <c r="R644" s="168"/>
      <c r="S644" s="168"/>
      <c r="T644" s="168"/>
      <c r="U644" s="168"/>
      <c r="V644" s="168"/>
      <c r="W644" s="168"/>
      <c r="X644" s="168"/>
      <c r="Y644" s="168"/>
      <c r="Z644" s="168"/>
    </row>
    <row r="645" spans="1:26" ht="15.75" customHeight="1" x14ac:dyDescent="0.25">
      <c r="A645" s="196" t="s">
        <v>1021</v>
      </c>
      <c r="B645" s="107"/>
      <c r="C645" s="118" t="s">
        <v>767</v>
      </c>
      <c r="D645" s="156"/>
      <c r="E645" s="73">
        <v>50</v>
      </c>
      <c r="F645" s="109">
        <f t="shared" si="0"/>
        <v>413748.7600000028</v>
      </c>
      <c r="G645" s="107"/>
      <c r="H645" s="107"/>
      <c r="I645" s="168"/>
      <c r="J645" s="168"/>
      <c r="K645" s="168"/>
      <c r="L645" s="168"/>
      <c r="M645" s="168"/>
      <c r="N645" s="168"/>
      <c r="O645" s="168"/>
      <c r="P645" s="168"/>
      <c r="Q645" s="168"/>
      <c r="R645" s="168"/>
      <c r="S645" s="168"/>
      <c r="T645" s="168"/>
      <c r="U645" s="168"/>
      <c r="V645" s="168"/>
      <c r="W645" s="168"/>
      <c r="X645" s="168"/>
      <c r="Y645" s="168"/>
      <c r="Z645" s="168"/>
    </row>
    <row r="646" spans="1:26" ht="15.75" customHeight="1" x14ac:dyDescent="0.25">
      <c r="A646" s="196" t="s">
        <v>724</v>
      </c>
      <c r="B646" s="118" t="s">
        <v>593</v>
      </c>
      <c r="C646" s="118" t="s">
        <v>725</v>
      </c>
      <c r="D646" s="160">
        <v>500</v>
      </c>
      <c r="E646" s="1"/>
      <c r="F646" s="109">
        <f t="shared" si="0"/>
        <v>414248.7600000028</v>
      </c>
      <c r="G646" s="107"/>
      <c r="H646" s="107"/>
      <c r="I646" s="168"/>
      <c r="J646" s="168"/>
      <c r="K646" s="168"/>
      <c r="L646" s="168"/>
      <c r="M646" s="168"/>
      <c r="N646" s="168"/>
      <c r="O646" s="168"/>
      <c r="P646" s="168"/>
      <c r="Q646" s="168"/>
      <c r="R646" s="168"/>
      <c r="S646" s="168"/>
      <c r="T646" s="168"/>
      <c r="U646" s="168"/>
      <c r="V646" s="168"/>
      <c r="W646" s="168"/>
      <c r="X646" s="168"/>
      <c r="Y646" s="168"/>
      <c r="Z646" s="168"/>
    </row>
    <row r="647" spans="1:26" ht="15.75" customHeight="1" x14ac:dyDescent="0.25">
      <c r="A647" s="196" t="s">
        <v>1022</v>
      </c>
      <c r="B647" s="118" t="s">
        <v>593</v>
      </c>
      <c r="C647" s="118" t="s">
        <v>861</v>
      </c>
      <c r="D647" s="156"/>
      <c r="E647" s="73">
        <v>200000</v>
      </c>
      <c r="F647" s="109">
        <f t="shared" si="0"/>
        <v>214248.7600000028</v>
      </c>
      <c r="G647" s="107"/>
      <c r="H647" s="107"/>
      <c r="I647" s="168"/>
      <c r="J647" s="168"/>
      <c r="K647" s="168"/>
      <c r="L647" s="168"/>
      <c r="M647" s="168"/>
      <c r="N647" s="168"/>
      <c r="O647" s="168"/>
      <c r="P647" s="168"/>
      <c r="Q647" s="168"/>
      <c r="R647" s="168"/>
      <c r="S647" s="168"/>
      <c r="T647" s="168"/>
      <c r="U647" s="168"/>
      <c r="V647" s="168"/>
      <c r="W647" s="168"/>
      <c r="X647" s="168"/>
      <c r="Y647" s="168"/>
      <c r="Z647" s="168"/>
    </row>
    <row r="648" spans="1:26" ht="15.75" customHeight="1" x14ac:dyDescent="0.25">
      <c r="A648" s="196" t="s">
        <v>726</v>
      </c>
      <c r="B648" s="118" t="s">
        <v>410</v>
      </c>
      <c r="C648" s="118" t="s">
        <v>727</v>
      </c>
      <c r="D648" s="160">
        <v>500</v>
      </c>
      <c r="E648" s="1"/>
      <c r="F648" s="109">
        <f t="shared" si="0"/>
        <v>214748.7600000028</v>
      </c>
      <c r="G648" s="107"/>
      <c r="H648" s="107"/>
      <c r="I648" s="168"/>
      <c r="J648" s="168"/>
      <c r="K648" s="168"/>
      <c r="L648" s="168"/>
      <c r="M648" s="168"/>
      <c r="N648" s="168"/>
      <c r="O648" s="168"/>
      <c r="P648" s="168"/>
      <c r="Q648" s="168"/>
      <c r="R648" s="168"/>
      <c r="S648" s="168"/>
      <c r="T648" s="168"/>
      <c r="U648" s="168"/>
      <c r="V648" s="168"/>
      <c r="W648" s="168"/>
      <c r="X648" s="168"/>
      <c r="Y648" s="168"/>
      <c r="Z648" s="168"/>
    </row>
    <row r="649" spans="1:26" ht="15.75" customHeight="1" x14ac:dyDescent="0.25">
      <c r="A649" s="196" t="s">
        <v>726</v>
      </c>
      <c r="B649" s="118" t="s">
        <v>596</v>
      </c>
      <c r="C649" s="118" t="s">
        <v>106</v>
      </c>
      <c r="D649" s="160">
        <v>3250</v>
      </c>
      <c r="E649" s="1"/>
      <c r="F649" s="109">
        <f t="shared" si="0"/>
        <v>217998.7600000028</v>
      </c>
      <c r="G649" s="107"/>
      <c r="H649" s="107"/>
      <c r="I649" s="168"/>
      <c r="J649" s="168"/>
      <c r="K649" s="168"/>
      <c r="L649" s="168"/>
      <c r="M649" s="168"/>
      <c r="N649" s="168"/>
      <c r="O649" s="168"/>
      <c r="P649" s="168"/>
      <c r="Q649" s="168"/>
      <c r="R649" s="168"/>
      <c r="S649" s="168"/>
      <c r="T649" s="168"/>
      <c r="U649" s="168"/>
      <c r="V649" s="168"/>
      <c r="W649" s="168"/>
      <c r="X649" s="168"/>
      <c r="Y649" s="168"/>
      <c r="Z649" s="168"/>
    </row>
    <row r="650" spans="1:26" ht="15.75" customHeight="1" x14ac:dyDescent="0.25">
      <c r="A650" s="196" t="s">
        <v>726</v>
      </c>
      <c r="B650" s="118" t="s">
        <v>596</v>
      </c>
      <c r="C650" s="118" t="s">
        <v>826</v>
      </c>
      <c r="D650" s="156"/>
      <c r="E650" s="73">
        <v>53.75</v>
      </c>
      <c r="F650" s="109">
        <f t="shared" si="0"/>
        <v>217945.0100000028</v>
      </c>
      <c r="G650" s="107"/>
      <c r="H650" s="107"/>
      <c r="I650" s="168"/>
      <c r="J650" s="168"/>
      <c r="K650" s="168"/>
      <c r="L650" s="168"/>
      <c r="M650" s="168"/>
      <c r="N650" s="168"/>
      <c r="O650" s="168"/>
      <c r="P650" s="168"/>
      <c r="Q650" s="168"/>
      <c r="R650" s="168"/>
      <c r="S650" s="168"/>
      <c r="T650" s="168"/>
      <c r="U650" s="168"/>
      <c r="V650" s="168"/>
      <c r="W650" s="168"/>
      <c r="X650" s="168"/>
      <c r="Y650" s="168"/>
      <c r="Z650" s="168"/>
    </row>
    <row r="651" spans="1:26" ht="15.75" customHeight="1" x14ac:dyDescent="0.25">
      <c r="A651" s="196" t="s">
        <v>726</v>
      </c>
      <c r="B651" s="118" t="s">
        <v>596</v>
      </c>
      <c r="C651" s="118" t="s">
        <v>1023</v>
      </c>
      <c r="D651" s="156"/>
      <c r="E651" s="73">
        <v>100000</v>
      </c>
      <c r="F651" s="109">
        <f t="shared" si="0"/>
        <v>117945.0100000028</v>
      </c>
      <c r="G651" s="107"/>
      <c r="H651" s="107"/>
      <c r="I651" s="168"/>
      <c r="J651" s="168"/>
      <c r="K651" s="168"/>
      <c r="L651" s="168"/>
      <c r="M651" s="168"/>
      <c r="N651" s="168"/>
      <c r="O651" s="168"/>
      <c r="P651" s="168"/>
      <c r="Q651" s="168"/>
      <c r="R651" s="168"/>
      <c r="S651" s="168"/>
      <c r="T651" s="168"/>
      <c r="U651" s="168"/>
      <c r="V651" s="168"/>
      <c r="W651" s="168"/>
      <c r="X651" s="168"/>
      <c r="Y651" s="168"/>
      <c r="Z651" s="168"/>
    </row>
    <row r="652" spans="1:26" ht="15.75" customHeight="1" x14ac:dyDescent="0.25">
      <c r="A652" s="196" t="s">
        <v>1024</v>
      </c>
      <c r="B652" s="118" t="s">
        <v>593</v>
      </c>
      <c r="C652" s="118" t="s">
        <v>1025</v>
      </c>
      <c r="D652" s="156"/>
      <c r="E652" s="73">
        <v>100000</v>
      </c>
      <c r="F652" s="109">
        <f t="shared" si="0"/>
        <v>17945.010000002803</v>
      </c>
      <c r="G652" s="107"/>
      <c r="H652" s="107"/>
      <c r="I652" s="168"/>
      <c r="J652" s="168"/>
      <c r="K652" s="168"/>
      <c r="L652" s="168"/>
      <c r="M652" s="168"/>
      <c r="N652" s="168"/>
      <c r="O652" s="168"/>
      <c r="P652" s="168"/>
      <c r="Q652" s="168"/>
      <c r="R652" s="168"/>
      <c r="S652" s="168"/>
      <c r="T652" s="168"/>
      <c r="U652" s="168"/>
      <c r="V652" s="168"/>
      <c r="W652" s="168"/>
      <c r="X652" s="168"/>
      <c r="Y652" s="168"/>
      <c r="Z652" s="168"/>
    </row>
    <row r="653" spans="1:26" ht="15.75" customHeight="1" x14ac:dyDescent="0.25">
      <c r="A653" s="196" t="s">
        <v>1024</v>
      </c>
      <c r="B653" s="118" t="s">
        <v>596</v>
      </c>
      <c r="C653" s="118" t="s">
        <v>414</v>
      </c>
      <c r="D653" s="160">
        <v>200000</v>
      </c>
      <c r="E653" s="1"/>
      <c r="F653" s="109">
        <f t="shared" si="0"/>
        <v>217945.0100000028</v>
      </c>
      <c r="G653" s="107"/>
      <c r="H653" s="107"/>
      <c r="I653" s="168"/>
      <c r="J653" s="168"/>
      <c r="K653" s="168"/>
      <c r="L653" s="168"/>
      <c r="M653" s="168"/>
      <c r="N653" s="168"/>
      <c r="O653" s="168"/>
      <c r="P653" s="168"/>
      <c r="Q653" s="168"/>
      <c r="R653" s="168"/>
      <c r="S653" s="168"/>
      <c r="T653" s="168"/>
      <c r="U653" s="168"/>
      <c r="V653" s="168"/>
      <c r="W653" s="168"/>
      <c r="X653" s="168"/>
      <c r="Y653" s="168"/>
      <c r="Z653" s="168"/>
    </row>
    <row r="654" spans="1:26" ht="15.75" customHeight="1" x14ac:dyDescent="0.25">
      <c r="A654" s="196" t="s">
        <v>1026</v>
      </c>
      <c r="B654" s="118" t="s">
        <v>596</v>
      </c>
      <c r="C654" s="118" t="s">
        <v>430</v>
      </c>
      <c r="D654" s="160">
        <v>10000</v>
      </c>
      <c r="E654" s="1"/>
      <c r="F654" s="109">
        <f t="shared" si="0"/>
        <v>227945.0100000028</v>
      </c>
      <c r="G654" s="107"/>
      <c r="H654" s="107"/>
      <c r="I654" s="168"/>
      <c r="J654" s="168"/>
      <c r="K654" s="168"/>
      <c r="L654" s="168"/>
      <c r="M654" s="168"/>
      <c r="N654" s="168"/>
      <c r="O654" s="168"/>
      <c r="P654" s="168"/>
      <c r="Q654" s="168"/>
      <c r="R654" s="168"/>
      <c r="S654" s="168"/>
      <c r="T654" s="168"/>
      <c r="U654" s="168"/>
      <c r="V654" s="168"/>
      <c r="W654" s="168"/>
      <c r="X654" s="168"/>
      <c r="Y654" s="168"/>
      <c r="Z654" s="168"/>
    </row>
    <row r="655" spans="1:26" ht="15.75" customHeight="1" x14ac:dyDescent="0.25">
      <c r="A655" s="196" t="s">
        <v>1027</v>
      </c>
      <c r="B655" s="107"/>
      <c r="C655" s="118" t="s">
        <v>767</v>
      </c>
      <c r="D655" s="156"/>
      <c r="E655" s="73">
        <v>100</v>
      </c>
      <c r="F655" s="109">
        <f t="shared" si="0"/>
        <v>227845.0100000028</v>
      </c>
      <c r="G655" s="107"/>
      <c r="H655" s="107"/>
      <c r="I655" s="168"/>
      <c r="J655" s="168"/>
      <c r="K655" s="168"/>
      <c r="L655" s="168"/>
      <c r="M655" s="168"/>
      <c r="N655" s="168"/>
      <c r="O655" s="168"/>
      <c r="P655" s="168"/>
      <c r="Q655" s="168"/>
      <c r="R655" s="168"/>
      <c r="S655" s="168"/>
      <c r="T655" s="168"/>
      <c r="U655" s="168"/>
      <c r="V655" s="168"/>
      <c r="W655" s="168"/>
      <c r="X655" s="168"/>
      <c r="Y655" s="168"/>
      <c r="Z655" s="168"/>
    </row>
    <row r="656" spans="1:26" ht="15.75" customHeight="1" x14ac:dyDescent="0.25">
      <c r="A656" s="196" t="s">
        <v>1028</v>
      </c>
      <c r="B656" s="118" t="s">
        <v>596</v>
      </c>
      <c r="C656" s="118" t="s">
        <v>826</v>
      </c>
      <c r="D656" s="156"/>
      <c r="E656" s="73">
        <v>53.75</v>
      </c>
      <c r="F656" s="109">
        <f t="shared" si="0"/>
        <v>227791.2600000028</v>
      </c>
      <c r="G656" s="107"/>
      <c r="H656" s="107"/>
      <c r="I656" s="168"/>
      <c r="J656" s="168"/>
      <c r="K656" s="168"/>
      <c r="L656" s="168"/>
      <c r="M656" s="168"/>
      <c r="N656" s="168"/>
      <c r="O656" s="168"/>
      <c r="P656" s="168"/>
      <c r="Q656" s="168"/>
      <c r="R656" s="168"/>
      <c r="S656" s="168"/>
      <c r="T656" s="168"/>
      <c r="U656" s="168"/>
      <c r="V656" s="168"/>
      <c r="W656" s="168"/>
      <c r="X656" s="168"/>
      <c r="Y656" s="168"/>
      <c r="Z656" s="168"/>
    </row>
    <row r="657" spans="1:26" ht="15.75" customHeight="1" x14ac:dyDescent="0.25">
      <c r="A657" s="196" t="s">
        <v>1028</v>
      </c>
      <c r="B657" s="118" t="s">
        <v>596</v>
      </c>
      <c r="C657" s="118" t="s">
        <v>106</v>
      </c>
      <c r="D657" s="156"/>
      <c r="E657" s="73">
        <v>100000</v>
      </c>
      <c r="F657" s="109">
        <f t="shared" si="0"/>
        <v>127791.2600000028</v>
      </c>
      <c r="G657" s="107"/>
      <c r="H657" s="10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spans="1:26" ht="15.75" customHeight="1" x14ac:dyDescent="0.25">
      <c r="A658" s="196" t="s">
        <v>1028</v>
      </c>
      <c r="B658" s="118" t="s">
        <v>596</v>
      </c>
      <c r="C658" s="118" t="s">
        <v>620</v>
      </c>
      <c r="D658" s="160">
        <v>100000</v>
      </c>
      <c r="E658" s="1"/>
      <c r="F658" s="109">
        <f t="shared" si="0"/>
        <v>227791.2600000028</v>
      </c>
      <c r="G658" s="107"/>
      <c r="H658" s="107"/>
      <c r="I658" s="168"/>
      <c r="J658" s="168"/>
      <c r="K658" s="168"/>
      <c r="L658" s="168"/>
      <c r="M658" s="168"/>
      <c r="N658" s="168"/>
      <c r="O658" s="168"/>
      <c r="P658" s="168"/>
      <c r="Q658" s="168"/>
      <c r="R658" s="168"/>
      <c r="S658" s="168"/>
      <c r="T658" s="168"/>
      <c r="U658" s="168"/>
      <c r="V658" s="168"/>
      <c r="W658" s="168"/>
      <c r="X658" s="168"/>
      <c r="Y658" s="168"/>
      <c r="Z658" s="168"/>
    </row>
    <row r="659" spans="1:26" ht="15.75" customHeight="1" x14ac:dyDescent="0.25">
      <c r="A659" s="196" t="s">
        <v>1028</v>
      </c>
      <c r="B659" s="118" t="s">
        <v>593</v>
      </c>
      <c r="C659" s="190" t="s">
        <v>822</v>
      </c>
      <c r="D659" s="160">
        <v>30000</v>
      </c>
      <c r="E659" s="1"/>
      <c r="F659" s="109">
        <f t="shared" si="0"/>
        <v>257791.2600000028</v>
      </c>
      <c r="G659" s="107"/>
      <c r="H659" s="107"/>
      <c r="I659" s="168"/>
      <c r="J659" s="168"/>
      <c r="K659" s="168"/>
      <c r="L659" s="168"/>
      <c r="M659" s="168"/>
      <c r="N659" s="168"/>
      <c r="O659" s="168"/>
      <c r="P659" s="168"/>
      <c r="Q659" s="168"/>
      <c r="R659" s="168"/>
      <c r="S659" s="168"/>
      <c r="T659" s="168"/>
      <c r="U659" s="168"/>
      <c r="V659" s="168"/>
      <c r="W659" s="168"/>
      <c r="X659" s="168"/>
      <c r="Y659" s="168"/>
      <c r="Z659" s="168"/>
    </row>
    <row r="660" spans="1:26" ht="15.75" customHeight="1" x14ac:dyDescent="0.25">
      <c r="A660" s="196" t="s">
        <v>1029</v>
      </c>
      <c r="B660" s="118" t="s">
        <v>596</v>
      </c>
      <c r="C660" s="118" t="s">
        <v>887</v>
      </c>
      <c r="D660" s="160">
        <v>70000</v>
      </c>
      <c r="E660" s="1"/>
      <c r="F660" s="109">
        <f t="shared" si="0"/>
        <v>327791.2600000028</v>
      </c>
      <c r="G660" s="107"/>
      <c r="H660" s="107"/>
      <c r="I660" s="168"/>
      <c r="J660" s="168"/>
      <c r="K660" s="168"/>
      <c r="L660" s="168"/>
      <c r="M660" s="168"/>
      <c r="N660" s="168"/>
      <c r="O660" s="168"/>
      <c r="P660" s="168"/>
      <c r="Q660" s="168"/>
      <c r="R660" s="168"/>
      <c r="S660" s="168"/>
      <c r="T660" s="168"/>
      <c r="U660" s="168"/>
      <c r="V660" s="168"/>
      <c r="W660" s="168"/>
      <c r="X660" s="168"/>
      <c r="Y660" s="168"/>
      <c r="Z660" s="168"/>
    </row>
    <row r="661" spans="1:26" ht="15.75" customHeight="1" x14ac:dyDescent="0.25">
      <c r="A661" s="196" t="s">
        <v>1030</v>
      </c>
      <c r="B661" s="118" t="s">
        <v>596</v>
      </c>
      <c r="C661" s="118" t="s">
        <v>826</v>
      </c>
      <c r="D661" s="156"/>
      <c r="E661" s="73">
        <v>26.88</v>
      </c>
      <c r="F661" s="109">
        <f t="shared" si="0"/>
        <v>327764.3800000028</v>
      </c>
      <c r="G661" s="107"/>
      <c r="H661" s="107"/>
      <c r="I661" s="168"/>
      <c r="J661" s="168"/>
      <c r="K661" s="168"/>
      <c r="L661" s="168"/>
      <c r="M661" s="168"/>
      <c r="N661" s="168"/>
      <c r="O661" s="168"/>
      <c r="P661" s="168"/>
      <c r="Q661" s="168"/>
      <c r="R661" s="168"/>
      <c r="S661" s="168"/>
      <c r="T661" s="168"/>
      <c r="U661" s="168"/>
      <c r="V661" s="168"/>
      <c r="W661" s="168"/>
      <c r="X661" s="168"/>
      <c r="Y661" s="168"/>
      <c r="Z661" s="168"/>
    </row>
    <row r="662" spans="1:26" ht="15.75" customHeight="1" x14ac:dyDescent="0.25">
      <c r="A662" s="196" t="s">
        <v>1030</v>
      </c>
      <c r="B662" s="118" t="s">
        <v>596</v>
      </c>
      <c r="C662" s="118" t="s">
        <v>106</v>
      </c>
      <c r="D662" s="156"/>
      <c r="E662" s="73">
        <v>10000</v>
      </c>
      <c r="F662" s="109">
        <f t="shared" si="0"/>
        <v>317764.3800000028</v>
      </c>
      <c r="G662" s="107"/>
      <c r="H662" s="10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spans="1:26" ht="15.75" customHeight="1" x14ac:dyDescent="0.25">
      <c r="A663" s="196" t="s">
        <v>1030</v>
      </c>
      <c r="B663" s="118" t="s">
        <v>593</v>
      </c>
      <c r="C663" s="118" t="s">
        <v>1025</v>
      </c>
      <c r="D663" s="156"/>
      <c r="E663" s="73">
        <v>100000</v>
      </c>
      <c r="F663" s="109">
        <f t="shared" si="0"/>
        <v>217764.3800000028</v>
      </c>
      <c r="G663" s="107"/>
      <c r="H663" s="107"/>
      <c r="I663" s="168"/>
      <c r="J663" s="168"/>
      <c r="K663" s="168"/>
      <c r="L663" s="168"/>
      <c r="M663" s="168"/>
      <c r="N663" s="168"/>
      <c r="O663" s="168"/>
      <c r="P663" s="168"/>
      <c r="Q663" s="168"/>
      <c r="R663" s="168"/>
      <c r="S663" s="168"/>
      <c r="T663" s="168"/>
      <c r="U663" s="168"/>
      <c r="V663" s="168"/>
      <c r="W663" s="168"/>
      <c r="X663" s="168"/>
      <c r="Y663" s="168"/>
      <c r="Z663" s="168"/>
    </row>
    <row r="664" spans="1:26" ht="15.75" customHeight="1" x14ac:dyDescent="0.25">
      <c r="A664" s="196" t="s">
        <v>1030</v>
      </c>
      <c r="B664" s="118" t="s">
        <v>593</v>
      </c>
      <c r="C664" s="118" t="s">
        <v>1031</v>
      </c>
      <c r="D664" s="156"/>
      <c r="E664" s="73">
        <v>80000</v>
      </c>
      <c r="F664" s="109">
        <f t="shared" si="0"/>
        <v>137764.3800000028</v>
      </c>
      <c r="G664" s="107"/>
      <c r="H664" s="107"/>
      <c r="I664" s="168"/>
      <c r="J664" s="168"/>
      <c r="K664" s="168"/>
      <c r="L664" s="168"/>
      <c r="M664" s="168"/>
      <c r="N664" s="168"/>
      <c r="O664" s="168"/>
      <c r="P664" s="168"/>
      <c r="Q664" s="168"/>
      <c r="R664" s="168"/>
      <c r="S664" s="168"/>
      <c r="T664" s="168"/>
      <c r="U664" s="168"/>
      <c r="V664" s="168"/>
      <c r="W664" s="168"/>
      <c r="X664" s="168"/>
      <c r="Y664" s="168"/>
      <c r="Z664" s="168"/>
    </row>
    <row r="665" spans="1:26" ht="15.75" customHeight="1" x14ac:dyDescent="0.25">
      <c r="A665" s="196" t="s">
        <v>1030</v>
      </c>
      <c r="B665" s="118" t="s">
        <v>593</v>
      </c>
      <c r="C665" s="118" t="s">
        <v>744</v>
      </c>
      <c r="D665" s="156"/>
      <c r="E665" s="73">
        <v>120000</v>
      </c>
      <c r="F665" s="109">
        <f t="shared" si="0"/>
        <v>17764.380000002799</v>
      </c>
      <c r="G665" s="107"/>
      <c r="H665" s="107"/>
      <c r="I665" s="168"/>
      <c r="J665" s="168"/>
      <c r="K665" s="168"/>
      <c r="L665" s="168"/>
      <c r="M665" s="168"/>
      <c r="N665" s="168"/>
      <c r="O665" s="168"/>
      <c r="P665" s="168"/>
      <c r="Q665" s="168"/>
      <c r="R665" s="168"/>
      <c r="S665" s="168"/>
      <c r="T665" s="168"/>
      <c r="U665" s="168"/>
      <c r="V665" s="168"/>
      <c r="W665" s="168"/>
      <c r="X665" s="168"/>
      <c r="Y665" s="168"/>
      <c r="Z665" s="168"/>
    </row>
    <row r="666" spans="1:26" ht="15.75" customHeight="1" x14ac:dyDescent="0.25">
      <c r="A666" s="196" t="s">
        <v>1030</v>
      </c>
      <c r="B666" s="118" t="s">
        <v>593</v>
      </c>
      <c r="C666" s="118" t="s">
        <v>1032</v>
      </c>
      <c r="D666" s="160">
        <v>405083.32</v>
      </c>
      <c r="E666" s="1"/>
      <c r="F666" s="109">
        <f t="shared" si="0"/>
        <v>422847.70000000281</v>
      </c>
      <c r="G666" s="107"/>
      <c r="H666" s="107"/>
      <c r="I666" s="168"/>
      <c r="J666" s="168"/>
      <c r="K666" s="168"/>
      <c r="L666" s="168"/>
      <c r="M666" s="168"/>
      <c r="N666" s="168"/>
      <c r="O666" s="168"/>
      <c r="P666" s="168"/>
      <c r="Q666" s="168"/>
      <c r="R666" s="168"/>
      <c r="S666" s="168"/>
      <c r="T666" s="168"/>
      <c r="U666" s="168"/>
      <c r="V666" s="168"/>
      <c r="W666" s="168"/>
      <c r="X666" s="168"/>
      <c r="Y666" s="168"/>
      <c r="Z666" s="168"/>
    </row>
    <row r="667" spans="1:26" ht="15.75" customHeight="1" x14ac:dyDescent="0.25">
      <c r="A667" s="196" t="s">
        <v>1030</v>
      </c>
      <c r="B667" s="118" t="s">
        <v>593</v>
      </c>
      <c r="C667" s="118" t="s">
        <v>1033</v>
      </c>
      <c r="D667" s="160">
        <v>731500</v>
      </c>
      <c r="E667" s="1"/>
      <c r="F667" s="109">
        <f t="shared" si="0"/>
        <v>1154347.7000000027</v>
      </c>
      <c r="G667" s="107"/>
      <c r="H667" s="107"/>
      <c r="I667" s="168"/>
      <c r="J667" s="168"/>
      <c r="K667" s="168"/>
      <c r="L667" s="168"/>
      <c r="M667" s="168"/>
      <c r="N667" s="168"/>
      <c r="O667" s="168"/>
      <c r="P667" s="168"/>
      <c r="Q667" s="168"/>
      <c r="R667" s="168"/>
      <c r="S667" s="168"/>
      <c r="T667" s="168"/>
      <c r="U667" s="168"/>
      <c r="V667" s="168"/>
      <c r="W667" s="168"/>
      <c r="X667" s="168"/>
      <c r="Y667" s="168"/>
      <c r="Z667" s="168"/>
    </row>
    <row r="668" spans="1:26" ht="15.75" customHeight="1" x14ac:dyDescent="0.25">
      <c r="A668" s="196" t="s">
        <v>1030</v>
      </c>
      <c r="B668" s="118" t="s">
        <v>593</v>
      </c>
      <c r="C668" s="118" t="s">
        <v>1034</v>
      </c>
      <c r="D668" s="160">
        <v>1766260.33</v>
      </c>
      <c r="E668" s="1"/>
      <c r="F668" s="109">
        <f t="shared" si="0"/>
        <v>2920608.0300000031</v>
      </c>
      <c r="G668" s="107"/>
      <c r="H668" s="107"/>
      <c r="I668" s="168"/>
      <c r="J668" s="168"/>
      <c r="K668" s="168"/>
      <c r="L668" s="168"/>
      <c r="M668" s="168"/>
      <c r="N668" s="168"/>
      <c r="O668" s="168"/>
      <c r="P668" s="168"/>
      <c r="Q668" s="168"/>
      <c r="R668" s="168"/>
      <c r="S668" s="168"/>
      <c r="T668" s="168"/>
      <c r="U668" s="168"/>
      <c r="V668" s="168"/>
      <c r="W668" s="168"/>
      <c r="X668" s="168"/>
      <c r="Y668" s="168"/>
      <c r="Z668" s="168"/>
    </row>
    <row r="669" spans="1:26" ht="15.75" customHeight="1" x14ac:dyDescent="0.25">
      <c r="A669" s="196" t="s">
        <v>1030</v>
      </c>
      <c r="B669" s="107"/>
      <c r="C669" s="118" t="s">
        <v>1035</v>
      </c>
      <c r="D669" s="156"/>
      <c r="E669" s="73">
        <v>284</v>
      </c>
      <c r="F669" s="109">
        <f t="shared" si="0"/>
        <v>2920324.0300000031</v>
      </c>
      <c r="G669" s="107"/>
      <c r="H669" s="107"/>
      <c r="I669" s="168"/>
      <c r="J669" s="168"/>
      <c r="K669" s="168"/>
      <c r="L669" s="168"/>
      <c r="M669" s="168"/>
      <c r="N669" s="168"/>
      <c r="O669" s="168"/>
      <c r="P669" s="168"/>
      <c r="Q669" s="168"/>
      <c r="R669" s="168"/>
      <c r="S669" s="168"/>
      <c r="T669" s="168"/>
      <c r="U669" s="168"/>
      <c r="V669" s="168"/>
      <c r="W669" s="168"/>
      <c r="X669" s="168"/>
      <c r="Y669" s="168"/>
      <c r="Z669" s="168"/>
    </row>
    <row r="670" spans="1:26" ht="15.75" customHeight="1" x14ac:dyDescent="0.25">
      <c r="A670" s="196" t="s">
        <v>1036</v>
      </c>
      <c r="B670" s="118" t="s">
        <v>596</v>
      </c>
      <c r="C670" s="118" t="s">
        <v>266</v>
      </c>
      <c r="D670" s="160">
        <v>20000</v>
      </c>
      <c r="E670" s="1"/>
      <c r="F670" s="109">
        <f t="shared" si="0"/>
        <v>2940324.0300000031</v>
      </c>
      <c r="G670" s="107"/>
      <c r="H670" s="107"/>
      <c r="I670" s="168"/>
      <c r="J670" s="168"/>
      <c r="K670" s="168"/>
      <c r="L670" s="168"/>
      <c r="M670" s="168"/>
      <c r="N670" s="168"/>
      <c r="O670" s="168"/>
      <c r="P670" s="168"/>
      <c r="Q670" s="168"/>
      <c r="R670" s="168"/>
      <c r="S670" s="168"/>
      <c r="T670" s="168"/>
      <c r="U670" s="168"/>
      <c r="V670" s="168"/>
      <c r="W670" s="168"/>
      <c r="X670" s="168"/>
      <c r="Y670" s="168"/>
      <c r="Z670" s="168"/>
    </row>
    <row r="671" spans="1:26" ht="15.75" customHeight="1" x14ac:dyDescent="0.25">
      <c r="A671" s="196" t="s">
        <v>1036</v>
      </c>
      <c r="B671" s="118" t="s">
        <v>596</v>
      </c>
      <c r="C671" s="118" t="s">
        <v>486</v>
      </c>
      <c r="D671" s="160">
        <v>40000</v>
      </c>
      <c r="E671" s="1"/>
      <c r="F671" s="109">
        <f t="shared" si="0"/>
        <v>2980324.0300000031</v>
      </c>
      <c r="G671" s="107"/>
      <c r="H671" s="107"/>
      <c r="I671" s="168"/>
      <c r="J671" s="168"/>
      <c r="K671" s="168"/>
      <c r="L671" s="168"/>
      <c r="M671" s="168"/>
      <c r="N671" s="168"/>
      <c r="O671" s="168"/>
      <c r="P671" s="168"/>
      <c r="Q671" s="168"/>
      <c r="R671" s="168"/>
      <c r="S671" s="168"/>
      <c r="T671" s="168"/>
      <c r="U671" s="168"/>
      <c r="V671" s="168"/>
      <c r="W671" s="168"/>
      <c r="X671" s="168"/>
      <c r="Y671" s="168"/>
      <c r="Z671" s="168"/>
    </row>
    <row r="672" spans="1:26" ht="15.75" customHeight="1" x14ac:dyDescent="0.25">
      <c r="A672" s="196" t="s">
        <v>1036</v>
      </c>
      <c r="B672" s="118" t="s">
        <v>596</v>
      </c>
      <c r="C672" s="118" t="s">
        <v>625</v>
      </c>
      <c r="D672" s="160">
        <v>15000</v>
      </c>
      <c r="E672" s="1"/>
      <c r="F672" s="109">
        <f t="shared" si="0"/>
        <v>2995324.0300000031</v>
      </c>
      <c r="G672" s="107"/>
      <c r="H672" s="107"/>
      <c r="I672" s="168"/>
      <c r="J672" s="168"/>
      <c r="K672" s="168"/>
      <c r="L672" s="168"/>
      <c r="M672" s="168"/>
      <c r="N672" s="168"/>
      <c r="O672" s="168"/>
      <c r="P672" s="168"/>
      <c r="Q672" s="168"/>
      <c r="R672" s="168"/>
      <c r="S672" s="168"/>
      <c r="T672" s="168"/>
      <c r="U672" s="168"/>
      <c r="V672" s="168"/>
      <c r="W672" s="168"/>
      <c r="X672" s="168"/>
      <c r="Y672" s="168"/>
      <c r="Z672" s="168"/>
    </row>
    <row r="673" spans="1:26" ht="15.75" customHeight="1" x14ac:dyDescent="0.25">
      <c r="A673" s="196" t="s">
        <v>1036</v>
      </c>
      <c r="B673" s="118" t="s">
        <v>1037</v>
      </c>
      <c r="C673" s="118" t="s">
        <v>641</v>
      </c>
      <c r="D673" s="160">
        <v>32000</v>
      </c>
      <c r="E673" s="1"/>
      <c r="F673" s="109">
        <f t="shared" si="0"/>
        <v>3027324.0300000031</v>
      </c>
      <c r="G673" s="107"/>
      <c r="H673" s="107"/>
      <c r="I673" s="168"/>
      <c r="J673" s="168"/>
      <c r="K673" s="168"/>
      <c r="L673" s="168"/>
      <c r="M673" s="168"/>
      <c r="N673" s="168"/>
      <c r="O673" s="168"/>
      <c r="P673" s="168"/>
      <c r="Q673" s="168"/>
      <c r="R673" s="168"/>
      <c r="S673" s="168"/>
      <c r="T673" s="168"/>
      <c r="U673" s="168"/>
      <c r="V673" s="168"/>
      <c r="W673" s="168"/>
      <c r="X673" s="168"/>
      <c r="Y673" s="168"/>
      <c r="Z673" s="168"/>
    </row>
    <row r="674" spans="1:26" ht="15.75" customHeight="1" x14ac:dyDescent="0.25">
      <c r="A674" s="196" t="s">
        <v>1036</v>
      </c>
      <c r="B674" s="118" t="s">
        <v>593</v>
      </c>
      <c r="C674" s="118" t="s">
        <v>988</v>
      </c>
      <c r="D674" s="160">
        <v>10000</v>
      </c>
      <c r="E674" s="1"/>
      <c r="F674" s="109">
        <f t="shared" si="0"/>
        <v>3037324.0300000031</v>
      </c>
      <c r="G674" s="107"/>
      <c r="H674" s="107"/>
      <c r="I674" s="168"/>
      <c r="J674" s="168"/>
      <c r="K674" s="168"/>
      <c r="L674" s="168"/>
      <c r="M674" s="168"/>
      <c r="N674" s="168"/>
      <c r="O674" s="168"/>
      <c r="P674" s="168"/>
      <c r="Q674" s="168"/>
      <c r="R674" s="168"/>
      <c r="S674" s="168"/>
      <c r="T674" s="168"/>
      <c r="U674" s="168"/>
      <c r="V674" s="168"/>
      <c r="W674" s="168"/>
      <c r="X674" s="168"/>
      <c r="Y674" s="168"/>
      <c r="Z674" s="168"/>
    </row>
    <row r="675" spans="1:26" ht="15.75" customHeight="1" x14ac:dyDescent="0.25">
      <c r="A675" s="196" t="s">
        <v>1036</v>
      </c>
      <c r="B675" s="107"/>
      <c r="C675" s="118" t="s">
        <v>794</v>
      </c>
      <c r="D675" s="156"/>
      <c r="E675" s="73">
        <v>4008.14</v>
      </c>
      <c r="F675" s="109">
        <f t="shared" si="0"/>
        <v>3033315.8900000029</v>
      </c>
      <c r="G675" s="107"/>
      <c r="H675" s="107"/>
      <c r="I675" s="168"/>
      <c r="J675" s="168"/>
      <c r="K675" s="168"/>
      <c r="L675" s="168"/>
      <c r="M675" s="168"/>
      <c r="N675" s="168"/>
      <c r="O675" s="168"/>
      <c r="P675" s="168"/>
      <c r="Q675" s="168"/>
      <c r="R675" s="168"/>
      <c r="S675" s="168"/>
      <c r="T675" s="168"/>
      <c r="U675" s="168"/>
      <c r="V675" s="168"/>
      <c r="W675" s="168"/>
      <c r="X675" s="168"/>
      <c r="Y675" s="168"/>
      <c r="Z675" s="168"/>
    </row>
    <row r="676" spans="1:26" ht="15.75" customHeight="1" x14ac:dyDescent="0.25">
      <c r="A676" s="189">
        <v>44602</v>
      </c>
      <c r="B676" s="107"/>
      <c r="C676" s="118" t="s">
        <v>767</v>
      </c>
      <c r="D676" s="156"/>
      <c r="E676" s="73">
        <v>550</v>
      </c>
      <c r="F676" s="109">
        <f t="shared" si="0"/>
        <v>3032765.8900000029</v>
      </c>
      <c r="G676" s="107"/>
      <c r="H676" s="107"/>
      <c r="I676" s="168"/>
      <c r="J676" s="168"/>
      <c r="K676" s="168"/>
      <c r="L676" s="168"/>
      <c r="M676" s="168"/>
      <c r="N676" s="168"/>
      <c r="O676" s="168"/>
      <c r="P676" s="168"/>
      <c r="Q676" s="168"/>
      <c r="R676" s="168"/>
      <c r="S676" s="168"/>
      <c r="T676" s="168"/>
      <c r="U676" s="168"/>
      <c r="V676" s="168"/>
      <c r="W676" s="168"/>
      <c r="X676" s="168"/>
      <c r="Y676" s="168"/>
      <c r="Z676" s="168"/>
    </row>
    <row r="677" spans="1:26" ht="15.75" customHeight="1" x14ac:dyDescent="0.25">
      <c r="A677" s="189">
        <v>44630</v>
      </c>
      <c r="B677" s="118" t="s">
        <v>596</v>
      </c>
      <c r="C677" s="118" t="s">
        <v>1038</v>
      </c>
      <c r="D677" s="160">
        <v>10000</v>
      </c>
      <c r="E677" s="1"/>
      <c r="F677" s="109">
        <f t="shared" si="0"/>
        <v>3042765.8900000029</v>
      </c>
      <c r="G677" s="107"/>
      <c r="H677" s="107"/>
      <c r="I677" s="168"/>
      <c r="J677" s="168"/>
      <c r="K677" s="168"/>
      <c r="L677" s="168"/>
      <c r="M677" s="168"/>
      <c r="N677" s="168"/>
      <c r="O677" s="168"/>
      <c r="P677" s="168"/>
      <c r="Q677" s="168"/>
      <c r="R677" s="168"/>
      <c r="S677" s="168"/>
      <c r="T677" s="168"/>
      <c r="U677" s="168"/>
      <c r="V677" s="168"/>
      <c r="W677" s="168"/>
      <c r="X677" s="168"/>
      <c r="Y677" s="168"/>
      <c r="Z677" s="168"/>
    </row>
    <row r="678" spans="1:26" ht="15.75" customHeight="1" x14ac:dyDescent="0.25">
      <c r="A678" s="189">
        <v>44661</v>
      </c>
      <c r="B678" s="118" t="s">
        <v>596</v>
      </c>
      <c r="C678" s="118" t="s">
        <v>720</v>
      </c>
      <c r="D678" s="160">
        <v>500</v>
      </c>
      <c r="E678" s="1"/>
      <c r="F678" s="109">
        <f t="shared" si="0"/>
        <v>3043265.8900000029</v>
      </c>
      <c r="G678" s="107"/>
      <c r="H678" s="107"/>
      <c r="I678" s="168"/>
      <c r="J678" s="168"/>
      <c r="K678" s="168"/>
      <c r="L678" s="168"/>
      <c r="M678" s="168"/>
      <c r="N678" s="168"/>
      <c r="O678" s="168"/>
      <c r="P678" s="168"/>
      <c r="Q678" s="168"/>
      <c r="R678" s="168"/>
      <c r="S678" s="168"/>
      <c r="T678" s="168"/>
      <c r="U678" s="168"/>
      <c r="V678" s="168"/>
      <c r="W678" s="168"/>
      <c r="X678" s="168"/>
      <c r="Y678" s="168"/>
      <c r="Z678" s="168"/>
    </row>
    <row r="679" spans="1:26" ht="15.75" customHeight="1" x14ac:dyDescent="0.25">
      <c r="A679" s="189">
        <v>44661</v>
      </c>
      <c r="B679" s="107"/>
      <c r="C679" s="118" t="s">
        <v>392</v>
      </c>
      <c r="D679" s="160">
        <v>500</v>
      </c>
      <c r="E679" s="1"/>
      <c r="F679" s="109">
        <f t="shared" si="0"/>
        <v>3043765.8900000029</v>
      </c>
      <c r="G679" s="107"/>
      <c r="H679" s="107"/>
      <c r="I679" s="168"/>
      <c r="J679" s="168"/>
      <c r="K679" s="168"/>
      <c r="L679" s="168"/>
      <c r="M679" s="168"/>
      <c r="N679" s="168"/>
      <c r="O679" s="168"/>
      <c r="P679" s="168"/>
      <c r="Q679" s="168"/>
      <c r="R679" s="168"/>
      <c r="S679" s="168"/>
      <c r="T679" s="168"/>
      <c r="U679" s="168"/>
      <c r="V679" s="168"/>
      <c r="W679" s="168"/>
      <c r="X679" s="168"/>
      <c r="Y679" s="168"/>
      <c r="Z679" s="168"/>
    </row>
    <row r="680" spans="1:26" ht="15.75" customHeight="1" x14ac:dyDescent="0.25">
      <c r="A680" s="189">
        <v>44691</v>
      </c>
      <c r="B680" s="118" t="s">
        <v>593</v>
      </c>
      <c r="C680" s="118" t="s">
        <v>720</v>
      </c>
      <c r="D680" s="156"/>
      <c r="E680" s="73">
        <v>120000</v>
      </c>
      <c r="F680" s="109">
        <f t="shared" si="0"/>
        <v>2923765.8900000029</v>
      </c>
      <c r="G680" s="107"/>
      <c r="H680" s="10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spans="1:26" ht="15.75" customHeight="1" x14ac:dyDescent="0.25">
      <c r="A681" s="189">
        <v>44691</v>
      </c>
      <c r="B681" s="118" t="s">
        <v>593</v>
      </c>
      <c r="C681" s="118" t="s">
        <v>67</v>
      </c>
      <c r="D681" s="156"/>
      <c r="E681" s="73">
        <v>301000</v>
      </c>
      <c r="F681" s="109">
        <f t="shared" si="0"/>
        <v>2622765.8900000029</v>
      </c>
      <c r="G681" s="107"/>
      <c r="H681" s="107"/>
      <c r="I681" s="168"/>
      <c r="J681" s="168"/>
      <c r="K681" s="168"/>
      <c r="L681" s="168"/>
      <c r="M681" s="168"/>
      <c r="N681" s="168"/>
      <c r="O681" s="168"/>
      <c r="P681" s="168"/>
      <c r="Q681" s="168"/>
      <c r="R681" s="168"/>
      <c r="S681" s="168"/>
      <c r="T681" s="168"/>
      <c r="U681" s="168"/>
      <c r="V681" s="168"/>
      <c r="W681" s="168"/>
      <c r="X681" s="168"/>
      <c r="Y681" s="168"/>
      <c r="Z681" s="168"/>
    </row>
    <row r="682" spans="1:26" ht="15.75" customHeight="1" x14ac:dyDescent="0.25">
      <c r="A682" s="189">
        <v>44691</v>
      </c>
      <c r="B682" s="118" t="s">
        <v>593</v>
      </c>
      <c r="C682" s="118" t="s">
        <v>392</v>
      </c>
      <c r="D682" s="156"/>
      <c r="E682" s="73">
        <v>250000</v>
      </c>
      <c r="F682" s="179">
        <f t="shared" si="0"/>
        <v>2372765.8900000029</v>
      </c>
      <c r="G682" s="107"/>
      <c r="H682" s="107"/>
      <c r="I682" s="168"/>
      <c r="J682" s="168"/>
      <c r="K682" s="168"/>
      <c r="L682" s="168"/>
      <c r="M682" s="168"/>
      <c r="N682" s="168"/>
      <c r="O682" s="168"/>
      <c r="P682" s="168"/>
      <c r="Q682" s="168"/>
      <c r="R682" s="168"/>
      <c r="S682" s="168"/>
      <c r="T682" s="168"/>
      <c r="U682" s="168"/>
      <c r="V682" s="168"/>
      <c r="W682" s="168"/>
      <c r="X682" s="168"/>
      <c r="Y682" s="168"/>
      <c r="Z682" s="168"/>
    </row>
    <row r="683" spans="1:26" ht="15.75" customHeight="1" x14ac:dyDescent="0.25">
      <c r="A683" s="191">
        <v>44691</v>
      </c>
      <c r="B683" s="118" t="s">
        <v>596</v>
      </c>
      <c r="C683" s="118" t="s">
        <v>826</v>
      </c>
      <c r="D683" s="156"/>
      <c r="E683" s="73">
        <v>53.75</v>
      </c>
      <c r="F683" s="109">
        <f t="shared" si="0"/>
        <v>2372712.1400000029</v>
      </c>
      <c r="G683" s="107"/>
      <c r="H683" s="107"/>
      <c r="I683" s="168"/>
      <c r="J683" s="168"/>
      <c r="K683" s="168"/>
      <c r="L683" s="168"/>
      <c r="M683" s="168"/>
      <c r="N683" s="168"/>
      <c r="O683" s="168"/>
      <c r="P683" s="168"/>
      <c r="Q683" s="168"/>
      <c r="R683" s="168"/>
      <c r="S683" s="168"/>
      <c r="T683" s="168"/>
      <c r="U683" s="168"/>
      <c r="V683" s="168"/>
      <c r="W683" s="168"/>
      <c r="X683" s="168"/>
      <c r="Y683" s="168"/>
      <c r="Z683" s="168"/>
    </row>
    <row r="684" spans="1:26" ht="15.75" customHeight="1" x14ac:dyDescent="0.25">
      <c r="A684" s="191">
        <v>44691</v>
      </c>
      <c r="B684" s="118" t="s">
        <v>596</v>
      </c>
      <c r="C684" s="118" t="s">
        <v>973</v>
      </c>
      <c r="D684" s="156"/>
      <c r="E684" s="73">
        <v>230200</v>
      </c>
      <c r="F684" s="109">
        <f t="shared" si="0"/>
        <v>2142512.1400000029</v>
      </c>
      <c r="G684" s="107"/>
      <c r="H684" s="107"/>
      <c r="I684" s="168"/>
      <c r="J684" s="168"/>
      <c r="K684" s="168"/>
      <c r="L684" s="168"/>
      <c r="M684" s="168"/>
      <c r="N684" s="168"/>
      <c r="O684" s="168"/>
      <c r="P684" s="168"/>
      <c r="Q684" s="168"/>
      <c r="R684" s="168"/>
      <c r="S684" s="168"/>
      <c r="T684" s="168"/>
      <c r="U684" s="168"/>
      <c r="V684" s="168"/>
      <c r="W684" s="168"/>
      <c r="X684" s="168"/>
      <c r="Y684" s="168"/>
      <c r="Z684" s="168"/>
    </row>
    <row r="685" spans="1:26" ht="15.75" customHeight="1" x14ac:dyDescent="0.25">
      <c r="A685" s="191">
        <v>44691</v>
      </c>
      <c r="B685" s="118" t="s">
        <v>596</v>
      </c>
      <c r="C685" s="118" t="s">
        <v>728</v>
      </c>
      <c r="D685" s="160">
        <v>500</v>
      </c>
      <c r="E685" s="1"/>
      <c r="F685" s="109">
        <f t="shared" si="0"/>
        <v>2143012.1400000029</v>
      </c>
      <c r="G685" s="107"/>
      <c r="H685" s="107"/>
      <c r="I685" s="168"/>
      <c r="J685" s="168"/>
      <c r="K685" s="168"/>
      <c r="L685" s="168"/>
      <c r="M685" s="168"/>
      <c r="N685" s="168"/>
      <c r="O685" s="168"/>
      <c r="P685" s="168"/>
      <c r="Q685" s="168"/>
      <c r="R685" s="168"/>
      <c r="S685" s="168"/>
      <c r="T685" s="168"/>
      <c r="U685" s="168"/>
      <c r="V685" s="168"/>
      <c r="W685" s="168"/>
      <c r="X685" s="168"/>
      <c r="Y685" s="168"/>
      <c r="Z685" s="168"/>
    </row>
    <row r="686" spans="1:26" ht="15.75" customHeight="1" x14ac:dyDescent="0.25">
      <c r="A686" s="191">
        <v>44722</v>
      </c>
      <c r="B686" s="118" t="s">
        <v>596</v>
      </c>
      <c r="C686" s="118" t="s">
        <v>422</v>
      </c>
      <c r="D686" s="160">
        <v>30000</v>
      </c>
      <c r="E686" s="1"/>
      <c r="F686" s="109">
        <f t="shared" si="0"/>
        <v>2173012.1400000029</v>
      </c>
      <c r="G686" s="107"/>
      <c r="H686" s="107"/>
      <c r="I686" s="168"/>
      <c r="J686" s="168"/>
      <c r="K686" s="168"/>
      <c r="L686" s="168"/>
      <c r="M686" s="168"/>
      <c r="N686" s="168"/>
      <c r="O686" s="168"/>
      <c r="P686" s="168"/>
      <c r="Q686" s="168"/>
      <c r="R686" s="168"/>
      <c r="S686" s="168"/>
      <c r="T686" s="168"/>
      <c r="U686" s="168"/>
      <c r="V686" s="168"/>
      <c r="W686" s="168"/>
      <c r="X686" s="168"/>
      <c r="Y686" s="168"/>
      <c r="Z686" s="168"/>
    </row>
    <row r="687" spans="1:26" ht="15.75" customHeight="1" x14ac:dyDescent="0.25">
      <c r="A687" s="191">
        <v>44722</v>
      </c>
      <c r="B687" s="118" t="s">
        <v>596</v>
      </c>
      <c r="C687" s="118" t="s">
        <v>1039</v>
      </c>
      <c r="D687" s="160">
        <v>100000</v>
      </c>
      <c r="E687" s="1"/>
      <c r="F687" s="109">
        <f t="shared" si="0"/>
        <v>2273012.1400000029</v>
      </c>
      <c r="G687" s="107"/>
      <c r="H687" s="107"/>
      <c r="I687" s="168"/>
      <c r="J687" s="168"/>
      <c r="K687" s="168"/>
      <c r="L687" s="168"/>
      <c r="M687" s="168"/>
      <c r="N687" s="168"/>
      <c r="O687" s="168"/>
      <c r="P687" s="168"/>
      <c r="Q687" s="168"/>
      <c r="R687" s="168"/>
      <c r="S687" s="168"/>
      <c r="T687" s="168"/>
      <c r="U687" s="168"/>
      <c r="V687" s="168"/>
      <c r="W687" s="168"/>
      <c r="X687" s="168"/>
      <c r="Y687" s="168"/>
      <c r="Z687" s="168"/>
    </row>
    <row r="688" spans="1:26" ht="15.75" customHeight="1" x14ac:dyDescent="0.25">
      <c r="A688" s="191">
        <v>44722</v>
      </c>
      <c r="B688" s="118" t="s">
        <v>596</v>
      </c>
      <c r="C688" s="118" t="s">
        <v>729</v>
      </c>
      <c r="D688" s="160">
        <v>500</v>
      </c>
      <c r="E688" s="1"/>
      <c r="F688" s="109">
        <f t="shared" si="0"/>
        <v>2273512.1400000029</v>
      </c>
      <c r="G688" s="107"/>
      <c r="H688" s="107"/>
      <c r="I688" s="168"/>
      <c r="J688" s="168"/>
      <c r="K688" s="168"/>
      <c r="L688" s="168"/>
      <c r="M688" s="168"/>
      <c r="N688" s="168"/>
      <c r="O688" s="168"/>
      <c r="P688" s="168"/>
      <c r="Q688" s="168"/>
      <c r="R688" s="168"/>
      <c r="S688" s="168"/>
      <c r="T688" s="168"/>
      <c r="U688" s="168"/>
      <c r="V688" s="168"/>
      <c r="W688" s="168"/>
      <c r="X688" s="168"/>
      <c r="Y688" s="168"/>
      <c r="Z688" s="168"/>
    </row>
    <row r="689" spans="1:26" ht="15.75" customHeight="1" x14ac:dyDescent="0.25">
      <c r="A689" s="191">
        <v>44722</v>
      </c>
      <c r="B689" s="118" t="s">
        <v>596</v>
      </c>
      <c r="C689" s="118" t="s">
        <v>826</v>
      </c>
      <c r="D689" s="156"/>
      <c r="E689" s="73">
        <v>53.75</v>
      </c>
      <c r="F689" s="109">
        <f t="shared" si="0"/>
        <v>2273458.3900000029</v>
      </c>
      <c r="G689" s="107"/>
      <c r="H689" s="107"/>
      <c r="I689" s="168"/>
      <c r="J689" s="168"/>
      <c r="K689" s="168"/>
      <c r="L689" s="168"/>
      <c r="M689" s="168"/>
      <c r="N689" s="168"/>
      <c r="O689" s="168"/>
      <c r="P689" s="168"/>
      <c r="Q689" s="168"/>
      <c r="R689" s="168"/>
      <c r="S689" s="168"/>
      <c r="T689" s="168"/>
      <c r="U689" s="168"/>
      <c r="V689" s="168"/>
      <c r="W689" s="168"/>
      <c r="X689" s="168"/>
      <c r="Y689" s="168"/>
      <c r="Z689" s="168"/>
    </row>
    <row r="690" spans="1:26" ht="15.75" customHeight="1" x14ac:dyDescent="0.25">
      <c r="A690" s="191">
        <v>44722</v>
      </c>
      <c r="B690" s="118" t="s">
        <v>596</v>
      </c>
      <c r="C690" s="118" t="s">
        <v>728</v>
      </c>
      <c r="D690" s="156"/>
      <c r="E690" s="73">
        <v>150000</v>
      </c>
      <c r="F690" s="109">
        <f t="shared" si="0"/>
        <v>2123458.3900000029</v>
      </c>
      <c r="G690" s="107"/>
      <c r="H690" s="107"/>
      <c r="I690" s="168"/>
      <c r="J690" s="168"/>
      <c r="K690" s="168"/>
      <c r="L690" s="168"/>
      <c r="M690" s="168"/>
      <c r="N690" s="168"/>
      <c r="O690" s="168"/>
      <c r="P690" s="168"/>
      <c r="Q690" s="168"/>
      <c r="R690" s="168"/>
      <c r="S690" s="168"/>
      <c r="T690" s="168"/>
      <c r="U690" s="168"/>
      <c r="V690" s="168"/>
      <c r="W690" s="168"/>
      <c r="X690" s="168"/>
      <c r="Y690" s="168"/>
      <c r="Z690" s="168"/>
    </row>
    <row r="691" spans="1:26" ht="15.75" customHeight="1" x14ac:dyDescent="0.25">
      <c r="A691" s="191">
        <v>44722</v>
      </c>
      <c r="B691" s="118" t="s">
        <v>596</v>
      </c>
      <c r="C691" s="118" t="s">
        <v>826</v>
      </c>
      <c r="D691" s="156"/>
      <c r="E691" s="73">
        <v>53.75</v>
      </c>
      <c r="F691" s="109">
        <f t="shared" si="0"/>
        <v>2123404.6400000029</v>
      </c>
      <c r="G691" s="107"/>
      <c r="H691" s="107"/>
      <c r="I691" s="168"/>
      <c r="J691" s="168"/>
      <c r="K691" s="168"/>
      <c r="L691" s="168"/>
      <c r="M691" s="168"/>
      <c r="N691" s="168"/>
      <c r="O691" s="168"/>
      <c r="P691" s="168"/>
      <c r="Q691" s="168"/>
      <c r="R691" s="168"/>
      <c r="S691" s="168"/>
      <c r="T691" s="168"/>
      <c r="U691" s="168"/>
      <c r="V691" s="168"/>
      <c r="W691" s="168"/>
      <c r="X691" s="168"/>
      <c r="Y691" s="168"/>
      <c r="Z691" s="168"/>
    </row>
    <row r="692" spans="1:26" ht="15.75" customHeight="1" x14ac:dyDescent="0.25">
      <c r="A692" s="191">
        <v>44722</v>
      </c>
      <c r="B692" s="118" t="s">
        <v>596</v>
      </c>
      <c r="C692" s="118" t="s">
        <v>729</v>
      </c>
      <c r="D692" s="156"/>
      <c r="E692" s="73">
        <v>200000</v>
      </c>
      <c r="F692" s="109">
        <f t="shared" si="0"/>
        <v>1923404.6400000029</v>
      </c>
      <c r="G692" s="107"/>
      <c r="H692" s="107"/>
      <c r="I692" s="168"/>
      <c r="J692" s="168"/>
      <c r="K692" s="168"/>
      <c r="L692" s="168"/>
      <c r="M692" s="168"/>
      <c r="N692" s="168"/>
      <c r="O692" s="168"/>
      <c r="P692" s="168"/>
      <c r="Q692" s="168"/>
      <c r="R692" s="168"/>
      <c r="S692" s="168"/>
      <c r="T692" s="168"/>
      <c r="U692" s="168"/>
      <c r="V692" s="168"/>
      <c r="W692" s="168"/>
      <c r="X692" s="168"/>
      <c r="Y692" s="168"/>
      <c r="Z692" s="168"/>
    </row>
    <row r="693" spans="1:26" ht="15.75" customHeight="1" x14ac:dyDescent="0.25">
      <c r="A693" s="189">
        <v>44722</v>
      </c>
      <c r="B693" s="118" t="s">
        <v>593</v>
      </c>
      <c r="C693" s="118" t="s">
        <v>862</v>
      </c>
      <c r="D693" s="156"/>
      <c r="E693" s="73">
        <v>60000</v>
      </c>
      <c r="F693" s="109">
        <f t="shared" si="0"/>
        <v>1863404.6400000029</v>
      </c>
      <c r="G693" s="107"/>
      <c r="H693" s="107"/>
      <c r="I693" s="168"/>
      <c r="J693" s="168"/>
      <c r="K693" s="168"/>
      <c r="L693" s="168"/>
      <c r="M693" s="168"/>
      <c r="N693" s="168"/>
      <c r="O693" s="168"/>
      <c r="P693" s="168"/>
      <c r="Q693" s="168"/>
      <c r="R693" s="168"/>
      <c r="S693" s="168"/>
      <c r="T693" s="168"/>
      <c r="U693" s="168"/>
      <c r="V693" s="168"/>
      <c r="W693" s="168"/>
      <c r="X693" s="168"/>
      <c r="Y693" s="168"/>
      <c r="Z693" s="168"/>
    </row>
    <row r="694" spans="1:26" ht="15.75" customHeight="1" x14ac:dyDescent="0.25">
      <c r="A694" s="191">
        <v>44722</v>
      </c>
      <c r="B694" s="118" t="s">
        <v>596</v>
      </c>
      <c r="C694" s="118" t="s">
        <v>247</v>
      </c>
      <c r="D694" s="160">
        <v>80000</v>
      </c>
      <c r="E694" s="1"/>
      <c r="F694" s="109">
        <f t="shared" si="0"/>
        <v>1943404.6400000029</v>
      </c>
      <c r="G694" s="107"/>
      <c r="H694" s="107"/>
      <c r="I694" s="168"/>
      <c r="J694" s="168"/>
      <c r="K694" s="168"/>
      <c r="L694" s="168"/>
      <c r="M694" s="168"/>
      <c r="N694" s="168"/>
      <c r="O694" s="168"/>
      <c r="P694" s="168"/>
      <c r="Q694" s="168"/>
      <c r="R694" s="168"/>
      <c r="S694" s="168"/>
      <c r="T694" s="168"/>
      <c r="U694" s="168"/>
      <c r="V694" s="168"/>
      <c r="W694" s="168"/>
      <c r="X694" s="168"/>
      <c r="Y694" s="168"/>
      <c r="Z694" s="168"/>
    </row>
    <row r="695" spans="1:26" ht="15.75" customHeight="1" x14ac:dyDescent="0.25">
      <c r="A695" s="191">
        <v>44752</v>
      </c>
      <c r="B695" s="118" t="s">
        <v>596</v>
      </c>
      <c r="C695" s="118" t="s">
        <v>431</v>
      </c>
      <c r="D695" s="160">
        <v>20000</v>
      </c>
      <c r="E695" s="1"/>
      <c r="F695" s="109">
        <f t="shared" si="0"/>
        <v>1963404.6400000029</v>
      </c>
      <c r="G695" s="107"/>
      <c r="H695" s="107"/>
      <c r="I695" s="168"/>
      <c r="J695" s="168"/>
      <c r="K695" s="168"/>
      <c r="L695" s="168"/>
      <c r="M695" s="168"/>
      <c r="N695" s="168"/>
      <c r="O695" s="168"/>
      <c r="P695" s="168"/>
      <c r="Q695" s="168"/>
      <c r="R695" s="168"/>
      <c r="S695" s="168"/>
      <c r="T695" s="168"/>
      <c r="U695" s="168"/>
      <c r="V695" s="168"/>
      <c r="W695" s="168"/>
      <c r="X695" s="168"/>
      <c r="Y695" s="168"/>
      <c r="Z695" s="168"/>
    </row>
    <row r="696" spans="1:26" ht="15.75" customHeight="1" x14ac:dyDescent="0.25">
      <c r="A696" s="191">
        <v>44752</v>
      </c>
      <c r="B696" s="118" t="s">
        <v>590</v>
      </c>
      <c r="C696" s="118" t="s">
        <v>992</v>
      </c>
      <c r="D696" s="160">
        <v>100000</v>
      </c>
      <c r="E696" s="1"/>
      <c r="F696" s="109">
        <f t="shared" si="0"/>
        <v>2063404.6400000029</v>
      </c>
      <c r="G696" s="107"/>
      <c r="H696" s="107"/>
      <c r="I696" s="168"/>
      <c r="J696" s="168"/>
      <c r="K696" s="168"/>
      <c r="L696" s="168"/>
      <c r="M696" s="168"/>
      <c r="N696" s="168"/>
      <c r="O696" s="168"/>
      <c r="P696" s="168"/>
      <c r="Q696" s="168"/>
      <c r="R696" s="168"/>
      <c r="S696" s="168"/>
      <c r="T696" s="168"/>
      <c r="U696" s="168"/>
      <c r="V696" s="168"/>
      <c r="W696" s="168"/>
      <c r="X696" s="168"/>
      <c r="Y696" s="168"/>
      <c r="Z696" s="168"/>
    </row>
    <row r="697" spans="1:26" ht="15.75" customHeight="1" x14ac:dyDescent="0.25">
      <c r="A697" s="191">
        <v>44814</v>
      </c>
      <c r="B697" s="107"/>
      <c r="C697" s="118" t="s">
        <v>767</v>
      </c>
      <c r="D697" s="156"/>
      <c r="E697" s="73">
        <v>300</v>
      </c>
      <c r="F697" s="109">
        <f t="shared" si="0"/>
        <v>2063104.6400000029</v>
      </c>
      <c r="G697" s="107"/>
      <c r="H697" s="107"/>
      <c r="I697" s="168"/>
      <c r="J697" s="168"/>
      <c r="K697" s="168"/>
      <c r="L697" s="168"/>
      <c r="M697" s="168"/>
      <c r="N697" s="168"/>
      <c r="O697" s="168"/>
      <c r="P697" s="168"/>
      <c r="Q697" s="168"/>
      <c r="R697" s="168"/>
      <c r="S697" s="168"/>
      <c r="T697" s="168"/>
      <c r="U697" s="168"/>
      <c r="V697" s="168"/>
      <c r="W697" s="168"/>
      <c r="X697" s="168"/>
      <c r="Y697" s="168"/>
      <c r="Z697" s="168"/>
    </row>
    <row r="698" spans="1:26" ht="15.75" customHeight="1" x14ac:dyDescent="0.25">
      <c r="A698" s="191">
        <v>44905</v>
      </c>
      <c r="B698" s="118" t="s">
        <v>596</v>
      </c>
      <c r="C698" s="118" t="s">
        <v>97</v>
      </c>
      <c r="D698" s="160">
        <v>500</v>
      </c>
      <c r="E698" s="1"/>
      <c r="F698" s="109">
        <f t="shared" si="0"/>
        <v>2063604.6400000029</v>
      </c>
      <c r="G698" s="107"/>
      <c r="H698" s="107"/>
      <c r="I698" s="168"/>
      <c r="J698" s="168"/>
      <c r="K698" s="168"/>
      <c r="L698" s="168"/>
      <c r="M698" s="168"/>
      <c r="N698" s="168"/>
      <c r="O698" s="168"/>
      <c r="P698" s="168"/>
      <c r="Q698" s="168"/>
      <c r="R698" s="168"/>
      <c r="S698" s="168"/>
      <c r="T698" s="168"/>
      <c r="U698" s="168"/>
      <c r="V698" s="168"/>
      <c r="W698" s="168"/>
      <c r="X698" s="168"/>
      <c r="Y698" s="168"/>
      <c r="Z698" s="168"/>
    </row>
    <row r="699" spans="1:26" ht="15.75" customHeight="1" x14ac:dyDescent="0.25">
      <c r="A699" s="191">
        <v>44905</v>
      </c>
      <c r="B699" s="118" t="s">
        <v>593</v>
      </c>
      <c r="C699" s="118" t="s">
        <v>1040</v>
      </c>
      <c r="D699" s="160">
        <v>1789177.04</v>
      </c>
      <c r="E699" s="1"/>
      <c r="F699" s="109">
        <f t="shared" si="0"/>
        <v>3852781.680000003</v>
      </c>
      <c r="G699" s="107"/>
      <c r="H699" s="107"/>
      <c r="I699" s="168"/>
      <c r="J699" s="168"/>
      <c r="K699" s="168"/>
      <c r="L699" s="168"/>
      <c r="M699" s="168"/>
      <c r="N699" s="168"/>
      <c r="O699" s="168"/>
      <c r="P699" s="168"/>
      <c r="Q699" s="168"/>
      <c r="R699" s="168"/>
      <c r="S699" s="168"/>
      <c r="T699" s="168"/>
      <c r="U699" s="168"/>
      <c r="V699" s="168"/>
      <c r="W699" s="168"/>
      <c r="X699" s="168"/>
      <c r="Y699" s="168"/>
      <c r="Z699" s="168"/>
    </row>
    <row r="700" spans="1:26" ht="15.75" customHeight="1" x14ac:dyDescent="0.25">
      <c r="A700" s="191">
        <v>44905</v>
      </c>
      <c r="B700" s="118" t="s">
        <v>593</v>
      </c>
      <c r="C700" s="118" t="s">
        <v>1041</v>
      </c>
      <c r="D700" s="160">
        <v>406666.66</v>
      </c>
      <c r="E700" s="1"/>
      <c r="F700" s="109">
        <f t="shared" si="0"/>
        <v>4259448.3400000026</v>
      </c>
      <c r="G700" s="107"/>
      <c r="H700" s="107"/>
      <c r="I700" s="168"/>
      <c r="J700" s="168"/>
      <c r="K700" s="168"/>
      <c r="L700" s="168"/>
      <c r="M700" s="168"/>
      <c r="N700" s="168"/>
      <c r="O700" s="168"/>
      <c r="P700" s="168"/>
      <c r="Q700" s="168"/>
      <c r="R700" s="168"/>
      <c r="S700" s="168"/>
      <c r="T700" s="168"/>
      <c r="U700" s="168"/>
      <c r="V700" s="168"/>
      <c r="W700" s="168"/>
      <c r="X700" s="168"/>
      <c r="Y700" s="168"/>
      <c r="Z700" s="168"/>
    </row>
    <row r="701" spans="1:26" ht="15.75" customHeight="1" x14ac:dyDescent="0.25">
      <c r="A701" s="191">
        <v>44905</v>
      </c>
      <c r="B701" s="118" t="s">
        <v>593</v>
      </c>
      <c r="C701" s="118" t="s">
        <v>1042</v>
      </c>
      <c r="D701" s="160">
        <v>417099.99</v>
      </c>
      <c r="E701" s="1"/>
      <c r="F701" s="109">
        <f t="shared" si="0"/>
        <v>4676548.3300000029</v>
      </c>
      <c r="G701" s="107"/>
      <c r="H701" s="107"/>
      <c r="I701" s="168"/>
      <c r="J701" s="168"/>
      <c r="K701" s="168"/>
      <c r="L701" s="168"/>
      <c r="M701" s="168"/>
      <c r="N701" s="168"/>
      <c r="O701" s="168"/>
      <c r="P701" s="168"/>
      <c r="Q701" s="168"/>
      <c r="R701" s="168"/>
      <c r="S701" s="168"/>
      <c r="T701" s="168"/>
      <c r="U701" s="168"/>
      <c r="V701" s="168"/>
      <c r="W701" s="168"/>
      <c r="X701" s="168"/>
      <c r="Y701" s="168"/>
      <c r="Z701" s="168"/>
    </row>
    <row r="702" spans="1:26" ht="15.75" customHeight="1" x14ac:dyDescent="0.25">
      <c r="A702" s="196" t="s">
        <v>1043</v>
      </c>
      <c r="B702" s="118" t="s">
        <v>590</v>
      </c>
      <c r="C702" s="118" t="s">
        <v>1044</v>
      </c>
      <c r="D702" s="160">
        <v>40000</v>
      </c>
      <c r="E702" s="1"/>
      <c r="F702" s="109">
        <f t="shared" si="0"/>
        <v>4716548.3300000029</v>
      </c>
      <c r="G702" s="107"/>
      <c r="H702" s="107"/>
      <c r="I702" s="168"/>
      <c r="J702" s="168"/>
      <c r="K702" s="168"/>
      <c r="L702" s="168"/>
      <c r="M702" s="168"/>
      <c r="N702" s="168"/>
      <c r="O702" s="168"/>
      <c r="P702" s="168"/>
      <c r="Q702" s="168"/>
      <c r="R702" s="168"/>
      <c r="S702" s="168"/>
      <c r="T702" s="168"/>
      <c r="U702" s="168"/>
      <c r="V702" s="168"/>
      <c r="W702" s="168"/>
      <c r="X702" s="168"/>
      <c r="Y702" s="168"/>
      <c r="Z702" s="168"/>
    </row>
    <row r="703" spans="1:26" ht="15.75" customHeight="1" x14ac:dyDescent="0.25">
      <c r="A703" s="196" t="s">
        <v>1043</v>
      </c>
      <c r="B703" s="107"/>
      <c r="C703" s="118" t="s">
        <v>826</v>
      </c>
      <c r="D703" s="156"/>
      <c r="E703" s="73">
        <v>53.75</v>
      </c>
      <c r="F703" s="109">
        <f t="shared" si="0"/>
        <v>4716494.5800000029</v>
      </c>
      <c r="G703" s="107"/>
      <c r="H703" s="107"/>
      <c r="I703" s="168"/>
      <c r="J703" s="168"/>
      <c r="K703" s="168"/>
      <c r="L703" s="168"/>
      <c r="M703" s="168"/>
      <c r="N703" s="168"/>
      <c r="O703" s="168"/>
      <c r="P703" s="168"/>
      <c r="Q703" s="168"/>
      <c r="R703" s="168"/>
      <c r="S703" s="168"/>
      <c r="T703" s="168"/>
      <c r="U703" s="168"/>
      <c r="V703" s="168"/>
      <c r="W703" s="168"/>
      <c r="X703" s="168"/>
      <c r="Y703" s="168"/>
      <c r="Z703" s="168"/>
    </row>
    <row r="704" spans="1:26" ht="15.75" customHeight="1" x14ac:dyDescent="0.25">
      <c r="A704" s="196" t="s">
        <v>1043</v>
      </c>
      <c r="B704" s="118" t="s">
        <v>596</v>
      </c>
      <c r="C704" s="118" t="s">
        <v>871</v>
      </c>
      <c r="D704" s="156"/>
      <c r="E704" s="73">
        <v>950000</v>
      </c>
      <c r="F704" s="109">
        <f t="shared" si="0"/>
        <v>3766494.5800000029</v>
      </c>
      <c r="G704" s="107"/>
      <c r="H704" s="107"/>
      <c r="I704" s="168"/>
      <c r="J704" s="168"/>
      <c r="K704" s="168"/>
      <c r="L704" s="168"/>
      <c r="M704" s="168"/>
      <c r="N704" s="168"/>
      <c r="O704" s="168"/>
      <c r="P704" s="168"/>
      <c r="Q704" s="168"/>
      <c r="R704" s="168"/>
      <c r="S704" s="168"/>
      <c r="T704" s="168"/>
      <c r="U704" s="168"/>
      <c r="V704" s="168"/>
      <c r="W704" s="168"/>
      <c r="X704" s="168"/>
      <c r="Y704" s="168"/>
      <c r="Z704" s="168"/>
    </row>
    <row r="705" spans="1:26" ht="15.75" customHeight="1" x14ac:dyDescent="0.25">
      <c r="A705" s="196" t="s">
        <v>1043</v>
      </c>
      <c r="B705" s="118" t="s">
        <v>590</v>
      </c>
      <c r="C705" s="118" t="s">
        <v>305</v>
      </c>
      <c r="D705" s="160">
        <v>25000</v>
      </c>
      <c r="E705" s="1"/>
      <c r="F705" s="109">
        <f t="shared" si="0"/>
        <v>3791494.5800000029</v>
      </c>
      <c r="G705" s="107"/>
      <c r="H705" s="107"/>
      <c r="I705" s="168"/>
      <c r="J705" s="168"/>
      <c r="K705" s="168"/>
      <c r="L705" s="168"/>
      <c r="M705" s="168"/>
      <c r="N705" s="168"/>
      <c r="O705" s="168"/>
      <c r="P705" s="168"/>
      <c r="Q705" s="168"/>
      <c r="R705" s="168"/>
      <c r="S705" s="168"/>
      <c r="T705" s="168"/>
      <c r="U705" s="168"/>
      <c r="V705" s="168"/>
      <c r="W705" s="168"/>
      <c r="X705" s="168"/>
      <c r="Y705" s="168"/>
      <c r="Z705" s="168"/>
    </row>
    <row r="706" spans="1:26" ht="15.75" customHeight="1" x14ac:dyDescent="0.25">
      <c r="A706" s="196" t="s">
        <v>1043</v>
      </c>
      <c r="B706" s="118" t="s">
        <v>596</v>
      </c>
      <c r="C706" s="118" t="s">
        <v>1012</v>
      </c>
      <c r="D706" s="160">
        <v>20000</v>
      </c>
      <c r="E706" s="1"/>
      <c r="F706" s="109">
        <f t="shared" si="0"/>
        <v>3811494.5800000029</v>
      </c>
      <c r="G706" s="107"/>
      <c r="H706" s="107"/>
      <c r="I706" s="168"/>
      <c r="J706" s="168"/>
      <c r="K706" s="168"/>
      <c r="L706" s="168"/>
      <c r="M706" s="168"/>
      <c r="N706" s="168"/>
      <c r="O706" s="168"/>
      <c r="P706" s="168"/>
      <c r="Q706" s="168"/>
      <c r="R706" s="168"/>
      <c r="S706" s="168"/>
      <c r="T706" s="168"/>
      <c r="U706" s="168"/>
      <c r="V706" s="168"/>
      <c r="W706" s="168"/>
      <c r="X706" s="168"/>
      <c r="Y706" s="168"/>
      <c r="Z706" s="168"/>
    </row>
    <row r="707" spans="1:26" ht="15.75" customHeight="1" x14ac:dyDescent="0.25">
      <c r="A707" s="196" t="s">
        <v>730</v>
      </c>
      <c r="B707" s="118" t="s">
        <v>593</v>
      </c>
      <c r="C707" s="118" t="s">
        <v>731</v>
      </c>
      <c r="D707" s="160">
        <v>500</v>
      </c>
      <c r="E707" s="1"/>
      <c r="F707" s="109">
        <f t="shared" si="0"/>
        <v>3811994.5800000029</v>
      </c>
      <c r="G707" s="107"/>
      <c r="H707" s="107"/>
      <c r="I707" s="168"/>
      <c r="J707" s="168"/>
      <c r="K707" s="168"/>
      <c r="L707" s="168"/>
      <c r="M707" s="168"/>
      <c r="N707" s="168"/>
      <c r="O707" s="168"/>
      <c r="P707" s="168"/>
      <c r="Q707" s="168"/>
      <c r="R707" s="168"/>
      <c r="S707" s="168"/>
      <c r="T707" s="168"/>
      <c r="U707" s="168"/>
      <c r="V707" s="168"/>
      <c r="W707" s="168"/>
      <c r="X707" s="168"/>
      <c r="Y707" s="168"/>
      <c r="Z707" s="168"/>
    </row>
    <row r="708" spans="1:26" ht="15.75" customHeight="1" x14ac:dyDescent="0.25">
      <c r="A708" s="196" t="s">
        <v>730</v>
      </c>
      <c r="B708" s="118" t="s">
        <v>593</v>
      </c>
      <c r="C708" s="118" t="s">
        <v>731</v>
      </c>
      <c r="D708" s="156"/>
      <c r="E708" s="73">
        <v>100000</v>
      </c>
      <c r="F708" s="109">
        <f t="shared" si="0"/>
        <v>3711994.5800000029</v>
      </c>
      <c r="G708" s="107"/>
      <c r="H708" s="10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spans="1:26" ht="15.75" customHeight="1" x14ac:dyDescent="0.25">
      <c r="A709" s="196" t="s">
        <v>1045</v>
      </c>
      <c r="B709" s="107"/>
      <c r="C709" s="118" t="s">
        <v>767</v>
      </c>
      <c r="D709" s="156"/>
      <c r="E709" s="73">
        <v>300</v>
      </c>
      <c r="F709" s="109">
        <f t="shared" si="0"/>
        <v>3711694.5800000029</v>
      </c>
      <c r="G709" s="107"/>
      <c r="H709" s="107"/>
      <c r="I709" s="168"/>
      <c r="J709" s="168"/>
      <c r="K709" s="168"/>
      <c r="L709" s="168"/>
      <c r="M709" s="168"/>
      <c r="N709" s="168"/>
      <c r="O709" s="168"/>
      <c r="P709" s="168"/>
      <c r="Q709" s="168"/>
      <c r="R709" s="168"/>
      <c r="S709" s="168"/>
      <c r="T709" s="168"/>
      <c r="U709" s="168"/>
      <c r="V709" s="168"/>
      <c r="W709" s="168"/>
      <c r="X709" s="168"/>
      <c r="Y709" s="168"/>
      <c r="Z709" s="168"/>
    </row>
    <row r="710" spans="1:26" ht="15.75" customHeight="1" x14ac:dyDescent="0.25">
      <c r="A710" s="196" t="s">
        <v>732</v>
      </c>
      <c r="B710" s="118" t="s">
        <v>593</v>
      </c>
      <c r="C710" s="118" t="s">
        <v>733</v>
      </c>
      <c r="D710" s="160">
        <v>500</v>
      </c>
      <c r="E710" s="1"/>
      <c r="F710" s="109">
        <f t="shared" si="0"/>
        <v>3712194.5800000029</v>
      </c>
      <c r="G710" s="107"/>
      <c r="H710" s="107"/>
      <c r="I710" s="168"/>
      <c r="J710" s="168"/>
      <c r="K710" s="168"/>
      <c r="L710" s="168"/>
      <c r="M710" s="168"/>
      <c r="N710" s="168"/>
      <c r="O710" s="168"/>
      <c r="P710" s="168"/>
      <c r="Q710" s="168"/>
      <c r="R710" s="168"/>
      <c r="S710" s="168"/>
      <c r="T710" s="168"/>
      <c r="U710" s="168"/>
      <c r="V710" s="168"/>
      <c r="W710" s="168"/>
      <c r="X710" s="168"/>
      <c r="Y710" s="168"/>
      <c r="Z710" s="168"/>
    </row>
    <row r="711" spans="1:26" ht="15.75" customHeight="1" x14ac:dyDescent="0.25">
      <c r="A711" s="196" t="s">
        <v>1046</v>
      </c>
      <c r="B711" s="107"/>
      <c r="C711" s="118" t="s">
        <v>826</v>
      </c>
      <c r="D711" s="156"/>
      <c r="E711" s="73">
        <v>53.75</v>
      </c>
      <c r="F711" s="109">
        <f t="shared" si="0"/>
        <v>3712140.8300000029</v>
      </c>
      <c r="G711" s="107"/>
      <c r="H711" s="107"/>
      <c r="I711" s="168"/>
      <c r="J711" s="168"/>
      <c r="K711" s="168"/>
      <c r="L711" s="168"/>
      <c r="M711" s="168"/>
      <c r="N711" s="168"/>
      <c r="O711" s="168"/>
      <c r="P711" s="168"/>
      <c r="Q711" s="168"/>
      <c r="R711" s="168"/>
      <c r="S711" s="168"/>
      <c r="T711" s="168"/>
      <c r="U711" s="168"/>
      <c r="V711" s="168"/>
      <c r="W711" s="168"/>
      <c r="X711" s="168"/>
      <c r="Y711" s="168"/>
      <c r="Z711" s="168"/>
    </row>
    <row r="712" spans="1:26" ht="15.75" customHeight="1" x14ac:dyDescent="0.25">
      <c r="A712" s="196" t="s">
        <v>1046</v>
      </c>
      <c r="B712" s="118" t="s">
        <v>596</v>
      </c>
      <c r="C712" s="118" t="s">
        <v>364</v>
      </c>
      <c r="D712" s="156"/>
      <c r="E712" s="73">
        <v>200000</v>
      </c>
      <c r="F712" s="109">
        <f t="shared" si="0"/>
        <v>3512140.8300000029</v>
      </c>
      <c r="G712" s="107"/>
      <c r="H712" s="107"/>
      <c r="I712" s="168"/>
      <c r="J712" s="168"/>
      <c r="K712" s="168"/>
      <c r="L712" s="168"/>
      <c r="M712" s="168"/>
      <c r="N712" s="168"/>
      <c r="O712" s="168"/>
      <c r="P712" s="168"/>
      <c r="Q712" s="168"/>
      <c r="R712" s="168"/>
      <c r="S712" s="168"/>
      <c r="T712" s="168"/>
      <c r="U712" s="168"/>
      <c r="V712" s="168"/>
      <c r="W712" s="168"/>
      <c r="X712" s="168"/>
      <c r="Y712" s="168"/>
      <c r="Z712" s="168"/>
    </row>
    <row r="713" spans="1:26" ht="15.75" customHeight="1" x14ac:dyDescent="0.25">
      <c r="A713" s="196" t="s">
        <v>1046</v>
      </c>
      <c r="B713" s="107"/>
      <c r="C713" s="118" t="s">
        <v>1047</v>
      </c>
      <c r="D713" s="156"/>
      <c r="E713" s="73">
        <v>2687.5</v>
      </c>
      <c r="F713" s="109">
        <f t="shared" si="0"/>
        <v>3509453.3300000029</v>
      </c>
      <c r="G713" s="107"/>
      <c r="H713" s="107"/>
      <c r="I713" s="168"/>
      <c r="J713" s="168"/>
      <c r="K713" s="168"/>
      <c r="L713" s="168"/>
      <c r="M713" s="168"/>
      <c r="N713" s="168"/>
      <c r="O713" s="168"/>
      <c r="P713" s="168"/>
      <c r="Q713" s="168"/>
      <c r="R713" s="168"/>
      <c r="S713" s="168"/>
      <c r="T713" s="168"/>
      <c r="U713" s="168"/>
      <c r="V713" s="168"/>
      <c r="W713" s="168"/>
      <c r="X713" s="168"/>
      <c r="Y713" s="168"/>
      <c r="Z713" s="168"/>
    </row>
    <row r="714" spans="1:26" ht="15.75" customHeight="1" x14ac:dyDescent="0.25">
      <c r="A714" s="196" t="s">
        <v>1046</v>
      </c>
      <c r="B714" s="118" t="s">
        <v>596</v>
      </c>
      <c r="C714" s="118" t="s">
        <v>1048</v>
      </c>
      <c r="D714" s="160">
        <v>11000</v>
      </c>
      <c r="E714" s="1"/>
      <c r="F714" s="109">
        <f t="shared" si="0"/>
        <v>3520453.3300000029</v>
      </c>
      <c r="G714" s="107"/>
      <c r="H714" s="107"/>
      <c r="I714" s="168"/>
      <c r="J714" s="168"/>
      <c r="K714" s="168"/>
      <c r="L714" s="168"/>
      <c r="M714" s="168"/>
      <c r="N714" s="168"/>
      <c r="O714" s="168"/>
      <c r="P714" s="168"/>
      <c r="Q714" s="168"/>
      <c r="R714" s="168"/>
      <c r="S714" s="168"/>
      <c r="T714" s="168"/>
      <c r="U714" s="168"/>
      <c r="V714" s="168"/>
      <c r="W714" s="168"/>
      <c r="X714" s="168"/>
      <c r="Y714" s="168"/>
      <c r="Z714" s="168"/>
    </row>
    <row r="715" spans="1:26" ht="15.75" customHeight="1" x14ac:dyDescent="0.25">
      <c r="A715" s="196" t="s">
        <v>1049</v>
      </c>
      <c r="B715" s="107"/>
      <c r="C715" s="118" t="s">
        <v>1050</v>
      </c>
      <c r="D715" s="160">
        <v>400000</v>
      </c>
      <c r="E715" s="1"/>
      <c r="F715" s="109">
        <f t="shared" si="0"/>
        <v>3920453.3300000029</v>
      </c>
      <c r="G715" s="107"/>
      <c r="H715" s="107"/>
      <c r="I715" s="168"/>
      <c r="J715" s="168"/>
      <c r="K715" s="168"/>
      <c r="L715" s="168"/>
      <c r="M715" s="168"/>
      <c r="N715" s="168"/>
      <c r="O715" s="168"/>
      <c r="P715" s="168"/>
      <c r="Q715" s="168"/>
      <c r="R715" s="168"/>
      <c r="S715" s="168"/>
      <c r="T715" s="168"/>
      <c r="U715" s="168"/>
      <c r="V715" s="168"/>
      <c r="W715" s="168"/>
      <c r="X715" s="168"/>
      <c r="Y715" s="168"/>
      <c r="Z715" s="168"/>
    </row>
    <row r="716" spans="1:26" ht="15.75" customHeight="1" x14ac:dyDescent="0.25">
      <c r="A716" s="196" t="s">
        <v>1051</v>
      </c>
      <c r="B716" s="107"/>
      <c r="C716" s="118" t="s">
        <v>767</v>
      </c>
      <c r="D716" s="156"/>
      <c r="E716" s="73">
        <v>100</v>
      </c>
      <c r="F716" s="109">
        <f t="shared" si="0"/>
        <v>3920353.3300000029</v>
      </c>
      <c r="G716" s="107"/>
      <c r="H716" s="107"/>
      <c r="I716" s="168"/>
      <c r="J716" s="168"/>
      <c r="K716" s="168"/>
      <c r="L716" s="168"/>
      <c r="M716" s="168"/>
      <c r="N716" s="168"/>
      <c r="O716" s="168"/>
      <c r="P716" s="168"/>
      <c r="Q716" s="168"/>
      <c r="R716" s="168"/>
      <c r="S716" s="168"/>
      <c r="T716" s="168"/>
      <c r="U716" s="168"/>
      <c r="V716" s="168"/>
      <c r="W716" s="168"/>
      <c r="X716" s="168"/>
      <c r="Y716" s="168"/>
      <c r="Z716" s="168"/>
    </row>
    <row r="717" spans="1:26" ht="15.75" customHeight="1" x14ac:dyDescent="0.25">
      <c r="A717" s="196" t="s">
        <v>734</v>
      </c>
      <c r="B717" s="118" t="s">
        <v>593</v>
      </c>
      <c r="C717" s="118" t="s">
        <v>1052</v>
      </c>
      <c r="D717" s="160">
        <v>1500000</v>
      </c>
      <c r="E717" s="1"/>
      <c r="F717" s="109">
        <f t="shared" si="0"/>
        <v>5420353.3300000029</v>
      </c>
      <c r="G717" s="107"/>
      <c r="H717" s="107"/>
      <c r="I717" s="168"/>
      <c r="J717" s="168"/>
      <c r="K717" s="168"/>
      <c r="L717" s="168"/>
      <c r="M717" s="168"/>
      <c r="N717" s="168"/>
      <c r="O717" s="168"/>
      <c r="P717" s="168"/>
      <c r="Q717" s="168"/>
      <c r="R717" s="168"/>
      <c r="S717" s="168"/>
      <c r="T717" s="168"/>
      <c r="U717" s="168"/>
      <c r="V717" s="168"/>
      <c r="W717" s="168"/>
      <c r="X717" s="168"/>
      <c r="Y717" s="168"/>
      <c r="Z717" s="168"/>
    </row>
    <row r="718" spans="1:26" ht="15.75" customHeight="1" x14ac:dyDescent="0.25">
      <c r="A718" s="196" t="s">
        <v>734</v>
      </c>
      <c r="B718" s="118" t="s">
        <v>593</v>
      </c>
      <c r="C718" s="118" t="s">
        <v>1053</v>
      </c>
      <c r="D718" s="160">
        <v>500000</v>
      </c>
      <c r="E718" s="1"/>
      <c r="F718" s="109">
        <f t="shared" si="0"/>
        <v>5920353.3300000029</v>
      </c>
      <c r="G718" s="107"/>
      <c r="H718" s="107"/>
      <c r="I718" s="168"/>
      <c r="J718" s="168"/>
      <c r="K718" s="168"/>
      <c r="L718" s="168"/>
      <c r="M718" s="168"/>
      <c r="N718" s="168"/>
      <c r="O718" s="168"/>
      <c r="P718" s="168"/>
      <c r="Q718" s="168"/>
      <c r="R718" s="168"/>
      <c r="S718" s="168"/>
      <c r="T718" s="168"/>
      <c r="U718" s="168"/>
      <c r="V718" s="168"/>
      <c r="W718" s="168"/>
      <c r="X718" s="168"/>
      <c r="Y718" s="168"/>
      <c r="Z718" s="168"/>
    </row>
    <row r="719" spans="1:26" ht="15.75" customHeight="1" x14ac:dyDescent="0.25">
      <c r="A719" s="196" t="s">
        <v>734</v>
      </c>
      <c r="B719" s="118" t="s">
        <v>593</v>
      </c>
      <c r="C719" s="118" t="s">
        <v>1054</v>
      </c>
      <c r="D719" s="160">
        <v>500000</v>
      </c>
      <c r="E719" s="1"/>
      <c r="F719" s="109">
        <f t="shared" si="0"/>
        <v>6420353.3300000029</v>
      </c>
      <c r="G719" s="107"/>
      <c r="H719" s="107"/>
      <c r="I719" s="168"/>
      <c r="J719" s="168"/>
      <c r="K719" s="168"/>
      <c r="L719" s="168"/>
      <c r="M719" s="168"/>
      <c r="N719" s="168"/>
      <c r="O719" s="168"/>
      <c r="P719" s="168"/>
      <c r="Q719" s="168"/>
      <c r="R719" s="168"/>
      <c r="S719" s="168"/>
      <c r="T719" s="168"/>
      <c r="U719" s="168"/>
      <c r="V719" s="168"/>
      <c r="W719" s="168"/>
      <c r="X719" s="168"/>
      <c r="Y719" s="168"/>
      <c r="Z719" s="168"/>
    </row>
    <row r="720" spans="1:26" ht="15.75" customHeight="1" x14ac:dyDescent="0.25">
      <c r="A720" s="196" t="s">
        <v>734</v>
      </c>
      <c r="B720" s="118" t="s">
        <v>590</v>
      </c>
      <c r="C720" s="118" t="s">
        <v>735</v>
      </c>
      <c r="D720" s="160">
        <v>500</v>
      </c>
      <c r="E720" s="1"/>
      <c r="F720" s="109">
        <f t="shared" si="0"/>
        <v>6420853.3300000029</v>
      </c>
      <c r="G720" s="107"/>
      <c r="H720" s="107"/>
      <c r="I720" s="168"/>
      <c r="J720" s="168"/>
      <c r="K720" s="168"/>
      <c r="L720" s="168"/>
      <c r="M720" s="168"/>
      <c r="N720" s="168"/>
      <c r="O720" s="168"/>
      <c r="P720" s="168"/>
      <c r="Q720" s="168"/>
      <c r="R720" s="168"/>
      <c r="S720" s="168"/>
      <c r="T720" s="168"/>
      <c r="U720" s="168"/>
      <c r="V720" s="168"/>
      <c r="W720" s="168"/>
      <c r="X720" s="168"/>
      <c r="Y720" s="168"/>
      <c r="Z720" s="168"/>
    </row>
    <row r="721" spans="1:26" ht="15.75" customHeight="1" x14ac:dyDescent="0.25">
      <c r="A721" s="196" t="s">
        <v>734</v>
      </c>
      <c r="B721" s="118" t="s">
        <v>590</v>
      </c>
      <c r="C721" s="118" t="s">
        <v>868</v>
      </c>
      <c r="D721" s="160">
        <v>20000</v>
      </c>
      <c r="E721" s="1"/>
      <c r="F721" s="109">
        <f t="shared" si="0"/>
        <v>6440853.3300000029</v>
      </c>
      <c r="G721" s="107"/>
      <c r="H721" s="107"/>
      <c r="I721" s="168"/>
      <c r="J721" s="168"/>
      <c r="K721" s="168"/>
      <c r="L721" s="168"/>
      <c r="M721" s="168"/>
      <c r="N721" s="168"/>
      <c r="O721" s="168"/>
      <c r="P721" s="168"/>
      <c r="Q721" s="168"/>
      <c r="R721" s="168"/>
      <c r="S721" s="168"/>
      <c r="T721" s="168"/>
      <c r="U721" s="168"/>
      <c r="V721" s="168"/>
      <c r="W721" s="168"/>
      <c r="X721" s="168"/>
      <c r="Y721" s="168"/>
      <c r="Z721" s="168"/>
    </row>
    <row r="722" spans="1:26" ht="15.75" customHeight="1" x14ac:dyDescent="0.25">
      <c r="A722" s="196" t="s">
        <v>734</v>
      </c>
      <c r="B722" s="118" t="s">
        <v>596</v>
      </c>
      <c r="C722" s="118" t="s">
        <v>414</v>
      </c>
      <c r="D722" s="160">
        <v>200000</v>
      </c>
      <c r="E722" s="1"/>
      <c r="F722" s="109">
        <f t="shared" si="0"/>
        <v>6640853.3300000029</v>
      </c>
      <c r="G722" s="107"/>
      <c r="H722" s="107"/>
      <c r="I722" s="168"/>
      <c r="J722" s="168"/>
      <c r="K722" s="168"/>
      <c r="L722" s="168"/>
      <c r="M722" s="168"/>
      <c r="N722" s="168"/>
      <c r="O722" s="168"/>
      <c r="P722" s="168"/>
      <c r="Q722" s="168"/>
      <c r="R722" s="168"/>
      <c r="S722" s="168"/>
      <c r="T722" s="168"/>
      <c r="U722" s="168"/>
      <c r="V722" s="168"/>
      <c r="W722" s="168"/>
      <c r="X722" s="168"/>
      <c r="Y722" s="168"/>
      <c r="Z722" s="168"/>
    </row>
    <row r="723" spans="1:26" ht="15.75" customHeight="1" x14ac:dyDescent="0.25">
      <c r="A723" s="196" t="s">
        <v>736</v>
      </c>
      <c r="B723" s="118" t="s">
        <v>593</v>
      </c>
      <c r="C723" s="118" t="s">
        <v>737</v>
      </c>
      <c r="D723" s="160">
        <v>500</v>
      </c>
      <c r="E723" s="1"/>
      <c r="F723" s="109">
        <f t="shared" si="0"/>
        <v>6641353.3300000029</v>
      </c>
      <c r="G723" s="107"/>
      <c r="H723" s="107"/>
      <c r="I723" s="168"/>
      <c r="J723" s="168"/>
      <c r="K723" s="168"/>
      <c r="L723" s="168"/>
      <c r="M723" s="168"/>
      <c r="N723" s="168"/>
      <c r="O723" s="168"/>
      <c r="P723" s="168"/>
      <c r="Q723" s="168"/>
      <c r="R723" s="168"/>
      <c r="S723" s="168"/>
      <c r="T723" s="168"/>
      <c r="U723" s="168"/>
      <c r="V723" s="168"/>
      <c r="W723" s="168"/>
      <c r="X723" s="168"/>
      <c r="Y723" s="168"/>
      <c r="Z723" s="168"/>
    </row>
    <row r="724" spans="1:26" ht="15.75" customHeight="1" x14ac:dyDescent="0.25">
      <c r="A724" s="196" t="s">
        <v>736</v>
      </c>
      <c r="B724" s="118" t="s">
        <v>596</v>
      </c>
      <c r="C724" s="118" t="s">
        <v>266</v>
      </c>
      <c r="D724" s="160">
        <v>20000</v>
      </c>
      <c r="E724" s="1"/>
      <c r="F724" s="109">
        <f t="shared" si="0"/>
        <v>6661353.3300000029</v>
      </c>
      <c r="G724" s="107"/>
      <c r="H724" s="107"/>
      <c r="I724" s="168"/>
      <c r="J724" s="168"/>
      <c r="K724" s="168"/>
      <c r="L724" s="168"/>
      <c r="M724" s="168"/>
      <c r="N724" s="168"/>
      <c r="O724" s="168"/>
      <c r="P724" s="168"/>
      <c r="Q724" s="168"/>
      <c r="R724" s="168"/>
      <c r="S724" s="168"/>
      <c r="T724" s="168"/>
      <c r="U724" s="168"/>
      <c r="V724" s="168"/>
      <c r="W724" s="168"/>
      <c r="X724" s="168"/>
      <c r="Y724" s="168"/>
      <c r="Z724" s="168"/>
    </row>
    <row r="725" spans="1:26" ht="15.75" customHeight="1" x14ac:dyDescent="0.25">
      <c r="A725" s="196" t="s">
        <v>736</v>
      </c>
      <c r="B725" s="118" t="s">
        <v>593</v>
      </c>
      <c r="C725" s="118" t="s">
        <v>737</v>
      </c>
      <c r="D725" s="156"/>
      <c r="E725" s="73">
        <v>200000</v>
      </c>
      <c r="F725" s="109">
        <f t="shared" si="0"/>
        <v>6461353.3300000029</v>
      </c>
      <c r="G725" s="107"/>
      <c r="H725" s="107"/>
      <c r="I725" s="168"/>
      <c r="J725" s="168"/>
      <c r="K725" s="168"/>
      <c r="L725" s="168"/>
      <c r="M725" s="168"/>
      <c r="N725" s="168"/>
      <c r="O725" s="168"/>
      <c r="P725" s="168"/>
      <c r="Q725" s="168"/>
      <c r="R725" s="168"/>
      <c r="S725" s="168"/>
      <c r="T725" s="168"/>
      <c r="U725" s="168"/>
      <c r="V725" s="168"/>
      <c r="W725" s="168"/>
      <c r="X725" s="168"/>
      <c r="Y725" s="168"/>
      <c r="Z725" s="168"/>
    </row>
    <row r="726" spans="1:26" ht="15.75" customHeight="1" x14ac:dyDescent="0.25">
      <c r="A726" s="196" t="s">
        <v>736</v>
      </c>
      <c r="B726" s="118" t="s">
        <v>593</v>
      </c>
      <c r="C726" s="118" t="s">
        <v>117</v>
      </c>
      <c r="D726" s="156"/>
      <c r="E726" s="73">
        <v>70000</v>
      </c>
      <c r="F726" s="109">
        <f t="shared" si="0"/>
        <v>6391353.3300000029</v>
      </c>
      <c r="G726" s="107"/>
      <c r="H726" s="107"/>
      <c r="I726" s="168"/>
      <c r="J726" s="168"/>
      <c r="K726" s="168"/>
      <c r="L726" s="168"/>
      <c r="M726" s="168"/>
      <c r="N726" s="168"/>
      <c r="O726" s="168"/>
      <c r="P726" s="168"/>
      <c r="Q726" s="168"/>
      <c r="R726" s="168"/>
      <c r="S726" s="168"/>
      <c r="T726" s="168"/>
      <c r="U726" s="168"/>
      <c r="V726" s="168"/>
      <c r="W726" s="168"/>
      <c r="X726" s="168"/>
      <c r="Y726" s="168"/>
      <c r="Z726" s="168"/>
    </row>
    <row r="727" spans="1:26" ht="15.75" customHeight="1" x14ac:dyDescent="0.25">
      <c r="A727" s="196" t="s">
        <v>736</v>
      </c>
      <c r="B727" s="118" t="s">
        <v>593</v>
      </c>
      <c r="C727" s="118" t="s">
        <v>333</v>
      </c>
      <c r="D727" s="156"/>
      <c r="E727" s="73">
        <v>130000</v>
      </c>
      <c r="F727" s="109">
        <f t="shared" si="0"/>
        <v>6261353.3300000029</v>
      </c>
      <c r="G727" s="107"/>
      <c r="H727" s="107"/>
      <c r="I727" s="168"/>
      <c r="J727" s="168"/>
      <c r="K727" s="168"/>
      <c r="L727" s="168"/>
      <c r="M727" s="168"/>
      <c r="N727" s="168"/>
      <c r="O727" s="168"/>
      <c r="P727" s="168"/>
      <c r="Q727" s="168"/>
      <c r="R727" s="168"/>
      <c r="S727" s="168"/>
      <c r="T727" s="168"/>
      <c r="U727" s="168"/>
      <c r="V727" s="168"/>
      <c r="W727" s="168"/>
      <c r="X727" s="168"/>
      <c r="Y727" s="168"/>
      <c r="Z727" s="168"/>
    </row>
    <row r="728" spans="1:26" ht="15.75" customHeight="1" x14ac:dyDescent="0.25">
      <c r="A728" s="196" t="s">
        <v>736</v>
      </c>
      <c r="B728" s="107"/>
      <c r="C728" s="118" t="s">
        <v>826</v>
      </c>
      <c r="D728" s="156"/>
      <c r="E728" s="73">
        <v>53.75</v>
      </c>
      <c r="F728" s="109">
        <f t="shared" si="0"/>
        <v>6261299.5800000029</v>
      </c>
      <c r="G728" s="107"/>
      <c r="H728" s="107"/>
      <c r="I728" s="168"/>
      <c r="J728" s="168"/>
      <c r="K728" s="168"/>
      <c r="L728" s="168"/>
      <c r="M728" s="168"/>
      <c r="N728" s="168"/>
      <c r="O728" s="168"/>
      <c r="P728" s="168"/>
      <c r="Q728" s="168"/>
      <c r="R728" s="168"/>
      <c r="S728" s="168"/>
      <c r="T728" s="168"/>
      <c r="U728" s="168"/>
      <c r="V728" s="168"/>
      <c r="W728" s="168"/>
      <c r="X728" s="168"/>
      <c r="Y728" s="168"/>
      <c r="Z728" s="168"/>
    </row>
    <row r="729" spans="1:26" ht="15.75" customHeight="1" x14ac:dyDescent="0.25">
      <c r="A729" s="196" t="s">
        <v>736</v>
      </c>
      <c r="B729" s="118" t="s">
        <v>596</v>
      </c>
      <c r="C729" s="118" t="s">
        <v>1055</v>
      </c>
      <c r="D729" s="156"/>
      <c r="E729" s="73">
        <v>70000</v>
      </c>
      <c r="F729" s="109">
        <f t="shared" si="0"/>
        <v>6191299.5800000029</v>
      </c>
      <c r="G729" s="107"/>
      <c r="H729" s="107"/>
      <c r="I729" s="168"/>
      <c r="J729" s="168"/>
      <c r="K729" s="168"/>
      <c r="L729" s="168"/>
      <c r="M729" s="168"/>
      <c r="N729" s="168"/>
      <c r="O729" s="168"/>
      <c r="P729" s="168"/>
      <c r="Q729" s="168"/>
      <c r="R729" s="168"/>
      <c r="S729" s="168"/>
      <c r="T729" s="168"/>
      <c r="U729" s="168"/>
      <c r="V729" s="168"/>
      <c r="W729" s="168"/>
      <c r="X729" s="168"/>
      <c r="Y729" s="168"/>
      <c r="Z729" s="168"/>
    </row>
    <row r="730" spans="1:26" ht="15.75" customHeight="1" x14ac:dyDescent="0.25">
      <c r="A730" s="185" t="s">
        <v>1056</v>
      </c>
      <c r="B730" s="188"/>
      <c r="C730" s="140" t="s">
        <v>1057</v>
      </c>
      <c r="D730" s="187">
        <v>100000</v>
      </c>
      <c r="E730" s="102"/>
      <c r="F730" s="179">
        <f t="shared" si="0"/>
        <v>6291299.5800000029</v>
      </c>
      <c r="G730" s="188"/>
      <c r="H730" s="188"/>
      <c r="I730" s="198"/>
      <c r="J730" s="198"/>
      <c r="K730" s="198"/>
      <c r="L730" s="198"/>
      <c r="M730" s="198"/>
      <c r="N730" s="198"/>
      <c r="O730" s="198"/>
      <c r="P730" s="198"/>
      <c r="Q730" s="198"/>
      <c r="R730" s="198"/>
      <c r="S730" s="198"/>
      <c r="T730" s="198"/>
      <c r="U730" s="198"/>
      <c r="V730" s="198"/>
      <c r="W730" s="198"/>
      <c r="X730" s="198"/>
      <c r="Y730" s="198"/>
      <c r="Z730" s="198"/>
    </row>
    <row r="731" spans="1:26" ht="15.75" customHeight="1" x14ac:dyDescent="0.25">
      <c r="A731" s="196" t="s">
        <v>1056</v>
      </c>
      <c r="B731" s="118" t="s">
        <v>596</v>
      </c>
      <c r="C731" s="118" t="s">
        <v>1058</v>
      </c>
      <c r="D731" s="160">
        <v>100000</v>
      </c>
      <c r="E731" s="1"/>
      <c r="F731" s="109">
        <f t="shared" si="0"/>
        <v>6391299.5800000029</v>
      </c>
      <c r="G731" s="107"/>
      <c r="H731" s="107"/>
      <c r="I731" s="168"/>
      <c r="J731" s="168"/>
      <c r="K731" s="168"/>
      <c r="L731" s="168"/>
      <c r="M731" s="168"/>
      <c r="N731" s="168"/>
      <c r="O731" s="168"/>
      <c r="P731" s="168"/>
      <c r="Q731" s="168"/>
      <c r="R731" s="168"/>
      <c r="S731" s="168"/>
      <c r="T731" s="168"/>
      <c r="U731" s="168"/>
      <c r="V731" s="168"/>
      <c r="W731" s="168"/>
      <c r="X731" s="168"/>
      <c r="Y731" s="168"/>
      <c r="Z731" s="168"/>
    </row>
    <row r="732" spans="1:26" ht="15.75" customHeight="1" x14ac:dyDescent="0.25">
      <c r="A732" s="196" t="s">
        <v>1056</v>
      </c>
      <c r="B732" s="118" t="s">
        <v>596</v>
      </c>
      <c r="C732" s="118" t="s">
        <v>887</v>
      </c>
      <c r="D732" s="160">
        <v>70000</v>
      </c>
      <c r="E732" s="1"/>
      <c r="F732" s="109">
        <f t="shared" si="0"/>
        <v>6461299.5800000029</v>
      </c>
      <c r="G732" s="107"/>
      <c r="H732" s="107"/>
      <c r="I732" s="168"/>
      <c r="J732" s="168"/>
      <c r="K732" s="168"/>
      <c r="L732" s="168"/>
      <c r="M732" s="168"/>
      <c r="N732" s="168"/>
      <c r="O732" s="168"/>
      <c r="P732" s="168"/>
      <c r="Q732" s="168"/>
      <c r="R732" s="168"/>
      <c r="S732" s="168"/>
      <c r="T732" s="168"/>
      <c r="U732" s="168"/>
      <c r="V732" s="168"/>
      <c r="W732" s="168"/>
      <c r="X732" s="168"/>
      <c r="Y732" s="168"/>
      <c r="Z732" s="168"/>
    </row>
    <row r="733" spans="1:26" ht="15.75" customHeight="1" x14ac:dyDescent="0.25">
      <c r="A733" s="196" t="s">
        <v>1059</v>
      </c>
      <c r="B733" s="118" t="s">
        <v>596</v>
      </c>
      <c r="C733" s="118" t="s">
        <v>1060</v>
      </c>
      <c r="D733" s="160">
        <v>10000</v>
      </c>
      <c r="E733" s="1"/>
      <c r="F733" s="109">
        <f t="shared" si="0"/>
        <v>6471299.5800000029</v>
      </c>
      <c r="G733" s="107"/>
      <c r="H733" s="107"/>
      <c r="I733" s="168"/>
      <c r="J733" s="168"/>
      <c r="K733" s="168"/>
      <c r="L733" s="168"/>
      <c r="M733" s="168"/>
      <c r="N733" s="168"/>
      <c r="O733" s="168"/>
      <c r="P733" s="168"/>
      <c r="Q733" s="168"/>
      <c r="R733" s="168"/>
      <c r="S733" s="168"/>
      <c r="T733" s="168"/>
      <c r="U733" s="168"/>
      <c r="V733" s="168"/>
      <c r="W733" s="168"/>
      <c r="X733" s="168"/>
      <c r="Y733" s="168"/>
      <c r="Z733" s="168"/>
    </row>
    <row r="734" spans="1:26" ht="15.75" customHeight="1" x14ac:dyDescent="0.25">
      <c r="A734" s="196" t="s">
        <v>1059</v>
      </c>
      <c r="B734" s="118" t="s">
        <v>593</v>
      </c>
      <c r="C734" s="118" t="s">
        <v>988</v>
      </c>
      <c r="D734" s="160">
        <v>10000</v>
      </c>
      <c r="E734" s="1"/>
      <c r="F734" s="109">
        <f t="shared" si="0"/>
        <v>6481299.5800000029</v>
      </c>
      <c r="G734" s="107"/>
      <c r="H734" s="107"/>
      <c r="I734" s="168"/>
      <c r="J734" s="168"/>
      <c r="K734" s="168"/>
      <c r="L734" s="168"/>
      <c r="M734" s="168"/>
      <c r="N734" s="168"/>
      <c r="O734" s="168"/>
      <c r="P734" s="168"/>
      <c r="Q734" s="168"/>
      <c r="R734" s="168"/>
      <c r="S734" s="168"/>
      <c r="T734" s="168"/>
      <c r="U734" s="168"/>
      <c r="V734" s="168"/>
      <c r="W734" s="168"/>
      <c r="X734" s="168"/>
      <c r="Y734" s="168"/>
      <c r="Z734" s="168"/>
    </row>
    <row r="735" spans="1:26" ht="15.75" customHeight="1" x14ac:dyDescent="0.25">
      <c r="A735" s="196" t="s">
        <v>1059</v>
      </c>
      <c r="B735" s="118" t="s">
        <v>593</v>
      </c>
      <c r="C735" s="118" t="s">
        <v>1061</v>
      </c>
      <c r="D735" s="160">
        <v>35000</v>
      </c>
      <c r="E735" s="1"/>
      <c r="F735" s="109">
        <f t="shared" si="0"/>
        <v>6516299.5800000029</v>
      </c>
      <c r="G735" s="107"/>
      <c r="H735" s="107"/>
      <c r="I735" s="168"/>
      <c r="J735" s="168"/>
      <c r="K735" s="168"/>
      <c r="L735" s="168"/>
      <c r="M735" s="168"/>
      <c r="N735" s="168"/>
      <c r="O735" s="168"/>
      <c r="P735" s="168"/>
      <c r="Q735" s="168"/>
      <c r="R735" s="168"/>
      <c r="S735" s="168"/>
      <c r="T735" s="168"/>
      <c r="U735" s="168"/>
      <c r="V735" s="168"/>
      <c r="W735" s="168"/>
      <c r="X735" s="168"/>
      <c r="Y735" s="168"/>
      <c r="Z735" s="168"/>
    </row>
    <row r="736" spans="1:26" ht="15.75" customHeight="1" x14ac:dyDescent="0.25">
      <c r="A736" s="196" t="s">
        <v>1062</v>
      </c>
      <c r="B736" s="118" t="s">
        <v>593</v>
      </c>
      <c r="C736" s="118" t="s">
        <v>771</v>
      </c>
      <c r="D736" s="160">
        <v>100000</v>
      </c>
      <c r="E736" s="1"/>
      <c r="F736" s="109">
        <f t="shared" si="0"/>
        <v>6616299.5800000029</v>
      </c>
      <c r="G736" s="107"/>
      <c r="H736" s="107"/>
      <c r="I736" s="168"/>
      <c r="J736" s="168"/>
      <c r="K736" s="168"/>
      <c r="L736" s="168"/>
      <c r="M736" s="168"/>
      <c r="N736" s="168"/>
      <c r="O736" s="168"/>
      <c r="P736" s="168"/>
      <c r="Q736" s="168"/>
      <c r="R736" s="168"/>
      <c r="S736" s="168"/>
      <c r="T736" s="168"/>
      <c r="U736" s="168"/>
      <c r="V736" s="168"/>
      <c r="W736" s="168"/>
      <c r="X736" s="168"/>
      <c r="Y736" s="168"/>
      <c r="Z736" s="168"/>
    </row>
    <row r="737" spans="1:26" ht="15.75" customHeight="1" x14ac:dyDescent="0.25">
      <c r="A737" s="196" t="s">
        <v>1062</v>
      </c>
      <c r="B737" s="118" t="s">
        <v>596</v>
      </c>
      <c r="C737" s="118" t="s">
        <v>625</v>
      </c>
      <c r="D737" s="160">
        <v>15000</v>
      </c>
      <c r="E737" s="1"/>
      <c r="F737" s="109">
        <f t="shared" si="0"/>
        <v>6631299.5800000029</v>
      </c>
      <c r="G737" s="107"/>
      <c r="H737" s="107"/>
      <c r="I737" s="168"/>
      <c r="J737" s="168"/>
      <c r="K737" s="168"/>
      <c r="L737" s="168"/>
      <c r="M737" s="168"/>
      <c r="N737" s="168"/>
      <c r="O737" s="168"/>
      <c r="P737" s="168"/>
      <c r="Q737" s="168"/>
      <c r="R737" s="168"/>
      <c r="S737" s="168"/>
      <c r="T737" s="168"/>
      <c r="U737" s="168"/>
      <c r="V737" s="168"/>
      <c r="W737" s="168"/>
      <c r="X737" s="168"/>
      <c r="Y737" s="168"/>
      <c r="Z737" s="168"/>
    </row>
    <row r="738" spans="1:26" ht="15.75" customHeight="1" x14ac:dyDescent="0.25">
      <c r="A738" s="196" t="s">
        <v>1062</v>
      </c>
      <c r="B738" s="107"/>
      <c r="C738" s="118" t="s">
        <v>1063</v>
      </c>
      <c r="D738" s="156"/>
      <c r="E738" s="73">
        <v>276</v>
      </c>
      <c r="F738" s="109">
        <f t="shared" si="0"/>
        <v>6631023.5800000029</v>
      </c>
      <c r="G738" s="107"/>
      <c r="H738" s="107"/>
      <c r="I738" s="168"/>
      <c r="J738" s="168"/>
      <c r="K738" s="168"/>
      <c r="L738" s="168"/>
      <c r="M738" s="168"/>
      <c r="N738" s="168"/>
      <c r="O738" s="168"/>
      <c r="P738" s="168"/>
      <c r="Q738" s="168"/>
      <c r="R738" s="168"/>
      <c r="S738" s="168"/>
      <c r="T738" s="168"/>
      <c r="U738" s="168"/>
      <c r="V738" s="168"/>
      <c r="W738" s="168"/>
      <c r="X738" s="168"/>
      <c r="Y738" s="168"/>
      <c r="Z738" s="168"/>
    </row>
    <row r="739" spans="1:26" ht="15.75" customHeight="1" x14ac:dyDescent="0.25">
      <c r="A739" s="196" t="s">
        <v>1062</v>
      </c>
      <c r="B739" s="118" t="s">
        <v>593</v>
      </c>
      <c r="C739" s="190" t="s">
        <v>822</v>
      </c>
      <c r="D739" s="160">
        <v>30000</v>
      </c>
      <c r="E739" s="1"/>
      <c r="F739" s="109">
        <f t="shared" si="0"/>
        <v>6661023.5800000029</v>
      </c>
      <c r="G739" s="107"/>
      <c r="H739" s="107"/>
      <c r="I739" s="168"/>
      <c r="J739" s="168"/>
      <c r="K739" s="168"/>
      <c r="L739" s="168"/>
      <c r="M739" s="168"/>
      <c r="N739" s="168"/>
      <c r="O739" s="168"/>
      <c r="P739" s="168"/>
      <c r="Q739" s="168"/>
      <c r="R739" s="168"/>
      <c r="S739" s="168"/>
      <c r="T739" s="168"/>
      <c r="U739" s="168"/>
      <c r="V739" s="168"/>
      <c r="W739" s="168"/>
      <c r="X739" s="168"/>
      <c r="Y739" s="168"/>
      <c r="Z739" s="168"/>
    </row>
    <row r="740" spans="1:26" ht="15.75" customHeight="1" x14ac:dyDescent="0.25">
      <c r="A740" s="196" t="s">
        <v>1064</v>
      </c>
      <c r="B740" s="118" t="s">
        <v>596</v>
      </c>
      <c r="C740" s="118" t="s">
        <v>486</v>
      </c>
      <c r="D740" s="160">
        <v>40000</v>
      </c>
      <c r="E740" s="1"/>
      <c r="F740" s="109">
        <f t="shared" si="0"/>
        <v>6701023.5800000029</v>
      </c>
      <c r="G740" s="107"/>
      <c r="H740" s="107"/>
      <c r="I740" s="168"/>
      <c r="J740" s="168"/>
      <c r="K740" s="168"/>
      <c r="L740" s="168"/>
      <c r="M740" s="168"/>
      <c r="N740" s="168"/>
      <c r="O740" s="168"/>
      <c r="P740" s="168"/>
      <c r="Q740" s="168"/>
      <c r="R740" s="168"/>
      <c r="S740" s="168"/>
      <c r="T740" s="168"/>
      <c r="U740" s="168"/>
      <c r="V740" s="168"/>
      <c r="W740" s="168"/>
      <c r="X740" s="168"/>
      <c r="Y740" s="168"/>
      <c r="Z740" s="168"/>
    </row>
    <row r="741" spans="1:26" ht="15.75" customHeight="1" x14ac:dyDescent="0.25">
      <c r="A741" s="196" t="s">
        <v>1064</v>
      </c>
      <c r="B741" s="107"/>
      <c r="C741" s="118" t="s">
        <v>767</v>
      </c>
      <c r="D741" s="156"/>
      <c r="E741" s="73">
        <v>750</v>
      </c>
      <c r="F741" s="109">
        <f t="shared" si="0"/>
        <v>6700273.5800000029</v>
      </c>
      <c r="G741" s="107"/>
      <c r="H741" s="107"/>
      <c r="I741" s="168"/>
      <c r="J741" s="168"/>
      <c r="K741" s="168"/>
      <c r="L741" s="168"/>
      <c r="M741" s="168"/>
      <c r="N741" s="168"/>
      <c r="O741" s="168"/>
      <c r="P741" s="168"/>
      <c r="Q741" s="168"/>
      <c r="R741" s="168"/>
      <c r="S741" s="168"/>
      <c r="T741" s="168"/>
      <c r="U741" s="168"/>
      <c r="V741" s="168"/>
      <c r="W741" s="168"/>
      <c r="X741" s="168"/>
      <c r="Y741" s="168"/>
      <c r="Z741" s="168"/>
    </row>
    <row r="742" spans="1:26" ht="15.75" customHeight="1" x14ac:dyDescent="0.25">
      <c r="A742" s="196" t="s">
        <v>738</v>
      </c>
      <c r="B742" s="118" t="s">
        <v>593</v>
      </c>
      <c r="C742" s="118" t="s">
        <v>413</v>
      </c>
      <c r="D742" s="160">
        <v>50000</v>
      </c>
      <c r="E742" s="1"/>
      <c r="F742" s="109">
        <f t="shared" si="0"/>
        <v>6750273.5800000029</v>
      </c>
      <c r="G742" s="107"/>
      <c r="H742" s="107"/>
      <c r="I742" s="168"/>
      <c r="J742" s="168"/>
      <c r="K742" s="168"/>
      <c r="L742" s="168"/>
      <c r="M742" s="168"/>
      <c r="N742" s="168"/>
      <c r="O742" s="168"/>
      <c r="P742" s="168"/>
      <c r="Q742" s="168"/>
      <c r="R742" s="168"/>
      <c r="S742" s="168"/>
      <c r="T742" s="168"/>
      <c r="U742" s="168"/>
      <c r="V742" s="168"/>
      <c r="W742" s="168"/>
      <c r="X742" s="168"/>
      <c r="Y742" s="168"/>
      <c r="Z742" s="168"/>
    </row>
    <row r="743" spans="1:26" ht="15.75" customHeight="1" x14ac:dyDescent="0.25">
      <c r="A743" s="196" t="s">
        <v>738</v>
      </c>
      <c r="B743" s="118" t="s">
        <v>590</v>
      </c>
      <c r="C743" s="118" t="s">
        <v>739</v>
      </c>
      <c r="D743" s="160">
        <v>500</v>
      </c>
      <c r="E743" s="1"/>
      <c r="F743" s="109">
        <f t="shared" si="0"/>
        <v>6750773.5800000029</v>
      </c>
      <c r="G743" s="107"/>
      <c r="H743" s="107"/>
      <c r="I743" s="168"/>
      <c r="J743" s="168"/>
      <c r="K743" s="168"/>
      <c r="L743" s="168"/>
      <c r="M743" s="168"/>
      <c r="N743" s="168"/>
      <c r="O743" s="168"/>
      <c r="P743" s="168"/>
      <c r="Q743" s="168"/>
      <c r="R743" s="168"/>
      <c r="S743" s="168"/>
      <c r="T743" s="168"/>
      <c r="U743" s="168"/>
      <c r="V743" s="168"/>
      <c r="W743" s="168"/>
      <c r="X743" s="168"/>
      <c r="Y743" s="168"/>
      <c r="Z743" s="168"/>
    </row>
    <row r="744" spans="1:26" ht="15.75" customHeight="1" x14ac:dyDescent="0.25">
      <c r="A744" s="196" t="s">
        <v>738</v>
      </c>
      <c r="B744" s="118" t="s">
        <v>596</v>
      </c>
      <c r="C744" s="118" t="s">
        <v>641</v>
      </c>
      <c r="D744" s="160">
        <v>32000</v>
      </c>
      <c r="E744" s="1"/>
      <c r="F744" s="109">
        <f t="shared" si="0"/>
        <v>6782773.5800000029</v>
      </c>
      <c r="G744" s="107"/>
      <c r="H744" s="107"/>
      <c r="I744" s="168"/>
      <c r="J744" s="168"/>
      <c r="K744" s="168"/>
      <c r="L744" s="168"/>
      <c r="M744" s="168"/>
      <c r="N744" s="168"/>
      <c r="O744" s="168"/>
      <c r="P744" s="168"/>
      <c r="Q744" s="168"/>
      <c r="R744" s="168"/>
      <c r="S744" s="168"/>
      <c r="T744" s="168"/>
      <c r="U744" s="168"/>
      <c r="V744" s="168"/>
      <c r="W744" s="168"/>
      <c r="X744" s="168"/>
      <c r="Y744" s="168"/>
      <c r="Z744" s="168"/>
    </row>
    <row r="745" spans="1:26" ht="15.75" customHeight="1" x14ac:dyDescent="0.25">
      <c r="A745" s="196" t="s">
        <v>738</v>
      </c>
      <c r="B745" s="107"/>
      <c r="C745" s="118" t="s">
        <v>794</v>
      </c>
      <c r="D745" s="156"/>
      <c r="E745" s="73">
        <v>3043.54</v>
      </c>
      <c r="F745" s="109">
        <f t="shared" si="0"/>
        <v>6779730.0400000028</v>
      </c>
      <c r="G745" s="107"/>
      <c r="H745" s="107"/>
      <c r="I745" s="168"/>
      <c r="J745" s="168"/>
      <c r="K745" s="168"/>
      <c r="L745" s="168"/>
      <c r="M745" s="168"/>
      <c r="N745" s="168"/>
      <c r="O745" s="168"/>
      <c r="P745" s="168"/>
      <c r="Q745" s="168"/>
      <c r="R745" s="168"/>
      <c r="S745" s="168"/>
      <c r="T745" s="168"/>
      <c r="U745" s="168"/>
      <c r="V745" s="168"/>
      <c r="W745" s="168"/>
      <c r="X745" s="168"/>
      <c r="Y745" s="168"/>
      <c r="Z745" s="168"/>
    </row>
    <row r="746" spans="1:26" ht="15.75" customHeight="1" x14ac:dyDescent="0.25">
      <c r="A746" s="199">
        <v>44572</v>
      </c>
      <c r="B746" s="190" t="s">
        <v>590</v>
      </c>
      <c r="C746" s="200" t="s">
        <v>1065</v>
      </c>
      <c r="D746" s="201">
        <v>50000</v>
      </c>
      <c r="E746" s="202"/>
      <c r="F746" s="109">
        <f t="shared" si="0"/>
        <v>6829730.0400000028</v>
      </c>
      <c r="G746" s="107"/>
      <c r="H746" s="10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spans="1:26" ht="15.75" customHeight="1" x14ac:dyDescent="0.25">
      <c r="A747" s="203">
        <v>44572</v>
      </c>
      <c r="B747" s="204" t="s">
        <v>593</v>
      </c>
      <c r="C747" s="205" t="s">
        <v>740</v>
      </c>
      <c r="D747" s="201">
        <v>500</v>
      </c>
      <c r="E747" s="202"/>
      <c r="F747" s="109">
        <f t="shared" si="0"/>
        <v>6830230.0400000028</v>
      </c>
      <c r="G747" s="107"/>
      <c r="H747" s="107"/>
      <c r="I747" s="168"/>
      <c r="J747" s="168"/>
      <c r="K747" s="168"/>
      <c r="L747" s="168"/>
      <c r="M747" s="168"/>
      <c r="N747" s="168"/>
      <c r="O747" s="168"/>
      <c r="P747" s="168"/>
      <c r="Q747" s="168"/>
      <c r="R747" s="168"/>
      <c r="S747" s="168"/>
      <c r="T747" s="168"/>
      <c r="U747" s="168"/>
      <c r="V747" s="168"/>
      <c r="W747" s="168"/>
      <c r="X747" s="168"/>
      <c r="Y747" s="168"/>
      <c r="Z747" s="168"/>
    </row>
    <row r="748" spans="1:26" ht="15.75" customHeight="1" x14ac:dyDescent="0.25">
      <c r="A748" s="191">
        <v>44603</v>
      </c>
      <c r="B748" s="118" t="s">
        <v>593</v>
      </c>
      <c r="C748" s="200" t="s">
        <v>1066</v>
      </c>
      <c r="D748" s="206"/>
      <c r="E748" s="202">
        <v>50000</v>
      </c>
      <c r="F748" s="109">
        <f t="shared" si="0"/>
        <v>6780230.0400000028</v>
      </c>
      <c r="G748" s="107"/>
      <c r="H748" s="107"/>
      <c r="I748" s="168"/>
      <c r="J748" s="168"/>
      <c r="K748" s="168"/>
      <c r="L748" s="168"/>
      <c r="M748" s="168"/>
      <c r="N748" s="168"/>
      <c r="O748" s="168"/>
      <c r="P748" s="168"/>
      <c r="Q748" s="168"/>
      <c r="R748" s="168"/>
      <c r="S748" s="168"/>
      <c r="T748" s="168"/>
      <c r="U748" s="168"/>
      <c r="V748" s="168"/>
      <c r="W748" s="168"/>
      <c r="X748" s="168"/>
      <c r="Y748" s="168"/>
      <c r="Z748" s="168"/>
    </row>
    <row r="749" spans="1:26" ht="15.75" customHeight="1" x14ac:dyDescent="0.25">
      <c r="A749" s="191">
        <v>44603</v>
      </c>
      <c r="B749" s="118" t="s">
        <v>593</v>
      </c>
      <c r="C749" s="200" t="s">
        <v>163</v>
      </c>
      <c r="D749" s="206"/>
      <c r="E749" s="202">
        <v>20000</v>
      </c>
      <c r="F749" s="109">
        <f t="shared" si="0"/>
        <v>6760230.0400000028</v>
      </c>
      <c r="G749" s="107"/>
      <c r="H749" s="107"/>
      <c r="I749" s="168"/>
      <c r="J749" s="168"/>
      <c r="K749" s="168"/>
      <c r="L749" s="168"/>
      <c r="M749" s="168"/>
      <c r="N749" s="168"/>
      <c r="O749" s="168"/>
      <c r="P749" s="168"/>
      <c r="Q749" s="168"/>
      <c r="R749" s="168"/>
      <c r="S749" s="168"/>
      <c r="T749" s="168"/>
      <c r="U749" s="168"/>
      <c r="V749" s="168"/>
      <c r="W749" s="168"/>
      <c r="X749" s="168"/>
      <c r="Y749" s="168"/>
      <c r="Z749" s="168"/>
    </row>
    <row r="750" spans="1:26" ht="15.75" customHeight="1" x14ac:dyDescent="0.25">
      <c r="A750" s="203">
        <v>44603</v>
      </c>
      <c r="B750" s="207" t="s">
        <v>593</v>
      </c>
      <c r="C750" s="207" t="s">
        <v>1067</v>
      </c>
      <c r="D750" s="206"/>
      <c r="E750" s="202">
        <v>200000</v>
      </c>
      <c r="F750" s="109">
        <f t="shared" si="0"/>
        <v>6560230.0400000028</v>
      </c>
      <c r="G750" s="107"/>
      <c r="H750" s="107"/>
      <c r="I750" s="168"/>
      <c r="J750" s="168"/>
      <c r="K750" s="168"/>
      <c r="L750" s="168"/>
      <c r="M750" s="168"/>
      <c r="N750" s="168"/>
      <c r="O750" s="168"/>
      <c r="P750" s="168"/>
      <c r="Q750" s="168"/>
      <c r="R750" s="168"/>
      <c r="S750" s="168"/>
      <c r="T750" s="168"/>
      <c r="U750" s="168"/>
      <c r="V750" s="168"/>
      <c r="W750" s="168"/>
      <c r="X750" s="168"/>
      <c r="Y750" s="168"/>
      <c r="Z750" s="168"/>
    </row>
    <row r="751" spans="1:26" ht="15.75" customHeight="1" x14ac:dyDescent="0.25">
      <c r="A751" s="191">
        <v>44603</v>
      </c>
      <c r="B751" s="118" t="s">
        <v>590</v>
      </c>
      <c r="C751" s="118" t="s">
        <v>741</v>
      </c>
      <c r="D751" s="201">
        <v>500</v>
      </c>
      <c r="E751" s="202"/>
      <c r="F751" s="109">
        <f t="shared" si="0"/>
        <v>6560730.0400000028</v>
      </c>
      <c r="G751" s="107"/>
      <c r="H751" s="107"/>
      <c r="I751" s="168"/>
      <c r="J751" s="168"/>
      <c r="K751" s="168"/>
      <c r="L751" s="168"/>
      <c r="M751" s="168"/>
      <c r="N751" s="168"/>
      <c r="O751" s="168"/>
      <c r="P751" s="168"/>
      <c r="Q751" s="168"/>
      <c r="R751" s="168"/>
      <c r="S751" s="168"/>
      <c r="T751" s="168"/>
      <c r="U751" s="168"/>
      <c r="V751" s="168"/>
      <c r="W751" s="168"/>
      <c r="X751" s="168"/>
      <c r="Y751" s="168"/>
      <c r="Z751" s="168"/>
    </row>
    <row r="752" spans="1:26" ht="15.75" customHeight="1" x14ac:dyDescent="0.25">
      <c r="A752" s="199">
        <v>44631</v>
      </c>
      <c r="B752" s="190" t="s">
        <v>593</v>
      </c>
      <c r="C752" s="190" t="s">
        <v>701</v>
      </c>
      <c r="D752" s="201">
        <v>500</v>
      </c>
      <c r="E752" s="202"/>
      <c r="F752" s="109">
        <f t="shared" si="0"/>
        <v>6561230.0400000028</v>
      </c>
      <c r="G752" s="107"/>
      <c r="H752" s="107"/>
      <c r="I752" s="168"/>
      <c r="J752" s="168"/>
      <c r="K752" s="168"/>
      <c r="L752" s="168"/>
      <c r="M752" s="168"/>
      <c r="N752" s="168"/>
      <c r="O752" s="168"/>
      <c r="P752" s="168"/>
      <c r="Q752" s="168"/>
      <c r="R752" s="168"/>
      <c r="S752" s="168"/>
      <c r="T752" s="168"/>
      <c r="U752" s="168"/>
      <c r="V752" s="168"/>
      <c r="W752" s="168"/>
      <c r="X752" s="168"/>
      <c r="Y752" s="168"/>
      <c r="Z752" s="168"/>
    </row>
    <row r="753" spans="1:26" ht="15.75" customHeight="1" x14ac:dyDescent="0.25">
      <c r="A753" s="199">
        <v>44631</v>
      </c>
      <c r="B753" s="190" t="s">
        <v>596</v>
      </c>
      <c r="C753" s="190" t="s">
        <v>1068</v>
      </c>
      <c r="D753" s="201">
        <v>20000</v>
      </c>
      <c r="E753" s="202"/>
      <c r="F753" s="109">
        <f t="shared" si="0"/>
        <v>6581230.0400000028</v>
      </c>
      <c r="G753" s="107"/>
      <c r="H753" s="107"/>
      <c r="I753" s="168"/>
      <c r="J753" s="168"/>
      <c r="K753" s="168"/>
      <c r="L753" s="168"/>
      <c r="M753" s="168"/>
      <c r="N753" s="168"/>
      <c r="O753" s="168"/>
      <c r="P753" s="168"/>
      <c r="Q753" s="168"/>
      <c r="R753" s="168"/>
      <c r="S753" s="168"/>
      <c r="T753" s="168"/>
      <c r="U753" s="168"/>
      <c r="V753" s="168"/>
      <c r="W753" s="168"/>
      <c r="X753" s="168"/>
      <c r="Y753" s="168"/>
      <c r="Z753" s="168"/>
    </row>
    <row r="754" spans="1:26" ht="15.75" customHeight="1" x14ac:dyDescent="0.25">
      <c r="A754" s="199">
        <v>44631</v>
      </c>
      <c r="B754" s="190" t="s">
        <v>593</v>
      </c>
      <c r="C754" s="190" t="s">
        <v>741</v>
      </c>
      <c r="D754" s="206"/>
      <c r="E754" s="202">
        <v>250000</v>
      </c>
      <c r="F754" s="109">
        <f t="shared" si="0"/>
        <v>6331230.0400000028</v>
      </c>
      <c r="G754" s="107"/>
      <c r="H754" s="107"/>
      <c r="I754" s="168"/>
      <c r="J754" s="168"/>
      <c r="K754" s="168"/>
      <c r="L754" s="168"/>
      <c r="M754" s="168"/>
      <c r="N754" s="168"/>
      <c r="O754" s="168"/>
      <c r="P754" s="168"/>
      <c r="Q754" s="168"/>
      <c r="R754" s="168"/>
      <c r="S754" s="168"/>
      <c r="T754" s="168"/>
      <c r="U754" s="168"/>
      <c r="V754" s="168"/>
      <c r="W754" s="168"/>
      <c r="X754" s="168"/>
      <c r="Y754" s="168"/>
      <c r="Z754" s="168"/>
    </row>
    <row r="755" spans="1:26" ht="15.75" customHeight="1" x14ac:dyDescent="0.25">
      <c r="A755" s="191">
        <v>44631</v>
      </c>
      <c r="B755" s="118" t="s">
        <v>596</v>
      </c>
      <c r="C755" s="118" t="s">
        <v>826</v>
      </c>
      <c r="D755" s="206"/>
      <c r="E755" s="202">
        <v>53.75</v>
      </c>
      <c r="F755" s="109">
        <f t="shared" si="0"/>
        <v>6331176.2900000028</v>
      </c>
      <c r="G755" s="107"/>
      <c r="H755" s="107"/>
      <c r="I755" s="168"/>
      <c r="J755" s="168"/>
      <c r="K755" s="168"/>
      <c r="L755" s="168"/>
      <c r="M755" s="168"/>
      <c r="N755" s="168"/>
      <c r="O755" s="168"/>
      <c r="P755" s="168"/>
      <c r="Q755" s="168"/>
      <c r="R755" s="168"/>
      <c r="S755" s="168"/>
      <c r="T755" s="168"/>
      <c r="U755" s="168"/>
      <c r="V755" s="168"/>
      <c r="W755" s="168"/>
      <c r="X755" s="168"/>
      <c r="Y755" s="168"/>
      <c r="Z755" s="168"/>
    </row>
    <row r="756" spans="1:26" ht="15.75" customHeight="1" x14ac:dyDescent="0.25">
      <c r="A756" s="191">
        <v>44631</v>
      </c>
      <c r="B756" s="118" t="s">
        <v>596</v>
      </c>
      <c r="C756" s="118" t="s">
        <v>473</v>
      </c>
      <c r="D756" s="206"/>
      <c r="E756" s="202">
        <v>100000</v>
      </c>
      <c r="F756" s="109">
        <f t="shared" si="0"/>
        <v>6231176.2900000028</v>
      </c>
      <c r="G756" s="107"/>
      <c r="H756" s="107"/>
      <c r="I756" s="168"/>
      <c r="J756" s="168"/>
      <c r="K756" s="168"/>
      <c r="L756" s="168"/>
      <c r="M756" s="168"/>
      <c r="N756" s="168"/>
      <c r="O756" s="168"/>
      <c r="P756" s="168"/>
      <c r="Q756" s="168"/>
      <c r="R756" s="168"/>
      <c r="S756" s="168"/>
      <c r="T756" s="168"/>
      <c r="U756" s="168"/>
      <c r="V756" s="168"/>
      <c r="W756" s="168"/>
      <c r="X756" s="168"/>
      <c r="Y756" s="168"/>
      <c r="Z756" s="168"/>
    </row>
    <row r="757" spans="1:26" ht="15.75" customHeight="1" x14ac:dyDescent="0.25">
      <c r="A757" s="189">
        <v>44662</v>
      </c>
      <c r="B757" s="118" t="s">
        <v>596</v>
      </c>
      <c r="C757" s="118" t="s">
        <v>1012</v>
      </c>
      <c r="D757" s="201">
        <v>2000</v>
      </c>
      <c r="E757" s="109"/>
      <c r="F757" s="109">
        <f t="shared" si="0"/>
        <v>6233176.2900000028</v>
      </c>
      <c r="G757" s="107"/>
      <c r="H757" s="107"/>
      <c r="I757" s="168"/>
      <c r="J757" s="168"/>
      <c r="K757" s="168"/>
      <c r="L757" s="168"/>
      <c r="M757" s="168"/>
      <c r="N757" s="168"/>
      <c r="O757" s="168"/>
      <c r="P757" s="168"/>
      <c r="Q757" s="168"/>
      <c r="R757" s="168"/>
      <c r="S757" s="168"/>
      <c r="T757" s="168"/>
      <c r="U757" s="168"/>
      <c r="V757" s="168"/>
      <c r="W757" s="168"/>
      <c r="X757" s="168"/>
      <c r="Y757" s="168"/>
      <c r="Z757" s="168"/>
    </row>
    <row r="758" spans="1:26" ht="15.75" customHeight="1" x14ac:dyDescent="0.25">
      <c r="A758" s="191">
        <v>44662</v>
      </c>
      <c r="B758" s="118" t="s">
        <v>593</v>
      </c>
      <c r="C758" s="118" t="s">
        <v>489</v>
      </c>
      <c r="D758" s="201">
        <v>10000</v>
      </c>
      <c r="E758" s="109"/>
      <c r="F758" s="109">
        <f t="shared" si="0"/>
        <v>6243176.2900000028</v>
      </c>
      <c r="G758" s="107"/>
      <c r="H758" s="107"/>
      <c r="I758" s="168"/>
      <c r="J758" s="168"/>
      <c r="K758" s="168"/>
      <c r="L758" s="168"/>
      <c r="M758" s="168"/>
      <c r="N758" s="168"/>
      <c r="O758" s="168"/>
      <c r="P758" s="168"/>
      <c r="Q758" s="168"/>
      <c r="R758" s="168"/>
      <c r="S758" s="168"/>
      <c r="T758" s="168"/>
      <c r="U758" s="168"/>
      <c r="V758" s="168"/>
      <c r="W758" s="168"/>
      <c r="X758" s="168"/>
      <c r="Y758" s="168"/>
      <c r="Z758" s="168"/>
    </row>
    <row r="759" spans="1:26" ht="15.75" customHeight="1" x14ac:dyDescent="0.25">
      <c r="A759" s="191">
        <v>44723</v>
      </c>
      <c r="B759" s="107"/>
      <c r="C759" s="118" t="s">
        <v>767</v>
      </c>
      <c r="D759" s="206"/>
      <c r="E759" s="202">
        <v>250</v>
      </c>
      <c r="F759" s="109">
        <f t="shared" si="0"/>
        <v>6242926.2900000028</v>
      </c>
      <c r="G759" s="107"/>
      <c r="H759" s="107"/>
      <c r="I759" s="168"/>
      <c r="J759" s="168"/>
      <c r="K759" s="168"/>
      <c r="L759" s="168"/>
      <c r="M759" s="168"/>
      <c r="N759" s="168"/>
      <c r="O759" s="168"/>
      <c r="P759" s="168"/>
      <c r="Q759" s="168"/>
      <c r="R759" s="168"/>
      <c r="S759" s="168"/>
      <c r="T759" s="168"/>
      <c r="U759" s="168"/>
      <c r="V759" s="168"/>
      <c r="W759" s="168"/>
      <c r="X759" s="168"/>
      <c r="Y759" s="168"/>
      <c r="Z759" s="168"/>
    </row>
    <row r="760" spans="1:26" ht="15.75" customHeight="1" x14ac:dyDescent="0.25">
      <c r="A760" s="191">
        <v>44723</v>
      </c>
      <c r="B760" s="118" t="s">
        <v>596</v>
      </c>
      <c r="C760" s="118" t="s">
        <v>1069</v>
      </c>
      <c r="D760" s="201">
        <v>30000</v>
      </c>
      <c r="E760" s="109"/>
      <c r="F760" s="109">
        <f t="shared" si="0"/>
        <v>6272926.2900000028</v>
      </c>
      <c r="G760" s="107"/>
      <c r="H760" s="107"/>
      <c r="I760" s="168"/>
      <c r="J760" s="168"/>
      <c r="K760" s="168"/>
      <c r="L760" s="168"/>
      <c r="M760" s="168"/>
      <c r="N760" s="168"/>
      <c r="O760" s="168"/>
      <c r="P760" s="168"/>
      <c r="Q760" s="168"/>
      <c r="R760" s="168"/>
      <c r="S760" s="168"/>
      <c r="T760" s="168"/>
      <c r="U760" s="168"/>
      <c r="V760" s="168"/>
      <c r="W760" s="168"/>
      <c r="X760" s="168"/>
      <c r="Y760" s="168"/>
      <c r="Z760" s="168"/>
    </row>
    <row r="761" spans="1:26" ht="15.75" customHeight="1" x14ac:dyDescent="0.25">
      <c r="A761" s="191">
        <v>44753</v>
      </c>
      <c r="B761" s="118" t="s">
        <v>593</v>
      </c>
      <c r="C761" s="118" t="s">
        <v>1070</v>
      </c>
      <c r="D761" s="201">
        <v>1859027</v>
      </c>
      <c r="E761" s="109"/>
      <c r="F761" s="109">
        <f t="shared" si="0"/>
        <v>8131953.2900000028</v>
      </c>
      <c r="G761" s="107"/>
      <c r="H761" s="107"/>
      <c r="I761" s="168"/>
      <c r="J761" s="168"/>
      <c r="K761" s="168"/>
      <c r="L761" s="168"/>
      <c r="M761" s="168"/>
      <c r="N761" s="168"/>
      <c r="O761" s="168"/>
      <c r="P761" s="168"/>
      <c r="Q761" s="168"/>
      <c r="R761" s="168"/>
      <c r="S761" s="168"/>
      <c r="T761" s="168"/>
      <c r="U761" s="168"/>
      <c r="V761" s="168"/>
      <c r="W761" s="168"/>
      <c r="X761" s="168"/>
      <c r="Y761" s="168"/>
      <c r="Z761" s="168"/>
    </row>
    <row r="762" spans="1:26" ht="15.75" customHeight="1" x14ac:dyDescent="0.25">
      <c r="A762" s="191">
        <v>44753</v>
      </c>
      <c r="B762" s="118" t="s">
        <v>593</v>
      </c>
      <c r="C762" s="118" t="s">
        <v>1071</v>
      </c>
      <c r="D762" s="201">
        <v>440850</v>
      </c>
      <c r="E762" s="109"/>
      <c r="F762" s="109">
        <f t="shared" si="0"/>
        <v>8572803.2900000028</v>
      </c>
      <c r="G762" s="107"/>
      <c r="H762" s="107"/>
      <c r="I762" s="168"/>
      <c r="J762" s="168"/>
      <c r="K762" s="168"/>
      <c r="L762" s="168"/>
      <c r="M762" s="168"/>
      <c r="N762" s="168"/>
      <c r="O762" s="168"/>
      <c r="P762" s="168"/>
      <c r="Q762" s="168"/>
      <c r="R762" s="168"/>
      <c r="S762" s="168"/>
      <c r="T762" s="168"/>
      <c r="U762" s="168"/>
      <c r="V762" s="168"/>
      <c r="W762" s="168"/>
      <c r="X762" s="168"/>
      <c r="Y762" s="168"/>
      <c r="Z762" s="168"/>
    </row>
    <row r="763" spans="1:26" ht="15.75" customHeight="1" x14ac:dyDescent="0.25">
      <c r="A763" s="191">
        <v>44753</v>
      </c>
      <c r="B763" s="107"/>
      <c r="C763" s="118" t="s">
        <v>1072</v>
      </c>
      <c r="D763" s="201">
        <v>406749.99</v>
      </c>
      <c r="E763" s="109"/>
      <c r="F763" s="109">
        <f t="shared" si="0"/>
        <v>8979553.2800000031</v>
      </c>
      <c r="G763" s="107"/>
      <c r="H763" s="107"/>
      <c r="I763" s="168"/>
      <c r="J763" s="168"/>
      <c r="K763" s="168"/>
      <c r="L763" s="168"/>
      <c r="M763" s="168"/>
      <c r="N763" s="168"/>
      <c r="O763" s="168"/>
      <c r="P763" s="168"/>
      <c r="Q763" s="168"/>
      <c r="R763" s="168"/>
      <c r="S763" s="168"/>
      <c r="T763" s="168"/>
      <c r="U763" s="168"/>
      <c r="V763" s="168"/>
      <c r="W763" s="168"/>
      <c r="X763" s="168"/>
      <c r="Y763" s="168"/>
      <c r="Z763" s="168"/>
    </row>
    <row r="764" spans="1:26" ht="15.75" customHeight="1" x14ac:dyDescent="0.25">
      <c r="A764" s="191">
        <v>44876</v>
      </c>
      <c r="B764" s="118" t="s">
        <v>593</v>
      </c>
      <c r="C764" s="118" t="s">
        <v>594</v>
      </c>
      <c r="D764" s="201">
        <v>500</v>
      </c>
      <c r="E764" s="109"/>
      <c r="F764" s="109">
        <f t="shared" si="0"/>
        <v>8980053.2800000031</v>
      </c>
      <c r="G764" s="107"/>
      <c r="H764" s="107"/>
      <c r="I764" s="168"/>
      <c r="J764" s="168"/>
      <c r="K764" s="168"/>
      <c r="L764" s="168"/>
      <c r="M764" s="168"/>
      <c r="N764" s="168"/>
      <c r="O764" s="168"/>
      <c r="P764" s="168"/>
      <c r="Q764" s="168"/>
      <c r="R764" s="168"/>
      <c r="S764" s="168"/>
      <c r="T764" s="168"/>
      <c r="U764" s="168"/>
      <c r="V764" s="168"/>
      <c r="W764" s="168"/>
      <c r="X764" s="168"/>
      <c r="Y764" s="168"/>
      <c r="Z764" s="168"/>
    </row>
    <row r="765" spans="1:26" ht="15.75" customHeight="1" x14ac:dyDescent="0.25">
      <c r="A765" s="191">
        <v>44876</v>
      </c>
      <c r="B765" s="107"/>
      <c r="C765" s="118" t="s">
        <v>826</v>
      </c>
      <c r="D765" s="206"/>
      <c r="E765" s="202">
        <v>53.75</v>
      </c>
      <c r="F765" s="109">
        <f t="shared" si="0"/>
        <v>8979999.5300000031</v>
      </c>
      <c r="G765" s="107"/>
      <c r="H765" s="107"/>
      <c r="I765" s="168"/>
      <c r="J765" s="168"/>
      <c r="K765" s="168"/>
      <c r="L765" s="168"/>
      <c r="M765" s="168"/>
      <c r="N765" s="168"/>
      <c r="O765" s="168"/>
      <c r="P765" s="168"/>
      <c r="Q765" s="168"/>
      <c r="R765" s="168"/>
      <c r="S765" s="168"/>
      <c r="T765" s="168"/>
      <c r="U765" s="168"/>
      <c r="V765" s="168"/>
      <c r="W765" s="168"/>
      <c r="X765" s="168"/>
      <c r="Y765" s="168"/>
      <c r="Z765" s="168"/>
    </row>
    <row r="766" spans="1:26" ht="15.75" customHeight="1" x14ac:dyDescent="0.25">
      <c r="A766" s="191">
        <v>44876</v>
      </c>
      <c r="B766" s="118" t="s">
        <v>596</v>
      </c>
      <c r="C766" s="118" t="s">
        <v>788</v>
      </c>
      <c r="D766" s="201"/>
      <c r="E766" s="202">
        <v>2100000</v>
      </c>
      <c r="F766" s="109">
        <f t="shared" si="0"/>
        <v>6879999.5300000031</v>
      </c>
      <c r="G766" s="107"/>
      <c r="H766" s="107"/>
      <c r="I766" s="168"/>
      <c r="J766" s="168"/>
      <c r="K766" s="168"/>
      <c r="L766" s="168"/>
      <c r="M766" s="168"/>
      <c r="N766" s="168"/>
      <c r="O766" s="168"/>
      <c r="P766" s="168"/>
      <c r="Q766" s="168"/>
      <c r="R766" s="168"/>
      <c r="S766" s="168"/>
      <c r="T766" s="168"/>
      <c r="U766" s="168"/>
      <c r="V766" s="168"/>
      <c r="W766" s="168"/>
      <c r="X766" s="168"/>
      <c r="Y766" s="168"/>
      <c r="Z766" s="168"/>
    </row>
    <row r="767" spans="1:26" ht="15.75" customHeight="1" x14ac:dyDescent="0.25">
      <c r="A767" s="191">
        <v>44876</v>
      </c>
      <c r="B767" s="118" t="s">
        <v>593</v>
      </c>
      <c r="C767" s="118" t="s">
        <v>1073</v>
      </c>
      <c r="D767" s="206"/>
      <c r="E767" s="202">
        <v>47000</v>
      </c>
      <c r="F767" s="109">
        <f t="shared" si="0"/>
        <v>6832999.5300000031</v>
      </c>
      <c r="G767" s="107"/>
      <c r="H767" s="107"/>
      <c r="I767" s="168"/>
      <c r="J767" s="168"/>
      <c r="K767" s="168"/>
      <c r="L767" s="168"/>
      <c r="M767" s="168"/>
      <c r="N767" s="168"/>
      <c r="O767" s="168"/>
      <c r="P767" s="168"/>
      <c r="Q767" s="168"/>
      <c r="R767" s="168"/>
      <c r="S767" s="168"/>
      <c r="T767" s="168"/>
      <c r="U767" s="168"/>
      <c r="V767" s="168"/>
      <c r="W767" s="168"/>
      <c r="X767" s="168"/>
      <c r="Y767" s="168"/>
      <c r="Z767" s="168"/>
    </row>
    <row r="768" spans="1:26" ht="15.75" customHeight="1" x14ac:dyDescent="0.25">
      <c r="A768" s="191">
        <v>44876</v>
      </c>
      <c r="B768" s="118" t="s">
        <v>596</v>
      </c>
      <c r="C768" s="118" t="s">
        <v>826</v>
      </c>
      <c r="D768" s="206"/>
      <c r="E768" s="202">
        <v>26.88</v>
      </c>
      <c r="F768" s="109">
        <f t="shared" si="0"/>
        <v>6832972.6500000032</v>
      </c>
      <c r="G768" s="107"/>
      <c r="H768" s="107"/>
      <c r="I768" s="168"/>
      <c r="J768" s="168"/>
      <c r="K768" s="168"/>
      <c r="L768" s="168"/>
      <c r="M768" s="168"/>
      <c r="N768" s="168"/>
      <c r="O768" s="168"/>
      <c r="P768" s="168"/>
      <c r="Q768" s="168"/>
      <c r="R768" s="168"/>
      <c r="S768" s="168"/>
      <c r="T768" s="168"/>
      <c r="U768" s="168"/>
      <c r="V768" s="168"/>
      <c r="W768" s="168"/>
      <c r="X768" s="168"/>
      <c r="Y768" s="168"/>
      <c r="Z768" s="168"/>
    </row>
    <row r="769" spans="1:26" ht="15.75" customHeight="1" x14ac:dyDescent="0.25">
      <c r="A769" s="139">
        <v>44876</v>
      </c>
      <c r="B769" s="140" t="s">
        <v>596</v>
      </c>
      <c r="C769" s="140" t="s">
        <v>507</v>
      </c>
      <c r="D769" s="208"/>
      <c r="E769" s="186">
        <v>10500</v>
      </c>
      <c r="F769" s="179">
        <f t="shared" si="0"/>
        <v>6822472.6500000032</v>
      </c>
      <c r="G769" s="188"/>
      <c r="H769" s="188"/>
      <c r="I769" s="198"/>
      <c r="J769" s="198"/>
      <c r="K769" s="198"/>
      <c r="L769" s="198"/>
      <c r="M769" s="198"/>
      <c r="N769" s="198"/>
      <c r="O769" s="198"/>
      <c r="P769" s="198"/>
      <c r="Q769" s="198"/>
      <c r="R769" s="198"/>
      <c r="S769" s="198"/>
      <c r="T769" s="198"/>
      <c r="U769" s="198"/>
      <c r="V769" s="198"/>
      <c r="W769" s="198"/>
      <c r="X769" s="198"/>
      <c r="Y769" s="198"/>
      <c r="Z769" s="198"/>
    </row>
    <row r="770" spans="1:26" ht="15.75" customHeight="1" x14ac:dyDescent="0.25">
      <c r="A770" s="191">
        <v>44876</v>
      </c>
      <c r="B770" s="118" t="s">
        <v>593</v>
      </c>
      <c r="C770" s="118" t="s">
        <v>594</v>
      </c>
      <c r="D770" s="206"/>
      <c r="E770" s="202">
        <v>1500000</v>
      </c>
      <c r="F770" s="109">
        <f t="shared" si="0"/>
        <v>5322472.6500000032</v>
      </c>
      <c r="G770" s="107"/>
      <c r="H770" s="107"/>
      <c r="I770" s="168"/>
      <c r="J770" s="168"/>
      <c r="K770" s="168"/>
      <c r="L770" s="168"/>
      <c r="M770" s="168"/>
      <c r="N770" s="168"/>
      <c r="O770" s="168"/>
      <c r="P770" s="168"/>
      <c r="Q770" s="168"/>
      <c r="R770" s="168"/>
      <c r="S770" s="168"/>
      <c r="T770" s="168"/>
      <c r="U770" s="168"/>
      <c r="V770" s="168"/>
      <c r="W770" s="168"/>
      <c r="X770" s="168"/>
      <c r="Y770" s="168"/>
      <c r="Z770" s="168"/>
    </row>
    <row r="771" spans="1:26" ht="15.75" customHeight="1" x14ac:dyDescent="0.25">
      <c r="A771" s="196" t="s">
        <v>1074</v>
      </c>
      <c r="B771" s="107"/>
      <c r="C771" s="118" t="s">
        <v>767</v>
      </c>
      <c r="D771" s="206"/>
      <c r="E771" s="202">
        <v>150</v>
      </c>
      <c r="F771" s="109">
        <f t="shared" si="0"/>
        <v>5322322.6500000032</v>
      </c>
      <c r="G771" s="107"/>
      <c r="H771" s="107"/>
      <c r="I771" s="168"/>
      <c r="J771" s="168"/>
      <c r="K771" s="168"/>
      <c r="L771" s="168"/>
      <c r="M771" s="168"/>
      <c r="N771" s="168"/>
      <c r="O771" s="168"/>
      <c r="P771" s="168"/>
      <c r="Q771" s="168"/>
      <c r="R771" s="168"/>
      <c r="S771" s="168"/>
      <c r="T771" s="168"/>
      <c r="U771" s="168"/>
      <c r="V771" s="168"/>
      <c r="W771" s="168"/>
      <c r="X771" s="168"/>
      <c r="Y771" s="168"/>
      <c r="Z771" s="168"/>
    </row>
    <row r="772" spans="1:26" ht="15.75" customHeight="1" x14ac:dyDescent="0.25">
      <c r="A772" s="196" t="s">
        <v>1075</v>
      </c>
      <c r="B772" s="118" t="s">
        <v>680</v>
      </c>
      <c r="C772" s="118" t="s">
        <v>1000</v>
      </c>
      <c r="D772" s="201">
        <v>40000</v>
      </c>
      <c r="E772" s="109"/>
      <c r="F772" s="109">
        <f t="shared" si="0"/>
        <v>5362322.6500000032</v>
      </c>
      <c r="G772" s="107"/>
      <c r="H772" s="107"/>
      <c r="I772" s="168"/>
      <c r="J772" s="168"/>
      <c r="K772" s="168"/>
      <c r="L772" s="168"/>
      <c r="M772" s="168"/>
      <c r="N772" s="168"/>
      <c r="O772" s="168"/>
      <c r="P772" s="168"/>
      <c r="Q772" s="168"/>
      <c r="R772" s="168"/>
      <c r="S772" s="168"/>
      <c r="T772" s="168"/>
      <c r="U772" s="168"/>
      <c r="V772" s="168"/>
      <c r="W772" s="168"/>
      <c r="X772" s="168"/>
      <c r="Y772" s="168"/>
      <c r="Z772" s="168"/>
    </row>
    <row r="773" spans="1:26" ht="15.75" customHeight="1" x14ac:dyDescent="0.25">
      <c r="A773" s="196" t="s">
        <v>1076</v>
      </c>
      <c r="B773" s="107"/>
      <c r="C773" s="118" t="s">
        <v>1050</v>
      </c>
      <c r="D773" s="201">
        <v>400000</v>
      </c>
      <c r="E773" s="109"/>
      <c r="F773" s="109">
        <f t="shared" si="0"/>
        <v>5762322.6500000032</v>
      </c>
      <c r="G773" s="107"/>
      <c r="H773" s="107"/>
      <c r="I773" s="168"/>
      <c r="J773" s="168"/>
      <c r="K773" s="168"/>
      <c r="L773" s="168"/>
      <c r="M773" s="168"/>
      <c r="N773" s="168"/>
      <c r="O773" s="168"/>
      <c r="P773" s="168"/>
      <c r="Q773" s="168"/>
      <c r="R773" s="168"/>
      <c r="S773" s="168"/>
      <c r="T773" s="168"/>
      <c r="U773" s="168"/>
      <c r="V773" s="168"/>
      <c r="W773" s="168"/>
      <c r="X773" s="168"/>
      <c r="Y773" s="168"/>
      <c r="Z773" s="168"/>
    </row>
    <row r="774" spans="1:26" ht="15.75" customHeight="1" x14ac:dyDescent="0.25">
      <c r="A774" s="196" t="s">
        <v>1077</v>
      </c>
      <c r="B774" s="118" t="s">
        <v>590</v>
      </c>
      <c r="C774" s="118" t="s">
        <v>418</v>
      </c>
      <c r="D774" s="201">
        <v>100000</v>
      </c>
      <c r="E774" s="109"/>
      <c r="F774" s="109">
        <f t="shared" si="0"/>
        <v>5862322.6500000032</v>
      </c>
      <c r="G774" s="107"/>
      <c r="H774" s="107"/>
      <c r="I774" s="168"/>
      <c r="J774" s="168"/>
      <c r="K774" s="168"/>
      <c r="L774" s="168"/>
      <c r="M774" s="168"/>
      <c r="N774" s="168"/>
      <c r="O774" s="168"/>
      <c r="P774" s="168"/>
      <c r="Q774" s="168"/>
      <c r="R774" s="168"/>
      <c r="S774" s="168"/>
      <c r="T774" s="168"/>
      <c r="U774" s="168"/>
      <c r="V774" s="168"/>
      <c r="W774" s="168"/>
      <c r="X774" s="168"/>
      <c r="Y774" s="168"/>
      <c r="Z774" s="168"/>
    </row>
    <row r="775" spans="1:26" ht="15.75" customHeight="1" x14ac:dyDescent="0.25">
      <c r="A775" s="196" t="s">
        <v>742</v>
      </c>
      <c r="B775" s="107"/>
      <c r="C775" s="118" t="s">
        <v>682</v>
      </c>
      <c r="D775" s="201">
        <v>500</v>
      </c>
      <c r="E775" s="109"/>
      <c r="F775" s="109">
        <f t="shared" si="0"/>
        <v>5862822.6500000032</v>
      </c>
      <c r="G775" s="107"/>
      <c r="H775" s="107"/>
      <c r="I775" s="168"/>
      <c r="J775" s="168"/>
      <c r="K775" s="168"/>
      <c r="L775" s="168"/>
      <c r="M775" s="168"/>
      <c r="N775" s="168"/>
      <c r="O775" s="168"/>
      <c r="P775" s="168"/>
      <c r="Q775" s="168"/>
      <c r="R775" s="168"/>
      <c r="S775" s="168"/>
      <c r="T775" s="168"/>
      <c r="U775" s="168"/>
      <c r="V775" s="168"/>
      <c r="W775" s="168"/>
      <c r="X775" s="168"/>
      <c r="Y775" s="168"/>
      <c r="Z775" s="168"/>
    </row>
    <row r="776" spans="1:26" ht="15.75" customHeight="1" x14ac:dyDescent="0.25">
      <c r="A776" s="196" t="s">
        <v>1078</v>
      </c>
      <c r="B776" s="107"/>
      <c r="C776" s="118" t="s">
        <v>767</v>
      </c>
      <c r="D776" s="206"/>
      <c r="E776" s="202">
        <v>150</v>
      </c>
      <c r="F776" s="109">
        <f t="shared" si="0"/>
        <v>5862672.6500000032</v>
      </c>
      <c r="G776" s="107"/>
      <c r="H776" s="107"/>
      <c r="I776" s="168"/>
      <c r="J776" s="168"/>
      <c r="K776" s="168"/>
      <c r="L776" s="168"/>
      <c r="M776" s="168"/>
      <c r="N776" s="168"/>
      <c r="O776" s="168"/>
      <c r="P776" s="168"/>
      <c r="Q776" s="168"/>
      <c r="R776" s="168"/>
      <c r="S776" s="168"/>
      <c r="T776" s="168"/>
      <c r="U776" s="168"/>
      <c r="V776" s="168"/>
      <c r="W776" s="168"/>
      <c r="X776" s="168"/>
      <c r="Y776" s="168"/>
      <c r="Z776" s="168"/>
    </row>
    <row r="777" spans="1:26" ht="15.75" customHeight="1" x14ac:dyDescent="0.25">
      <c r="A777" s="196" t="s">
        <v>1079</v>
      </c>
      <c r="B777" s="118" t="s">
        <v>596</v>
      </c>
      <c r="C777" s="118" t="s">
        <v>1048</v>
      </c>
      <c r="D777" s="201">
        <v>15000</v>
      </c>
      <c r="E777" s="109"/>
      <c r="F777" s="109">
        <f t="shared" si="0"/>
        <v>5877672.6500000032</v>
      </c>
      <c r="G777" s="107"/>
      <c r="H777" s="107"/>
      <c r="I777" s="168"/>
      <c r="J777" s="168"/>
      <c r="K777" s="168"/>
      <c r="L777" s="168"/>
      <c r="M777" s="168"/>
      <c r="N777" s="168"/>
      <c r="O777" s="168"/>
      <c r="P777" s="168"/>
      <c r="Q777" s="168"/>
      <c r="R777" s="168"/>
      <c r="S777" s="168"/>
      <c r="T777" s="168"/>
      <c r="U777" s="168"/>
      <c r="V777" s="168"/>
      <c r="W777" s="168"/>
      <c r="X777" s="168"/>
      <c r="Y777" s="168"/>
      <c r="Z777" s="168"/>
    </row>
    <row r="778" spans="1:26" ht="15.75" customHeight="1" x14ac:dyDescent="0.25">
      <c r="A778" s="196" t="s">
        <v>1079</v>
      </c>
      <c r="B778" s="118" t="s">
        <v>596</v>
      </c>
      <c r="C778" s="118" t="s">
        <v>1048</v>
      </c>
      <c r="D778" s="201">
        <v>10000</v>
      </c>
      <c r="E778" s="109"/>
      <c r="F778" s="109">
        <f t="shared" si="0"/>
        <v>5887672.6500000032</v>
      </c>
      <c r="G778" s="107"/>
      <c r="H778" s="107"/>
      <c r="I778" s="168"/>
      <c r="J778" s="168"/>
      <c r="K778" s="168"/>
      <c r="L778" s="168"/>
      <c r="M778" s="168"/>
      <c r="N778" s="168"/>
      <c r="O778" s="168"/>
      <c r="P778" s="168"/>
      <c r="Q778" s="168"/>
      <c r="R778" s="168"/>
      <c r="S778" s="168"/>
      <c r="T778" s="168"/>
      <c r="U778" s="168"/>
      <c r="V778" s="168"/>
      <c r="W778" s="168"/>
      <c r="X778" s="168"/>
      <c r="Y778" s="168"/>
      <c r="Z778" s="168"/>
    </row>
    <row r="779" spans="1:26" ht="15.75" customHeight="1" x14ac:dyDescent="0.25">
      <c r="A779" s="196" t="s">
        <v>1080</v>
      </c>
      <c r="B779" s="118" t="s">
        <v>593</v>
      </c>
      <c r="C779" s="118" t="s">
        <v>1081</v>
      </c>
      <c r="D779" s="201">
        <v>20000</v>
      </c>
      <c r="E779" s="109"/>
      <c r="F779" s="109">
        <f t="shared" si="0"/>
        <v>5907672.6500000032</v>
      </c>
      <c r="G779" s="107"/>
      <c r="H779" s="107"/>
      <c r="I779" s="168"/>
      <c r="J779" s="168"/>
      <c r="K779" s="168"/>
      <c r="L779" s="168"/>
      <c r="M779" s="168"/>
      <c r="N779" s="168"/>
      <c r="O779" s="168"/>
      <c r="P779" s="168"/>
      <c r="Q779" s="168"/>
      <c r="R779" s="168"/>
      <c r="S779" s="168"/>
      <c r="T779" s="168"/>
      <c r="U779" s="168"/>
      <c r="V779" s="168"/>
      <c r="W779" s="168"/>
      <c r="X779" s="168"/>
      <c r="Y779" s="168"/>
      <c r="Z779" s="168"/>
    </row>
    <row r="780" spans="1:26" ht="15.75" customHeight="1" x14ac:dyDescent="0.25">
      <c r="A780" s="196" t="s">
        <v>743</v>
      </c>
      <c r="B780" s="118" t="s">
        <v>593</v>
      </c>
      <c r="C780" s="118" t="s">
        <v>744</v>
      </c>
      <c r="D780" s="201">
        <v>500</v>
      </c>
      <c r="E780" s="109"/>
      <c r="F780" s="109">
        <f t="shared" si="0"/>
        <v>5908172.6500000032</v>
      </c>
      <c r="G780" s="107"/>
      <c r="H780" s="107"/>
      <c r="I780" s="168"/>
      <c r="J780" s="168"/>
      <c r="K780" s="168"/>
      <c r="L780" s="168"/>
      <c r="M780" s="168"/>
      <c r="N780" s="168"/>
      <c r="O780" s="168"/>
      <c r="P780" s="168"/>
      <c r="Q780" s="168"/>
      <c r="R780" s="168"/>
      <c r="S780" s="168"/>
      <c r="T780" s="168"/>
      <c r="U780" s="168"/>
      <c r="V780" s="168"/>
      <c r="W780" s="168"/>
      <c r="X780" s="168"/>
      <c r="Y780" s="168"/>
      <c r="Z780" s="168"/>
    </row>
    <row r="781" spans="1:26" ht="15.75" customHeight="1" x14ac:dyDescent="0.25">
      <c r="A781" s="196" t="s">
        <v>743</v>
      </c>
      <c r="B781" s="118" t="s">
        <v>593</v>
      </c>
      <c r="C781" s="118" t="s">
        <v>682</v>
      </c>
      <c r="D781" s="206"/>
      <c r="E781" s="202">
        <v>50000</v>
      </c>
      <c r="F781" s="109">
        <f t="shared" si="0"/>
        <v>5858172.6500000032</v>
      </c>
      <c r="G781" s="107"/>
      <c r="H781" s="107"/>
      <c r="I781" s="168"/>
      <c r="J781" s="168"/>
      <c r="K781" s="168"/>
      <c r="L781" s="168"/>
      <c r="M781" s="168"/>
      <c r="N781" s="168"/>
      <c r="O781" s="168"/>
      <c r="P781" s="168"/>
      <c r="Q781" s="168"/>
      <c r="R781" s="168"/>
      <c r="S781" s="168"/>
      <c r="T781" s="168"/>
      <c r="U781" s="168"/>
      <c r="V781" s="168"/>
      <c r="W781" s="168"/>
      <c r="X781" s="168"/>
      <c r="Y781" s="168"/>
      <c r="Z781" s="168"/>
    </row>
    <row r="782" spans="1:26" ht="15.75" customHeight="1" x14ac:dyDescent="0.25">
      <c r="A782" s="196" t="s">
        <v>743</v>
      </c>
      <c r="B782" s="118" t="s">
        <v>593</v>
      </c>
      <c r="C782" s="118" t="s">
        <v>744</v>
      </c>
      <c r="D782" s="206"/>
      <c r="E782" s="202">
        <v>60000</v>
      </c>
      <c r="F782" s="109">
        <f t="shared" si="0"/>
        <v>5798172.6500000032</v>
      </c>
      <c r="G782" s="107"/>
      <c r="H782" s="107"/>
      <c r="I782" s="168"/>
      <c r="J782" s="168"/>
      <c r="K782" s="168"/>
      <c r="L782" s="168"/>
      <c r="M782" s="168"/>
      <c r="N782" s="168"/>
      <c r="O782" s="168"/>
      <c r="P782" s="168"/>
      <c r="Q782" s="168"/>
      <c r="R782" s="168"/>
      <c r="S782" s="168"/>
      <c r="T782" s="168"/>
      <c r="U782" s="168"/>
      <c r="V782" s="168"/>
      <c r="W782" s="168"/>
      <c r="X782" s="168"/>
      <c r="Y782" s="168"/>
      <c r="Z782" s="168"/>
    </row>
    <row r="783" spans="1:26" ht="15.75" customHeight="1" x14ac:dyDescent="0.25">
      <c r="A783" s="196" t="s">
        <v>743</v>
      </c>
      <c r="B783" s="118" t="s">
        <v>596</v>
      </c>
      <c r="C783" s="118" t="s">
        <v>745</v>
      </c>
      <c r="D783" s="201">
        <v>500</v>
      </c>
      <c r="E783" s="109"/>
      <c r="F783" s="109">
        <f t="shared" si="0"/>
        <v>5798672.6500000032</v>
      </c>
      <c r="G783" s="107"/>
      <c r="H783" s="107"/>
      <c r="I783" s="168"/>
      <c r="J783" s="168"/>
      <c r="K783" s="168"/>
      <c r="L783" s="168"/>
      <c r="M783" s="168"/>
      <c r="N783" s="168"/>
      <c r="O783" s="168"/>
      <c r="P783" s="168"/>
      <c r="Q783" s="168"/>
      <c r="R783" s="168"/>
      <c r="S783" s="168"/>
      <c r="T783" s="168"/>
      <c r="U783" s="168"/>
      <c r="V783" s="168"/>
      <c r="W783" s="168"/>
      <c r="X783" s="168"/>
      <c r="Y783" s="168"/>
      <c r="Z783" s="168"/>
    </row>
    <row r="784" spans="1:26" ht="15.75" customHeight="1" x14ac:dyDescent="0.25">
      <c r="A784" s="196" t="s">
        <v>1082</v>
      </c>
      <c r="B784" s="118" t="s">
        <v>596</v>
      </c>
      <c r="C784" s="118" t="s">
        <v>826</v>
      </c>
      <c r="D784" s="206"/>
      <c r="E784" s="202">
        <v>53.75</v>
      </c>
      <c r="F784" s="109">
        <f t="shared" si="0"/>
        <v>5798618.9000000032</v>
      </c>
      <c r="G784" s="107"/>
      <c r="H784" s="107"/>
      <c r="I784" s="168"/>
      <c r="J784" s="168"/>
      <c r="K784" s="168"/>
      <c r="L784" s="168"/>
      <c r="M784" s="168"/>
      <c r="N784" s="168"/>
      <c r="O784" s="168"/>
      <c r="P784" s="168"/>
      <c r="Q784" s="168"/>
      <c r="R784" s="168"/>
      <c r="S784" s="168"/>
      <c r="T784" s="168"/>
      <c r="U784" s="168"/>
      <c r="V784" s="168"/>
      <c r="W784" s="168"/>
      <c r="X784" s="168"/>
      <c r="Y784" s="168"/>
      <c r="Z784" s="168"/>
    </row>
    <row r="785" spans="1:26" ht="15.75" customHeight="1" x14ac:dyDescent="0.25">
      <c r="A785" s="196" t="s">
        <v>1082</v>
      </c>
      <c r="B785" s="118" t="s">
        <v>596</v>
      </c>
      <c r="C785" s="118" t="s">
        <v>745</v>
      </c>
      <c r="D785" s="206"/>
      <c r="E785" s="202">
        <v>250000</v>
      </c>
      <c r="F785" s="109">
        <f t="shared" si="0"/>
        <v>5548618.9000000032</v>
      </c>
      <c r="G785" s="107"/>
      <c r="H785" s="107"/>
      <c r="I785" s="168"/>
      <c r="J785" s="168"/>
      <c r="K785" s="168"/>
      <c r="L785" s="168"/>
      <c r="M785" s="168"/>
      <c r="N785" s="168"/>
      <c r="O785" s="168"/>
      <c r="P785" s="168"/>
      <c r="Q785" s="168"/>
      <c r="R785" s="168"/>
      <c r="S785" s="168"/>
      <c r="T785" s="168"/>
      <c r="U785" s="168"/>
      <c r="V785" s="168"/>
      <c r="W785" s="168"/>
      <c r="X785" s="168"/>
      <c r="Y785" s="168"/>
      <c r="Z785" s="168"/>
    </row>
    <row r="786" spans="1:26" ht="15.75" customHeight="1" x14ac:dyDescent="0.25">
      <c r="A786" s="196" t="s">
        <v>1082</v>
      </c>
      <c r="B786" s="118" t="s">
        <v>596</v>
      </c>
      <c r="C786" s="118" t="s">
        <v>826</v>
      </c>
      <c r="D786" s="206"/>
      <c r="E786" s="202">
        <v>53.75</v>
      </c>
      <c r="F786" s="109">
        <f t="shared" si="0"/>
        <v>5548565.1500000032</v>
      </c>
      <c r="G786" s="107"/>
      <c r="H786" s="107"/>
      <c r="I786" s="168"/>
      <c r="J786" s="168"/>
      <c r="K786" s="168"/>
      <c r="L786" s="168"/>
      <c r="M786" s="168"/>
      <c r="N786" s="168"/>
      <c r="O786" s="168"/>
      <c r="P786" s="168"/>
      <c r="Q786" s="168"/>
      <c r="R786" s="168"/>
      <c r="S786" s="168"/>
      <c r="T786" s="168"/>
      <c r="U786" s="168"/>
      <c r="V786" s="168"/>
      <c r="W786" s="168"/>
      <c r="X786" s="168"/>
      <c r="Y786" s="168"/>
      <c r="Z786" s="168"/>
    </row>
    <row r="787" spans="1:26" ht="15.75" customHeight="1" x14ac:dyDescent="0.25">
      <c r="A787" s="196" t="s">
        <v>1082</v>
      </c>
      <c r="B787" s="118" t="s">
        <v>596</v>
      </c>
      <c r="C787" s="118" t="s">
        <v>266</v>
      </c>
      <c r="D787" s="206"/>
      <c r="E787" s="202">
        <v>268166.65999999997</v>
      </c>
      <c r="F787" s="109">
        <f t="shared" si="0"/>
        <v>5280398.490000003</v>
      </c>
      <c r="G787" s="107"/>
      <c r="H787" s="107"/>
      <c r="I787" s="168"/>
      <c r="J787" s="168"/>
      <c r="K787" s="168"/>
      <c r="L787" s="168"/>
      <c r="M787" s="168"/>
      <c r="N787" s="168"/>
      <c r="O787" s="168"/>
      <c r="P787" s="168"/>
      <c r="Q787" s="168"/>
      <c r="R787" s="168"/>
      <c r="S787" s="168"/>
      <c r="T787" s="168"/>
      <c r="U787" s="168"/>
      <c r="V787" s="168"/>
      <c r="W787" s="168"/>
      <c r="X787" s="168"/>
      <c r="Y787" s="168"/>
      <c r="Z787" s="168"/>
    </row>
    <row r="788" spans="1:26" ht="15.75" customHeight="1" x14ac:dyDescent="0.25">
      <c r="A788" s="196" t="s">
        <v>1082</v>
      </c>
      <c r="B788" s="118" t="s">
        <v>596</v>
      </c>
      <c r="C788" s="118" t="s">
        <v>431</v>
      </c>
      <c r="D788" s="201">
        <v>20000</v>
      </c>
      <c r="E788" s="109"/>
      <c r="F788" s="109">
        <f t="shared" si="0"/>
        <v>5300398.490000003</v>
      </c>
      <c r="G788" s="107"/>
      <c r="H788" s="107"/>
      <c r="I788" s="168"/>
      <c r="J788" s="168"/>
      <c r="K788" s="168"/>
      <c r="L788" s="168"/>
      <c r="M788" s="168"/>
      <c r="N788" s="168"/>
      <c r="O788" s="168"/>
      <c r="P788" s="168"/>
      <c r="Q788" s="168"/>
      <c r="R788" s="168"/>
      <c r="S788" s="168"/>
      <c r="T788" s="168"/>
      <c r="U788" s="168"/>
      <c r="V788" s="168"/>
      <c r="W788" s="168"/>
      <c r="X788" s="168"/>
      <c r="Y788" s="168"/>
      <c r="Z788" s="168"/>
    </row>
    <row r="789" spans="1:26" ht="15.75" customHeight="1" x14ac:dyDescent="0.25">
      <c r="A789" s="196" t="s">
        <v>1082</v>
      </c>
      <c r="B789" s="118" t="s">
        <v>596</v>
      </c>
      <c r="C789" s="118" t="s">
        <v>887</v>
      </c>
      <c r="D789" s="201">
        <v>150000</v>
      </c>
      <c r="E789" s="109"/>
      <c r="F789" s="109">
        <f t="shared" si="0"/>
        <v>5450398.490000003</v>
      </c>
      <c r="G789" s="107"/>
      <c r="H789" s="107"/>
      <c r="I789" s="168"/>
      <c r="J789" s="168"/>
      <c r="K789" s="168"/>
      <c r="L789" s="168"/>
      <c r="M789" s="168"/>
      <c r="N789" s="168"/>
      <c r="O789" s="168"/>
      <c r="P789" s="168"/>
      <c r="Q789" s="168"/>
      <c r="R789" s="168"/>
      <c r="S789" s="168"/>
      <c r="T789" s="168"/>
      <c r="U789" s="168"/>
      <c r="V789" s="168"/>
      <c r="W789" s="168"/>
      <c r="X789" s="168"/>
      <c r="Y789" s="168"/>
      <c r="Z789" s="168"/>
    </row>
    <row r="790" spans="1:26" ht="15.75" customHeight="1" x14ac:dyDescent="0.25">
      <c r="A790" s="196" t="s">
        <v>1083</v>
      </c>
      <c r="B790" s="118" t="s">
        <v>596</v>
      </c>
      <c r="C790" s="118" t="s">
        <v>641</v>
      </c>
      <c r="D790" s="201">
        <v>32000</v>
      </c>
      <c r="E790" s="109"/>
      <c r="F790" s="109">
        <f t="shared" si="0"/>
        <v>5482398.490000003</v>
      </c>
      <c r="G790" s="107"/>
      <c r="H790" s="107"/>
      <c r="I790" s="168"/>
      <c r="J790" s="168"/>
      <c r="K790" s="168"/>
      <c r="L790" s="168"/>
      <c r="M790" s="168"/>
      <c r="N790" s="168"/>
      <c r="O790" s="168"/>
      <c r="P790" s="168"/>
      <c r="Q790" s="168"/>
      <c r="R790" s="168"/>
      <c r="S790" s="168"/>
      <c r="T790" s="168"/>
      <c r="U790" s="168"/>
      <c r="V790" s="168"/>
      <c r="W790" s="168"/>
      <c r="X790" s="168"/>
      <c r="Y790" s="168"/>
      <c r="Z790" s="168"/>
    </row>
    <row r="791" spans="1:26" ht="15.75" customHeight="1" x14ac:dyDescent="0.25">
      <c r="A791" s="196" t="s">
        <v>1083</v>
      </c>
      <c r="B791" s="118" t="s">
        <v>593</v>
      </c>
      <c r="C791" s="118" t="s">
        <v>822</v>
      </c>
      <c r="D791" s="201">
        <v>20000</v>
      </c>
      <c r="E791" s="109"/>
      <c r="F791" s="109">
        <f t="shared" si="0"/>
        <v>5502398.490000003</v>
      </c>
      <c r="G791" s="107"/>
      <c r="H791" s="107"/>
      <c r="I791" s="168"/>
      <c r="J791" s="168"/>
      <c r="K791" s="168"/>
      <c r="L791" s="168"/>
      <c r="M791" s="168"/>
      <c r="N791" s="168"/>
      <c r="O791" s="168"/>
      <c r="P791" s="168"/>
      <c r="Q791" s="168"/>
      <c r="R791" s="168"/>
      <c r="S791" s="168"/>
      <c r="T791" s="168"/>
      <c r="U791" s="168"/>
      <c r="V791" s="168"/>
      <c r="W791" s="168"/>
      <c r="X791" s="168"/>
      <c r="Y791" s="168"/>
      <c r="Z791" s="168"/>
    </row>
    <row r="792" spans="1:26" ht="15.75" customHeight="1" x14ac:dyDescent="0.25">
      <c r="A792" s="196" t="s">
        <v>1083</v>
      </c>
      <c r="B792" s="107"/>
      <c r="C792" s="118" t="s">
        <v>1084</v>
      </c>
      <c r="D792" s="206"/>
      <c r="E792" s="202">
        <v>196</v>
      </c>
      <c r="F792" s="109">
        <f t="shared" si="0"/>
        <v>5502202.490000003</v>
      </c>
      <c r="G792" s="107"/>
      <c r="H792" s="107"/>
      <c r="I792" s="168"/>
      <c r="J792" s="168"/>
      <c r="K792" s="168"/>
      <c r="L792" s="168"/>
      <c r="M792" s="168"/>
      <c r="N792" s="168"/>
      <c r="O792" s="168"/>
      <c r="P792" s="168"/>
      <c r="Q792" s="168"/>
      <c r="R792" s="168"/>
      <c r="S792" s="168"/>
      <c r="T792" s="168"/>
      <c r="U792" s="168"/>
      <c r="V792" s="168"/>
      <c r="W792" s="168"/>
      <c r="X792" s="168"/>
      <c r="Y792" s="168"/>
      <c r="Z792" s="168"/>
    </row>
    <row r="793" spans="1:26" ht="15.75" customHeight="1" x14ac:dyDescent="0.25">
      <c r="A793" s="196" t="s">
        <v>1083</v>
      </c>
      <c r="B793" s="107"/>
      <c r="C793" s="118" t="s">
        <v>767</v>
      </c>
      <c r="D793" s="206"/>
      <c r="E793" s="202">
        <v>250</v>
      </c>
      <c r="F793" s="109">
        <f t="shared" si="0"/>
        <v>5501952.490000003</v>
      </c>
      <c r="G793" s="107"/>
      <c r="H793" s="107"/>
      <c r="I793" s="168"/>
      <c r="J793" s="168"/>
      <c r="K793" s="168"/>
      <c r="L793" s="168"/>
      <c r="M793" s="168"/>
      <c r="N793" s="168"/>
      <c r="O793" s="168"/>
      <c r="P793" s="168"/>
      <c r="Q793" s="168"/>
      <c r="R793" s="168"/>
      <c r="S793" s="168"/>
      <c r="T793" s="168"/>
      <c r="U793" s="168"/>
      <c r="V793" s="168"/>
      <c r="W793" s="168"/>
      <c r="X793" s="168"/>
      <c r="Y793" s="168"/>
      <c r="Z793" s="168"/>
    </row>
    <row r="794" spans="1:26" ht="15.75" customHeight="1" x14ac:dyDescent="0.25">
      <c r="A794" s="196" t="s">
        <v>746</v>
      </c>
      <c r="B794" s="118" t="s">
        <v>593</v>
      </c>
      <c r="C794" s="118" t="s">
        <v>747</v>
      </c>
      <c r="D794" s="201">
        <v>500</v>
      </c>
      <c r="E794" s="109"/>
      <c r="F794" s="109">
        <f t="shared" si="0"/>
        <v>5502452.490000003</v>
      </c>
      <c r="G794" s="107"/>
      <c r="H794" s="107"/>
      <c r="I794" s="168"/>
      <c r="J794" s="168"/>
      <c r="K794" s="168"/>
      <c r="L794" s="168"/>
      <c r="M794" s="168"/>
      <c r="N794" s="168"/>
      <c r="O794" s="168"/>
      <c r="P794" s="168"/>
      <c r="Q794" s="168"/>
      <c r="R794" s="168"/>
      <c r="S794" s="168"/>
      <c r="T794" s="168"/>
      <c r="U794" s="168"/>
      <c r="V794" s="168"/>
      <c r="W794" s="168"/>
      <c r="X794" s="168"/>
      <c r="Y794" s="168"/>
      <c r="Z794" s="168"/>
    </row>
    <row r="795" spans="1:26" ht="15.75" customHeight="1" x14ac:dyDescent="0.25">
      <c r="A795" s="196" t="s">
        <v>746</v>
      </c>
      <c r="B795" s="118" t="s">
        <v>596</v>
      </c>
      <c r="C795" s="118" t="s">
        <v>620</v>
      </c>
      <c r="D795" s="201">
        <v>100000</v>
      </c>
      <c r="E795" s="109"/>
      <c r="F795" s="109">
        <f t="shared" si="0"/>
        <v>5602452.490000003</v>
      </c>
      <c r="G795" s="107"/>
      <c r="H795" s="107"/>
      <c r="I795" s="168"/>
      <c r="J795" s="168"/>
      <c r="K795" s="168"/>
      <c r="L795" s="168"/>
      <c r="M795" s="168"/>
      <c r="N795" s="168"/>
      <c r="O795" s="168"/>
      <c r="P795" s="168"/>
      <c r="Q795" s="168"/>
      <c r="R795" s="168"/>
      <c r="S795" s="168"/>
      <c r="T795" s="168"/>
      <c r="U795" s="168"/>
      <c r="V795" s="168"/>
      <c r="W795" s="168"/>
      <c r="X795" s="168"/>
      <c r="Y795" s="168"/>
      <c r="Z795" s="168"/>
    </row>
    <row r="796" spans="1:26" ht="15.75" customHeight="1" x14ac:dyDescent="0.25">
      <c r="A796" s="196" t="s">
        <v>746</v>
      </c>
      <c r="B796" s="118" t="s">
        <v>596</v>
      </c>
      <c r="C796" s="118" t="s">
        <v>826</v>
      </c>
      <c r="D796" s="206"/>
      <c r="E796" s="202">
        <v>53.75</v>
      </c>
      <c r="F796" s="109">
        <f t="shared" si="0"/>
        <v>5602398.740000003</v>
      </c>
      <c r="G796" s="107"/>
      <c r="H796" s="107"/>
      <c r="I796" s="168"/>
      <c r="J796" s="168"/>
      <c r="K796" s="168"/>
      <c r="L796" s="168"/>
      <c r="M796" s="168"/>
      <c r="N796" s="168"/>
      <c r="O796" s="168"/>
      <c r="P796" s="168"/>
      <c r="Q796" s="168"/>
      <c r="R796" s="168"/>
      <c r="S796" s="168"/>
      <c r="T796" s="168"/>
      <c r="U796" s="168"/>
      <c r="V796" s="168"/>
      <c r="W796" s="168"/>
      <c r="X796" s="168"/>
      <c r="Y796" s="168"/>
      <c r="Z796" s="168"/>
    </row>
    <row r="797" spans="1:26" ht="15.75" customHeight="1" x14ac:dyDescent="0.25">
      <c r="A797" s="196" t="s">
        <v>746</v>
      </c>
      <c r="B797" s="118" t="s">
        <v>596</v>
      </c>
      <c r="C797" s="118" t="s">
        <v>1085</v>
      </c>
      <c r="D797" s="206"/>
      <c r="E797" s="202">
        <v>2304620</v>
      </c>
      <c r="F797" s="109">
        <f t="shared" si="0"/>
        <v>3297778.740000003</v>
      </c>
      <c r="G797" s="107"/>
      <c r="H797" s="107"/>
      <c r="I797" s="168"/>
      <c r="J797" s="168"/>
      <c r="K797" s="168"/>
      <c r="L797" s="168"/>
      <c r="M797" s="168"/>
      <c r="N797" s="168"/>
      <c r="O797" s="168"/>
      <c r="P797" s="168"/>
      <c r="Q797" s="168"/>
      <c r="R797" s="168"/>
      <c r="S797" s="168"/>
      <c r="T797" s="168"/>
      <c r="U797" s="168"/>
      <c r="V797" s="168"/>
      <c r="W797" s="168"/>
      <c r="X797" s="168"/>
      <c r="Y797" s="168"/>
      <c r="Z797" s="168"/>
    </row>
    <row r="798" spans="1:26" ht="15.75" customHeight="1" x14ac:dyDescent="0.25">
      <c r="A798" s="196" t="s">
        <v>746</v>
      </c>
      <c r="B798" s="118" t="s">
        <v>596</v>
      </c>
      <c r="C798" s="118" t="s">
        <v>826</v>
      </c>
      <c r="D798" s="206"/>
      <c r="E798" s="202">
        <v>53.75</v>
      </c>
      <c r="F798" s="109">
        <f t="shared" si="0"/>
        <v>3297724.990000003</v>
      </c>
      <c r="G798" s="107"/>
      <c r="H798" s="107"/>
      <c r="I798" s="168"/>
      <c r="J798" s="168"/>
      <c r="K798" s="168"/>
      <c r="L798" s="168"/>
      <c r="M798" s="168"/>
      <c r="N798" s="168"/>
      <c r="O798" s="168"/>
      <c r="P798" s="168"/>
      <c r="Q798" s="168"/>
      <c r="R798" s="168"/>
      <c r="S798" s="168"/>
      <c r="T798" s="168"/>
      <c r="U798" s="168"/>
      <c r="V798" s="168"/>
      <c r="W798" s="168"/>
      <c r="X798" s="168"/>
      <c r="Y798" s="168"/>
      <c r="Z798" s="168"/>
    </row>
    <row r="799" spans="1:26" ht="15.75" customHeight="1" x14ac:dyDescent="0.25">
      <c r="A799" s="196" t="s">
        <v>746</v>
      </c>
      <c r="B799" s="118" t="s">
        <v>596</v>
      </c>
      <c r="C799" s="118" t="s">
        <v>1086</v>
      </c>
      <c r="D799" s="206"/>
      <c r="E799" s="202">
        <v>229800</v>
      </c>
      <c r="F799" s="109">
        <f t="shared" si="0"/>
        <v>3067924.990000003</v>
      </c>
      <c r="G799" s="107"/>
      <c r="H799" s="107"/>
      <c r="I799" s="168"/>
      <c r="J799" s="168"/>
      <c r="K799" s="168"/>
      <c r="L799" s="168"/>
      <c r="M799" s="168"/>
      <c r="N799" s="168"/>
      <c r="O799" s="168"/>
      <c r="P799" s="168"/>
      <c r="Q799" s="168"/>
      <c r="R799" s="168"/>
      <c r="S799" s="168"/>
      <c r="T799" s="168"/>
      <c r="U799" s="168"/>
      <c r="V799" s="168"/>
      <c r="W799" s="168"/>
      <c r="X799" s="168"/>
      <c r="Y799" s="168"/>
      <c r="Z799" s="168"/>
    </row>
    <row r="800" spans="1:26" ht="15.75" customHeight="1" x14ac:dyDescent="0.25">
      <c r="A800" s="196" t="s">
        <v>1087</v>
      </c>
      <c r="B800" s="118" t="s">
        <v>596</v>
      </c>
      <c r="C800" s="118" t="s">
        <v>625</v>
      </c>
      <c r="D800" s="201">
        <v>15000</v>
      </c>
      <c r="E800" s="109"/>
      <c r="F800" s="109">
        <f t="shared" si="0"/>
        <v>3082924.990000003</v>
      </c>
      <c r="G800" s="107"/>
      <c r="H800" s="107"/>
      <c r="I800" s="168"/>
      <c r="J800" s="168"/>
      <c r="K800" s="168"/>
      <c r="L800" s="168"/>
      <c r="M800" s="168"/>
      <c r="N800" s="168"/>
      <c r="O800" s="168"/>
      <c r="P800" s="168"/>
      <c r="Q800" s="168"/>
      <c r="R800" s="168"/>
      <c r="S800" s="168"/>
      <c r="T800" s="168"/>
      <c r="U800" s="168"/>
      <c r="V800" s="168"/>
      <c r="W800" s="168"/>
      <c r="X800" s="168"/>
      <c r="Y800" s="168"/>
      <c r="Z800" s="168"/>
    </row>
    <row r="801" spans="1:26" ht="15.75" customHeight="1" x14ac:dyDescent="0.25">
      <c r="A801" s="196" t="s">
        <v>1087</v>
      </c>
      <c r="B801" s="118" t="s">
        <v>596</v>
      </c>
      <c r="C801" s="118" t="s">
        <v>486</v>
      </c>
      <c r="D801" s="201">
        <v>40000</v>
      </c>
      <c r="E801" s="109"/>
      <c r="F801" s="109">
        <f t="shared" si="0"/>
        <v>3122924.990000003</v>
      </c>
      <c r="G801" s="107"/>
      <c r="H801" s="107"/>
      <c r="I801" s="168"/>
      <c r="J801" s="168"/>
      <c r="K801" s="168"/>
      <c r="L801" s="168"/>
      <c r="M801" s="168"/>
      <c r="N801" s="168"/>
      <c r="O801" s="168"/>
      <c r="P801" s="168"/>
      <c r="Q801" s="168"/>
      <c r="R801" s="168"/>
      <c r="S801" s="168"/>
      <c r="T801" s="168"/>
      <c r="U801" s="168"/>
      <c r="V801" s="168"/>
      <c r="W801" s="168"/>
      <c r="X801" s="168"/>
      <c r="Y801" s="168"/>
      <c r="Z801" s="168"/>
    </row>
    <row r="802" spans="1:26" ht="15.75" customHeight="1" x14ac:dyDescent="0.25">
      <c r="A802" s="196" t="s">
        <v>1087</v>
      </c>
      <c r="B802" s="118" t="s">
        <v>593</v>
      </c>
      <c r="C802" s="118" t="s">
        <v>489</v>
      </c>
      <c r="D802" s="201">
        <v>10000</v>
      </c>
      <c r="E802" s="109"/>
      <c r="F802" s="109">
        <f t="shared" si="0"/>
        <v>3132924.990000003</v>
      </c>
      <c r="G802" s="107"/>
      <c r="H802" s="107"/>
      <c r="I802" s="168"/>
      <c r="J802" s="168"/>
      <c r="K802" s="168"/>
      <c r="L802" s="168"/>
      <c r="M802" s="168"/>
      <c r="N802" s="168"/>
      <c r="O802" s="168"/>
      <c r="P802" s="168"/>
      <c r="Q802" s="168"/>
      <c r="R802" s="168"/>
      <c r="S802" s="168"/>
      <c r="T802" s="168"/>
      <c r="U802" s="168"/>
      <c r="V802" s="168"/>
      <c r="W802" s="168"/>
      <c r="X802" s="168"/>
      <c r="Y802" s="168"/>
      <c r="Z802" s="168"/>
    </row>
    <row r="803" spans="1:26" ht="15.75" customHeight="1" x14ac:dyDescent="0.25">
      <c r="A803" s="196" t="s">
        <v>1088</v>
      </c>
      <c r="B803" s="118" t="s">
        <v>593</v>
      </c>
      <c r="C803" s="118" t="s">
        <v>882</v>
      </c>
      <c r="D803" s="206"/>
      <c r="E803" s="202">
        <v>150000</v>
      </c>
      <c r="F803" s="109">
        <f t="shared" si="0"/>
        <v>2982924.990000003</v>
      </c>
      <c r="G803" s="107"/>
      <c r="H803" s="107"/>
      <c r="I803" s="168"/>
      <c r="J803" s="168"/>
      <c r="K803" s="168"/>
      <c r="L803" s="168"/>
      <c r="M803" s="168"/>
      <c r="N803" s="168"/>
      <c r="O803" s="168"/>
      <c r="P803" s="168"/>
      <c r="Q803" s="168"/>
      <c r="R803" s="168"/>
      <c r="S803" s="168"/>
      <c r="T803" s="168"/>
      <c r="U803" s="168"/>
      <c r="V803" s="168"/>
      <c r="W803" s="168"/>
      <c r="X803" s="168"/>
      <c r="Y803" s="168"/>
      <c r="Z803" s="168"/>
    </row>
    <row r="804" spans="1:26" ht="15.75" customHeight="1" x14ac:dyDescent="0.25">
      <c r="A804" s="196" t="s">
        <v>1088</v>
      </c>
      <c r="B804" s="118" t="s">
        <v>593</v>
      </c>
      <c r="C804" s="118" t="s">
        <v>1089</v>
      </c>
      <c r="D804" s="206"/>
      <c r="E804" s="202">
        <v>200000</v>
      </c>
      <c r="F804" s="109">
        <f t="shared" si="0"/>
        <v>2782924.990000003</v>
      </c>
      <c r="G804" s="107"/>
      <c r="H804" s="107"/>
      <c r="I804" s="168"/>
      <c r="J804" s="168"/>
      <c r="K804" s="168"/>
      <c r="L804" s="168"/>
      <c r="M804" s="168"/>
      <c r="N804" s="168"/>
      <c r="O804" s="168"/>
      <c r="P804" s="168"/>
      <c r="Q804" s="168"/>
      <c r="R804" s="168"/>
      <c r="S804" s="168"/>
      <c r="T804" s="168"/>
      <c r="U804" s="168"/>
      <c r="V804" s="168"/>
      <c r="W804" s="168"/>
      <c r="X804" s="168"/>
      <c r="Y804" s="168"/>
      <c r="Z804" s="168"/>
    </row>
    <row r="805" spans="1:26" ht="15.75" customHeight="1" x14ac:dyDescent="0.25">
      <c r="A805" s="196" t="s">
        <v>1088</v>
      </c>
      <c r="B805" s="118" t="s">
        <v>593</v>
      </c>
      <c r="C805" s="118" t="s">
        <v>702</v>
      </c>
      <c r="D805" s="206"/>
      <c r="E805" s="202">
        <v>45000</v>
      </c>
      <c r="F805" s="109">
        <f t="shared" si="0"/>
        <v>2737924.990000003</v>
      </c>
      <c r="G805" s="107"/>
      <c r="H805" s="107"/>
      <c r="I805" s="168"/>
      <c r="J805" s="168"/>
      <c r="K805" s="168"/>
      <c r="L805" s="168"/>
      <c r="M805" s="168"/>
      <c r="N805" s="168"/>
      <c r="O805" s="168"/>
      <c r="P805" s="168"/>
      <c r="Q805" s="168"/>
      <c r="R805" s="168"/>
      <c r="S805" s="168"/>
      <c r="T805" s="168"/>
      <c r="U805" s="168"/>
      <c r="V805" s="168"/>
      <c r="W805" s="168"/>
      <c r="X805" s="168"/>
      <c r="Y805" s="168"/>
      <c r="Z805" s="168"/>
    </row>
    <row r="806" spans="1:26" ht="15.75" customHeight="1" x14ac:dyDescent="0.25">
      <c r="A806" s="196" t="s">
        <v>1088</v>
      </c>
      <c r="B806" s="107"/>
      <c r="C806" s="118" t="s">
        <v>794</v>
      </c>
      <c r="D806" s="206"/>
      <c r="E806" s="202">
        <v>8315.2099999999991</v>
      </c>
      <c r="F806" s="109">
        <f t="shared" si="0"/>
        <v>2729609.7800000031</v>
      </c>
      <c r="G806" s="107"/>
      <c r="H806" s="107"/>
      <c r="I806" s="168"/>
      <c r="J806" s="168"/>
      <c r="K806" s="168"/>
      <c r="L806" s="168"/>
      <c r="M806" s="168"/>
      <c r="N806" s="168"/>
      <c r="O806" s="168"/>
      <c r="P806" s="168"/>
      <c r="Q806" s="168"/>
      <c r="R806" s="168"/>
      <c r="S806" s="168"/>
      <c r="T806" s="168"/>
      <c r="U806" s="168"/>
      <c r="V806" s="168"/>
      <c r="W806" s="168"/>
      <c r="X806" s="168"/>
      <c r="Y806" s="168"/>
      <c r="Z806" s="168"/>
    </row>
    <row r="807" spans="1:26" ht="15.75" customHeight="1" x14ac:dyDescent="0.25">
      <c r="A807" s="191">
        <v>44573</v>
      </c>
      <c r="B807" s="118" t="s">
        <v>596</v>
      </c>
      <c r="C807" s="118" t="s">
        <v>247</v>
      </c>
      <c r="D807" s="201">
        <v>20000</v>
      </c>
      <c r="E807" s="109"/>
      <c r="F807" s="109">
        <f t="shared" si="0"/>
        <v>2749609.7800000031</v>
      </c>
      <c r="G807" s="107"/>
      <c r="H807" s="107"/>
      <c r="I807" s="168"/>
      <c r="J807" s="168"/>
      <c r="K807" s="168"/>
      <c r="L807" s="168"/>
      <c r="M807" s="168"/>
      <c r="N807" s="168"/>
      <c r="O807" s="168"/>
      <c r="P807" s="168"/>
      <c r="Q807" s="168"/>
      <c r="R807" s="168"/>
      <c r="S807" s="168"/>
      <c r="T807" s="168"/>
      <c r="U807" s="168"/>
      <c r="V807" s="168"/>
      <c r="W807" s="168"/>
      <c r="X807" s="168"/>
      <c r="Y807" s="168"/>
      <c r="Z807" s="168"/>
    </row>
    <row r="808" spans="1:26" ht="15.75" customHeight="1" x14ac:dyDescent="0.25">
      <c r="A808" s="191">
        <v>44573</v>
      </c>
      <c r="B808" s="118" t="s">
        <v>593</v>
      </c>
      <c r="C808" s="118" t="s">
        <v>413</v>
      </c>
      <c r="D808" s="201">
        <v>50000</v>
      </c>
      <c r="E808" s="109"/>
      <c r="F808" s="109">
        <f t="shared" si="0"/>
        <v>2799609.7800000031</v>
      </c>
      <c r="G808" s="107"/>
      <c r="H808" s="107"/>
      <c r="I808" s="168"/>
      <c r="J808" s="168"/>
      <c r="K808" s="168"/>
      <c r="L808" s="168"/>
      <c r="M808" s="168"/>
      <c r="N808" s="168"/>
      <c r="O808" s="168"/>
      <c r="P808" s="168"/>
      <c r="Q808" s="168"/>
      <c r="R808" s="168"/>
      <c r="S808" s="168"/>
      <c r="T808" s="168"/>
      <c r="U808" s="168"/>
      <c r="V808" s="168"/>
      <c r="W808" s="168"/>
      <c r="X808" s="168"/>
      <c r="Y808" s="168"/>
      <c r="Z808" s="168"/>
    </row>
    <row r="809" spans="1:26" ht="15.75" customHeight="1" x14ac:dyDescent="0.25">
      <c r="A809" s="191">
        <v>44573</v>
      </c>
      <c r="B809" s="118" t="s">
        <v>596</v>
      </c>
      <c r="C809" s="118" t="s">
        <v>826</v>
      </c>
      <c r="D809" s="206"/>
      <c r="E809" s="202">
        <v>53.75</v>
      </c>
      <c r="F809" s="109">
        <f t="shared" si="0"/>
        <v>2799556.0300000031</v>
      </c>
      <c r="G809" s="107"/>
      <c r="H809" s="107"/>
      <c r="I809" s="168"/>
      <c r="J809" s="168"/>
      <c r="K809" s="168"/>
      <c r="L809" s="168"/>
      <c r="M809" s="168"/>
      <c r="N809" s="168"/>
      <c r="O809" s="168"/>
      <c r="P809" s="168"/>
      <c r="Q809" s="168"/>
      <c r="R809" s="168"/>
      <c r="S809" s="168"/>
      <c r="T809" s="168"/>
      <c r="U809" s="168"/>
      <c r="V809" s="168"/>
      <c r="W809" s="168"/>
      <c r="X809" s="168"/>
      <c r="Y809" s="168"/>
      <c r="Z809" s="168"/>
    </row>
    <row r="810" spans="1:26" ht="15.75" customHeight="1" x14ac:dyDescent="0.25">
      <c r="A810" s="191">
        <v>44573</v>
      </c>
      <c r="B810" s="118" t="s">
        <v>596</v>
      </c>
      <c r="C810" s="118" t="s">
        <v>1085</v>
      </c>
      <c r="D810" s="201"/>
      <c r="E810" s="202">
        <v>137050</v>
      </c>
      <c r="F810" s="109">
        <f t="shared" si="0"/>
        <v>2662506.0300000031</v>
      </c>
      <c r="G810" s="107"/>
      <c r="H810" s="107"/>
      <c r="I810" s="168"/>
      <c r="J810" s="168"/>
      <c r="K810" s="168"/>
      <c r="L810" s="168"/>
      <c r="M810" s="168"/>
      <c r="N810" s="168"/>
      <c r="O810" s="168"/>
      <c r="P810" s="168"/>
      <c r="Q810" s="168"/>
      <c r="R810" s="168"/>
      <c r="S810" s="168"/>
      <c r="T810" s="168"/>
      <c r="U810" s="168"/>
      <c r="V810" s="168"/>
      <c r="W810" s="168"/>
      <c r="X810" s="168"/>
      <c r="Y810" s="168"/>
      <c r="Z810" s="168"/>
    </row>
    <row r="811" spans="1:26" ht="15.75" customHeight="1" x14ac:dyDescent="0.25">
      <c r="A811" s="191">
        <v>44573</v>
      </c>
      <c r="B811" s="118" t="s">
        <v>704</v>
      </c>
      <c r="C811" s="118" t="s">
        <v>868</v>
      </c>
      <c r="D811" s="201">
        <v>20000</v>
      </c>
      <c r="E811" s="109"/>
      <c r="F811" s="109">
        <f t="shared" si="0"/>
        <v>2682506.0300000031</v>
      </c>
      <c r="G811" s="107"/>
      <c r="H811" s="107"/>
      <c r="I811" s="168"/>
      <c r="J811" s="168"/>
      <c r="K811" s="168"/>
      <c r="L811" s="168"/>
      <c r="M811" s="168"/>
      <c r="N811" s="168"/>
      <c r="O811" s="168"/>
      <c r="P811" s="168"/>
      <c r="Q811" s="168"/>
      <c r="R811" s="168"/>
      <c r="S811" s="168"/>
      <c r="T811" s="168"/>
      <c r="U811" s="168"/>
      <c r="V811" s="168"/>
      <c r="W811" s="168"/>
      <c r="X811" s="168"/>
      <c r="Y811" s="168"/>
      <c r="Z811" s="168"/>
    </row>
    <row r="812" spans="1:26" ht="15.75" customHeight="1" x14ac:dyDescent="0.25">
      <c r="A812" s="191">
        <v>44573</v>
      </c>
      <c r="B812" s="118" t="s">
        <v>593</v>
      </c>
      <c r="C812" s="118" t="s">
        <v>748</v>
      </c>
      <c r="D812" s="201">
        <v>500</v>
      </c>
      <c r="E812" s="109"/>
      <c r="F812" s="109">
        <f t="shared" si="0"/>
        <v>2683006.0300000031</v>
      </c>
      <c r="G812" s="107"/>
      <c r="H812" s="107"/>
      <c r="I812" s="168"/>
      <c r="J812" s="168"/>
      <c r="K812" s="168"/>
      <c r="L812" s="168"/>
      <c r="M812" s="168"/>
      <c r="N812" s="168"/>
      <c r="O812" s="168"/>
      <c r="P812" s="168"/>
      <c r="Q812" s="168"/>
      <c r="R812" s="168"/>
      <c r="S812" s="168"/>
      <c r="T812" s="168"/>
      <c r="U812" s="168"/>
      <c r="V812" s="168"/>
      <c r="W812" s="168"/>
      <c r="X812" s="168"/>
      <c r="Y812" s="168"/>
      <c r="Z812" s="168"/>
    </row>
    <row r="813" spans="1:26" ht="15.75" customHeight="1" x14ac:dyDescent="0.25">
      <c r="A813" s="191">
        <v>44663</v>
      </c>
      <c r="B813" s="107"/>
      <c r="C813" s="118" t="s">
        <v>767</v>
      </c>
      <c r="D813" s="206"/>
      <c r="E813" s="202">
        <v>350</v>
      </c>
      <c r="F813" s="109">
        <f t="shared" si="0"/>
        <v>2682656.0300000031</v>
      </c>
      <c r="G813" s="107"/>
      <c r="H813" s="107"/>
      <c r="I813" s="168"/>
      <c r="J813" s="168"/>
      <c r="K813" s="168"/>
      <c r="L813" s="168"/>
      <c r="M813" s="168"/>
      <c r="N813" s="168"/>
      <c r="O813" s="168"/>
      <c r="P813" s="168"/>
      <c r="Q813" s="168"/>
      <c r="R813" s="168"/>
      <c r="S813" s="168"/>
      <c r="T813" s="168"/>
      <c r="U813" s="168"/>
      <c r="V813" s="168"/>
      <c r="W813" s="168"/>
      <c r="X813" s="168"/>
      <c r="Y813" s="168"/>
      <c r="Z813" s="168"/>
    </row>
    <row r="814" spans="1:26" ht="15.75" customHeight="1" x14ac:dyDescent="0.25">
      <c r="A814" s="191">
        <v>44693</v>
      </c>
      <c r="B814" s="118" t="s">
        <v>593</v>
      </c>
      <c r="C814" s="118" t="s">
        <v>748</v>
      </c>
      <c r="D814" s="206"/>
      <c r="E814" s="202">
        <v>300000</v>
      </c>
      <c r="F814" s="109">
        <f t="shared" si="0"/>
        <v>2382656.0300000031</v>
      </c>
      <c r="G814" s="107"/>
      <c r="H814" s="107"/>
      <c r="I814" s="168"/>
      <c r="J814" s="168"/>
      <c r="K814" s="168"/>
      <c r="L814" s="168"/>
      <c r="M814" s="168"/>
      <c r="N814" s="168"/>
      <c r="O814" s="168"/>
      <c r="P814" s="168"/>
      <c r="Q814" s="168"/>
      <c r="R814" s="168"/>
      <c r="S814" s="168"/>
      <c r="T814" s="168"/>
      <c r="U814" s="168"/>
      <c r="V814" s="168"/>
      <c r="W814" s="168"/>
      <c r="X814" s="168"/>
      <c r="Y814" s="168"/>
      <c r="Z814" s="168"/>
    </row>
    <row r="815" spans="1:26" ht="15.75" customHeight="1" x14ac:dyDescent="0.25">
      <c r="A815" s="195">
        <v>44693</v>
      </c>
      <c r="B815" s="118" t="s">
        <v>596</v>
      </c>
      <c r="C815" s="118" t="s">
        <v>826</v>
      </c>
      <c r="D815" s="206"/>
      <c r="E815" s="202">
        <v>26.88</v>
      </c>
      <c r="F815" s="109">
        <f t="shared" si="0"/>
        <v>2382629.1500000032</v>
      </c>
      <c r="G815" s="107"/>
      <c r="H815" s="107"/>
      <c r="I815" s="168"/>
      <c r="J815" s="168"/>
      <c r="K815" s="168"/>
      <c r="L815" s="168"/>
      <c r="M815" s="168"/>
      <c r="N815" s="168"/>
      <c r="O815" s="168"/>
      <c r="P815" s="168"/>
      <c r="Q815" s="168"/>
      <c r="R815" s="168"/>
      <c r="S815" s="168"/>
      <c r="T815" s="168"/>
      <c r="U815" s="168"/>
      <c r="V815" s="168"/>
      <c r="W815" s="168"/>
      <c r="X815" s="168"/>
      <c r="Y815" s="168"/>
      <c r="Z815" s="168"/>
    </row>
    <row r="816" spans="1:26" ht="15.75" customHeight="1" x14ac:dyDescent="0.25">
      <c r="A816" s="195">
        <v>44693</v>
      </c>
      <c r="B816" s="118" t="s">
        <v>596</v>
      </c>
      <c r="C816" s="209" t="s">
        <v>1090</v>
      </c>
      <c r="D816" s="206"/>
      <c r="E816" s="210">
        <v>24140</v>
      </c>
      <c r="F816" s="109">
        <f t="shared" si="0"/>
        <v>2358489.1500000032</v>
      </c>
      <c r="G816" s="107"/>
      <c r="H816" s="107"/>
      <c r="I816" s="168"/>
      <c r="J816" s="168"/>
      <c r="K816" s="168"/>
      <c r="L816" s="168"/>
      <c r="M816" s="168"/>
      <c r="N816" s="168"/>
      <c r="O816" s="168"/>
      <c r="P816" s="168"/>
      <c r="Q816" s="168"/>
      <c r="R816" s="168"/>
      <c r="S816" s="168"/>
      <c r="T816" s="168"/>
      <c r="U816" s="168"/>
      <c r="V816" s="168"/>
      <c r="W816" s="168"/>
      <c r="X816" s="168"/>
      <c r="Y816" s="168"/>
      <c r="Z816" s="168"/>
    </row>
    <row r="817" spans="1:26" ht="15.75" customHeight="1" x14ac:dyDescent="0.25">
      <c r="A817" s="195">
        <v>44693</v>
      </c>
      <c r="B817" s="118" t="s">
        <v>596</v>
      </c>
      <c r="C817" s="209" t="s">
        <v>1091</v>
      </c>
      <c r="D817" s="206"/>
      <c r="E817" s="210">
        <v>53.75</v>
      </c>
      <c r="F817" s="109">
        <f t="shared" si="0"/>
        <v>2358435.4000000032</v>
      </c>
      <c r="G817" s="107"/>
      <c r="H817" s="107"/>
      <c r="I817" s="168"/>
      <c r="J817" s="168"/>
      <c r="K817" s="168"/>
      <c r="L817" s="168"/>
      <c r="M817" s="168"/>
      <c r="N817" s="168"/>
      <c r="O817" s="168"/>
      <c r="P817" s="168"/>
      <c r="Q817" s="168"/>
      <c r="R817" s="168"/>
      <c r="S817" s="168"/>
      <c r="T817" s="168"/>
      <c r="U817" s="168"/>
      <c r="V817" s="168"/>
      <c r="W817" s="168"/>
      <c r="X817" s="168"/>
      <c r="Y817" s="168"/>
      <c r="Z817" s="168"/>
    </row>
    <row r="818" spans="1:26" ht="15.75" customHeight="1" x14ac:dyDescent="0.25">
      <c r="A818" s="195">
        <v>44693</v>
      </c>
      <c r="B818" s="118" t="s">
        <v>596</v>
      </c>
      <c r="C818" s="209" t="s">
        <v>1092</v>
      </c>
      <c r="D818" s="206"/>
      <c r="E818" s="202">
        <v>120000</v>
      </c>
      <c r="F818" s="109">
        <f t="shared" si="0"/>
        <v>2238435.4000000032</v>
      </c>
      <c r="G818" s="107"/>
      <c r="H818" s="107"/>
      <c r="I818" s="168"/>
      <c r="J818" s="168"/>
      <c r="K818" s="168"/>
      <c r="L818" s="168"/>
      <c r="M818" s="168"/>
      <c r="N818" s="168"/>
      <c r="O818" s="168"/>
      <c r="P818" s="168"/>
      <c r="Q818" s="168"/>
      <c r="R818" s="168"/>
      <c r="S818" s="168"/>
      <c r="T818" s="168"/>
      <c r="U818" s="168"/>
      <c r="V818" s="168"/>
      <c r="W818" s="168"/>
      <c r="X818" s="168"/>
      <c r="Y818" s="168"/>
      <c r="Z818" s="168"/>
    </row>
    <row r="819" spans="1:26" ht="15.75" customHeight="1" x14ac:dyDescent="0.25">
      <c r="A819" s="189">
        <v>44693</v>
      </c>
      <c r="B819" s="118" t="s">
        <v>596</v>
      </c>
      <c r="C819" s="209" t="s">
        <v>1091</v>
      </c>
      <c r="D819" s="206"/>
      <c r="E819" s="210">
        <v>26.88</v>
      </c>
      <c r="F819" s="109">
        <f t="shared" si="0"/>
        <v>2238408.5200000033</v>
      </c>
      <c r="G819" s="107"/>
      <c r="H819" s="107"/>
      <c r="I819" s="168"/>
      <c r="J819" s="168"/>
      <c r="K819" s="168"/>
      <c r="L819" s="168"/>
      <c r="M819" s="168"/>
      <c r="N819" s="168"/>
      <c r="O819" s="168"/>
      <c r="P819" s="168"/>
      <c r="Q819" s="168"/>
      <c r="R819" s="168"/>
      <c r="S819" s="168"/>
      <c r="T819" s="168"/>
      <c r="U819" s="168"/>
      <c r="V819" s="168"/>
      <c r="W819" s="168"/>
      <c r="X819" s="168"/>
      <c r="Y819" s="168"/>
      <c r="Z819" s="168"/>
    </row>
    <row r="820" spans="1:26" ht="15.75" customHeight="1" x14ac:dyDescent="0.25">
      <c r="A820" s="189">
        <v>44693</v>
      </c>
      <c r="B820" s="118" t="s">
        <v>596</v>
      </c>
      <c r="C820" s="209" t="s">
        <v>1093</v>
      </c>
      <c r="D820" s="206"/>
      <c r="E820" s="210">
        <v>15500</v>
      </c>
      <c r="F820" s="109">
        <f t="shared" si="0"/>
        <v>2222908.5200000033</v>
      </c>
      <c r="G820" s="107"/>
      <c r="H820" s="107"/>
      <c r="I820" s="168"/>
      <c r="J820" s="168"/>
      <c r="K820" s="168"/>
      <c r="L820" s="168"/>
      <c r="M820" s="168"/>
      <c r="N820" s="168"/>
      <c r="O820" s="168"/>
      <c r="P820" s="168"/>
      <c r="Q820" s="168"/>
      <c r="R820" s="168"/>
      <c r="S820" s="168"/>
      <c r="T820" s="168"/>
      <c r="U820" s="168"/>
      <c r="V820" s="168"/>
      <c r="W820" s="168"/>
      <c r="X820" s="168"/>
      <c r="Y820" s="168"/>
      <c r="Z820" s="168"/>
    </row>
    <row r="821" spans="1:26" ht="15.75" customHeight="1" x14ac:dyDescent="0.25">
      <c r="A821" s="189">
        <v>44693</v>
      </c>
      <c r="B821" s="118" t="s">
        <v>704</v>
      </c>
      <c r="C821" s="209" t="s">
        <v>749</v>
      </c>
      <c r="D821" s="201">
        <v>500</v>
      </c>
      <c r="E821" s="109"/>
      <c r="F821" s="109">
        <f t="shared" si="0"/>
        <v>2223408.5200000033</v>
      </c>
      <c r="G821" s="107"/>
      <c r="H821" s="107"/>
      <c r="I821" s="168"/>
      <c r="J821" s="168"/>
      <c r="K821" s="168"/>
      <c r="L821" s="168"/>
      <c r="M821" s="168"/>
      <c r="N821" s="168"/>
      <c r="O821" s="168"/>
      <c r="P821" s="168"/>
      <c r="Q821" s="168"/>
      <c r="R821" s="168"/>
      <c r="S821" s="168"/>
      <c r="T821" s="168"/>
      <c r="U821" s="168"/>
      <c r="V821" s="168"/>
      <c r="W821" s="168"/>
      <c r="X821" s="168"/>
      <c r="Y821" s="168"/>
      <c r="Z821" s="168"/>
    </row>
    <row r="822" spans="1:26" ht="15.75" customHeight="1" x14ac:dyDescent="0.25">
      <c r="A822" s="189">
        <v>44724</v>
      </c>
      <c r="B822" s="118" t="s">
        <v>593</v>
      </c>
      <c r="C822" s="209" t="s">
        <v>45</v>
      </c>
      <c r="D822" s="206"/>
      <c r="E822" s="210">
        <v>602650</v>
      </c>
      <c r="F822" s="109">
        <f t="shared" si="0"/>
        <v>1620758.5200000033</v>
      </c>
      <c r="G822" s="107"/>
      <c r="H822" s="107"/>
      <c r="I822" s="168"/>
      <c r="J822" s="168"/>
      <c r="K822" s="168"/>
      <c r="L822" s="168"/>
      <c r="M822" s="168"/>
      <c r="N822" s="168"/>
      <c r="O822" s="168"/>
      <c r="P822" s="168"/>
      <c r="Q822" s="168"/>
      <c r="R822" s="168"/>
      <c r="S822" s="168"/>
      <c r="T822" s="168"/>
      <c r="U822" s="168"/>
      <c r="V822" s="168"/>
      <c r="W822" s="168"/>
      <c r="X822" s="168"/>
      <c r="Y822" s="168"/>
      <c r="Z822" s="168"/>
    </row>
    <row r="823" spans="1:26" ht="15.75" customHeight="1" x14ac:dyDescent="0.25">
      <c r="A823" s="189">
        <v>44724</v>
      </c>
      <c r="B823" s="118" t="s">
        <v>596</v>
      </c>
      <c r="C823" s="209" t="s">
        <v>1055</v>
      </c>
      <c r="D823" s="211">
        <v>60000</v>
      </c>
      <c r="E823" s="109"/>
      <c r="F823" s="109">
        <f t="shared" si="0"/>
        <v>1680758.5200000033</v>
      </c>
      <c r="G823" s="107"/>
      <c r="H823" s="107"/>
      <c r="I823" s="168"/>
      <c r="J823" s="168"/>
      <c r="K823" s="168"/>
      <c r="L823" s="168"/>
      <c r="M823" s="168"/>
      <c r="N823" s="168"/>
      <c r="O823" s="168"/>
      <c r="P823" s="168"/>
      <c r="Q823" s="168"/>
      <c r="R823" s="168"/>
      <c r="S823" s="168"/>
      <c r="T823" s="168"/>
      <c r="U823" s="168"/>
      <c r="V823" s="168"/>
      <c r="W823" s="168"/>
      <c r="X823" s="168"/>
      <c r="Y823" s="168"/>
      <c r="Z823" s="168"/>
    </row>
    <row r="824" spans="1:26" ht="15.75" customHeight="1" x14ac:dyDescent="0.25">
      <c r="A824" s="189">
        <v>44724</v>
      </c>
      <c r="B824" s="118" t="s">
        <v>596</v>
      </c>
      <c r="C824" s="209" t="s">
        <v>1091</v>
      </c>
      <c r="D824" s="206"/>
      <c r="E824" s="210">
        <v>26.88</v>
      </c>
      <c r="F824" s="109">
        <f t="shared" si="0"/>
        <v>1680731.6400000034</v>
      </c>
      <c r="G824" s="107"/>
      <c r="H824" s="107"/>
      <c r="I824" s="168"/>
      <c r="J824" s="168"/>
      <c r="K824" s="168"/>
      <c r="L824" s="168"/>
      <c r="M824" s="168"/>
      <c r="N824" s="168"/>
      <c r="O824" s="168"/>
      <c r="P824" s="168"/>
      <c r="Q824" s="168"/>
      <c r="R824" s="168"/>
      <c r="S824" s="168"/>
      <c r="T824" s="168"/>
      <c r="U824" s="168"/>
      <c r="V824" s="168"/>
      <c r="W824" s="168"/>
      <c r="X824" s="168"/>
      <c r="Y824" s="168"/>
      <c r="Z824" s="168"/>
    </row>
    <row r="825" spans="1:26" ht="15.75" customHeight="1" x14ac:dyDescent="0.25">
      <c r="A825" s="189">
        <v>44724</v>
      </c>
      <c r="B825" s="118" t="s">
        <v>596</v>
      </c>
      <c r="C825" s="209" t="s">
        <v>1094</v>
      </c>
      <c r="D825" s="206"/>
      <c r="E825" s="202">
        <v>30000</v>
      </c>
      <c r="F825" s="109">
        <f t="shared" si="0"/>
        <v>1650731.6400000034</v>
      </c>
      <c r="G825" s="107"/>
      <c r="H825" s="107"/>
      <c r="I825" s="168"/>
      <c r="J825" s="168"/>
      <c r="K825" s="168"/>
      <c r="L825" s="168"/>
      <c r="M825" s="168"/>
      <c r="N825" s="168"/>
      <c r="O825" s="168"/>
      <c r="P825" s="168"/>
      <c r="Q825" s="168"/>
      <c r="R825" s="168"/>
      <c r="S825" s="168"/>
      <c r="T825" s="168"/>
      <c r="U825" s="168"/>
      <c r="V825" s="168"/>
      <c r="W825" s="168"/>
      <c r="X825" s="168"/>
      <c r="Y825" s="168"/>
      <c r="Z825" s="168"/>
    </row>
    <row r="826" spans="1:26" ht="15.75" customHeight="1" x14ac:dyDescent="0.25">
      <c r="A826" s="189">
        <v>44724</v>
      </c>
      <c r="B826" s="118" t="s">
        <v>596</v>
      </c>
      <c r="C826" s="209" t="s">
        <v>1091</v>
      </c>
      <c r="D826" s="211"/>
      <c r="E826" s="210">
        <v>53.75</v>
      </c>
      <c r="F826" s="109">
        <f t="shared" si="0"/>
        <v>1650677.8900000034</v>
      </c>
      <c r="G826" s="107"/>
      <c r="H826" s="107"/>
      <c r="I826" s="168"/>
      <c r="J826" s="168"/>
      <c r="K826" s="168"/>
      <c r="L826" s="168"/>
      <c r="M826" s="168"/>
      <c r="N826" s="168"/>
      <c r="O826" s="168"/>
      <c r="P826" s="168"/>
      <c r="Q826" s="168"/>
      <c r="R826" s="168"/>
      <c r="S826" s="168"/>
      <c r="T826" s="168"/>
      <c r="U826" s="168"/>
      <c r="V826" s="168"/>
      <c r="W826" s="168"/>
      <c r="X826" s="168"/>
      <c r="Y826" s="168"/>
      <c r="Z826" s="168"/>
    </row>
    <row r="827" spans="1:26" ht="15.75" customHeight="1" x14ac:dyDescent="0.25">
      <c r="A827" s="189">
        <v>44724</v>
      </c>
      <c r="B827" s="118" t="s">
        <v>596</v>
      </c>
      <c r="C827" s="209" t="s">
        <v>1095</v>
      </c>
      <c r="D827" s="206"/>
      <c r="E827" s="202">
        <v>85100</v>
      </c>
      <c r="F827" s="109">
        <f t="shared" si="0"/>
        <v>1565577.8900000034</v>
      </c>
      <c r="G827" s="107"/>
      <c r="H827" s="107"/>
      <c r="I827" s="168"/>
      <c r="J827" s="168"/>
      <c r="K827" s="168"/>
      <c r="L827" s="168"/>
      <c r="M827" s="168"/>
      <c r="N827" s="168"/>
      <c r="O827" s="168"/>
      <c r="P827" s="168"/>
      <c r="Q827" s="168"/>
      <c r="R827" s="168"/>
      <c r="S827" s="168"/>
      <c r="T827" s="168"/>
      <c r="U827" s="168"/>
      <c r="V827" s="168"/>
      <c r="W827" s="168"/>
      <c r="X827" s="168"/>
      <c r="Y827" s="168"/>
      <c r="Z827" s="168"/>
    </row>
    <row r="828" spans="1:26" ht="15.75" customHeight="1" x14ac:dyDescent="0.25">
      <c r="A828" s="212">
        <v>44724</v>
      </c>
      <c r="B828" s="188"/>
      <c r="C828" s="213" t="s">
        <v>1096</v>
      </c>
      <c r="D828" s="208">
        <v>53.75</v>
      </c>
      <c r="E828" s="179"/>
      <c r="F828" s="179">
        <f t="shared" si="0"/>
        <v>1565631.6400000034</v>
      </c>
      <c r="G828" s="188"/>
      <c r="H828" s="188"/>
      <c r="I828" s="198"/>
      <c r="J828" s="198"/>
      <c r="K828" s="198"/>
      <c r="L828" s="198"/>
      <c r="M828" s="198"/>
      <c r="N828" s="198"/>
      <c r="O828" s="198"/>
      <c r="P828" s="198"/>
      <c r="Q828" s="198"/>
      <c r="R828" s="198"/>
      <c r="S828" s="198"/>
      <c r="T828" s="198"/>
      <c r="U828" s="198"/>
      <c r="V828" s="198"/>
      <c r="W828" s="198"/>
      <c r="X828" s="198"/>
      <c r="Y828" s="198"/>
      <c r="Z828" s="198"/>
    </row>
    <row r="829" spans="1:26" ht="15.75" customHeight="1" x14ac:dyDescent="0.25">
      <c r="A829" s="212">
        <v>44724</v>
      </c>
      <c r="B829" s="188"/>
      <c r="C829" s="213" t="s">
        <v>1097</v>
      </c>
      <c r="D829" s="208">
        <v>85100</v>
      </c>
      <c r="E829" s="179"/>
      <c r="F829" s="179">
        <f t="shared" si="0"/>
        <v>1650731.6400000034</v>
      </c>
      <c r="G829" s="188"/>
      <c r="H829" s="188"/>
      <c r="I829" s="198"/>
      <c r="J829" s="198"/>
      <c r="K829" s="198"/>
      <c r="L829" s="198"/>
      <c r="M829" s="198"/>
      <c r="N829" s="198"/>
      <c r="O829" s="198"/>
      <c r="P829" s="198"/>
      <c r="Q829" s="198"/>
      <c r="R829" s="198"/>
      <c r="S829" s="198"/>
      <c r="T829" s="198"/>
      <c r="U829" s="198"/>
      <c r="V829" s="198"/>
      <c r="W829" s="198"/>
      <c r="X829" s="198"/>
      <c r="Y829" s="198"/>
      <c r="Z829" s="198"/>
    </row>
    <row r="830" spans="1:26" ht="15.75" customHeight="1" x14ac:dyDescent="0.25">
      <c r="A830" s="189">
        <v>44724</v>
      </c>
      <c r="B830" s="107"/>
      <c r="C830" s="209" t="s">
        <v>1091</v>
      </c>
      <c r="D830" s="206"/>
      <c r="E830" s="202">
        <v>53.75</v>
      </c>
      <c r="F830" s="109">
        <f t="shared" si="0"/>
        <v>1650677.8900000034</v>
      </c>
      <c r="G830" s="107"/>
      <c r="H830" s="107"/>
      <c r="I830" s="168"/>
      <c r="J830" s="168"/>
      <c r="K830" s="168"/>
      <c r="L830" s="168"/>
      <c r="M830" s="168"/>
      <c r="N830" s="168"/>
      <c r="O830" s="168"/>
      <c r="P830" s="168"/>
      <c r="Q830" s="168"/>
      <c r="R830" s="168"/>
      <c r="S830" s="168"/>
      <c r="T830" s="168"/>
      <c r="U830" s="168"/>
      <c r="V830" s="168"/>
      <c r="W830" s="168"/>
      <c r="X830" s="168"/>
      <c r="Y830" s="168"/>
      <c r="Z830" s="168"/>
    </row>
    <row r="831" spans="1:26" ht="15.75" customHeight="1" x14ac:dyDescent="0.25">
      <c r="A831" s="189">
        <v>44724</v>
      </c>
      <c r="B831" s="118" t="s">
        <v>596</v>
      </c>
      <c r="C831" s="209" t="s">
        <v>1098</v>
      </c>
      <c r="D831" s="206"/>
      <c r="E831" s="202">
        <v>85100</v>
      </c>
      <c r="F831" s="109">
        <f t="shared" si="0"/>
        <v>1565577.8900000034</v>
      </c>
      <c r="G831" s="107"/>
      <c r="H831" s="107"/>
      <c r="I831" s="168"/>
      <c r="J831" s="168"/>
      <c r="K831" s="168"/>
      <c r="L831" s="168"/>
      <c r="M831" s="168"/>
      <c r="N831" s="168"/>
      <c r="O831" s="168"/>
      <c r="P831" s="168"/>
      <c r="Q831" s="168"/>
      <c r="R831" s="168"/>
      <c r="S831" s="168"/>
      <c r="T831" s="168"/>
      <c r="U831" s="168"/>
      <c r="V831" s="168"/>
      <c r="W831" s="168"/>
      <c r="X831" s="168"/>
      <c r="Y831" s="168"/>
      <c r="Z831" s="168"/>
    </row>
    <row r="832" spans="1:26" ht="15.75" customHeight="1" x14ac:dyDescent="0.25">
      <c r="A832" s="189">
        <v>44724</v>
      </c>
      <c r="B832" s="118" t="s">
        <v>596</v>
      </c>
      <c r="C832" s="118" t="s">
        <v>1099</v>
      </c>
      <c r="D832" s="201">
        <v>30000</v>
      </c>
      <c r="E832" s="109"/>
      <c r="F832" s="109">
        <f t="shared" si="0"/>
        <v>1595577.8900000034</v>
      </c>
      <c r="G832" s="107"/>
      <c r="H832" s="107"/>
      <c r="I832" s="168"/>
      <c r="J832" s="168"/>
      <c r="K832" s="168"/>
      <c r="L832" s="168"/>
      <c r="M832" s="168"/>
      <c r="N832" s="168"/>
      <c r="O832" s="168"/>
      <c r="P832" s="168"/>
      <c r="Q832" s="168"/>
      <c r="R832" s="168"/>
      <c r="S832" s="168"/>
      <c r="T832" s="168"/>
      <c r="U832" s="168"/>
      <c r="V832" s="168"/>
      <c r="W832" s="168"/>
      <c r="X832" s="168"/>
      <c r="Y832" s="168"/>
      <c r="Z832" s="168"/>
    </row>
    <row r="833" spans="1:26" ht="15.75" customHeight="1" x14ac:dyDescent="0.25">
      <c r="A833" s="189">
        <v>44785</v>
      </c>
      <c r="B833" s="118" t="s">
        <v>593</v>
      </c>
      <c r="C833" s="209" t="s">
        <v>1100</v>
      </c>
      <c r="D833" s="206"/>
      <c r="E833" s="202">
        <v>300000</v>
      </c>
      <c r="F833" s="109">
        <f t="shared" si="0"/>
        <v>1295577.8900000034</v>
      </c>
      <c r="G833" s="107"/>
      <c r="H833" s="107"/>
      <c r="I833" s="168"/>
      <c r="J833" s="168"/>
      <c r="K833" s="168"/>
      <c r="L833" s="168"/>
      <c r="M833" s="168"/>
      <c r="N833" s="168"/>
      <c r="O833" s="168"/>
      <c r="P833" s="168"/>
      <c r="Q833" s="168"/>
      <c r="R833" s="168"/>
      <c r="S833" s="168"/>
      <c r="T833" s="168"/>
      <c r="U833" s="168"/>
      <c r="V833" s="168"/>
      <c r="W833" s="168"/>
      <c r="X833" s="168"/>
      <c r="Y833" s="168"/>
      <c r="Z833" s="168"/>
    </row>
    <row r="834" spans="1:26" ht="15.75" customHeight="1" x14ac:dyDescent="0.25">
      <c r="A834" s="189" t="s">
        <v>750</v>
      </c>
      <c r="B834" s="214"/>
      <c r="C834" s="209" t="s">
        <v>751</v>
      </c>
      <c r="D834" s="201">
        <v>1000</v>
      </c>
      <c r="E834" s="109"/>
      <c r="F834" s="109">
        <f t="shared" si="0"/>
        <v>1296577.8900000034</v>
      </c>
      <c r="G834" s="107"/>
      <c r="H834" s="107"/>
      <c r="I834" s="168"/>
      <c r="J834" s="168"/>
      <c r="K834" s="168"/>
      <c r="L834" s="168"/>
      <c r="M834" s="168"/>
      <c r="N834" s="168"/>
      <c r="O834" s="168"/>
      <c r="P834" s="168"/>
      <c r="Q834" s="168"/>
      <c r="R834" s="168"/>
      <c r="S834" s="168"/>
      <c r="T834" s="168"/>
      <c r="U834" s="168"/>
      <c r="V834" s="168"/>
      <c r="W834" s="168"/>
      <c r="X834" s="168"/>
      <c r="Y834" s="168"/>
      <c r="Z834" s="168"/>
    </row>
    <row r="835" spans="1:26" ht="15.75" customHeight="1" x14ac:dyDescent="0.25">
      <c r="A835" s="189">
        <v>44816</v>
      </c>
      <c r="B835" s="107"/>
      <c r="C835" s="209" t="s">
        <v>413</v>
      </c>
      <c r="D835" s="206"/>
      <c r="E835" s="202">
        <v>200000</v>
      </c>
      <c r="F835" s="109">
        <f t="shared" si="0"/>
        <v>1096577.8900000034</v>
      </c>
      <c r="G835" s="107"/>
      <c r="H835" s="107"/>
      <c r="I835" s="168"/>
      <c r="J835" s="168"/>
      <c r="K835" s="168"/>
      <c r="L835" s="168"/>
      <c r="M835" s="168"/>
      <c r="N835" s="168"/>
      <c r="O835" s="168"/>
      <c r="P835" s="168"/>
      <c r="Q835" s="168"/>
      <c r="R835" s="168"/>
      <c r="S835" s="168"/>
      <c r="T835" s="168"/>
      <c r="U835" s="168"/>
      <c r="V835" s="168"/>
      <c r="W835" s="168"/>
      <c r="X835" s="168"/>
      <c r="Y835" s="168"/>
      <c r="Z835" s="168"/>
    </row>
    <row r="836" spans="1:26" ht="15.75" customHeight="1" x14ac:dyDescent="0.25">
      <c r="A836" s="189">
        <v>44816</v>
      </c>
      <c r="B836" s="118" t="s">
        <v>593</v>
      </c>
      <c r="C836" s="209" t="s">
        <v>1101</v>
      </c>
      <c r="D836" s="206"/>
      <c r="E836" s="202">
        <v>500000</v>
      </c>
      <c r="F836" s="109">
        <f t="shared" si="0"/>
        <v>596577.89000000339</v>
      </c>
      <c r="G836" s="107"/>
      <c r="H836" s="107"/>
      <c r="I836" s="168"/>
      <c r="J836" s="168"/>
      <c r="K836" s="168"/>
      <c r="L836" s="168"/>
      <c r="M836" s="168"/>
      <c r="N836" s="168"/>
      <c r="O836" s="168"/>
      <c r="P836" s="168"/>
      <c r="Q836" s="168"/>
      <c r="R836" s="168"/>
      <c r="S836" s="168"/>
      <c r="T836" s="168"/>
      <c r="U836" s="168"/>
      <c r="V836" s="168"/>
      <c r="W836" s="168"/>
      <c r="X836" s="168"/>
      <c r="Y836" s="168"/>
      <c r="Z836" s="168"/>
    </row>
    <row r="837" spans="1:26" ht="15.75" customHeight="1" x14ac:dyDescent="0.25">
      <c r="A837" s="189">
        <v>44877</v>
      </c>
      <c r="B837" s="107"/>
      <c r="C837" s="118" t="s">
        <v>767</v>
      </c>
      <c r="D837" s="206"/>
      <c r="E837" s="202">
        <v>100</v>
      </c>
      <c r="F837" s="109">
        <f t="shared" si="0"/>
        <v>596477.89000000339</v>
      </c>
      <c r="G837" s="107"/>
      <c r="H837" s="107"/>
      <c r="I837" s="168"/>
      <c r="J837" s="168"/>
      <c r="K837" s="168"/>
      <c r="L837" s="168"/>
      <c r="M837" s="168"/>
      <c r="N837" s="168"/>
      <c r="O837" s="168"/>
      <c r="P837" s="168"/>
      <c r="Q837" s="168"/>
      <c r="R837" s="168"/>
      <c r="S837" s="168"/>
      <c r="T837" s="168"/>
      <c r="U837" s="168"/>
      <c r="V837" s="168"/>
      <c r="W837" s="168"/>
      <c r="X837" s="168"/>
      <c r="Y837" s="168"/>
      <c r="Z837" s="168"/>
    </row>
    <row r="838" spans="1:26" ht="15.75" customHeight="1" x14ac:dyDescent="0.25">
      <c r="A838" s="195">
        <v>44907</v>
      </c>
      <c r="B838" s="107"/>
      <c r="C838" s="209" t="s">
        <v>1102</v>
      </c>
      <c r="D838" s="211">
        <v>1807438.11</v>
      </c>
      <c r="E838" s="109"/>
      <c r="F838" s="109">
        <f t="shared" si="0"/>
        <v>2403916.0000000037</v>
      </c>
      <c r="G838" s="107"/>
      <c r="H838" s="107"/>
      <c r="I838" s="168"/>
      <c r="J838" s="168"/>
      <c r="K838" s="168"/>
      <c r="L838" s="168"/>
      <c r="M838" s="168"/>
      <c r="N838" s="168"/>
      <c r="O838" s="168"/>
      <c r="P838" s="168"/>
      <c r="Q838" s="168"/>
      <c r="R838" s="168"/>
      <c r="S838" s="168"/>
      <c r="T838" s="168"/>
      <c r="U838" s="168"/>
      <c r="V838" s="168"/>
      <c r="W838" s="168"/>
      <c r="X838" s="168"/>
      <c r="Y838" s="168"/>
      <c r="Z838" s="168"/>
    </row>
    <row r="839" spans="1:26" ht="15.75" customHeight="1" x14ac:dyDescent="0.25">
      <c r="A839" s="195">
        <v>44907</v>
      </c>
      <c r="B839" s="107"/>
      <c r="C839" s="209" t="s">
        <v>1103</v>
      </c>
      <c r="D839" s="211">
        <v>407666.66</v>
      </c>
      <c r="E839" s="109"/>
      <c r="F839" s="109">
        <f t="shared" si="0"/>
        <v>2811582.6600000039</v>
      </c>
      <c r="G839" s="107"/>
      <c r="H839" s="107"/>
      <c r="I839" s="168"/>
      <c r="J839" s="168"/>
      <c r="K839" s="168"/>
      <c r="L839" s="168"/>
      <c r="M839" s="168"/>
      <c r="N839" s="168"/>
      <c r="O839" s="168"/>
      <c r="P839" s="168"/>
      <c r="Q839" s="168"/>
      <c r="R839" s="168"/>
      <c r="S839" s="168"/>
      <c r="T839" s="168"/>
      <c r="U839" s="168"/>
      <c r="V839" s="168"/>
      <c r="W839" s="168"/>
      <c r="X839" s="168"/>
      <c r="Y839" s="168"/>
      <c r="Z839" s="168"/>
    </row>
    <row r="840" spans="1:26" ht="15.75" customHeight="1" x14ac:dyDescent="0.25">
      <c r="A840" s="195">
        <v>44907</v>
      </c>
      <c r="B840" s="107"/>
      <c r="C840" s="209" t="s">
        <v>1104</v>
      </c>
      <c r="D840" s="211">
        <v>440850</v>
      </c>
      <c r="E840" s="109"/>
      <c r="F840" s="109">
        <f t="shared" si="0"/>
        <v>3252432.6600000039</v>
      </c>
      <c r="G840" s="107"/>
      <c r="H840" s="107"/>
      <c r="I840" s="168"/>
      <c r="J840" s="168"/>
      <c r="K840" s="168"/>
      <c r="L840" s="168"/>
      <c r="M840" s="168"/>
      <c r="N840" s="168"/>
      <c r="O840" s="168"/>
      <c r="P840" s="168"/>
      <c r="Q840" s="168"/>
      <c r="R840" s="168"/>
      <c r="S840" s="168"/>
      <c r="T840" s="168"/>
      <c r="U840" s="168"/>
      <c r="V840" s="168"/>
      <c r="W840" s="168"/>
      <c r="X840" s="168"/>
      <c r="Y840" s="168"/>
      <c r="Z840" s="168"/>
    </row>
    <row r="841" spans="1:26" ht="15.75" customHeight="1" x14ac:dyDescent="0.25">
      <c r="A841" s="196" t="s">
        <v>752</v>
      </c>
      <c r="B841" s="118" t="s">
        <v>593</v>
      </c>
      <c r="C841" s="209" t="s">
        <v>221</v>
      </c>
      <c r="D841" s="206"/>
      <c r="E841" s="202">
        <v>200000</v>
      </c>
      <c r="F841" s="109">
        <f t="shared" si="0"/>
        <v>3052432.6600000039</v>
      </c>
      <c r="G841" s="107"/>
      <c r="H841" s="107"/>
      <c r="I841" s="168"/>
      <c r="J841" s="168"/>
      <c r="K841" s="168"/>
      <c r="L841" s="168"/>
      <c r="M841" s="168"/>
      <c r="N841" s="168"/>
      <c r="O841" s="168"/>
      <c r="P841" s="168"/>
      <c r="Q841" s="168"/>
      <c r="R841" s="168"/>
      <c r="S841" s="168"/>
      <c r="T841" s="168"/>
      <c r="U841" s="168"/>
      <c r="V841" s="168"/>
      <c r="W841" s="168"/>
      <c r="X841" s="168"/>
      <c r="Y841" s="168"/>
      <c r="Z841" s="168"/>
    </row>
    <row r="842" spans="1:26" ht="15.75" customHeight="1" x14ac:dyDescent="0.25">
      <c r="A842" s="196" t="s">
        <v>752</v>
      </c>
      <c r="B842" s="107"/>
      <c r="C842" s="118" t="s">
        <v>1091</v>
      </c>
      <c r="D842" s="206"/>
      <c r="E842" s="210">
        <v>53.75</v>
      </c>
      <c r="F842" s="109">
        <f t="shared" si="0"/>
        <v>3052378.9100000039</v>
      </c>
      <c r="G842" s="107"/>
      <c r="H842" s="107"/>
      <c r="I842" s="168"/>
      <c r="J842" s="168"/>
      <c r="K842" s="168"/>
      <c r="L842" s="168"/>
      <c r="M842" s="168"/>
      <c r="N842" s="168"/>
      <c r="O842" s="168"/>
      <c r="P842" s="168"/>
      <c r="Q842" s="168"/>
      <c r="R842" s="168"/>
      <c r="S842" s="168"/>
      <c r="T842" s="168"/>
      <c r="U842" s="168"/>
      <c r="V842" s="168"/>
      <c r="W842" s="168"/>
      <c r="X842" s="168"/>
      <c r="Y842" s="168"/>
      <c r="Z842" s="168"/>
    </row>
    <row r="843" spans="1:26" ht="15.75" customHeight="1" x14ac:dyDescent="0.25">
      <c r="A843" s="196" t="s">
        <v>752</v>
      </c>
      <c r="B843" s="118" t="s">
        <v>596</v>
      </c>
      <c r="C843" s="209" t="s">
        <v>1105</v>
      </c>
      <c r="D843" s="206"/>
      <c r="E843" s="210">
        <v>55650</v>
      </c>
      <c r="F843" s="109">
        <f t="shared" si="0"/>
        <v>2996728.9100000039</v>
      </c>
      <c r="G843" s="107"/>
      <c r="H843" s="107"/>
      <c r="I843" s="168"/>
      <c r="J843" s="168"/>
      <c r="K843" s="168"/>
      <c r="L843" s="168"/>
      <c r="M843" s="168"/>
      <c r="N843" s="168"/>
      <c r="O843" s="168"/>
      <c r="P843" s="168"/>
      <c r="Q843" s="168"/>
      <c r="R843" s="168"/>
      <c r="S843" s="168"/>
      <c r="T843" s="168"/>
      <c r="U843" s="168"/>
      <c r="V843" s="168"/>
      <c r="W843" s="168"/>
      <c r="X843" s="168"/>
      <c r="Y843" s="168"/>
      <c r="Z843" s="168"/>
    </row>
    <row r="844" spans="1:26" ht="15.75" customHeight="1" x14ac:dyDescent="0.25">
      <c r="A844" s="196" t="s">
        <v>752</v>
      </c>
      <c r="B844" s="107"/>
      <c r="C844" s="118" t="s">
        <v>1091</v>
      </c>
      <c r="D844" s="206"/>
      <c r="E844" s="210">
        <v>53.75</v>
      </c>
      <c r="F844" s="109">
        <f t="shared" si="0"/>
        <v>2996675.1600000039</v>
      </c>
      <c r="G844" s="107"/>
      <c r="H844" s="107"/>
      <c r="I844" s="168"/>
      <c r="J844" s="168"/>
      <c r="K844" s="168"/>
      <c r="L844" s="168"/>
      <c r="M844" s="168"/>
      <c r="N844" s="168"/>
      <c r="O844" s="168"/>
      <c r="P844" s="168"/>
      <c r="Q844" s="168"/>
      <c r="R844" s="168"/>
      <c r="S844" s="168"/>
      <c r="T844" s="168"/>
      <c r="U844" s="168"/>
      <c r="V844" s="168"/>
      <c r="W844" s="168"/>
      <c r="X844" s="168"/>
      <c r="Y844" s="168"/>
      <c r="Z844" s="168"/>
    </row>
    <row r="845" spans="1:26" ht="15.75" customHeight="1" x14ac:dyDescent="0.25">
      <c r="A845" s="196" t="s">
        <v>752</v>
      </c>
      <c r="B845" s="118" t="s">
        <v>596</v>
      </c>
      <c r="C845" s="209" t="s">
        <v>1106</v>
      </c>
      <c r="D845" s="206"/>
      <c r="E845" s="202">
        <v>200000</v>
      </c>
      <c r="F845" s="109">
        <f t="shared" si="0"/>
        <v>2796675.1600000039</v>
      </c>
      <c r="G845" s="107"/>
      <c r="H845" s="107"/>
      <c r="I845" s="168"/>
      <c r="J845" s="168"/>
      <c r="K845" s="168"/>
      <c r="L845" s="168"/>
      <c r="M845" s="168"/>
      <c r="N845" s="168"/>
      <c r="O845" s="168"/>
      <c r="P845" s="168"/>
      <c r="Q845" s="168"/>
      <c r="R845" s="168"/>
      <c r="S845" s="168"/>
      <c r="T845" s="168"/>
      <c r="U845" s="168"/>
      <c r="V845" s="168"/>
      <c r="W845" s="168"/>
      <c r="X845" s="168"/>
      <c r="Y845" s="168"/>
      <c r="Z845" s="168"/>
    </row>
    <row r="846" spans="1:26" ht="15.75" customHeight="1" x14ac:dyDescent="0.25">
      <c r="A846" s="196" t="s">
        <v>752</v>
      </c>
      <c r="B846" s="107"/>
      <c r="C846" s="118" t="s">
        <v>1091</v>
      </c>
      <c r="D846" s="206"/>
      <c r="E846" s="210">
        <v>26.88</v>
      </c>
      <c r="F846" s="109">
        <f t="shared" si="0"/>
        <v>2796648.280000004</v>
      </c>
      <c r="G846" s="107"/>
      <c r="H846" s="107"/>
      <c r="I846" s="168"/>
      <c r="J846" s="168"/>
      <c r="K846" s="168"/>
      <c r="L846" s="168"/>
      <c r="M846" s="168"/>
      <c r="N846" s="168"/>
      <c r="O846" s="168"/>
      <c r="P846" s="168"/>
      <c r="Q846" s="168"/>
      <c r="R846" s="168"/>
      <c r="S846" s="168"/>
      <c r="T846" s="168"/>
      <c r="U846" s="168"/>
      <c r="V846" s="168"/>
      <c r="W846" s="168"/>
      <c r="X846" s="168"/>
      <c r="Y846" s="168"/>
      <c r="Z846" s="168"/>
    </row>
    <row r="847" spans="1:26" ht="15.75" customHeight="1" x14ac:dyDescent="0.25">
      <c r="A847" s="196" t="s">
        <v>752</v>
      </c>
      <c r="B847" s="118" t="s">
        <v>596</v>
      </c>
      <c r="C847" s="209" t="s">
        <v>1107</v>
      </c>
      <c r="D847" s="206"/>
      <c r="E847" s="202">
        <v>6000</v>
      </c>
      <c r="F847" s="109">
        <f t="shared" si="0"/>
        <v>2790648.280000004</v>
      </c>
      <c r="G847" s="107"/>
      <c r="H847" s="107"/>
      <c r="I847" s="168"/>
      <c r="J847" s="168"/>
      <c r="K847" s="168"/>
      <c r="L847" s="168"/>
      <c r="M847" s="168"/>
      <c r="N847" s="168"/>
      <c r="O847" s="168"/>
      <c r="P847" s="168"/>
      <c r="Q847" s="168"/>
      <c r="R847" s="168"/>
      <c r="S847" s="168"/>
      <c r="T847" s="168"/>
      <c r="U847" s="168"/>
      <c r="V847" s="168"/>
      <c r="W847" s="168"/>
      <c r="X847" s="168"/>
      <c r="Y847" s="168"/>
      <c r="Z847" s="168"/>
    </row>
    <row r="848" spans="1:26" ht="15.75" customHeight="1" x14ac:dyDescent="0.25">
      <c r="A848" s="196" t="s">
        <v>752</v>
      </c>
      <c r="B848" s="107"/>
      <c r="C848" s="209" t="s">
        <v>753</v>
      </c>
      <c r="D848" s="201">
        <v>154000</v>
      </c>
      <c r="E848" s="109"/>
      <c r="F848" s="109">
        <f t="shared" si="0"/>
        <v>2944648.280000004</v>
      </c>
      <c r="G848" s="107"/>
      <c r="H848" s="107"/>
      <c r="I848" s="168"/>
      <c r="J848" s="168"/>
      <c r="K848" s="168"/>
      <c r="L848" s="168"/>
      <c r="M848" s="168"/>
      <c r="N848" s="168"/>
      <c r="O848" s="168"/>
      <c r="P848" s="168"/>
      <c r="Q848" s="168"/>
      <c r="R848" s="168"/>
      <c r="S848" s="168"/>
      <c r="T848" s="168"/>
      <c r="U848" s="168"/>
      <c r="V848" s="168"/>
      <c r="W848" s="168"/>
      <c r="X848" s="168"/>
      <c r="Y848" s="168"/>
      <c r="Z848" s="168"/>
    </row>
    <row r="849" spans="1:26" ht="15.75" customHeight="1" x14ac:dyDescent="0.25">
      <c r="A849" s="196" t="s">
        <v>752</v>
      </c>
      <c r="B849" s="107"/>
      <c r="C849" s="209" t="s">
        <v>753</v>
      </c>
      <c r="D849" s="201">
        <v>500</v>
      </c>
      <c r="E849" s="109"/>
      <c r="F849" s="109">
        <f t="shared" si="0"/>
        <v>2945148.280000004</v>
      </c>
      <c r="G849" s="107"/>
      <c r="H849" s="107"/>
      <c r="I849" s="168"/>
      <c r="J849" s="168"/>
      <c r="K849" s="168"/>
      <c r="L849" s="168"/>
      <c r="M849" s="168"/>
      <c r="N849" s="168"/>
      <c r="O849" s="168"/>
      <c r="P849" s="168"/>
      <c r="Q849" s="168"/>
      <c r="R849" s="168"/>
      <c r="S849" s="168"/>
      <c r="T849" s="168"/>
      <c r="U849" s="168"/>
      <c r="V849" s="168"/>
      <c r="W849" s="168"/>
      <c r="X849" s="168"/>
      <c r="Y849" s="168"/>
      <c r="Z849" s="168"/>
    </row>
    <row r="850" spans="1:26" ht="15.75" customHeight="1" x14ac:dyDescent="0.25">
      <c r="A850" s="196" t="s">
        <v>754</v>
      </c>
      <c r="B850" s="118" t="s">
        <v>596</v>
      </c>
      <c r="C850" s="209" t="s">
        <v>755</v>
      </c>
      <c r="D850" s="201">
        <v>500</v>
      </c>
      <c r="E850" s="109"/>
      <c r="F850" s="109">
        <f t="shared" si="0"/>
        <v>2945648.280000004</v>
      </c>
      <c r="G850" s="107"/>
      <c r="H850" s="107"/>
      <c r="I850" s="168"/>
      <c r="J850" s="168"/>
      <c r="K850" s="168"/>
      <c r="L850" s="168"/>
      <c r="M850" s="168"/>
      <c r="N850" s="168"/>
      <c r="O850" s="168"/>
      <c r="P850" s="168"/>
      <c r="Q850" s="168"/>
      <c r="R850" s="168"/>
      <c r="S850" s="168"/>
      <c r="T850" s="168"/>
      <c r="U850" s="168"/>
      <c r="V850" s="168"/>
      <c r="W850" s="168"/>
      <c r="X850" s="168"/>
      <c r="Y850" s="168"/>
      <c r="Z850" s="168"/>
    </row>
    <row r="851" spans="1:26" ht="15.75" customHeight="1" x14ac:dyDescent="0.25">
      <c r="A851" s="196" t="s">
        <v>754</v>
      </c>
      <c r="B851" s="107"/>
      <c r="C851" s="118" t="s">
        <v>1091</v>
      </c>
      <c r="D851" s="206"/>
      <c r="E851" s="210">
        <v>53.75</v>
      </c>
      <c r="F851" s="109">
        <f t="shared" si="0"/>
        <v>2945594.530000004</v>
      </c>
      <c r="G851" s="107"/>
      <c r="H851" s="107"/>
      <c r="I851" s="168"/>
      <c r="J851" s="168"/>
      <c r="K851" s="168"/>
      <c r="L851" s="168"/>
      <c r="M851" s="168"/>
      <c r="N851" s="168"/>
      <c r="O851" s="168"/>
      <c r="P851" s="168"/>
      <c r="Q851" s="168"/>
      <c r="R851" s="168"/>
      <c r="S851" s="168"/>
      <c r="T851" s="168"/>
      <c r="U851" s="168"/>
      <c r="V851" s="168"/>
      <c r="W851" s="168"/>
      <c r="X851" s="168"/>
      <c r="Y851" s="168"/>
      <c r="Z851" s="168"/>
    </row>
    <row r="852" spans="1:26" ht="15.75" customHeight="1" x14ac:dyDescent="0.25">
      <c r="A852" s="196" t="s">
        <v>754</v>
      </c>
      <c r="B852" s="118" t="s">
        <v>593</v>
      </c>
      <c r="C852" s="215" t="s">
        <v>446</v>
      </c>
      <c r="D852" s="206"/>
      <c r="E852" s="202">
        <v>440000</v>
      </c>
      <c r="F852" s="109">
        <f t="shared" si="0"/>
        <v>2505594.530000004</v>
      </c>
      <c r="G852" s="107"/>
      <c r="H852" s="10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spans="1:26" ht="15.75" customHeight="1" x14ac:dyDescent="0.25">
      <c r="A853" s="196" t="s">
        <v>754</v>
      </c>
      <c r="B853" s="118" t="s">
        <v>596</v>
      </c>
      <c r="C853" s="118" t="s">
        <v>1091</v>
      </c>
      <c r="D853" s="206"/>
      <c r="E853" s="210">
        <v>53.75</v>
      </c>
      <c r="F853" s="109">
        <f t="shared" si="0"/>
        <v>2505540.780000004</v>
      </c>
      <c r="G853" s="107"/>
      <c r="H853" s="107"/>
      <c r="I853" s="168"/>
      <c r="J853" s="168"/>
      <c r="K853" s="168"/>
      <c r="L853" s="168"/>
      <c r="M853" s="168"/>
      <c r="N853" s="168"/>
      <c r="O853" s="168"/>
      <c r="P853" s="168"/>
      <c r="Q853" s="168"/>
      <c r="R853" s="168"/>
      <c r="S853" s="168"/>
      <c r="T853" s="168"/>
      <c r="U853" s="168"/>
      <c r="V853" s="168"/>
      <c r="W853" s="168"/>
      <c r="X853" s="168"/>
      <c r="Y853" s="168"/>
      <c r="Z853" s="168"/>
    </row>
    <row r="854" spans="1:26" ht="15.75" customHeight="1" x14ac:dyDescent="0.25">
      <c r="A854" s="196" t="s">
        <v>754</v>
      </c>
      <c r="B854" s="118" t="s">
        <v>593</v>
      </c>
      <c r="C854" s="209" t="s">
        <v>755</v>
      </c>
      <c r="D854" s="206"/>
      <c r="E854" s="202">
        <v>300000</v>
      </c>
      <c r="F854" s="109">
        <f t="shared" si="0"/>
        <v>2205540.780000004</v>
      </c>
      <c r="G854" s="107"/>
      <c r="H854" s="107"/>
      <c r="I854" s="168"/>
      <c r="J854" s="168"/>
      <c r="K854" s="168"/>
      <c r="L854" s="168"/>
      <c r="M854" s="168"/>
      <c r="N854" s="168"/>
      <c r="O854" s="168"/>
      <c r="P854" s="168"/>
      <c r="Q854" s="168"/>
      <c r="R854" s="168"/>
      <c r="S854" s="168"/>
      <c r="T854" s="168"/>
      <c r="U854" s="168"/>
      <c r="V854" s="168"/>
      <c r="W854" s="168"/>
      <c r="X854" s="168"/>
      <c r="Y854" s="168"/>
      <c r="Z854" s="168"/>
    </row>
    <row r="855" spans="1:26" ht="15.75" customHeight="1" x14ac:dyDescent="0.25">
      <c r="A855" s="196" t="s">
        <v>754</v>
      </c>
      <c r="B855" s="118" t="s">
        <v>593</v>
      </c>
      <c r="C855" s="209" t="s">
        <v>1108</v>
      </c>
      <c r="D855" s="206"/>
      <c r="E855" s="202">
        <v>135000</v>
      </c>
      <c r="F855" s="109">
        <f t="shared" si="0"/>
        <v>2070540.780000004</v>
      </c>
      <c r="G855" s="107"/>
      <c r="H855" s="107"/>
      <c r="I855" s="168"/>
      <c r="J855" s="168"/>
      <c r="K855" s="168"/>
      <c r="L855" s="168"/>
      <c r="M855" s="168"/>
      <c r="N855" s="168"/>
      <c r="O855" s="168"/>
      <c r="P855" s="168"/>
      <c r="Q855" s="168"/>
      <c r="R855" s="168"/>
      <c r="S855" s="168"/>
      <c r="T855" s="168"/>
      <c r="U855" s="168"/>
      <c r="V855" s="168"/>
      <c r="W855" s="168"/>
      <c r="X855" s="168"/>
      <c r="Y855" s="168"/>
      <c r="Z855" s="168"/>
    </row>
    <row r="856" spans="1:26" ht="15.75" customHeight="1" x14ac:dyDescent="0.25">
      <c r="A856" s="196" t="s">
        <v>754</v>
      </c>
      <c r="B856" s="107"/>
      <c r="C856" s="118" t="s">
        <v>1091</v>
      </c>
      <c r="D856" s="206"/>
      <c r="E856" s="202">
        <v>53.75</v>
      </c>
      <c r="F856" s="109">
        <f t="shared" si="0"/>
        <v>2070487.030000004</v>
      </c>
      <c r="G856" s="107"/>
      <c r="H856" s="107"/>
      <c r="I856" s="168"/>
      <c r="J856" s="168"/>
      <c r="K856" s="168"/>
      <c r="L856" s="168"/>
      <c r="M856" s="168"/>
      <c r="N856" s="168"/>
      <c r="O856" s="168"/>
      <c r="P856" s="168"/>
      <c r="Q856" s="168"/>
      <c r="R856" s="168"/>
      <c r="S856" s="168"/>
      <c r="T856" s="168"/>
      <c r="U856" s="168"/>
      <c r="V856" s="168"/>
      <c r="W856" s="168"/>
      <c r="X856" s="168"/>
      <c r="Y856" s="168"/>
      <c r="Z856" s="168"/>
    </row>
    <row r="857" spans="1:26" ht="15.75" customHeight="1" x14ac:dyDescent="0.25">
      <c r="A857" s="196" t="s">
        <v>754</v>
      </c>
      <c r="B857" s="118" t="s">
        <v>596</v>
      </c>
      <c r="C857" s="209" t="s">
        <v>1109</v>
      </c>
      <c r="D857" s="206"/>
      <c r="E857" s="202">
        <v>165000</v>
      </c>
      <c r="F857" s="109">
        <f t="shared" si="0"/>
        <v>1905487.030000004</v>
      </c>
      <c r="G857" s="107"/>
      <c r="H857" s="107"/>
      <c r="I857" s="168"/>
      <c r="J857" s="168"/>
      <c r="K857" s="168"/>
      <c r="L857" s="168"/>
      <c r="M857" s="168"/>
      <c r="N857" s="168"/>
      <c r="O857" s="168"/>
      <c r="P857" s="168"/>
      <c r="Q857" s="168"/>
      <c r="R857" s="168"/>
      <c r="S857" s="168"/>
      <c r="T857" s="168"/>
      <c r="U857" s="168"/>
      <c r="V857" s="168"/>
      <c r="W857" s="168"/>
      <c r="X857" s="168"/>
      <c r="Y857" s="168"/>
      <c r="Z857" s="168"/>
    </row>
    <row r="858" spans="1:26" ht="15.75" customHeight="1" x14ac:dyDescent="0.25">
      <c r="A858" s="196" t="s">
        <v>754</v>
      </c>
      <c r="B858" s="107"/>
      <c r="C858" s="118" t="s">
        <v>1091</v>
      </c>
      <c r="D858" s="206"/>
      <c r="E858" s="202">
        <v>53.75</v>
      </c>
      <c r="F858" s="109">
        <f t="shared" si="0"/>
        <v>1905433.280000004</v>
      </c>
      <c r="G858" s="107"/>
      <c r="H858" s="107"/>
      <c r="I858" s="168"/>
      <c r="J858" s="168"/>
      <c r="K858" s="168"/>
      <c r="L858" s="168"/>
      <c r="M858" s="168"/>
      <c r="N858" s="168"/>
      <c r="O858" s="168"/>
      <c r="P858" s="168"/>
      <c r="Q858" s="168"/>
      <c r="R858" s="168"/>
      <c r="S858" s="168"/>
      <c r="T858" s="168"/>
      <c r="U858" s="168"/>
      <c r="V858" s="168"/>
      <c r="W858" s="168"/>
      <c r="X858" s="168"/>
      <c r="Y858" s="168"/>
      <c r="Z858" s="168"/>
    </row>
    <row r="859" spans="1:26" ht="15.75" customHeight="1" x14ac:dyDescent="0.25">
      <c r="A859" s="196" t="s">
        <v>754</v>
      </c>
      <c r="B859" s="118" t="s">
        <v>596</v>
      </c>
      <c r="C859" s="209" t="s">
        <v>1110</v>
      </c>
      <c r="D859" s="206"/>
      <c r="E859" s="202">
        <v>159000</v>
      </c>
      <c r="F859" s="109">
        <f t="shared" si="0"/>
        <v>1746433.280000004</v>
      </c>
      <c r="G859" s="107"/>
      <c r="H859" s="107"/>
      <c r="I859" s="168"/>
      <c r="J859" s="168"/>
      <c r="K859" s="168"/>
      <c r="L859" s="168"/>
      <c r="M859" s="168"/>
      <c r="N859" s="168"/>
      <c r="O859" s="168"/>
      <c r="P859" s="168"/>
      <c r="Q859" s="168"/>
      <c r="R859" s="168"/>
      <c r="S859" s="168"/>
      <c r="T859" s="168"/>
      <c r="U859" s="168"/>
      <c r="V859" s="168"/>
      <c r="W859" s="168"/>
      <c r="X859" s="168"/>
      <c r="Y859" s="168"/>
      <c r="Z859" s="168"/>
    </row>
    <row r="860" spans="1:26" ht="15.75" customHeight="1" x14ac:dyDescent="0.25">
      <c r="A860" s="196" t="s">
        <v>754</v>
      </c>
      <c r="B860" s="118" t="s">
        <v>593</v>
      </c>
      <c r="C860" s="209" t="s">
        <v>1111</v>
      </c>
      <c r="D860" s="206"/>
      <c r="E860" s="202">
        <v>50000</v>
      </c>
      <c r="F860" s="109">
        <f t="shared" si="0"/>
        <v>1696433.280000004</v>
      </c>
      <c r="G860" s="107"/>
      <c r="H860" s="107"/>
      <c r="I860" s="168"/>
      <c r="J860" s="168"/>
      <c r="K860" s="168"/>
      <c r="L860" s="168"/>
      <c r="M860" s="168"/>
      <c r="N860" s="168"/>
      <c r="O860" s="168"/>
      <c r="P860" s="168"/>
      <c r="Q860" s="168"/>
      <c r="R860" s="168"/>
      <c r="S860" s="168"/>
      <c r="T860" s="168"/>
      <c r="U860" s="168"/>
      <c r="V860" s="168"/>
      <c r="W860" s="168"/>
      <c r="X860" s="168"/>
      <c r="Y860" s="168"/>
      <c r="Z860" s="168"/>
    </row>
    <row r="861" spans="1:26" ht="15.75" customHeight="1" x14ac:dyDescent="0.25">
      <c r="A861" s="196" t="s">
        <v>754</v>
      </c>
      <c r="B861" s="118" t="s">
        <v>596</v>
      </c>
      <c r="C861" s="209" t="s">
        <v>1112</v>
      </c>
      <c r="D861" s="201">
        <v>165000</v>
      </c>
      <c r="E861" s="109"/>
      <c r="F861" s="109">
        <f t="shared" si="0"/>
        <v>1861433.280000004</v>
      </c>
      <c r="G861" s="107"/>
      <c r="H861" s="107"/>
      <c r="I861" s="168"/>
      <c r="J861" s="168"/>
      <c r="K861" s="168"/>
      <c r="L861" s="168"/>
      <c r="M861" s="168"/>
      <c r="N861" s="168"/>
      <c r="O861" s="168"/>
      <c r="P861" s="168"/>
      <c r="Q861" s="168"/>
      <c r="R861" s="168"/>
      <c r="S861" s="168"/>
      <c r="T861" s="168"/>
      <c r="U861" s="168"/>
      <c r="V861" s="168"/>
      <c r="W861" s="168"/>
      <c r="X861" s="168"/>
      <c r="Y861" s="168"/>
      <c r="Z861" s="168"/>
    </row>
    <row r="862" spans="1:26" ht="15.75" customHeight="1" x14ac:dyDescent="0.25">
      <c r="A862" s="196" t="s">
        <v>756</v>
      </c>
      <c r="B862" s="118" t="s">
        <v>590</v>
      </c>
      <c r="C862" s="209" t="s">
        <v>757</v>
      </c>
      <c r="D862" s="201">
        <v>500</v>
      </c>
      <c r="E862" s="109"/>
      <c r="F862" s="109">
        <f t="shared" si="0"/>
        <v>1861933.280000004</v>
      </c>
      <c r="G862" s="107"/>
      <c r="H862" s="107"/>
      <c r="I862" s="168"/>
      <c r="J862" s="168"/>
      <c r="K862" s="168"/>
      <c r="L862" s="168"/>
      <c r="M862" s="168"/>
      <c r="N862" s="168"/>
      <c r="O862" s="168"/>
      <c r="P862" s="168"/>
      <c r="Q862" s="168"/>
      <c r="R862" s="168"/>
      <c r="S862" s="168"/>
      <c r="T862" s="168"/>
      <c r="U862" s="168"/>
      <c r="V862" s="168"/>
      <c r="W862" s="168"/>
      <c r="X862" s="168"/>
      <c r="Y862" s="168"/>
      <c r="Z862" s="168"/>
    </row>
    <row r="863" spans="1:26" ht="15.75" customHeight="1" x14ac:dyDescent="0.25">
      <c r="A863" s="196" t="s">
        <v>1113</v>
      </c>
      <c r="B863" s="118" t="s">
        <v>593</v>
      </c>
      <c r="C863" s="209" t="s">
        <v>1114</v>
      </c>
      <c r="D863" s="206"/>
      <c r="E863" s="202">
        <v>400000</v>
      </c>
      <c r="F863" s="109">
        <f t="shared" si="0"/>
        <v>1461933.280000004</v>
      </c>
      <c r="G863" s="107"/>
      <c r="H863" s="107"/>
      <c r="I863" s="168"/>
      <c r="J863" s="168"/>
      <c r="K863" s="168"/>
      <c r="L863" s="168"/>
      <c r="M863" s="168"/>
      <c r="N863" s="168"/>
      <c r="O863" s="168"/>
      <c r="P863" s="168"/>
      <c r="Q863" s="168"/>
      <c r="R863" s="168"/>
      <c r="S863" s="168"/>
      <c r="T863" s="168"/>
      <c r="U863" s="168"/>
      <c r="V863" s="168"/>
      <c r="W863" s="168"/>
      <c r="X863" s="168"/>
      <c r="Y863" s="168"/>
      <c r="Z863" s="168"/>
    </row>
    <row r="864" spans="1:26" ht="15.75" customHeight="1" x14ac:dyDescent="0.25">
      <c r="A864" s="196" t="s">
        <v>1113</v>
      </c>
      <c r="B864" s="118" t="s">
        <v>593</v>
      </c>
      <c r="C864" s="209" t="s">
        <v>1115</v>
      </c>
      <c r="D864" s="206"/>
      <c r="E864" s="202">
        <v>50000</v>
      </c>
      <c r="F864" s="109">
        <f t="shared" si="0"/>
        <v>1411933.280000004</v>
      </c>
      <c r="G864" s="107"/>
      <c r="H864" s="107"/>
      <c r="I864" s="168"/>
      <c r="J864" s="168"/>
      <c r="K864" s="168"/>
      <c r="L864" s="168"/>
      <c r="M864" s="168"/>
      <c r="N864" s="168"/>
      <c r="O864" s="168"/>
      <c r="P864" s="168"/>
      <c r="Q864" s="168"/>
      <c r="R864" s="168"/>
      <c r="S864" s="168"/>
      <c r="T864" s="168"/>
      <c r="U864" s="168"/>
      <c r="V864" s="168"/>
      <c r="W864" s="168"/>
      <c r="X864" s="168"/>
      <c r="Y864" s="168"/>
      <c r="Z864" s="168"/>
    </row>
    <row r="865" spans="1:26" ht="15.75" customHeight="1" x14ac:dyDescent="0.25">
      <c r="A865" s="196" t="s">
        <v>1113</v>
      </c>
      <c r="B865" s="118" t="s">
        <v>596</v>
      </c>
      <c r="C865" s="118" t="s">
        <v>1091</v>
      </c>
      <c r="D865" s="206"/>
      <c r="E865" s="202">
        <v>53.75</v>
      </c>
      <c r="F865" s="109">
        <f t="shared" si="0"/>
        <v>1411879.530000004</v>
      </c>
      <c r="G865" s="107"/>
      <c r="H865" s="107"/>
      <c r="I865" s="168"/>
      <c r="J865" s="168"/>
      <c r="K865" s="168"/>
      <c r="L865" s="168"/>
      <c r="M865" s="168"/>
      <c r="N865" s="168"/>
      <c r="O865" s="168"/>
      <c r="P865" s="168"/>
      <c r="Q865" s="168"/>
      <c r="R865" s="168"/>
      <c r="S865" s="168"/>
      <c r="T865" s="168"/>
      <c r="U865" s="168"/>
      <c r="V865" s="168"/>
      <c r="W865" s="168"/>
      <c r="X865" s="168"/>
      <c r="Y865" s="168"/>
      <c r="Z865" s="168"/>
    </row>
    <row r="866" spans="1:26" ht="15.75" customHeight="1" x14ac:dyDescent="0.25">
      <c r="A866" s="196" t="s">
        <v>1113</v>
      </c>
      <c r="B866" s="118" t="s">
        <v>596</v>
      </c>
      <c r="C866" s="209" t="s">
        <v>1116</v>
      </c>
      <c r="D866" s="206"/>
      <c r="E866" s="202">
        <v>300000</v>
      </c>
      <c r="F866" s="109">
        <f t="shared" si="0"/>
        <v>1111879.530000004</v>
      </c>
      <c r="G866" s="107"/>
      <c r="H866" s="107"/>
      <c r="I866" s="168"/>
      <c r="J866" s="168"/>
      <c r="K866" s="168"/>
      <c r="L866" s="168"/>
      <c r="M866" s="168"/>
      <c r="N866" s="168"/>
      <c r="O866" s="168"/>
      <c r="P866" s="168"/>
      <c r="Q866" s="168"/>
      <c r="R866" s="168"/>
      <c r="S866" s="168"/>
      <c r="T866" s="168"/>
      <c r="U866" s="168"/>
      <c r="V866" s="168"/>
      <c r="W866" s="168"/>
      <c r="X866" s="168"/>
      <c r="Y866" s="168"/>
      <c r="Z866" s="168"/>
    </row>
    <row r="867" spans="1:26" ht="15.75" customHeight="1" x14ac:dyDescent="0.25">
      <c r="A867" s="196" t="s">
        <v>1113</v>
      </c>
      <c r="B867" s="118" t="s">
        <v>596</v>
      </c>
      <c r="C867" s="118" t="s">
        <v>1091</v>
      </c>
      <c r="D867" s="206"/>
      <c r="E867" s="202">
        <v>53.75</v>
      </c>
      <c r="F867" s="109">
        <f t="shared" si="0"/>
        <v>1111825.780000004</v>
      </c>
      <c r="G867" s="107"/>
      <c r="H867" s="107"/>
      <c r="I867" s="168"/>
      <c r="J867" s="168"/>
      <c r="K867" s="168"/>
      <c r="L867" s="168"/>
      <c r="M867" s="168"/>
      <c r="N867" s="168"/>
      <c r="O867" s="168"/>
      <c r="P867" s="168"/>
      <c r="Q867" s="168"/>
      <c r="R867" s="168"/>
      <c r="S867" s="168"/>
      <c r="T867" s="168"/>
      <c r="U867" s="168"/>
      <c r="V867" s="168"/>
      <c r="W867" s="168"/>
      <c r="X867" s="168"/>
      <c r="Y867" s="168"/>
      <c r="Z867" s="168"/>
    </row>
    <row r="868" spans="1:26" ht="15.75" customHeight="1" x14ac:dyDescent="0.25">
      <c r="A868" s="196" t="s">
        <v>1113</v>
      </c>
      <c r="B868" s="118" t="s">
        <v>596</v>
      </c>
      <c r="C868" s="209" t="s">
        <v>1117</v>
      </c>
      <c r="D868" s="206"/>
      <c r="E868" s="202">
        <v>150000</v>
      </c>
      <c r="F868" s="109">
        <f t="shared" si="0"/>
        <v>961825.78000000399</v>
      </c>
      <c r="G868" s="107"/>
      <c r="H868" s="107"/>
      <c r="I868" s="168"/>
      <c r="J868" s="168"/>
      <c r="K868" s="168"/>
      <c r="L868" s="168"/>
      <c r="M868" s="168"/>
      <c r="N868" s="168"/>
      <c r="O868" s="168"/>
      <c r="P868" s="168"/>
      <c r="Q868" s="168"/>
      <c r="R868" s="168"/>
      <c r="S868" s="168"/>
      <c r="T868" s="168"/>
      <c r="U868" s="168"/>
      <c r="V868" s="168"/>
      <c r="W868" s="168"/>
      <c r="X868" s="168"/>
      <c r="Y868" s="168"/>
      <c r="Z868" s="168"/>
    </row>
    <row r="869" spans="1:26" ht="15.75" customHeight="1" x14ac:dyDescent="0.25">
      <c r="A869" s="196" t="s">
        <v>1113</v>
      </c>
      <c r="B869" s="118" t="s">
        <v>596</v>
      </c>
      <c r="C869" s="118" t="s">
        <v>1091</v>
      </c>
      <c r="D869" s="206"/>
      <c r="E869" s="210">
        <v>26.88</v>
      </c>
      <c r="F869" s="109">
        <f t="shared" si="0"/>
        <v>961798.90000000398</v>
      </c>
      <c r="G869" s="107"/>
      <c r="H869" s="107"/>
      <c r="I869" s="168"/>
      <c r="J869" s="168"/>
      <c r="K869" s="168"/>
      <c r="L869" s="168"/>
      <c r="M869" s="168"/>
      <c r="N869" s="168"/>
      <c r="O869" s="168"/>
      <c r="P869" s="168"/>
      <c r="Q869" s="168"/>
      <c r="R869" s="168"/>
      <c r="S869" s="168"/>
      <c r="T869" s="168"/>
      <c r="U869" s="168"/>
      <c r="V869" s="168"/>
      <c r="W869" s="168"/>
      <c r="X869" s="168"/>
      <c r="Y869" s="168"/>
      <c r="Z869" s="168"/>
    </row>
    <row r="870" spans="1:26" ht="15.75" customHeight="1" x14ac:dyDescent="0.25">
      <c r="A870" s="196" t="s">
        <v>1113</v>
      </c>
      <c r="B870" s="118" t="s">
        <v>596</v>
      </c>
      <c r="C870" s="209" t="s">
        <v>1110</v>
      </c>
      <c r="D870" s="206"/>
      <c r="E870" s="202">
        <v>40000</v>
      </c>
      <c r="F870" s="109">
        <f t="shared" si="0"/>
        <v>921798.90000000398</v>
      </c>
      <c r="G870" s="107"/>
      <c r="H870" s="107"/>
      <c r="I870" s="168"/>
      <c r="J870" s="168"/>
      <c r="K870" s="168"/>
      <c r="L870" s="168"/>
      <c r="M870" s="168"/>
      <c r="N870" s="168"/>
      <c r="O870" s="168"/>
      <c r="P870" s="168"/>
      <c r="Q870" s="168"/>
      <c r="R870" s="168"/>
      <c r="S870" s="168"/>
      <c r="T870" s="168"/>
      <c r="U870" s="168"/>
      <c r="V870" s="168"/>
      <c r="W870" s="168"/>
      <c r="X870" s="168"/>
      <c r="Y870" s="168"/>
      <c r="Z870" s="168"/>
    </row>
    <row r="871" spans="1:26" ht="15.75" customHeight="1" x14ac:dyDescent="0.25">
      <c r="A871" s="196" t="s">
        <v>1113</v>
      </c>
      <c r="B871" s="118" t="s">
        <v>596</v>
      </c>
      <c r="C871" s="118" t="s">
        <v>1091</v>
      </c>
      <c r="D871" s="206"/>
      <c r="E871" s="202">
        <v>26.88</v>
      </c>
      <c r="F871" s="109">
        <f t="shared" si="0"/>
        <v>921772.02000000398</v>
      </c>
      <c r="G871" s="107"/>
      <c r="H871" s="107"/>
      <c r="I871" s="168"/>
      <c r="J871" s="168"/>
      <c r="K871" s="168"/>
      <c r="L871" s="168"/>
      <c r="M871" s="168"/>
      <c r="N871" s="168"/>
      <c r="O871" s="168"/>
      <c r="P871" s="168"/>
      <c r="Q871" s="168"/>
      <c r="R871" s="168"/>
      <c r="S871" s="168"/>
      <c r="T871" s="168"/>
      <c r="U871" s="168"/>
      <c r="V871" s="168"/>
      <c r="W871" s="168"/>
      <c r="X871" s="168"/>
      <c r="Y871" s="168"/>
      <c r="Z871" s="168"/>
    </row>
    <row r="872" spans="1:26" ht="15.75" customHeight="1" x14ac:dyDescent="0.25">
      <c r="A872" s="196" t="s">
        <v>1113</v>
      </c>
      <c r="B872" s="118" t="s">
        <v>596</v>
      </c>
      <c r="C872" s="209" t="s">
        <v>1118</v>
      </c>
      <c r="D872" s="206"/>
      <c r="E872" s="202">
        <v>50000</v>
      </c>
      <c r="F872" s="109">
        <f t="shared" si="0"/>
        <v>871772.02000000398</v>
      </c>
      <c r="G872" s="107"/>
      <c r="H872" s="107"/>
      <c r="I872" s="168"/>
      <c r="J872" s="168"/>
      <c r="K872" s="168"/>
      <c r="L872" s="168"/>
      <c r="M872" s="168"/>
      <c r="N872" s="168"/>
      <c r="O872" s="168"/>
      <c r="P872" s="168"/>
      <c r="Q872" s="168"/>
      <c r="R872" s="168"/>
      <c r="S872" s="168"/>
      <c r="T872" s="168"/>
      <c r="U872" s="168"/>
      <c r="V872" s="168"/>
      <c r="W872" s="168"/>
      <c r="X872" s="168"/>
      <c r="Y872" s="168"/>
      <c r="Z872" s="168"/>
    </row>
    <row r="873" spans="1:26" ht="15.75" customHeight="1" x14ac:dyDescent="0.25">
      <c r="A873" s="196" t="s">
        <v>1113</v>
      </c>
      <c r="B873" s="118" t="s">
        <v>596</v>
      </c>
      <c r="C873" s="118" t="s">
        <v>1091</v>
      </c>
      <c r="D873" s="206"/>
      <c r="E873" s="202">
        <v>26.88</v>
      </c>
      <c r="F873" s="109">
        <f t="shared" si="0"/>
        <v>871745.14000000397</v>
      </c>
      <c r="G873" s="107"/>
      <c r="H873" s="107"/>
      <c r="I873" s="168"/>
      <c r="J873" s="168"/>
      <c r="K873" s="168"/>
      <c r="L873" s="168"/>
      <c r="M873" s="168"/>
      <c r="N873" s="168"/>
      <c r="O873" s="168"/>
      <c r="P873" s="168"/>
      <c r="Q873" s="168"/>
      <c r="R873" s="168"/>
      <c r="S873" s="168"/>
      <c r="T873" s="168"/>
      <c r="U873" s="168"/>
      <c r="V873" s="168"/>
      <c r="W873" s="168"/>
      <c r="X873" s="168"/>
      <c r="Y873" s="168"/>
      <c r="Z873" s="168"/>
    </row>
    <row r="874" spans="1:26" ht="15.75" customHeight="1" x14ac:dyDescent="0.25">
      <c r="A874" s="196" t="s">
        <v>1113</v>
      </c>
      <c r="B874" s="118" t="s">
        <v>596</v>
      </c>
      <c r="C874" s="209" t="s">
        <v>1119</v>
      </c>
      <c r="D874" s="206"/>
      <c r="E874" s="202">
        <v>30000</v>
      </c>
      <c r="F874" s="109">
        <f t="shared" si="0"/>
        <v>841745.14000000397</v>
      </c>
      <c r="G874" s="107"/>
      <c r="H874" s="107"/>
      <c r="I874" s="168"/>
      <c r="J874" s="168"/>
      <c r="K874" s="168"/>
      <c r="L874" s="168"/>
      <c r="M874" s="168"/>
      <c r="N874" s="168"/>
      <c r="O874" s="168"/>
      <c r="P874" s="168"/>
      <c r="Q874" s="168"/>
      <c r="R874" s="168"/>
      <c r="S874" s="168"/>
      <c r="T874" s="168"/>
      <c r="U874" s="168"/>
      <c r="V874" s="168"/>
      <c r="W874" s="168"/>
      <c r="X874" s="168"/>
      <c r="Y874" s="168"/>
      <c r="Z874" s="168"/>
    </row>
    <row r="875" spans="1:26" ht="15.75" customHeight="1" x14ac:dyDescent="0.25">
      <c r="A875" s="196" t="s">
        <v>1113</v>
      </c>
      <c r="B875" s="118" t="s">
        <v>596</v>
      </c>
      <c r="C875" s="209" t="s">
        <v>1120</v>
      </c>
      <c r="D875" s="201">
        <v>25000</v>
      </c>
      <c r="E875" s="109"/>
      <c r="F875" s="109">
        <f t="shared" si="0"/>
        <v>866745.14000000397</v>
      </c>
      <c r="G875" s="107"/>
      <c r="H875" s="107"/>
      <c r="I875" s="168"/>
      <c r="J875" s="168"/>
      <c r="K875" s="168"/>
      <c r="L875" s="168"/>
      <c r="M875" s="168"/>
      <c r="N875" s="168"/>
      <c r="O875" s="168"/>
      <c r="P875" s="168"/>
      <c r="Q875" s="168"/>
      <c r="R875" s="168"/>
      <c r="S875" s="168"/>
      <c r="T875" s="168"/>
      <c r="U875" s="168"/>
      <c r="V875" s="168"/>
      <c r="W875" s="168"/>
      <c r="X875" s="168"/>
      <c r="Y875" s="168"/>
      <c r="Z875" s="168"/>
    </row>
    <row r="876" spans="1:26" ht="15.75" customHeight="1" x14ac:dyDescent="0.25">
      <c r="A876" s="196" t="s">
        <v>1121</v>
      </c>
      <c r="B876" s="118"/>
      <c r="C876" s="209" t="s">
        <v>767</v>
      </c>
      <c r="D876" s="206"/>
      <c r="E876" s="202">
        <v>300</v>
      </c>
      <c r="F876" s="109">
        <f t="shared" si="0"/>
        <v>866445.14000000397</v>
      </c>
      <c r="G876" s="107"/>
      <c r="H876" s="107"/>
      <c r="I876" s="168"/>
      <c r="J876" s="168"/>
      <c r="K876" s="168"/>
      <c r="L876" s="168"/>
      <c r="M876" s="168"/>
      <c r="N876" s="168"/>
      <c r="O876" s="168"/>
      <c r="P876" s="168"/>
      <c r="Q876" s="168"/>
      <c r="R876" s="168"/>
      <c r="S876" s="168"/>
      <c r="T876" s="168"/>
      <c r="U876" s="168"/>
      <c r="V876" s="168"/>
      <c r="W876" s="168"/>
      <c r="X876" s="168"/>
      <c r="Y876" s="168"/>
      <c r="Z876" s="168"/>
    </row>
    <row r="877" spans="1:26" ht="15.75" customHeight="1" x14ac:dyDescent="0.25">
      <c r="A877" s="196" t="s">
        <v>1121</v>
      </c>
      <c r="B877" s="118" t="s">
        <v>593</v>
      </c>
      <c r="C877" s="209" t="s">
        <v>1122</v>
      </c>
      <c r="D877" s="201">
        <v>20000</v>
      </c>
      <c r="E877" s="109"/>
      <c r="F877" s="109">
        <f t="shared" si="0"/>
        <v>886445.14000000397</v>
      </c>
      <c r="G877" s="107"/>
      <c r="H877" s="107"/>
      <c r="I877" s="168"/>
      <c r="J877" s="168"/>
      <c r="K877" s="168"/>
      <c r="L877" s="168"/>
      <c r="M877" s="168"/>
      <c r="N877" s="168"/>
      <c r="O877" s="168"/>
      <c r="P877" s="168"/>
      <c r="Q877" s="168"/>
      <c r="R877" s="168"/>
      <c r="S877" s="168"/>
      <c r="T877" s="168"/>
      <c r="U877" s="168"/>
      <c r="V877" s="168"/>
      <c r="W877" s="168"/>
      <c r="X877" s="168"/>
      <c r="Y877" s="168"/>
      <c r="Z877" s="168"/>
    </row>
    <row r="878" spans="1:26" ht="15.75" customHeight="1" x14ac:dyDescent="0.25">
      <c r="A878" s="196" t="s">
        <v>758</v>
      </c>
      <c r="B878" s="118" t="s">
        <v>596</v>
      </c>
      <c r="C878" s="209" t="s">
        <v>759</v>
      </c>
      <c r="D878" s="201">
        <v>500</v>
      </c>
      <c r="E878" s="109"/>
      <c r="F878" s="109">
        <f t="shared" si="0"/>
        <v>886945.14000000397</v>
      </c>
      <c r="G878" s="107"/>
      <c r="H878" s="107"/>
      <c r="I878" s="168"/>
      <c r="J878" s="168"/>
      <c r="K878" s="168"/>
      <c r="L878" s="168"/>
      <c r="M878" s="168"/>
      <c r="N878" s="168"/>
      <c r="O878" s="168"/>
      <c r="P878" s="168"/>
      <c r="Q878" s="168"/>
      <c r="R878" s="168"/>
      <c r="S878" s="168"/>
      <c r="T878" s="168"/>
      <c r="U878" s="168"/>
      <c r="V878" s="168"/>
      <c r="W878" s="168"/>
      <c r="X878" s="168"/>
      <c r="Y878" s="168"/>
      <c r="Z878" s="168"/>
    </row>
    <row r="879" spans="1:26" ht="15.75" customHeight="1" x14ac:dyDescent="0.25">
      <c r="A879" s="196" t="s">
        <v>758</v>
      </c>
      <c r="B879" s="118" t="s">
        <v>593</v>
      </c>
      <c r="C879" s="209" t="s">
        <v>1123</v>
      </c>
      <c r="D879" s="206"/>
      <c r="E879" s="202">
        <v>300000</v>
      </c>
      <c r="F879" s="109">
        <f t="shared" si="0"/>
        <v>586945.14000000397</v>
      </c>
      <c r="G879" s="107"/>
      <c r="H879" s="107"/>
      <c r="I879" s="168"/>
      <c r="J879" s="168"/>
      <c r="K879" s="168"/>
      <c r="L879" s="168"/>
      <c r="M879" s="168"/>
      <c r="N879" s="168"/>
      <c r="O879" s="168"/>
      <c r="P879" s="168"/>
      <c r="Q879" s="168"/>
      <c r="R879" s="168"/>
      <c r="S879" s="168"/>
      <c r="T879" s="168"/>
      <c r="U879" s="168"/>
      <c r="V879" s="168"/>
      <c r="W879" s="168"/>
      <c r="X879" s="168"/>
      <c r="Y879" s="168"/>
      <c r="Z879" s="168"/>
    </row>
    <row r="880" spans="1:26" ht="15.75" customHeight="1" x14ac:dyDescent="0.25">
      <c r="A880" s="196" t="s">
        <v>1124</v>
      </c>
      <c r="B880" s="118" t="s">
        <v>593</v>
      </c>
      <c r="C880" s="209" t="s">
        <v>1125</v>
      </c>
      <c r="D880" s="201">
        <v>32000</v>
      </c>
      <c r="E880" s="109"/>
      <c r="F880" s="109">
        <f t="shared" si="0"/>
        <v>618945.14000000397</v>
      </c>
      <c r="G880" s="107"/>
      <c r="H880" s="107"/>
      <c r="I880" s="168"/>
      <c r="J880" s="168"/>
      <c r="K880" s="168"/>
      <c r="L880" s="168"/>
      <c r="M880" s="168"/>
      <c r="N880" s="168"/>
      <c r="O880" s="168"/>
      <c r="P880" s="168"/>
      <c r="Q880" s="168"/>
      <c r="R880" s="168"/>
      <c r="S880" s="168"/>
      <c r="T880" s="168"/>
      <c r="U880" s="168"/>
      <c r="V880" s="168"/>
      <c r="W880" s="168"/>
      <c r="X880" s="168"/>
      <c r="Y880" s="168"/>
      <c r="Z880" s="168"/>
    </row>
    <row r="881" spans="1:26" ht="15.75" customHeight="1" x14ac:dyDescent="0.25">
      <c r="A881" s="196" t="s">
        <v>1124</v>
      </c>
      <c r="B881" s="118" t="s">
        <v>596</v>
      </c>
      <c r="C881" s="209" t="s">
        <v>1126</v>
      </c>
      <c r="D881" s="211">
        <v>2500000</v>
      </c>
      <c r="E881" s="109"/>
      <c r="F881" s="109">
        <f t="shared" si="0"/>
        <v>3118945.1400000039</v>
      </c>
      <c r="G881" s="107"/>
      <c r="H881" s="107"/>
      <c r="I881" s="168"/>
      <c r="J881" s="168"/>
      <c r="K881" s="168"/>
      <c r="L881" s="168"/>
      <c r="M881" s="168"/>
      <c r="N881" s="168"/>
      <c r="O881" s="168"/>
      <c r="P881" s="168"/>
      <c r="Q881" s="168"/>
      <c r="R881" s="168"/>
      <c r="S881" s="168"/>
      <c r="T881" s="168"/>
      <c r="U881" s="168"/>
      <c r="V881" s="168"/>
      <c r="W881" s="168"/>
      <c r="X881" s="168"/>
      <c r="Y881" s="168"/>
      <c r="Z881" s="168"/>
    </row>
    <row r="882" spans="1:26" ht="15.75" customHeight="1" x14ac:dyDescent="0.25">
      <c r="A882" s="196" t="s">
        <v>1127</v>
      </c>
      <c r="B882" s="118" t="s">
        <v>596</v>
      </c>
      <c r="C882" s="209" t="s">
        <v>620</v>
      </c>
      <c r="D882" s="201">
        <v>100000</v>
      </c>
      <c r="E882" s="109"/>
      <c r="F882" s="109">
        <f t="shared" si="0"/>
        <v>3218945.1400000039</v>
      </c>
      <c r="G882" s="107"/>
      <c r="H882" s="107"/>
      <c r="I882" s="168"/>
      <c r="J882" s="168"/>
      <c r="K882" s="168"/>
      <c r="L882" s="168"/>
      <c r="M882" s="168"/>
      <c r="N882" s="168"/>
      <c r="O882" s="168"/>
      <c r="P882" s="168"/>
      <c r="Q882" s="168"/>
      <c r="R882" s="168"/>
      <c r="S882" s="168"/>
      <c r="T882" s="168"/>
      <c r="U882" s="168"/>
      <c r="V882" s="168"/>
      <c r="W882" s="168"/>
      <c r="X882" s="168"/>
      <c r="Y882" s="168"/>
      <c r="Z882" s="168"/>
    </row>
    <row r="883" spans="1:26" ht="15.75" customHeight="1" x14ac:dyDescent="0.25">
      <c r="A883" s="196" t="s">
        <v>1127</v>
      </c>
      <c r="B883" s="118" t="s">
        <v>596</v>
      </c>
      <c r="C883" s="118" t="s">
        <v>1091</v>
      </c>
      <c r="D883" s="206"/>
      <c r="E883" s="202">
        <v>53.75</v>
      </c>
      <c r="F883" s="109">
        <f t="shared" si="0"/>
        <v>3218891.3900000039</v>
      </c>
      <c r="G883" s="107"/>
      <c r="H883" s="107"/>
      <c r="I883" s="168"/>
      <c r="J883" s="168"/>
      <c r="K883" s="168"/>
      <c r="L883" s="168"/>
      <c r="M883" s="168"/>
      <c r="N883" s="168"/>
      <c r="O883" s="168"/>
      <c r="P883" s="168"/>
      <c r="Q883" s="168"/>
      <c r="R883" s="168"/>
      <c r="S883" s="168"/>
      <c r="T883" s="168"/>
      <c r="U883" s="168"/>
      <c r="V883" s="168"/>
      <c r="W883" s="168"/>
      <c r="X883" s="168"/>
      <c r="Y883" s="168"/>
      <c r="Z883" s="168"/>
    </row>
    <row r="884" spans="1:26" ht="15.75" customHeight="1" x14ac:dyDescent="0.25">
      <c r="A884" s="196" t="s">
        <v>1127</v>
      </c>
      <c r="B884" s="118" t="s">
        <v>596</v>
      </c>
      <c r="C884" s="209" t="s">
        <v>1128</v>
      </c>
      <c r="D884" s="206"/>
      <c r="E884" s="202">
        <v>850000</v>
      </c>
      <c r="F884" s="109">
        <f t="shared" si="0"/>
        <v>2368891.3900000039</v>
      </c>
      <c r="G884" s="107"/>
      <c r="H884" s="107"/>
      <c r="I884" s="168"/>
      <c r="J884" s="168"/>
      <c r="K884" s="168"/>
      <c r="L884" s="168"/>
      <c r="M884" s="168"/>
      <c r="N884" s="168"/>
      <c r="O884" s="168"/>
      <c r="P884" s="168"/>
      <c r="Q884" s="168"/>
      <c r="R884" s="168"/>
      <c r="S884" s="168"/>
      <c r="T884" s="168"/>
      <c r="U884" s="168"/>
      <c r="V884" s="168"/>
      <c r="W884" s="168"/>
      <c r="X884" s="168"/>
      <c r="Y884" s="168"/>
      <c r="Z884" s="168"/>
    </row>
    <row r="885" spans="1:26" ht="15.75" customHeight="1" x14ac:dyDescent="0.25">
      <c r="A885" s="196" t="s">
        <v>1127</v>
      </c>
      <c r="B885" s="107"/>
      <c r="C885" s="209" t="s">
        <v>1129</v>
      </c>
      <c r="D885" s="201">
        <v>150000</v>
      </c>
      <c r="E885" s="109"/>
      <c r="F885" s="109">
        <f t="shared" si="0"/>
        <v>2518891.3900000039</v>
      </c>
      <c r="G885" s="107"/>
      <c r="H885" s="107"/>
      <c r="I885" s="168"/>
      <c r="J885" s="168"/>
      <c r="K885" s="168"/>
      <c r="L885" s="168"/>
      <c r="M885" s="168"/>
      <c r="N885" s="168"/>
      <c r="O885" s="168"/>
      <c r="P885" s="168"/>
      <c r="Q885" s="168"/>
      <c r="R885" s="168"/>
      <c r="S885" s="168"/>
      <c r="T885" s="168"/>
      <c r="U885" s="168"/>
      <c r="V885" s="168"/>
      <c r="W885" s="168"/>
      <c r="X885" s="168"/>
      <c r="Y885" s="168"/>
      <c r="Z885" s="168"/>
    </row>
    <row r="886" spans="1:26" ht="15.75" customHeight="1" x14ac:dyDescent="0.25">
      <c r="A886" s="196" t="s">
        <v>1127</v>
      </c>
      <c r="B886" s="118" t="s">
        <v>593</v>
      </c>
      <c r="C886" s="209" t="s">
        <v>1130</v>
      </c>
      <c r="D886" s="206"/>
      <c r="E886" s="202">
        <v>100000</v>
      </c>
      <c r="F886" s="109">
        <f t="shared" si="0"/>
        <v>2418891.3900000039</v>
      </c>
      <c r="G886" s="107"/>
      <c r="H886" s="107"/>
      <c r="I886" s="168"/>
      <c r="J886" s="168"/>
      <c r="K886" s="168"/>
      <c r="L886" s="168"/>
      <c r="M886" s="168"/>
      <c r="N886" s="168"/>
      <c r="O886" s="168"/>
      <c r="P886" s="168"/>
      <c r="Q886" s="168"/>
      <c r="R886" s="168"/>
      <c r="S886" s="168"/>
      <c r="T886" s="168"/>
      <c r="U886" s="168"/>
      <c r="V886" s="168"/>
      <c r="W886" s="168"/>
      <c r="X886" s="168"/>
      <c r="Y886" s="168"/>
      <c r="Z886" s="168"/>
    </row>
    <row r="887" spans="1:26" ht="15.75" customHeight="1" x14ac:dyDescent="0.25">
      <c r="A887" s="196" t="s">
        <v>1127</v>
      </c>
      <c r="B887" s="118" t="s">
        <v>593</v>
      </c>
      <c r="C887" s="209" t="s">
        <v>1131</v>
      </c>
      <c r="D887" s="206"/>
      <c r="E887" s="202">
        <v>120000</v>
      </c>
      <c r="F887" s="109">
        <f t="shared" si="0"/>
        <v>2298891.3900000039</v>
      </c>
      <c r="G887" s="107"/>
      <c r="H887" s="107"/>
      <c r="I887" s="168"/>
      <c r="J887" s="168"/>
      <c r="K887" s="168"/>
      <c r="L887" s="168"/>
      <c r="M887" s="168"/>
      <c r="N887" s="168"/>
      <c r="O887" s="168"/>
      <c r="P887" s="168"/>
      <c r="Q887" s="168"/>
      <c r="R887" s="168"/>
      <c r="S887" s="168"/>
      <c r="T887" s="168"/>
      <c r="U887" s="168"/>
      <c r="V887" s="168"/>
      <c r="W887" s="168"/>
      <c r="X887" s="168"/>
      <c r="Y887" s="168"/>
      <c r="Z887" s="168"/>
    </row>
    <row r="888" spans="1:26" ht="15.75" customHeight="1" x14ac:dyDescent="0.25">
      <c r="A888" s="196" t="s">
        <v>1127</v>
      </c>
      <c r="B888" s="118" t="s">
        <v>596</v>
      </c>
      <c r="C888" s="118" t="s">
        <v>1091</v>
      </c>
      <c r="D888" s="206"/>
      <c r="E888" s="202">
        <v>53.75</v>
      </c>
      <c r="F888" s="109">
        <f t="shared" si="0"/>
        <v>2298837.6400000039</v>
      </c>
      <c r="G888" s="107"/>
      <c r="H888" s="107"/>
      <c r="I888" s="168"/>
      <c r="J888" s="168"/>
      <c r="K888" s="168"/>
      <c r="L888" s="168"/>
      <c r="M888" s="168"/>
      <c r="N888" s="168"/>
      <c r="O888" s="168"/>
      <c r="P888" s="168"/>
      <c r="Q888" s="168"/>
      <c r="R888" s="168"/>
      <c r="S888" s="168"/>
      <c r="T888" s="168"/>
      <c r="U888" s="168"/>
      <c r="V888" s="168"/>
      <c r="W888" s="168"/>
      <c r="X888" s="168"/>
      <c r="Y888" s="168"/>
      <c r="Z888" s="168"/>
    </row>
    <row r="889" spans="1:26" ht="15.75" customHeight="1" x14ac:dyDescent="0.25">
      <c r="A889" s="196" t="s">
        <v>1127</v>
      </c>
      <c r="B889" s="118" t="s">
        <v>596</v>
      </c>
      <c r="C889" s="209" t="s">
        <v>1132</v>
      </c>
      <c r="D889" s="206"/>
      <c r="E889" s="210">
        <v>1500000</v>
      </c>
      <c r="F889" s="109">
        <f t="shared" si="0"/>
        <v>798837.64000000386</v>
      </c>
      <c r="G889" s="107"/>
      <c r="H889" s="107"/>
      <c r="I889" s="168"/>
      <c r="J889" s="168"/>
      <c r="K889" s="168"/>
      <c r="L889" s="168"/>
      <c r="M889" s="168"/>
      <c r="N889" s="168"/>
      <c r="O889" s="168"/>
      <c r="P889" s="168"/>
      <c r="Q889" s="168"/>
      <c r="R889" s="168"/>
      <c r="S889" s="168"/>
      <c r="T889" s="168"/>
      <c r="U889" s="168"/>
      <c r="V889" s="168"/>
      <c r="W889" s="168"/>
      <c r="X889" s="168"/>
      <c r="Y889" s="168"/>
      <c r="Z889" s="168"/>
    </row>
    <row r="890" spans="1:26" ht="15.75" customHeight="1" x14ac:dyDescent="0.25">
      <c r="A890" s="196" t="s">
        <v>1133</v>
      </c>
      <c r="B890" s="118" t="s">
        <v>596</v>
      </c>
      <c r="C890" s="209" t="s">
        <v>422</v>
      </c>
      <c r="D890" s="201">
        <v>30000</v>
      </c>
      <c r="E890" s="109"/>
      <c r="F890" s="109">
        <f t="shared" si="0"/>
        <v>828837.64000000386</v>
      </c>
      <c r="G890" s="107"/>
      <c r="H890" s="107"/>
      <c r="I890" s="168"/>
      <c r="J890" s="168"/>
      <c r="K890" s="168"/>
      <c r="L890" s="168"/>
      <c r="M890" s="168"/>
      <c r="N890" s="168"/>
      <c r="O890" s="168"/>
      <c r="P890" s="168"/>
      <c r="Q890" s="168"/>
      <c r="R890" s="168"/>
      <c r="S890" s="168"/>
      <c r="T890" s="168"/>
      <c r="U890" s="168"/>
      <c r="V890" s="168"/>
      <c r="W890" s="168"/>
      <c r="X890" s="168"/>
      <c r="Y890" s="168"/>
      <c r="Z890" s="168"/>
    </row>
    <row r="891" spans="1:26" ht="15.75" customHeight="1" x14ac:dyDescent="0.25">
      <c r="A891" s="196" t="s">
        <v>1133</v>
      </c>
      <c r="B891" s="118" t="s">
        <v>1037</v>
      </c>
      <c r="C891" s="118" t="s">
        <v>625</v>
      </c>
      <c r="D891" s="201">
        <v>15000</v>
      </c>
      <c r="E891" s="109"/>
      <c r="F891" s="109">
        <f t="shared" si="0"/>
        <v>843837.64000000386</v>
      </c>
      <c r="G891" s="107"/>
      <c r="H891" s="107"/>
      <c r="I891" s="168"/>
      <c r="J891" s="168"/>
      <c r="K891" s="168"/>
      <c r="L891" s="168"/>
      <c r="M891" s="168"/>
      <c r="N891" s="168"/>
      <c r="O891" s="168"/>
      <c r="P891" s="168"/>
      <c r="Q891" s="168"/>
      <c r="R891" s="168"/>
      <c r="S891" s="168"/>
      <c r="T891" s="168"/>
      <c r="U891" s="168"/>
      <c r="V891" s="168"/>
      <c r="W891" s="168"/>
      <c r="X891" s="168"/>
      <c r="Y891" s="168"/>
      <c r="Z891" s="168"/>
    </row>
    <row r="892" spans="1:26" ht="15.75" customHeight="1" x14ac:dyDescent="0.25">
      <c r="A892" s="196" t="s">
        <v>1133</v>
      </c>
      <c r="B892" s="118" t="s">
        <v>596</v>
      </c>
      <c r="C892" s="209" t="s">
        <v>486</v>
      </c>
      <c r="D892" s="201">
        <v>40000</v>
      </c>
      <c r="E892" s="109"/>
      <c r="F892" s="109">
        <f t="shared" si="0"/>
        <v>883837.64000000386</v>
      </c>
      <c r="G892" s="107"/>
      <c r="H892" s="107"/>
      <c r="I892" s="168"/>
      <c r="J892" s="168"/>
      <c r="K892" s="168"/>
      <c r="L892" s="168"/>
      <c r="M892" s="168"/>
      <c r="N892" s="168"/>
      <c r="O892" s="168"/>
      <c r="P892" s="168"/>
      <c r="Q892" s="168"/>
      <c r="R892" s="168"/>
      <c r="S892" s="168"/>
      <c r="T892" s="168"/>
      <c r="U892" s="168"/>
      <c r="V892" s="168"/>
      <c r="W892" s="168"/>
      <c r="X892" s="168"/>
      <c r="Y892" s="168"/>
      <c r="Z892" s="168"/>
    </row>
    <row r="893" spans="1:26" ht="15.75" customHeight="1" x14ac:dyDescent="0.25">
      <c r="A893" s="196" t="s">
        <v>1133</v>
      </c>
      <c r="B893" s="118" t="s">
        <v>596</v>
      </c>
      <c r="C893" s="190" t="s">
        <v>822</v>
      </c>
      <c r="D893" s="201">
        <v>20000</v>
      </c>
      <c r="E893" s="109"/>
      <c r="F893" s="109">
        <f t="shared" si="0"/>
        <v>903837.64000000386</v>
      </c>
      <c r="G893" s="107"/>
      <c r="H893" s="107"/>
      <c r="I893" s="168"/>
      <c r="J893" s="168"/>
      <c r="K893" s="168"/>
      <c r="L893" s="168"/>
      <c r="M893" s="168"/>
      <c r="N893" s="168"/>
      <c r="O893" s="168"/>
      <c r="P893" s="168"/>
      <c r="Q893" s="168"/>
      <c r="R893" s="168"/>
      <c r="S893" s="168"/>
      <c r="T893" s="168"/>
      <c r="U893" s="168"/>
      <c r="V893" s="168"/>
      <c r="W893" s="168"/>
      <c r="X893" s="168"/>
      <c r="Y893" s="168"/>
      <c r="Z893" s="168"/>
    </row>
    <row r="894" spans="1:26" ht="15.75" customHeight="1" x14ac:dyDescent="0.25">
      <c r="A894" s="196" t="s">
        <v>1134</v>
      </c>
      <c r="B894" s="107"/>
      <c r="C894" s="118" t="s">
        <v>767</v>
      </c>
      <c r="D894" s="206"/>
      <c r="E894" s="202">
        <v>200</v>
      </c>
      <c r="F894" s="109">
        <f t="shared" si="0"/>
        <v>903637.64000000386</v>
      </c>
      <c r="G894" s="107"/>
      <c r="H894" s="107"/>
      <c r="I894" s="168"/>
      <c r="J894" s="168"/>
      <c r="K894" s="168"/>
      <c r="L894" s="168"/>
      <c r="M894" s="168"/>
      <c r="N894" s="168"/>
      <c r="O894" s="168"/>
      <c r="P894" s="168"/>
      <c r="Q894" s="168"/>
      <c r="R894" s="168"/>
      <c r="S894" s="168"/>
      <c r="T894" s="168"/>
      <c r="U894" s="168"/>
      <c r="V894" s="168"/>
      <c r="W894" s="168"/>
      <c r="X894" s="168"/>
      <c r="Y894" s="168"/>
      <c r="Z894" s="168"/>
    </row>
    <row r="895" spans="1:26" ht="15.75" customHeight="1" x14ac:dyDescent="0.25">
      <c r="A895" s="196" t="s">
        <v>1135</v>
      </c>
      <c r="B895" s="107"/>
      <c r="C895" s="209" t="s">
        <v>1136</v>
      </c>
      <c r="D895" s="206"/>
      <c r="E895" s="210">
        <v>396</v>
      </c>
      <c r="F895" s="109">
        <f t="shared" si="0"/>
        <v>903241.64000000386</v>
      </c>
      <c r="G895" s="107"/>
      <c r="H895" s="107"/>
      <c r="I895" s="168"/>
      <c r="J895" s="168"/>
      <c r="K895" s="168"/>
      <c r="L895" s="168"/>
      <c r="M895" s="168"/>
      <c r="N895" s="168"/>
      <c r="O895" s="168"/>
      <c r="P895" s="168"/>
      <c r="Q895" s="168"/>
      <c r="R895" s="168"/>
      <c r="S895" s="168"/>
      <c r="T895" s="168"/>
      <c r="U895" s="168"/>
      <c r="V895" s="168"/>
      <c r="W895" s="168"/>
      <c r="X895" s="168"/>
      <c r="Y895" s="168"/>
      <c r="Z895" s="168"/>
    </row>
    <row r="896" spans="1:26" ht="15.75" customHeight="1" x14ac:dyDescent="0.25">
      <c r="A896" s="196" t="s">
        <v>1137</v>
      </c>
      <c r="B896" s="107"/>
      <c r="C896" s="118" t="s">
        <v>1091</v>
      </c>
      <c r="D896" s="206"/>
      <c r="E896" s="202">
        <v>53.75</v>
      </c>
      <c r="F896" s="109">
        <f t="shared" si="0"/>
        <v>903187.89000000386</v>
      </c>
      <c r="G896" s="107"/>
      <c r="H896" s="107"/>
      <c r="I896" s="168"/>
      <c r="J896" s="168"/>
      <c r="K896" s="168"/>
      <c r="L896" s="168"/>
      <c r="M896" s="168"/>
      <c r="N896" s="168"/>
      <c r="O896" s="168"/>
      <c r="P896" s="168"/>
      <c r="Q896" s="168"/>
      <c r="R896" s="168"/>
      <c r="S896" s="168"/>
      <c r="T896" s="168"/>
      <c r="U896" s="168"/>
      <c r="V896" s="168"/>
      <c r="W896" s="168"/>
      <c r="X896" s="168"/>
      <c r="Y896" s="168"/>
      <c r="Z896" s="168"/>
    </row>
    <row r="897" spans="1:26" ht="15.75" customHeight="1" x14ac:dyDescent="0.25">
      <c r="A897" s="196" t="s">
        <v>1137</v>
      </c>
      <c r="B897" s="118" t="s">
        <v>596</v>
      </c>
      <c r="C897" s="209" t="s">
        <v>1138</v>
      </c>
      <c r="D897" s="206"/>
      <c r="E897" s="202">
        <v>900000</v>
      </c>
      <c r="F897" s="109">
        <f t="shared" si="0"/>
        <v>3187.8900000038557</v>
      </c>
      <c r="G897" s="107"/>
      <c r="H897" s="107"/>
      <c r="I897" s="168"/>
      <c r="J897" s="168"/>
      <c r="K897" s="168"/>
      <c r="L897" s="168"/>
      <c r="M897" s="168"/>
      <c r="N897" s="168"/>
      <c r="O897" s="168"/>
      <c r="P897" s="168"/>
      <c r="Q897" s="168"/>
      <c r="R897" s="168"/>
      <c r="S897" s="168"/>
      <c r="T897" s="168"/>
      <c r="U897" s="168"/>
      <c r="V897" s="168"/>
      <c r="W897" s="168"/>
      <c r="X897" s="168"/>
      <c r="Y897" s="168"/>
      <c r="Z897" s="168"/>
    </row>
    <row r="898" spans="1:26" ht="15.75" customHeight="1" x14ac:dyDescent="0.25">
      <c r="A898" s="196" t="s">
        <v>1137</v>
      </c>
      <c r="B898" s="118" t="s">
        <v>593</v>
      </c>
      <c r="C898" s="209" t="s">
        <v>1139</v>
      </c>
      <c r="D898" s="206"/>
      <c r="E898" s="202">
        <v>500000</v>
      </c>
      <c r="F898" s="109">
        <f t="shared" si="0"/>
        <v>-496812.10999999614</v>
      </c>
      <c r="G898" s="107"/>
      <c r="H898" s="107"/>
      <c r="I898" s="168"/>
      <c r="J898" s="168"/>
      <c r="K898" s="168"/>
      <c r="L898" s="168"/>
      <c r="M898" s="168"/>
      <c r="N898" s="168"/>
      <c r="O898" s="168"/>
      <c r="P898" s="168"/>
      <c r="Q898" s="168"/>
      <c r="R898" s="168"/>
      <c r="S898" s="168"/>
      <c r="T898" s="168"/>
      <c r="U898" s="168"/>
      <c r="V898" s="168"/>
      <c r="W898" s="168"/>
      <c r="X898" s="168"/>
      <c r="Y898" s="168"/>
      <c r="Z898" s="168"/>
    </row>
    <row r="899" spans="1:26" ht="15.75" customHeight="1" x14ac:dyDescent="0.25">
      <c r="A899" s="196" t="s">
        <v>1137</v>
      </c>
      <c r="B899" s="118" t="s">
        <v>596</v>
      </c>
      <c r="C899" s="118" t="s">
        <v>1091</v>
      </c>
      <c r="D899" s="206"/>
      <c r="E899" s="202">
        <v>53.75</v>
      </c>
      <c r="F899" s="109">
        <f t="shared" si="0"/>
        <v>-496865.85999999614</v>
      </c>
      <c r="G899" s="107"/>
      <c r="H899" s="107"/>
      <c r="I899" s="168"/>
      <c r="J899" s="168"/>
      <c r="K899" s="168"/>
      <c r="L899" s="168"/>
      <c r="M899" s="168"/>
      <c r="N899" s="168"/>
      <c r="O899" s="168"/>
      <c r="P899" s="168"/>
      <c r="Q899" s="168"/>
      <c r="R899" s="168"/>
      <c r="S899" s="168"/>
      <c r="T899" s="168"/>
      <c r="U899" s="168"/>
      <c r="V899" s="168"/>
      <c r="W899" s="168"/>
      <c r="X899" s="168"/>
      <c r="Y899" s="168"/>
      <c r="Z899" s="168"/>
    </row>
    <row r="900" spans="1:26" ht="15.75" customHeight="1" x14ac:dyDescent="0.25">
      <c r="A900" s="196" t="s">
        <v>1137</v>
      </c>
      <c r="B900" s="118" t="s">
        <v>596</v>
      </c>
      <c r="C900" s="209" t="s">
        <v>1140</v>
      </c>
      <c r="D900" s="206"/>
      <c r="E900" s="210">
        <v>479000</v>
      </c>
      <c r="F900" s="109">
        <f t="shared" si="0"/>
        <v>-975865.85999999614</v>
      </c>
      <c r="G900" s="107"/>
      <c r="H900" s="107"/>
      <c r="I900" s="168"/>
      <c r="J900" s="168"/>
      <c r="K900" s="168"/>
      <c r="L900" s="168"/>
      <c r="M900" s="168"/>
      <c r="N900" s="168"/>
      <c r="O900" s="168"/>
      <c r="P900" s="168"/>
      <c r="Q900" s="168"/>
      <c r="R900" s="168"/>
      <c r="S900" s="168"/>
      <c r="T900" s="168"/>
      <c r="U900" s="168"/>
      <c r="V900" s="168"/>
      <c r="W900" s="168"/>
      <c r="X900" s="168"/>
      <c r="Y900" s="168"/>
      <c r="Z900" s="168"/>
    </row>
    <row r="901" spans="1:26" ht="15.75" customHeight="1" x14ac:dyDescent="0.25">
      <c r="A901" s="196" t="s">
        <v>1137</v>
      </c>
      <c r="B901" s="107"/>
      <c r="C901" s="118" t="s">
        <v>1091</v>
      </c>
      <c r="D901" s="206"/>
      <c r="E901" s="202">
        <v>53.75</v>
      </c>
      <c r="F901" s="109">
        <f t="shared" si="0"/>
        <v>-975919.60999999614</v>
      </c>
      <c r="G901" s="107"/>
      <c r="H901" s="107"/>
      <c r="I901" s="168"/>
      <c r="J901" s="168"/>
      <c r="K901" s="168"/>
      <c r="L901" s="168"/>
      <c r="M901" s="168"/>
      <c r="N901" s="168"/>
      <c r="O901" s="168"/>
      <c r="P901" s="168"/>
      <c r="Q901" s="168"/>
      <c r="R901" s="168"/>
      <c r="S901" s="168"/>
      <c r="T901" s="168"/>
      <c r="U901" s="168"/>
      <c r="V901" s="168"/>
      <c r="W901" s="168"/>
      <c r="X901" s="168"/>
      <c r="Y901" s="168"/>
      <c r="Z901" s="168"/>
    </row>
    <row r="902" spans="1:26" ht="15.75" customHeight="1" x14ac:dyDescent="0.25">
      <c r="A902" s="196" t="s">
        <v>1137</v>
      </c>
      <c r="B902" s="118" t="s">
        <v>596</v>
      </c>
      <c r="C902" s="209" t="s">
        <v>1141</v>
      </c>
      <c r="D902" s="206"/>
      <c r="E902" s="202">
        <v>150000</v>
      </c>
      <c r="F902" s="109">
        <f t="shared" si="0"/>
        <v>-1125919.6099999961</v>
      </c>
      <c r="G902" s="107"/>
      <c r="H902" s="107"/>
      <c r="I902" s="168"/>
      <c r="J902" s="168"/>
      <c r="K902" s="168"/>
      <c r="L902" s="168"/>
      <c r="M902" s="168"/>
      <c r="N902" s="168"/>
      <c r="O902" s="168"/>
      <c r="P902" s="168"/>
      <c r="Q902" s="168"/>
      <c r="R902" s="168"/>
      <c r="S902" s="168"/>
      <c r="T902" s="168"/>
      <c r="U902" s="168"/>
      <c r="V902" s="168"/>
      <c r="W902" s="168"/>
      <c r="X902" s="168"/>
      <c r="Y902" s="168"/>
      <c r="Z902" s="168"/>
    </row>
    <row r="903" spans="1:26" ht="15.75" customHeight="1" x14ac:dyDescent="0.25">
      <c r="A903" s="196" t="s">
        <v>1137</v>
      </c>
      <c r="B903" s="107"/>
      <c r="C903" s="118" t="s">
        <v>1091</v>
      </c>
      <c r="D903" s="206"/>
      <c r="E903" s="202">
        <v>53.75</v>
      </c>
      <c r="F903" s="109">
        <f t="shared" si="0"/>
        <v>-1125973.3599999961</v>
      </c>
      <c r="G903" s="107"/>
      <c r="H903" s="107"/>
      <c r="I903" s="168"/>
      <c r="J903" s="168"/>
      <c r="K903" s="168"/>
      <c r="L903" s="168"/>
      <c r="M903" s="168"/>
      <c r="N903" s="168"/>
      <c r="O903" s="168"/>
      <c r="P903" s="168"/>
      <c r="Q903" s="168"/>
      <c r="R903" s="168"/>
      <c r="S903" s="168"/>
      <c r="T903" s="168"/>
      <c r="U903" s="168"/>
      <c r="V903" s="168"/>
      <c r="W903" s="168"/>
      <c r="X903" s="168"/>
      <c r="Y903" s="168"/>
      <c r="Z903" s="168"/>
    </row>
    <row r="904" spans="1:26" ht="15.75" customHeight="1" x14ac:dyDescent="0.25">
      <c r="A904" s="196" t="s">
        <v>1137</v>
      </c>
      <c r="B904" s="107"/>
      <c r="C904" s="209" t="s">
        <v>1142</v>
      </c>
      <c r="D904" s="206"/>
      <c r="E904" s="202">
        <v>79000</v>
      </c>
      <c r="F904" s="109">
        <f t="shared" si="0"/>
        <v>-1204973.3599999961</v>
      </c>
      <c r="G904" s="107"/>
      <c r="H904" s="107"/>
      <c r="I904" s="168"/>
      <c r="J904" s="168"/>
      <c r="K904" s="168"/>
      <c r="L904" s="168"/>
      <c r="M904" s="168"/>
      <c r="N904" s="168"/>
      <c r="O904" s="168"/>
      <c r="P904" s="168"/>
      <c r="Q904" s="168"/>
      <c r="R904" s="168"/>
      <c r="S904" s="168"/>
      <c r="T904" s="168"/>
      <c r="U904" s="168"/>
      <c r="V904" s="168"/>
      <c r="W904" s="168"/>
      <c r="X904" s="168"/>
      <c r="Y904" s="168"/>
      <c r="Z904" s="168"/>
    </row>
    <row r="905" spans="1:26" ht="15.75" customHeight="1" x14ac:dyDescent="0.25">
      <c r="A905" s="196" t="s">
        <v>1137</v>
      </c>
      <c r="B905" s="107"/>
      <c r="C905" s="209" t="s">
        <v>1143</v>
      </c>
      <c r="D905" s="211">
        <v>2000000</v>
      </c>
      <c r="E905" s="109"/>
      <c r="F905" s="109">
        <f t="shared" si="0"/>
        <v>795026.64000000386</v>
      </c>
      <c r="G905" s="107"/>
      <c r="H905" s="107"/>
      <c r="I905" s="168"/>
      <c r="J905" s="168"/>
      <c r="K905" s="168"/>
      <c r="L905" s="168"/>
      <c r="M905" s="168"/>
      <c r="N905" s="168"/>
      <c r="O905" s="168"/>
      <c r="P905" s="168"/>
      <c r="Q905" s="168"/>
      <c r="R905" s="168"/>
      <c r="S905" s="168"/>
      <c r="T905" s="168"/>
      <c r="U905" s="168"/>
      <c r="V905" s="168"/>
      <c r="W905" s="168"/>
      <c r="X905" s="168"/>
      <c r="Y905" s="168"/>
      <c r="Z905" s="168"/>
    </row>
    <row r="906" spans="1:26" ht="15.75" customHeight="1" x14ac:dyDescent="0.25">
      <c r="A906" s="196" t="s">
        <v>1144</v>
      </c>
      <c r="B906" s="107"/>
      <c r="C906" s="209" t="s">
        <v>1145</v>
      </c>
      <c r="D906" s="206"/>
      <c r="E906" s="210">
        <v>10774.98</v>
      </c>
      <c r="F906" s="109">
        <f t="shared" si="0"/>
        <v>784251.66000000387</v>
      </c>
      <c r="G906" s="107"/>
      <c r="H906" s="107"/>
      <c r="I906" s="168"/>
      <c r="J906" s="168"/>
      <c r="K906" s="168"/>
      <c r="L906" s="168"/>
      <c r="M906" s="168"/>
      <c r="N906" s="168"/>
      <c r="O906" s="168"/>
      <c r="P906" s="168"/>
      <c r="Q906" s="168"/>
      <c r="R906" s="168"/>
      <c r="S906" s="168"/>
      <c r="T906" s="168"/>
      <c r="U906" s="168"/>
      <c r="V906" s="168"/>
      <c r="W906" s="168"/>
      <c r="X906" s="168"/>
      <c r="Y906" s="168"/>
      <c r="Z906" s="168"/>
    </row>
    <row r="907" spans="1:26" ht="15.75" customHeight="1" x14ac:dyDescent="0.25">
      <c r="A907" s="146"/>
      <c r="B907" s="111"/>
      <c r="C907" s="111"/>
      <c r="D907" s="156"/>
      <c r="E907" s="1"/>
      <c r="F907" s="1">
        <f t="shared" si="0"/>
        <v>784251.66000000387</v>
      </c>
      <c r="G907" s="111"/>
      <c r="H907" s="111"/>
      <c r="I907" s="157"/>
      <c r="J907" s="157"/>
      <c r="K907" s="157"/>
      <c r="L907" s="157"/>
      <c r="M907" s="157"/>
      <c r="N907" s="157"/>
      <c r="O907" s="157"/>
      <c r="P907" s="157"/>
      <c r="Q907" s="157"/>
      <c r="R907" s="157"/>
      <c r="S907" s="157"/>
      <c r="T907" s="157"/>
      <c r="U907" s="157"/>
      <c r="V907" s="157"/>
      <c r="W907" s="157"/>
      <c r="X907" s="157"/>
      <c r="Y907" s="157"/>
      <c r="Z907" s="157"/>
    </row>
    <row r="908" spans="1:26" ht="15.75" customHeight="1" x14ac:dyDescent="0.25">
      <c r="A908" s="146"/>
      <c r="B908" s="111"/>
      <c r="C908" s="111"/>
      <c r="D908" s="156"/>
      <c r="E908" s="1"/>
      <c r="F908" s="1">
        <f t="shared" si="0"/>
        <v>784251.66000000387</v>
      </c>
      <c r="G908" s="111"/>
      <c r="H908" s="111"/>
      <c r="I908" s="157"/>
      <c r="J908" s="157"/>
      <c r="K908" s="157"/>
      <c r="L908" s="157"/>
      <c r="M908" s="157"/>
      <c r="N908" s="157"/>
      <c r="O908" s="157"/>
      <c r="P908" s="157"/>
      <c r="Q908" s="157"/>
      <c r="R908" s="157"/>
      <c r="S908" s="157"/>
      <c r="T908" s="157"/>
      <c r="U908" s="157"/>
      <c r="V908" s="157"/>
      <c r="W908" s="157"/>
      <c r="X908" s="157"/>
      <c r="Y908" s="157"/>
      <c r="Z908" s="157"/>
    </row>
    <row r="909" spans="1:26" ht="15.75" customHeight="1" x14ac:dyDescent="0.25">
      <c r="A909" s="146"/>
      <c r="B909" s="111"/>
      <c r="C909" s="111"/>
      <c r="D909" s="156"/>
      <c r="E909" s="1"/>
      <c r="F909" s="1">
        <f t="shared" si="0"/>
        <v>784251.66000000387</v>
      </c>
      <c r="G909" s="111"/>
      <c r="H909" s="111"/>
      <c r="I909" s="157"/>
      <c r="J909" s="157"/>
      <c r="K909" s="157"/>
      <c r="L909" s="157"/>
      <c r="M909" s="157"/>
      <c r="N909" s="157"/>
      <c r="O909" s="157"/>
      <c r="P909" s="157"/>
      <c r="Q909" s="157"/>
      <c r="R909" s="157"/>
      <c r="S909" s="157"/>
      <c r="T909" s="157"/>
      <c r="U909" s="157"/>
      <c r="V909" s="157"/>
      <c r="W909" s="157"/>
      <c r="X909" s="157"/>
      <c r="Y909" s="157"/>
      <c r="Z909" s="157"/>
    </row>
    <row r="910" spans="1:26" ht="15.75" customHeight="1" x14ac:dyDescent="0.25">
      <c r="A910" s="146"/>
      <c r="B910" s="111"/>
      <c r="C910" s="111"/>
      <c r="D910" s="156"/>
      <c r="E910" s="1"/>
      <c r="F910" s="1">
        <f t="shared" si="0"/>
        <v>784251.66000000387</v>
      </c>
      <c r="G910" s="111"/>
      <c r="H910" s="111"/>
      <c r="I910" s="157"/>
      <c r="J910" s="157"/>
      <c r="K910" s="157"/>
      <c r="L910" s="157"/>
      <c r="M910" s="157"/>
      <c r="N910" s="157"/>
      <c r="O910" s="157"/>
      <c r="P910" s="157"/>
      <c r="Q910" s="157"/>
      <c r="R910" s="157"/>
      <c r="S910" s="157"/>
      <c r="T910" s="157"/>
      <c r="U910" s="157"/>
      <c r="V910" s="157"/>
      <c r="W910" s="157"/>
      <c r="X910" s="157"/>
      <c r="Y910" s="157"/>
      <c r="Z910" s="157"/>
    </row>
    <row r="911" spans="1:26" ht="15.75" customHeight="1" x14ac:dyDescent="0.25">
      <c r="A911" s="146"/>
      <c r="B911" s="111"/>
      <c r="C911" s="111"/>
      <c r="D911" s="156"/>
      <c r="E911" s="1"/>
      <c r="F911" s="1">
        <f t="shared" si="0"/>
        <v>784251.66000000387</v>
      </c>
      <c r="G911" s="111"/>
      <c r="H911" s="111"/>
      <c r="I911" s="157"/>
      <c r="J911" s="157"/>
      <c r="K911" s="157"/>
      <c r="L911" s="157"/>
      <c r="M911" s="157"/>
      <c r="N911" s="157"/>
      <c r="O911" s="157"/>
      <c r="P911" s="157"/>
      <c r="Q911" s="157"/>
      <c r="R911" s="157"/>
      <c r="S911" s="157"/>
      <c r="T911" s="157"/>
      <c r="U911" s="157"/>
      <c r="V911" s="157"/>
      <c r="W911" s="157"/>
      <c r="X911" s="157"/>
      <c r="Y911" s="157"/>
      <c r="Z911" s="157"/>
    </row>
    <row r="912" spans="1:26" ht="15.75" customHeight="1" x14ac:dyDescent="0.25">
      <c r="A912" s="146"/>
      <c r="B912" s="111"/>
      <c r="C912" s="111"/>
      <c r="D912" s="156"/>
      <c r="E912" s="1"/>
      <c r="F912" s="1">
        <f t="shared" si="0"/>
        <v>784251.66000000387</v>
      </c>
      <c r="G912" s="111"/>
      <c r="H912" s="111"/>
      <c r="I912" s="157"/>
      <c r="J912" s="157"/>
      <c r="K912" s="157"/>
      <c r="L912" s="157"/>
      <c r="M912" s="157"/>
      <c r="N912" s="157"/>
      <c r="O912" s="157"/>
      <c r="P912" s="157"/>
      <c r="Q912" s="157"/>
      <c r="R912" s="157"/>
      <c r="S912" s="157"/>
      <c r="T912" s="157"/>
      <c r="U912" s="157"/>
      <c r="V912" s="157"/>
      <c r="W912" s="157"/>
      <c r="X912" s="157"/>
      <c r="Y912" s="157"/>
      <c r="Z912" s="157"/>
    </row>
    <row r="913" spans="1:26" ht="15.75" customHeight="1" x14ac:dyDescent="0.25">
      <c r="A913" s="146"/>
      <c r="B913" s="111"/>
      <c r="C913" s="111"/>
      <c r="D913" s="156"/>
      <c r="E913" s="1"/>
      <c r="F913" s="1">
        <f t="shared" si="0"/>
        <v>784251.66000000387</v>
      </c>
      <c r="G913" s="111"/>
      <c r="H913" s="111"/>
      <c r="I913" s="157"/>
      <c r="J913" s="157"/>
      <c r="K913" s="157"/>
      <c r="L913" s="157"/>
      <c r="M913" s="157"/>
      <c r="N913" s="157"/>
      <c r="O913" s="157"/>
      <c r="P913" s="157"/>
      <c r="Q913" s="157"/>
      <c r="R913" s="157"/>
      <c r="S913" s="157"/>
      <c r="T913" s="157"/>
      <c r="U913" s="157"/>
      <c r="V913" s="157"/>
      <c r="W913" s="157"/>
      <c r="X913" s="157"/>
      <c r="Y913" s="157"/>
      <c r="Z913" s="157"/>
    </row>
    <row r="914" spans="1:26" ht="15.75" customHeight="1" x14ac:dyDescent="0.25">
      <c r="A914" s="146"/>
      <c r="B914" s="111"/>
      <c r="C914" s="111"/>
      <c r="D914" s="156"/>
      <c r="E914" s="1"/>
      <c r="F914" s="1">
        <f t="shared" si="0"/>
        <v>784251.66000000387</v>
      </c>
      <c r="G914" s="111"/>
      <c r="H914" s="111"/>
      <c r="I914" s="157"/>
      <c r="J914" s="157"/>
      <c r="K914" s="157"/>
      <c r="L914" s="157"/>
      <c r="M914" s="157"/>
      <c r="N914" s="157"/>
      <c r="O914" s="157"/>
      <c r="P914" s="157"/>
      <c r="Q914" s="157"/>
      <c r="R914" s="157"/>
      <c r="S914" s="157"/>
      <c r="T914" s="157"/>
      <c r="U914" s="157"/>
      <c r="V914" s="157"/>
      <c r="W914" s="157"/>
      <c r="X914" s="157"/>
      <c r="Y914" s="157"/>
      <c r="Z914" s="157"/>
    </row>
    <row r="915" spans="1:26" ht="15.75" customHeight="1" x14ac:dyDescent="0.25">
      <c r="A915" s="146"/>
      <c r="B915" s="111"/>
      <c r="C915" s="111"/>
      <c r="D915" s="156"/>
      <c r="E915" s="1"/>
      <c r="F915" s="1">
        <f t="shared" si="0"/>
        <v>784251.66000000387</v>
      </c>
      <c r="G915" s="111"/>
      <c r="H915" s="111"/>
      <c r="I915" s="157"/>
      <c r="J915" s="157"/>
      <c r="K915" s="157"/>
      <c r="L915" s="157"/>
      <c r="M915" s="157"/>
      <c r="N915" s="157"/>
      <c r="O915" s="157"/>
      <c r="P915" s="157"/>
      <c r="Q915" s="157"/>
      <c r="R915" s="157"/>
      <c r="S915" s="157"/>
      <c r="T915" s="157"/>
      <c r="U915" s="157"/>
      <c r="V915" s="157"/>
      <c r="W915" s="157"/>
      <c r="X915" s="157"/>
      <c r="Y915" s="157"/>
      <c r="Z915" s="157"/>
    </row>
    <row r="916" spans="1:26" ht="15.75" customHeight="1" x14ac:dyDescent="0.25">
      <c r="A916" s="146"/>
      <c r="B916" s="111"/>
      <c r="C916" s="111"/>
      <c r="D916" s="156"/>
      <c r="E916" s="1"/>
      <c r="F916" s="1">
        <f t="shared" si="0"/>
        <v>784251.66000000387</v>
      </c>
      <c r="G916" s="111"/>
      <c r="H916" s="111"/>
      <c r="I916" s="157"/>
      <c r="J916" s="157"/>
      <c r="K916" s="157"/>
      <c r="L916" s="157"/>
      <c r="M916" s="157"/>
      <c r="N916" s="157"/>
      <c r="O916" s="157"/>
      <c r="P916" s="157"/>
      <c r="Q916" s="157"/>
      <c r="R916" s="157"/>
      <c r="S916" s="157"/>
      <c r="T916" s="157"/>
      <c r="U916" s="157"/>
      <c r="V916" s="157"/>
      <c r="W916" s="157"/>
      <c r="X916" s="157"/>
      <c r="Y916" s="157"/>
      <c r="Z916" s="157"/>
    </row>
    <row r="917" spans="1:26" ht="15.75" customHeight="1" x14ac:dyDescent="0.25">
      <c r="A917" s="146"/>
      <c r="B917" s="111"/>
      <c r="C917" s="111"/>
      <c r="D917" s="156"/>
      <c r="E917" s="1"/>
      <c r="F917" s="1">
        <f t="shared" si="0"/>
        <v>784251.66000000387</v>
      </c>
      <c r="G917" s="111"/>
      <c r="H917" s="111"/>
      <c r="I917" s="157"/>
      <c r="J917" s="157"/>
      <c r="K917" s="157"/>
      <c r="L917" s="157"/>
      <c r="M917" s="157"/>
      <c r="N917" s="157"/>
      <c r="O917" s="157"/>
      <c r="P917" s="157"/>
      <c r="Q917" s="157"/>
      <c r="R917" s="157"/>
      <c r="S917" s="157"/>
      <c r="T917" s="157"/>
      <c r="U917" s="157"/>
      <c r="V917" s="157"/>
      <c r="W917" s="157"/>
      <c r="X917" s="157"/>
      <c r="Y917" s="157"/>
      <c r="Z917" s="157"/>
    </row>
    <row r="918" spans="1:26" ht="15.75" customHeight="1" x14ac:dyDescent="0.25">
      <c r="A918" s="146"/>
      <c r="B918" s="111"/>
      <c r="C918" s="111"/>
      <c r="D918" s="156"/>
      <c r="E918" s="1"/>
      <c r="F918" s="1">
        <f t="shared" si="0"/>
        <v>784251.66000000387</v>
      </c>
      <c r="G918" s="111"/>
      <c r="H918" s="111"/>
      <c r="I918" s="157"/>
      <c r="J918" s="157"/>
      <c r="K918" s="157"/>
      <c r="L918" s="157"/>
      <c r="M918" s="157"/>
      <c r="N918" s="157"/>
      <c r="O918" s="157"/>
      <c r="P918" s="157"/>
      <c r="Q918" s="157"/>
      <c r="R918" s="157"/>
      <c r="S918" s="157"/>
      <c r="T918" s="157"/>
      <c r="U918" s="157"/>
      <c r="V918" s="157"/>
      <c r="W918" s="157"/>
      <c r="X918" s="157"/>
      <c r="Y918" s="157"/>
      <c r="Z918" s="157"/>
    </row>
    <row r="919" spans="1:26" ht="15.75" customHeight="1" x14ac:dyDescent="0.25">
      <c r="A919" s="146"/>
      <c r="B919" s="111"/>
      <c r="C919" s="111"/>
      <c r="D919" s="156"/>
      <c r="E919" s="1"/>
      <c r="F919" s="1">
        <f t="shared" si="0"/>
        <v>784251.66000000387</v>
      </c>
      <c r="G919" s="111"/>
      <c r="H919" s="111"/>
      <c r="I919" s="157"/>
      <c r="J919" s="157"/>
      <c r="K919" s="157"/>
      <c r="L919" s="157"/>
      <c r="M919" s="157"/>
      <c r="N919" s="157"/>
      <c r="O919" s="157"/>
      <c r="P919" s="157"/>
      <c r="Q919" s="157"/>
      <c r="R919" s="157"/>
      <c r="S919" s="157"/>
      <c r="T919" s="157"/>
      <c r="U919" s="157"/>
      <c r="V919" s="157"/>
      <c r="W919" s="157"/>
      <c r="X919" s="157"/>
      <c r="Y919" s="157"/>
      <c r="Z919" s="157"/>
    </row>
    <row r="920" spans="1:26" ht="15.75" customHeight="1" x14ac:dyDescent="0.25">
      <c r="A920" s="146"/>
      <c r="B920" s="111"/>
      <c r="C920" s="111"/>
      <c r="D920" s="156"/>
      <c r="E920" s="1"/>
      <c r="F920" s="1">
        <f t="shared" si="0"/>
        <v>784251.66000000387</v>
      </c>
      <c r="G920" s="111"/>
      <c r="H920" s="111"/>
      <c r="I920" s="157"/>
      <c r="J920" s="157"/>
      <c r="K920" s="157"/>
      <c r="L920" s="157"/>
      <c r="M920" s="157"/>
      <c r="N920" s="157"/>
      <c r="O920" s="157"/>
      <c r="P920" s="157"/>
      <c r="Q920" s="157"/>
      <c r="R920" s="157"/>
      <c r="S920" s="157"/>
      <c r="T920" s="157"/>
      <c r="U920" s="157"/>
      <c r="V920" s="157"/>
      <c r="W920" s="157"/>
      <c r="X920" s="157"/>
      <c r="Y920" s="157"/>
      <c r="Z920" s="157"/>
    </row>
    <row r="921" spans="1:26" ht="15.75" customHeight="1" x14ac:dyDescent="0.25">
      <c r="A921" s="146"/>
      <c r="B921" s="111"/>
      <c r="C921" s="111"/>
      <c r="D921" s="156"/>
      <c r="E921" s="1"/>
      <c r="F921" s="1">
        <f t="shared" si="0"/>
        <v>784251.66000000387</v>
      </c>
      <c r="G921" s="111"/>
      <c r="H921" s="111"/>
      <c r="I921" s="157"/>
      <c r="J921" s="157"/>
      <c r="K921" s="157"/>
      <c r="L921" s="157"/>
      <c r="M921" s="157"/>
      <c r="N921" s="157"/>
      <c r="O921" s="157"/>
      <c r="P921" s="157"/>
      <c r="Q921" s="157"/>
      <c r="R921" s="157"/>
      <c r="S921" s="157"/>
      <c r="T921" s="157"/>
      <c r="U921" s="157"/>
      <c r="V921" s="157"/>
      <c r="W921" s="157"/>
      <c r="X921" s="157"/>
      <c r="Y921" s="157"/>
      <c r="Z921" s="157"/>
    </row>
    <row r="922" spans="1:26" ht="15.75" customHeight="1" x14ac:dyDescent="0.25">
      <c r="A922" s="146"/>
      <c r="B922" s="111"/>
      <c r="C922" s="111"/>
      <c r="D922" s="156"/>
      <c r="E922" s="1"/>
      <c r="F922" s="1">
        <f t="shared" si="0"/>
        <v>784251.66000000387</v>
      </c>
      <c r="G922" s="111"/>
      <c r="H922" s="111"/>
      <c r="I922" s="157"/>
      <c r="J922" s="157"/>
      <c r="K922" s="157"/>
      <c r="L922" s="157"/>
      <c r="M922" s="157"/>
      <c r="N922" s="157"/>
      <c r="O922" s="157"/>
      <c r="P922" s="157"/>
      <c r="Q922" s="157"/>
      <c r="R922" s="157"/>
      <c r="S922" s="157"/>
      <c r="T922" s="157"/>
      <c r="U922" s="157"/>
      <c r="V922" s="157"/>
      <c r="W922" s="157"/>
      <c r="X922" s="157"/>
      <c r="Y922" s="157"/>
      <c r="Z922" s="157"/>
    </row>
    <row r="923" spans="1:26" ht="15.75" customHeight="1" x14ac:dyDescent="0.25">
      <c r="A923" s="146"/>
      <c r="B923" s="111"/>
      <c r="C923" s="111"/>
      <c r="D923" s="156"/>
      <c r="E923" s="1"/>
      <c r="F923" s="1">
        <f t="shared" si="0"/>
        <v>784251.66000000387</v>
      </c>
      <c r="G923" s="111"/>
      <c r="H923" s="111"/>
      <c r="I923" s="157"/>
      <c r="J923" s="157"/>
      <c r="K923" s="157"/>
      <c r="L923" s="157"/>
      <c r="M923" s="157"/>
      <c r="N923" s="157"/>
      <c r="O923" s="157"/>
      <c r="P923" s="157"/>
      <c r="Q923" s="157"/>
      <c r="R923" s="157"/>
      <c r="S923" s="157"/>
      <c r="T923" s="157"/>
      <c r="U923" s="157"/>
      <c r="V923" s="157"/>
      <c r="W923" s="157"/>
      <c r="X923" s="157"/>
      <c r="Y923" s="157"/>
      <c r="Z923" s="157"/>
    </row>
    <row r="924" spans="1:26" ht="15.75" customHeight="1" x14ac:dyDescent="0.25">
      <c r="A924" s="146"/>
      <c r="B924" s="111"/>
      <c r="C924" s="111"/>
      <c r="D924" s="156"/>
      <c r="E924" s="1"/>
      <c r="F924" s="1">
        <f t="shared" si="0"/>
        <v>784251.66000000387</v>
      </c>
      <c r="G924" s="111"/>
      <c r="H924" s="111"/>
      <c r="I924" s="157"/>
      <c r="J924" s="157"/>
      <c r="K924" s="157"/>
      <c r="L924" s="157"/>
      <c r="M924" s="157"/>
      <c r="N924" s="157"/>
      <c r="O924" s="157"/>
      <c r="P924" s="157"/>
      <c r="Q924" s="157"/>
      <c r="R924" s="157"/>
      <c r="S924" s="157"/>
      <c r="T924" s="157"/>
      <c r="U924" s="157"/>
      <c r="V924" s="157"/>
      <c r="W924" s="157"/>
      <c r="X924" s="157"/>
      <c r="Y924" s="157"/>
      <c r="Z924" s="157"/>
    </row>
    <row r="925" spans="1:26" ht="15.75" customHeight="1" x14ac:dyDescent="0.25">
      <c r="A925" s="146"/>
      <c r="B925" s="111"/>
      <c r="C925" s="111"/>
      <c r="D925" s="156"/>
      <c r="E925" s="1"/>
      <c r="F925" s="1">
        <f t="shared" si="0"/>
        <v>784251.66000000387</v>
      </c>
      <c r="G925" s="111"/>
      <c r="H925" s="111"/>
      <c r="I925" s="157"/>
      <c r="J925" s="157"/>
      <c r="K925" s="157"/>
      <c r="L925" s="157"/>
      <c r="M925" s="157"/>
      <c r="N925" s="157"/>
      <c r="O925" s="157"/>
      <c r="P925" s="157"/>
      <c r="Q925" s="157"/>
      <c r="R925" s="157"/>
      <c r="S925" s="157"/>
      <c r="T925" s="157"/>
      <c r="U925" s="157"/>
      <c r="V925" s="157"/>
      <c r="W925" s="157"/>
      <c r="X925" s="157"/>
      <c r="Y925" s="157"/>
      <c r="Z925" s="157"/>
    </row>
    <row r="926" spans="1:26" ht="15.75" customHeight="1" x14ac:dyDescent="0.25">
      <c r="A926" s="146"/>
      <c r="B926" s="111"/>
      <c r="C926" s="111"/>
      <c r="D926" s="156"/>
      <c r="E926" s="1"/>
      <c r="F926" s="1">
        <f t="shared" si="0"/>
        <v>784251.66000000387</v>
      </c>
      <c r="G926" s="111"/>
      <c r="H926" s="111"/>
      <c r="I926" s="157"/>
      <c r="J926" s="157"/>
      <c r="K926" s="157"/>
      <c r="L926" s="157"/>
      <c r="M926" s="157"/>
      <c r="N926" s="157"/>
      <c r="O926" s="157"/>
      <c r="P926" s="157"/>
      <c r="Q926" s="157"/>
      <c r="R926" s="157"/>
      <c r="S926" s="157"/>
      <c r="T926" s="157"/>
      <c r="U926" s="157"/>
      <c r="V926" s="157"/>
      <c r="W926" s="157"/>
      <c r="X926" s="157"/>
      <c r="Y926" s="157"/>
      <c r="Z926" s="157"/>
    </row>
    <row r="927" spans="1:26" ht="15.75" customHeight="1" x14ac:dyDescent="0.25">
      <c r="A927" s="146"/>
      <c r="B927" s="111"/>
      <c r="C927" s="111"/>
      <c r="D927" s="156"/>
      <c r="E927" s="1"/>
      <c r="F927" s="1">
        <f t="shared" si="0"/>
        <v>784251.66000000387</v>
      </c>
      <c r="G927" s="111"/>
      <c r="H927" s="111"/>
      <c r="I927" s="157"/>
      <c r="J927" s="157"/>
      <c r="K927" s="157"/>
      <c r="L927" s="157"/>
      <c r="M927" s="157"/>
      <c r="N927" s="157"/>
      <c r="O927" s="157"/>
      <c r="P927" s="157"/>
      <c r="Q927" s="157"/>
      <c r="R927" s="157"/>
      <c r="S927" s="157"/>
      <c r="T927" s="157"/>
      <c r="U927" s="157"/>
      <c r="V927" s="157"/>
      <c r="W927" s="157"/>
      <c r="X927" s="157"/>
      <c r="Y927" s="157"/>
      <c r="Z927" s="157"/>
    </row>
    <row r="928" spans="1:26" ht="15.75" customHeight="1" x14ac:dyDescent="0.25">
      <c r="A928" s="146"/>
      <c r="B928" s="111"/>
      <c r="C928" s="111"/>
      <c r="D928" s="156"/>
      <c r="E928" s="1"/>
      <c r="F928" s="1">
        <f t="shared" si="0"/>
        <v>784251.66000000387</v>
      </c>
      <c r="G928" s="111"/>
      <c r="H928" s="111"/>
      <c r="I928" s="157"/>
      <c r="J928" s="157"/>
      <c r="K928" s="157"/>
      <c r="L928" s="157"/>
      <c r="M928" s="157"/>
      <c r="N928" s="157"/>
      <c r="O928" s="157"/>
      <c r="P928" s="157"/>
      <c r="Q928" s="157"/>
      <c r="R928" s="157"/>
      <c r="S928" s="157"/>
      <c r="T928" s="157"/>
      <c r="U928" s="157"/>
      <c r="V928" s="157"/>
      <c r="W928" s="157"/>
      <c r="X928" s="157"/>
      <c r="Y928" s="157"/>
      <c r="Z928" s="157"/>
    </row>
    <row r="929" spans="1:26" ht="15.75" customHeight="1" x14ac:dyDescent="0.25">
      <c r="A929" s="146"/>
      <c r="B929" s="111"/>
      <c r="C929" s="111"/>
      <c r="D929" s="156"/>
      <c r="E929" s="1"/>
      <c r="F929" s="1">
        <f t="shared" si="0"/>
        <v>784251.66000000387</v>
      </c>
      <c r="G929" s="111"/>
      <c r="H929" s="111"/>
      <c r="I929" s="157"/>
      <c r="J929" s="157"/>
      <c r="K929" s="157"/>
      <c r="L929" s="157"/>
      <c r="M929" s="157"/>
      <c r="N929" s="157"/>
      <c r="O929" s="157"/>
      <c r="P929" s="157"/>
      <c r="Q929" s="157"/>
      <c r="R929" s="157"/>
      <c r="S929" s="157"/>
      <c r="T929" s="157"/>
      <c r="U929" s="157"/>
      <c r="V929" s="157"/>
      <c r="W929" s="157"/>
      <c r="X929" s="157"/>
      <c r="Y929" s="157"/>
      <c r="Z929" s="157"/>
    </row>
    <row r="930" spans="1:26" ht="15.75" customHeight="1" x14ac:dyDescent="0.25">
      <c r="A930" s="146"/>
      <c r="B930" s="111"/>
      <c r="C930" s="111"/>
      <c r="D930" s="156"/>
      <c r="E930" s="1"/>
      <c r="F930" s="1">
        <f t="shared" si="0"/>
        <v>784251.66000000387</v>
      </c>
      <c r="G930" s="111"/>
      <c r="H930" s="111"/>
      <c r="I930" s="157"/>
      <c r="J930" s="157"/>
      <c r="K930" s="157"/>
      <c r="L930" s="157"/>
      <c r="M930" s="157"/>
      <c r="N930" s="157"/>
      <c r="O930" s="157"/>
      <c r="P930" s="157"/>
      <c r="Q930" s="157"/>
      <c r="R930" s="157"/>
      <c r="S930" s="157"/>
      <c r="T930" s="157"/>
      <c r="U930" s="157"/>
      <c r="V930" s="157"/>
      <c r="W930" s="157"/>
      <c r="X930" s="157"/>
      <c r="Y930" s="157"/>
      <c r="Z930" s="157"/>
    </row>
    <row r="931" spans="1:26" ht="15.75" customHeight="1" x14ac:dyDescent="0.25">
      <c r="A931" s="146"/>
      <c r="B931" s="111"/>
      <c r="C931" s="111"/>
      <c r="D931" s="156"/>
      <c r="E931" s="1"/>
      <c r="F931" s="1">
        <f t="shared" si="0"/>
        <v>784251.66000000387</v>
      </c>
      <c r="G931" s="111"/>
      <c r="H931" s="111"/>
      <c r="I931" s="157"/>
      <c r="J931" s="157"/>
      <c r="K931" s="157"/>
      <c r="L931" s="157"/>
      <c r="M931" s="157"/>
      <c r="N931" s="157"/>
      <c r="O931" s="157"/>
      <c r="P931" s="157"/>
      <c r="Q931" s="157"/>
      <c r="R931" s="157"/>
      <c r="S931" s="157"/>
      <c r="T931" s="157"/>
      <c r="U931" s="157"/>
      <c r="V931" s="157"/>
      <c r="W931" s="157"/>
      <c r="X931" s="157"/>
      <c r="Y931" s="157"/>
      <c r="Z931" s="157"/>
    </row>
    <row r="932" spans="1:26" ht="15.75" customHeight="1" x14ac:dyDescent="0.25">
      <c r="A932" s="146"/>
      <c r="B932" s="111"/>
      <c r="C932" s="111"/>
      <c r="D932" s="156"/>
      <c r="E932" s="1"/>
      <c r="F932" s="1">
        <f t="shared" si="0"/>
        <v>784251.66000000387</v>
      </c>
      <c r="G932" s="111"/>
      <c r="H932" s="111"/>
      <c r="I932" s="157"/>
      <c r="J932" s="157"/>
      <c r="K932" s="157"/>
      <c r="L932" s="157"/>
      <c r="M932" s="157"/>
      <c r="N932" s="157"/>
      <c r="O932" s="157"/>
      <c r="P932" s="157"/>
      <c r="Q932" s="157"/>
      <c r="R932" s="157"/>
      <c r="S932" s="157"/>
      <c r="T932" s="157"/>
      <c r="U932" s="157"/>
      <c r="V932" s="157"/>
      <c r="W932" s="157"/>
      <c r="X932" s="157"/>
      <c r="Y932" s="157"/>
      <c r="Z932" s="157"/>
    </row>
    <row r="933" spans="1:26" ht="15.75" customHeight="1" x14ac:dyDescent="0.25">
      <c r="A933" s="146"/>
      <c r="B933" s="111"/>
      <c r="C933" s="111"/>
      <c r="D933" s="156"/>
      <c r="E933" s="1"/>
      <c r="F933" s="1">
        <f t="shared" si="0"/>
        <v>784251.66000000387</v>
      </c>
      <c r="G933" s="111"/>
      <c r="H933" s="111"/>
      <c r="I933" s="157"/>
      <c r="J933" s="157"/>
      <c r="K933" s="157"/>
      <c r="L933" s="157"/>
      <c r="M933" s="157"/>
      <c r="N933" s="157"/>
      <c r="O933" s="157"/>
      <c r="P933" s="157"/>
      <c r="Q933" s="157"/>
      <c r="R933" s="157"/>
      <c r="S933" s="157"/>
      <c r="T933" s="157"/>
      <c r="U933" s="157"/>
      <c r="V933" s="157"/>
      <c r="W933" s="157"/>
      <c r="X933" s="157"/>
      <c r="Y933" s="157"/>
      <c r="Z933" s="157"/>
    </row>
    <row r="934" spans="1:26" ht="15.75" customHeight="1" x14ac:dyDescent="0.25">
      <c r="A934" s="146"/>
      <c r="B934" s="111"/>
      <c r="C934" s="111"/>
      <c r="D934" s="156"/>
      <c r="E934" s="1"/>
      <c r="F934" s="1">
        <f t="shared" si="0"/>
        <v>784251.66000000387</v>
      </c>
      <c r="G934" s="111"/>
      <c r="H934" s="111"/>
      <c r="I934" s="157"/>
      <c r="J934" s="157"/>
      <c r="K934" s="157"/>
      <c r="L934" s="157"/>
      <c r="M934" s="157"/>
      <c r="N934" s="157"/>
      <c r="O934" s="157"/>
      <c r="P934" s="157"/>
      <c r="Q934" s="157"/>
      <c r="R934" s="157"/>
      <c r="S934" s="157"/>
      <c r="T934" s="157"/>
      <c r="U934" s="157"/>
      <c r="V934" s="157"/>
      <c r="W934" s="157"/>
      <c r="X934" s="157"/>
      <c r="Y934" s="157"/>
      <c r="Z934" s="157"/>
    </row>
    <row r="935" spans="1:26" ht="15.75" customHeight="1" x14ac:dyDescent="0.25">
      <c r="A935" s="146"/>
      <c r="B935" s="111"/>
      <c r="C935" s="111"/>
      <c r="D935" s="156"/>
      <c r="E935" s="1"/>
      <c r="F935" s="1">
        <f t="shared" si="0"/>
        <v>784251.66000000387</v>
      </c>
      <c r="G935" s="111"/>
      <c r="H935" s="111"/>
      <c r="I935" s="157"/>
      <c r="J935" s="157"/>
      <c r="K935" s="157"/>
      <c r="L935" s="157"/>
      <c r="M935" s="157"/>
      <c r="N935" s="157"/>
      <c r="O935" s="157"/>
      <c r="P935" s="157"/>
      <c r="Q935" s="157"/>
      <c r="R935" s="157"/>
      <c r="S935" s="157"/>
      <c r="T935" s="157"/>
      <c r="U935" s="157"/>
      <c r="V935" s="157"/>
      <c r="W935" s="157"/>
      <c r="X935" s="157"/>
      <c r="Y935" s="157"/>
      <c r="Z935" s="157"/>
    </row>
    <row r="936" spans="1:26" ht="15.75" customHeight="1" x14ac:dyDescent="0.25">
      <c r="A936" s="146"/>
      <c r="B936" s="111"/>
      <c r="C936" s="111"/>
      <c r="D936" s="156"/>
      <c r="E936" s="1"/>
      <c r="F936" s="1">
        <f t="shared" si="0"/>
        <v>784251.66000000387</v>
      </c>
      <c r="G936" s="111"/>
      <c r="H936" s="111"/>
      <c r="I936" s="157"/>
      <c r="J936" s="157"/>
      <c r="K936" s="157"/>
      <c r="L936" s="157"/>
      <c r="M936" s="157"/>
      <c r="N936" s="157"/>
      <c r="O936" s="157"/>
      <c r="P936" s="157"/>
      <c r="Q936" s="157"/>
      <c r="R936" s="157"/>
      <c r="S936" s="157"/>
      <c r="T936" s="157"/>
      <c r="U936" s="157"/>
      <c r="V936" s="157"/>
      <c r="W936" s="157"/>
      <c r="X936" s="157"/>
      <c r="Y936" s="157"/>
      <c r="Z936" s="157"/>
    </row>
    <row r="937" spans="1:26" ht="15.75" customHeight="1" x14ac:dyDescent="0.25">
      <c r="A937" s="146"/>
      <c r="B937" s="111"/>
      <c r="C937" s="111"/>
      <c r="D937" s="156"/>
      <c r="E937" s="1"/>
      <c r="F937" s="1">
        <f t="shared" si="0"/>
        <v>784251.66000000387</v>
      </c>
      <c r="G937" s="111"/>
      <c r="H937" s="111"/>
      <c r="I937" s="157"/>
      <c r="J937" s="157"/>
      <c r="K937" s="157"/>
      <c r="L937" s="157"/>
      <c r="M937" s="157"/>
      <c r="N937" s="157"/>
      <c r="O937" s="157"/>
      <c r="P937" s="157"/>
      <c r="Q937" s="157"/>
      <c r="R937" s="157"/>
      <c r="S937" s="157"/>
      <c r="T937" s="157"/>
      <c r="U937" s="157"/>
      <c r="V937" s="157"/>
      <c r="W937" s="157"/>
      <c r="X937" s="157"/>
      <c r="Y937" s="157"/>
      <c r="Z937" s="157"/>
    </row>
    <row r="938" spans="1:26" ht="15.75" customHeight="1" x14ac:dyDescent="0.25">
      <c r="A938" s="146"/>
      <c r="B938" s="111"/>
      <c r="C938" s="111"/>
      <c r="D938" s="156"/>
      <c r="E938" s="1"/>
      <c r="F938" s="1">
        <f t="shared" si="0"/>
        <v>784251.66000000387</v>
      </c>
      <c r="G938" s="111"/>
      <c r="H938" s="111"/>
      <c r="I938" s="157"/>
      <c r="J938" s="157"/>
      <c r="K938" s="157"/>
      <c r="L938" s="157"/>
      <c r="M938" s="157"/>
      <c r="N938" s="157"/>
      <c r="O938" s="157"/>
      <c r="P938" s="157"/>
      <c r="Q938" s="157"/>
      <c r="R938" s="157"/>
      <c r="S938" s="157"/>
      <c r="T938" s="157"/>
      <c r="U938" s="157"/>
      <c r="V938" s="157"/>
      <c r="W938" s="157"/>
      <c r="X938" s="157"/>
      <c r="Y938" s="157"/>
      <c r="Z938" s="157"/>
    </row>
    <row r="939" spans="1:26" ht="15.75" customHeight="1" x14ac:dyDescent="0.25">
      <c r="A939" s="146"/>
      <c r="B939" s="111"/>
      <c r="C939" s="111"/>
      <c r="D939" s="156"/>
      <c r="E939" s="1"/>
      <c r="F939" s="1">
        <f t="shared" si="0"/>
        <v>784251.66000000387</v>
      </c>
      <c r="G939" s="111"/>
      <c r="H939" s="111"/>
      <c r="I939" s="157"/>
      <c r="J939" s="157"/>
      <c r="K939" s="157"/>
      <c r="L939" s="157"/>
      <c r="M939" s="157"/>
      <c r="N939" s="157"/>
      <c r="O939" s="157"/>
      <c r="P939" s="157"/>
      <c r="Q939" s="157"/>
      <c r="R939" s="157"/>
      <c r="S939" s="157"/>
      <c r="T939" s="157"/>
      <c r="U939" s="157"/>
      <c r="V939" s="157"/>
      <c r="W939" s="157"/>
      <c r="X939" s="157"/>
      <c r="Y939" s="157"/>
      <c r="Z939" s="157"/>
    </row>
    <row r="940" spans="1:26" ht="15.75" customHeight="1" x14ac:dyDescent="0.25">
      <c r="A940" s="146"/>
      <c r="B940" s="111"/>
      <c r="C940" s="111"/>
      <c r="D940" s="156"/>
      <c r="E940" s="1"/>
      <c r="F940" s="1">
        <f t="shared" si="0"/>
        <v>784251.66000000387</v>
      </c>
      <c r="G940" s="111"/>
      <c r="H940" s="111"/>
      <c r="I940" s="157"/>
      <c r="J940" s="157"/>
      <c r="K940" s="157"/>
      <c r="L940" s="157"/>
      <c r="M940" s="157"/>
      <c r="N940" s="157"/>
      <c r="O940" s="157"/>
      <c r="P940" s="157"/>
      <c r="Q940" s="157"/>
      <c r="R940" s="157"/>
      <c r="S940" s="157"/>
      <c r="T940" s="157"/>
      <c r="U940" s="157"/>
      <c r="V940" s="157"/>
      <c r="W940" s="157"/>
      <c r="X940" s="157"/>
      <c r="Y940" s="157"/>
      <c r="Z940" s="157"/>
    </row>
    <row r="941" spans="1:26" ht="15.75" customHeight="1" x14ac:dyDescent="0.25">
      <c r="A941" s="146"/>
      <c r="B941" s="111"/>
      <c r="C941" s="111"/>
      <c r="D941" s="156"/>
      <c r="E941" s="1"/>
      <c r="F941" s="1">
        <f t="shared" si="0"/>
        <v>784251.66000000387</v>
      </c>
      <c r="G941" s="111"/>
      <c r="H941" s="111"/>
      <c r="I941" s="157"/>
      <c r="J941" s="157"/>
      <c r="K941" s="157"/>
      <c r="L941" s="157"/>
      <c r="M941" s="157"/>
      <c r="N941" s="157"/>
      <c r="O941" s="157"/>
      <c r="P941" s="157"/>
      <c r="Q941" s="157"/>
      <c r="R941" s="157"/>
      <c r="S941" s="157"/>
      <c r="T941" s="157"/>
      <c r="U941" s="157"/>
      <c r="V941" s="157"/>
      <c r="W941" s="157"/>
      <c r="X941" s="157"/>
      <c r="Y941" s="157"/>
      <c r="Z941" s="157"/>
    </row>
    <row r="942" spans="1:26" ht="15.75" customHeight="1" x14ac:dyDescent="0.25">
      <c r="A942" s="146"/>
      <c r="B942" s="111"/>
      <c r="C942" s="111"/>
      <c r="D942" s="156"/>
      <c r="E942" s="1"/>
      <c r="F942" s="1">
        <f t="shared" si="0"/>
        <v>784251.66000000387</v>
      </c>
      <c r="G942" s="111"/>
      <c r="H942" s="111"/>
      <c r="I942" s="157"/>
      <c r="J942" s="157"/>
      <c r="K942" s="157"/>
      <c r="L942" s="157"/>
      <c r="M942" s="157"/>
      <c r="N942" s="157"/>
      <c r="O942" s="157"/>
      <c r="P942" s="157"/>
      <c r="Q942" s="157"/>
      <c r="R942" s="157"/>
      <c r="S942" s="157"/>
      <c r="T942" s="157"/>
      <c r="U942" s="157"/>
      <c r="V942" s="157"/>
      <c r="W942" s="157"/>
      <c r="X942" s="157"/>
      <c r="Y942" s="157"/>
      <c r="Z942" s="157"/>
    </row>
    <row r="943" spans="1:26" ht="15.75" customHeight="1" x14ac:dyDescent="0.25">
      <c r="A943" s="146"/>
      <c r="B943" s="111"/>
      <c r="C943" s="111"/>
      <c r="D943" s="156"/>
      <c r="E943" s="1"/>
      <c r="F943" s="1">
        <f t="shared" si="0"/>
        <v>784251.66000000387</v>
      </c>
      <c r="G943" s="111"/>
      <c r="H943" s="111"/>
      <c r="I943" s="157"/>
      <c r="J943" s="157"/>
      <c r="K943" s="157"/>
      <c r="L943" s="157"/>
      <c r="M943" s="157"/>
      <c r="N943" s="157"/>
      <c r="O943" s="157"/>
      <c r="P943" s="157"/>
      <c r="Q943" s="157"/>
      <c r="R943" s="157"/>
      <c r="S943" s="157"/>
      <c r="T943" s="157"/>
      <c r="U943" s="157"/>
      <c r="V943" s="157"/>
      <c r="W943" s="157"/>
      <c r="X943" s="157"/>
      <c r="Y943" s="157"/>
      <c r="Z943" s="157"/>
    </row>
    <row r="944" spans="1:26" ht="15.75" customHeight="1" x14ac:dyDescent="0.25">
      <c r="A944" s="146"/>
      <c r="B944" s="111"/>
      <c r="C944" s="111"/>
      <c r="D944" s="156"/>
      <c r="E944" s="1"/>
      <c r="F944" s="1">
        <f t="shared" si="0"/>
        <v>784251.66000000387</v>
      </c>
      <c r="G944" s="111"/>
      <c r="H944" s="111"/>
      <c r="I944" s="157"/>
      <c r="J944" s="157"/>
      <c r="K944" s="157"/>
      <c r="L944" s="157"/>
      <c r="M944" s="157"/>
      <c r="N944" s="157"/>
      <c r="O944" s="157"/>
      <c r="P944" s="157"/>
      <c r="Q944" s="157"/>
      <c r="R944" s="157"/>
      <c r="S944" s="157"/>
      <c r="T944" s="157"/>
      <c r="U944" s="157"/>
      <c r="V944" s="157"/>
      <c r="W944" s="157"/>
      <c r="X944" s="157"/>
      <c r="Y944" s="157"/>
      <c r="Z944" s="157"/>
    </row>
    <row r="945" spans="1:26" ht="15.75" customHeight="1" x14ac:dyDescent="0.25">
      <c r="A945" s="146"/>
      <c r="B945" s="111"/>
      <c r="C945" s="111"/>
      <c r="D945" s="156"/>
      <c r="E945" s="1"/>
      <c r="F945" s="1">
        <f t="shared" si="0"/>
        <v>784251.66000000387</v>
      </c>
      <c r="G945" s="111"/>
      <c r="H945" s="111"/>
      <c r="I945" s="157"/>
      <c r="J945" s="157"/>
      <c r="K945" s="157"/>
      <c r="L945" s="157"/>
      <c r="M945" s="157"/>
      <c r="N945" s="157"/>
      <c r="O945" s="157"/>
      <c r="P945" s="157"/>
      <c r="Q945" s="157"/>
      <c r="R945" s="157"/>
      <c r="S945" s="157"/>
      <c r="T945" s="157"/>
      <c r="U945" s="157"/>
      <c r="V945" s="157"/>
      <c r="W945" s="157"/>
      <c r="X945" s="157"/>
      <c r="Y945" s="157"/>
      <c r="Z945" s="157"/>
    </row>
    <row r="946" spans="1:26" ht="15.75" customHeight="1" x14ac:dyDescent="0.25">
      <c r="A946" s="146"/>
      <c r="B946" s="111"/>
      <c r="C946" s="111"/>
      <c r="D946" s="156"/>
      <c r="E946" s="1"/>
      <c r="F946" s="1">
        <f t="shared" si="0"/>
        <v>784251.66000000387</v>
      </c>
      <c r="G946" s="111"/>
      <c r="H946" s="111"/>
      <c r="I946" s="157"/>
      <c r="J946" s="157"/>
      <c r="K946" s="157"/>
      <c r="L946" s="157"/>
      <c r="M946" s="157"/>
      <c r="N946" s="157"/>
      <c r="O946" s="157"/>
      <c r="P946" s="157"/>
      <c r="Q946" s="157"/>
      <c r="R946" s="157"/>
      <c r="S946" s="157"/>
      <c r="T946" s="157"/>
      <c r="U946" s="157"/>
      <c r="V946" s="157"/>
      <c r="W946" s="157"/>
      <c r="X946" s="157"/>
      <c r="Y946" s="157"/>
      <c r="Z946" s="157"/>
    </row>
    <row r="947" spans="1:26" ht="15.75" customHeight="1" x14ac:dyDescent="0.25">
      <c r="A947" s="146"/>
      <c r="B947" s="111"/>
      <c r="C947" s="111"/>
      <c r="D947" s="156">
        <f>F946</f>
        <v>784251.66000000387</v>
      </c>
      <c r="E947" s="1"/>
      <c r="F947" s="1"/>
      <c r="G947" s="111"/>
      <c r="H947" s="111"/>
      <c r="I947" s="157"/>
      <c r="J947" s="157"/>
      <c r="K947" s="157"/>
      <c r="L947" s="157"/>
      <c r="M947" s="157"/>
      <c r="N947" s="157"/>
      <c r="O947" s="157"/>
      <c r="P947" s="157"/>
      <c r="Q947" s="157"/>
      <c r="R947" s="157"/>
      <c r="S947" s="157"/>
      <c r="T947" s="157"/>
      <c r="U947" s="157"/>
      <c r="V947" s="157"/>
      <c r="W947" s="157"/>
      <c r="X947" s="157"/>
      <c r="Y947" s="157"/>
      <c r="Z947" s="157"/>
    </row>
    <row r="948" spans="1:26" ht="15.75" customHeight="1" x14ac:dyDescent="0.25">
      <c r="A948" s="146"/>
      <c r="B948" s="111"/>
      <c r="C948" s="111"/>
      <c r="D948" s="156"/>
      <c r="E948" s="1"/>
      <c r="F948" s="1"/>
      <c r="G948" s="111"/>
      <c r="H948" s="111"/>
      <c r="I948" s="157"/>
      <c r="J948" s="157"/>
      <c r="K948" s="157"/>
      <c r="L948" s="157"/>
      <c r="M948" s="157"/>
      <c r="N948" s="157"/>
      <c r="O948" s="157"/>
      <c r="P948" s="157"/>
      <c r="Q948" s="157"/>
      <c r="R948" s="157"/>
      <c r="S948" s="157"/>
      <c r="T948" s="157"/>
      <c r="U948" s="157"/>
      <c r="V948" s="157"/>
      <c r="W948" s="157"/>
      <c r="X948" s="157"/>
      <c r="Y948" s="157"/>
      <c r="Z948" s="157"/>
    </row>
    <row r="949" spans="1:26" ht="15.75" customHeight="1" x14ac:dyDescent="0.25">
      <c r="A949" s="146"/>
      <c r="B949" s="111"/>
      <c r="C949" s="111"/>
      <c r="D949" s="156"/>
      <c r="E949" s="1"/>
      <c r="F949" s="1"/>
      <c r="G949" s="111"/>
      <c r="H949" s="111"/>
      <c r="I949" s="157"/>
      <c r="J949" s="157"/>
      <c r="K949" s="157"/>
      <c r="L949" s="157"/>
      <c r="M949" s="157"/>
      <c r="N949" s="157"/>
      <c r="O949" s="157"/>
      <c r="P949" s="157"/>
      <c r="Q949" s="157"/>
      <c r="R949" s="157"/>
      <c r="S949" s="157"/>
      <c r="T949" s="157"/>
      <c r="U949" s="157"/>
      <c r="V949" s="157"/>
      <c r="W949" s="157"/>
      <c r="X949" s="157"/>
      <c r="Y949" s="157"/>
      <c r="Z949" s="157"/>
    </row>
    <row r="950" spans="1:26" ht="15.75" customHeight="1" x14ac:dyDescent="0.25">
      <c r="A950" s="146"/>
      <c r="B950" s="111"/>
      <c r="C950" s="111"/>
      <c r="D950" s="156"/>
      <c r="E950" s="1"/>
      <c r="F950" s="1"/>
      <c r="G950" s="111"/>
      <c r="H950" s="111"/>
      <c r="I950" s="157"/>
      <c r="J950" s="157"/>
      <c r="K950" s="157"/>
      <c r="L950" s="157"/>
      <c r="M950" s="157"/>
      <c r="N950" s="157"/>
      <c r="O950" s="157"/>
      <c r="P950" s="157"/>
      <c r="Q950" s="157"/>
      <c r="R950" s="157"/>
      <c r="S950" s="157"/>
      <c r="T950" s="157"/>
      <c r="U950" s="157"/>
      <c r="V950" s="157"/>
      <c r="W950" s="157"/>
      <c r="X950" s="157"/>
      <c r="Y950" s="157"/>
      <c r="Z950" s="157"/>
    </row>
    <row r="951" spans="1:26" ht="15.75" customHeight="1" x14ac:dyDescent="0.25">
      <c r="A951" s="146"/>
      <c r="B951" s="111"/>
      <c r="C951" s="111"/>
      <c r="D951" s="156"/>
      <c r="E951" s="1"/>
      <c r="F951" s="1"/>
      <c r="G951" s="111"/>
      <c r="H951" s="111"/>
      <c r="I951" s="157"/>
      <c r="J951" s="157"/>
      <c r="K951" s="157"/>
      <c r="L951" s="157"/>
      <c r="M951" s="157"/>
      <c r="N951" s="157"/>
      <c r="O951" s="157"/>
      <c r="P951" s="157"/>
      <c r="Q951" s="157"/>
      <c r="R951" s="157"/>
      <c r="S951" s="157"/>
      <c r="T951" s="157"/>
      <c r="U951" s="157"/>
      <c r="V951" s="157"/>
      <c r="W951" s="157"/>
      <c r="X951" s="157"/>
      <c r="Y951" s="157"/>
      <c r="Z951" s="157"/>
    </row>
    <row r="952" spans="1:26" ht="15.75" customHeight="1" x14ac:dyDescent="0.25">
      <c r="A952" s="146"/>
      <c r="B952" s="111"/>
      <c r="C952" s="111"/>
      <c r="D952" s="156"/>
      <c r="E952" s="1"/>
      <c r="F952" s="1"/>
      <c r="G952" s="111"/>
      <c r="H952" s="111"/>
      <c r="I952" s="157"/>
      <c r="J952" s="157"/>
      <c r="K952" s="157"/>
      <c r="L952" s="157"/>
      <c r="M952" s="157"/>
      <c r="N952" s="157"/>
      <c r="O952" s="157"/>
      <c r="P952" s="157"/>
      <c r="Q952" s="157"/>
      <c r="R952" s="157"/>
      <c r="S952" s="157"/>
      <c r="T952" s="157"/>
      <c r="U952" s="157"/>
      <c r="V952" s="157"/>
      <c r="W952" s="157"/>
      <c r="X952" s="157"/>
      <c r="Y952" s="157"/>
      <c r="Z952" s="157"/>
    </row>
    <row r="953" spans="1:26" ht="15.75" customHeight="1" x14ac:dyDescent="0.25">
      <c r="A953" s="146"/>
      <c r="B953" s="111"/>
      <c r="C953" s="111"/>
      <c r="D953" s="156"/>
      <c r="E953" s="1"/>
      <c r="F953" s="1"/>
      <c r="G953" s="111"/>
      <c r="H953" s="111"/>
      <c r="I953" s="157"/>
      <c r="J953" s="157"/>
      <c r="K953" s="157"/>
      <c r="L953" s="157"/>
      <c r="M953" s="157"/>
      <c r="N953" s="157"/>
      <c r="O953" s="157"/>
      <c r="P953" s="157"/>
      <c r="Q953" s="157"/>
      <c r="R953" s="157"/>
      <c r="S953" s="157"/>
      <c r="T953" s="157"/>
      <c r="U953" s="157"/>
      <c r="V953" s="157"/>
      <c r="W953" s="157"/>
      <c r="X953" s="157"/>
      <c r="Y953" s="157"/>
      <c r="Z953" s="157"/>
    </row>
    <row r="954" spans="1:26" ht="15.75" customHeight="1" x14ac:dyDescent="0.25">
      <c r="A954" s="146"/>
      <c r="B954" s="111"/>
      <c r="C954" s="111"/>
      <c r="D954" s="156"/>
      <c r="E954" s="1"/>
      <c r="F954" s="1"/>
      <c r="G954" s="111"/>
      <c r="H954" s="111"/>
      <c r="I954" s="157"/>
      <c r="J954" s="157"/>
      <c r="K954" s="157"/>
      <c r="L954" s="157"/>
      <c r="M954" s="157"/>
      <c r="N954" s="157"/>
      <c r="O954" s="157"/>
      <c r="P954" s="157"/>
      <c r="Q954" s="157"/>
      <c r="R954" s="157"/>
      <c r="S954" s="157"/>
      <c r="T954" s="157"/>
      <c r="U954" s="157"/>
      <c r="V954" s="157"/>
      <c r="W954" s="157"/>
      <c r="X954" s="157"/>
      <c r="Y954" s="157"/>
      <c r="Z954" s="157"/>
    </row>
    <row r="955" spans="1:26" ht="15.75" customHeight="1" x14ac:dyDescent="0.25">
      <c r="A955" s="146"/>
      <c r="B955" s="111"/>
      <c r="C955" s="111"/>
      <c r="D955" s="156"/>
      <c r="E955" s="1"/>
      <c r="F955" s="1"/>
      <c r="G955" s="111"/>
      <c r="H955" s="111"/>
      <c r="I955" s="157"/>
      <c r="J955" s="157"/>
      <c r="K955" s="157"/>
      <c r="L955" s="157"/>
      <c r="M955" s="157"/>
      <c r="N955" s="157"/>
      <c r="O955" s="157"/>
      <c r="P955" s="157"/>
      <c r="Q955" s="157"/>
      <c r="R955" s="157"/>
      <c r="S955" s="157"/>
      <c r="T955" s="157"/>
      <c r="U955" s="157"/>
      <c r="V955" s="157"/>
      <c r="W955" s="157"/>
      <c r="X955" s="157"/>
      <c r="Y955" s="157"/>
      <c r="Z955" s="157"/>
    </row>
    <row r="956" spans="1:26" ht="15.75" customHeight="1" x14ac:dyDescent="0.25">
      <c r="A956" s="146"/>
      <c r="B956" s="111"/>
      <c r="C956" s="111"/>
      <c r="D956" s="156"/>
      <c r="E956" s="1"/>
      <c r="F956" s="1"/>
      <c r="G956" s="111"/>
      <c r="H956" s="111"/>
      <c r="I956" s="157"/>
      <c r="J956" s="157"/>
      <c r="K956" s="157"/>
      <c r="L956" s="157"/>
      <c r="M956" s="157"/>
      <c r="N956" s="157"/>
      <c r="O956" s="157"/>
      <c r="P956" s="157"/>
      <c r="Q956" s="157"/>
      <c r="R956" s="157"/>
      <c r="S956" s="157"/>
      <c r="T956" s="157"/>
      <c r="U956" s="157"/>
      <c r="V956" s="157"/>
      <c r="W956" s="157"/>
      <c r="X956" s="157"/>
      <c r="Y956" s="157"/>
      <c r="Z956" s="157"/>
    </row>
    <row r="957" spans="1:26" ht="15.75" customHeight="1" x14ac:dyDescent="0.25">
      <c r="A957" s="146"/>
      <c r="B957" s="111"/>
      <c r="C957" s="111"/>
      <c r="D957" s="156"/>
      <c r="E957" s="1"/>
      <c r="F957" s="1"/>
      <c r="G957" s="111"/>
      <c r="H957" s="111"/>
      <c r="I957" s="157"/>
      <c r="J957" s="157"/>
      <c r="K957" s="157"/>
      <c r="L957" s="157"/>
      <c r="M957" s="157"/>
      <c r="N957" s="157"/>
      <c r="O957" s="157"/>
      <c r="P957" s="157"/>
      <c r="Q957" s="157"/>
      <c r="R957" s="157"/>
      <c r="S957" s="157"/>
      <c r="T957" s="157"/>
      <c r="U957" s="157"/>
      <c r="V957" s="157"/>
      <c r="W957" s="157"/>
      <c r="X957" s="157"/>
      <c r="Y957" s="157"/>
      <c r="Z957" s="157"/>
    </row>
    <row r="958" spans="1:26" ht="15.75" customHeight="1" x14ac:dyDescent="0.25">
      <c r="A958" s="146"/>
      <c r="B958" s="111"/>
      <c r="C958" s="111"/>
      <c r="D958" s="156"/>
      <c r="E958" s="1"/>
      <c r="F958" s="1"/>
      <c r="G958" s="111"/>
      <c r="H958" s="111"/>
      <c r="I958" s="157"/>
      <c r="J958" s="157"/>
      <c r="K958" s="157"/>
      <c r="L958" s="157"/>
      <c r="M958" s="157"/>
      <c r="N958" s="157"/>
      <c r="O958" s="157"/>
      <c r="P958" s="157"/>
      <c r="Q958" s="157"/>
      <c r="R958" s="157"/>
      <c r="S958" s="157"/>
      <c r="T958" s="157"/>
      <c r="U958" s="157"/>
      <c r="V958" s="157"/>
      <c r="W958" s="157"/>
      <c r="X958" s="157"/>
      <c r="Y958" s="157"/>
      <c r="Z958" s="157"/>
    </row>
    <row r="959" spans="1:26" ht="15.75" customHeight="1" x14ac:dyDescent="0.25">
      <c r="A959" s="146"/>
      <c r="B959" s="111"/>
      <c r="C959" s="111"/>
      <c r="D959" s="156"/>
      <c r="E959" s="1"/>
      <c r="F959" s="1"/>
      <c r="G959" s="111"/>
      <c r="H959" s="111"/>
      <c r="I959" s="157"/>
      <c r="J959" s="157"/>
      <c r="K959" s="157"/>
      <c r="L959" s="157"/>
      <c r="M959" s="157"/>
      <c r="N959" s="157"/>
      <c r="O959" s="157"/>
      <c r="P959" s="157"/>
      <c r="Q959" s="157"/>
      <c r="R959" s="157"/>
      <c r="S959" s="157"/>
      <c r="T959" s="157"/>
      <c r="U959" s="157"/>
      <c r="V959" s="157"/>
      <c r="W959" s="157"/>
      <c r="X959" s="157"/>
      <c r="Y959" s="157"/>
      <c r="Z959" s="157"/>
    </row>
    <row r="960" spans="1:26" ht="15.75" customHeight="1" x14ac:dyDescent="0.25">
      <c r="A960" s="146"/>
      <c r="B960" s="111"/>
      <c r="C960" s="111"/>
      <c r="D960" s="156"/>
      <c r="E960" s="1"/>
      <c r="F960" s="1"/>
      <c r="G960" s="111"/>
      <c r="H960" s="111"/>
      <c r="I960" s="157"/>
      <c r="J960" s="157"/>
      <c r="K960" s="157"/>
      <c r="L960" s="157"/>
      <c r="M960" s="157"/>
      <c r="N960" s="157"/>
      <c r="O960" s="157"/>
      <c r="P960" s="157"/>
      <c r="Q960" s="157"/>
      <c r="R960" s="157"/>
      <c r="S960" s="157"/>
      <c r="T960" s="157"/>
      <c r="U960" s="157"/>
      <c r="V960" s="157"/>
      <c r="W960" s="157"/>
      <c r="X960" s="157"/>
      <c r="Y960" s="157"/>
      <c r="Z960" s="157"/>
    </row>
    <row r="961" spans="1:26" ht="15.75" customHeight="1" x14ac:dyDescent="0.25">
      <c r="A961" s="146"/>
      <c r="B961" s="111"/>
      <c r="C961" s="111"/>
      <c r="D961" s="156"/>
      <c r="E961" s="1"/>
      <c r="F961" s="1"/>
      <c r="G961" s="111"/>
      <c r="H961" s="111"/>
      <c r="I961" s="157"/>
      <c r="J961" s="157"/>
      <c r="K961" s="157"/>
      <c r="L961" s="157"/>
      <c r="M961" s="157"/>
      <c r="N961" s="157"/>
      <c r="O961" s="157"/>
      <c r="P961" s="157"/>
      <c r="Q961" s="157"/>
      <c r="R961" s="157"/>
      <c r="S961" s="157"/>
      <c r="T961" s="157"/>
      <c r="U961" s="157"/>
      <c r="V961" s="157"/>
      <c r="W961" s="157"/>
      <c r="X961" s="157"/>
      <c r="Y961" s="157"/>
      <c r="Z961" s="157"/>
    </row>
    <row r="962" spans="1:26" ht="15.75" customHeight="1" x14ac:dyDescent="0.25">
      <c r="A962" s="146"/>
      <c r="B962" s="111"/>
      <c r="C962" s="111"/>
      <c r="D962" s="156"/>
      <c r="E962" s="1"/>
      <c r="F962" s="1"/>
      <c r="G962" s="111"/>
      <c r="H962" s="111"/>
      <c r="I962" s="157"/>
      <c r="J962" s="157"/>
      <c r="K962" s="157"/>
      <c r="L962" s="157"/>
      <c r="M962" s="157"/>
      <c r="N962" s="157"/>
      <c r="O962" s="157"/>
      <c r="P962" s="157"/>
      <c r="Q962" s="157"/>
      <c r="R962" s="157"/>
      <c r="S962" s="157"/>
      <c r="T962" s="157"/>
      <c r="U962" s="157"/>
      <c r="V962" s="157"/>
      <c r="W962" s="157"/>
      <c r="X962" s="157"/>
      <c r="Y962" s="157"/>
      <c r="Z962" s="157"/>
    </row>
    <row r="963" spans="1:26" ht="15.75" customHeight="1" x14ac:dyDescent="0.25">
      <c r="A963" s="146"/>
      <c r="B963" s="111"/>
      <c r="C963" s="111"/>
      <c r="D963" s="156"/>
      <c r="E963" s="1"/>
      <c r="F963" s="1"/>
      <c r="G963" s="111"/>
      <c r="H963" s="111"/>
      <c r="I963" s="157"/>
      <c r="J963" s="157"/>
      <c r="K963" s="157"/>
      <c r="L963" s="157"/>
      <c r="M963" s="157"/>
      <c r="N963" s="157"/>
      <c r="O963" s="157"/>
      <c r="P963" s="157"/>
      <c r="Q963" s="157"/>
      <c r="R963" s="157"/>
      <c r="S963" s="157"/>
      <c r="T963" s="157"/>
      <c r="U963" s="157"/>
      <c r="V963" s="157"/>
      <c r="W963" s="157"/>
      <c r="X963" s="157"/>
      <c r="Y963" s="157"/>
      <c r="Z963" s="157"/>
    </row>
    <row r="964" spans="1:26" ht="15.75" customHeight="1" x14ac:dyDescent="0.25">
      <c r="A964" s="146"/>
      <c r="B964" s="111"/>
      <c r="C964" s="111"/>
      <c r="D964" s="156"/>
      <c r="E964" s="1"/>
      <c r="F964" s="1"/>
      <c r="G964" s="111"/>
      <c r="H964" s="111"/>
      <c r="I964" s="157"/>
      <c r="J964" s="157"/>
      <c r="K964" s="157"/>
      <c r="L964" s="157"/>
      <c r="M964" s="157"/>
      <c r="N964" s="157"/>
      <c r="O964" s="157"/>
      <c r="P964" s="157"/>
      <c r="Q964" s="157"/>
      <c r="R964" s="157"/>
      <c r="S964" s="157"/>
      <c r="T964" s="157"/>
      <c r="U964" s="157"/>
      <c r="V964" s="157"/>
      <c r="W964" s="157"/>
      <c r="X964" s="157"/>
      <c r="Y964" s="157"/>
      <c r="Z964" s="157"/>
    </row>
    <row r="965" spans="1:26" ht="15.75" customHeight="1" x14ac:dyDescent="0.25">
      <c r="A965" s="146"/>
      <c r="B965" s="111"/>
      <c r="C965" s="111"/>
      <c r="D965" s="156"/>
      <c r="E965" s="1"/>
      <c r="F965" s="1"/>
      <c r="G965" s="111"/>
      <c r="H965" s="111"/>
      <c r="I965" s="157"/>
      <c r="J965" s="157"/>
      <c r="K965" s="157"/>
      <c r="L965" s="157"/>
      <c r="M965" s="157"/>
      <c r="N965" s="157"/>
      <c r="O965" s="157"/>
      <c r="P965" s="157"/>
      <c r="Q965" s="157"/>
      <c r="R965" s="157"/>
      <c r="S965" s="157"/>
      <c r="T965" s="157"/>
      <c r="U965" s="157"/>
      <c r="V965" s="157"/>
      <c r="W965" s="157"/>
      <c r="X965" s="157"/>
      <c r="Y965" s="157"/>
      <c r="Z965" s="157"/>
    </row>
    <row r="966" spans="1:26" ht="15.75" customHeight="1" x14ac:dyDescent="0.25">
      <c r="A966" s="146"/>
      <c r="B966" s="111"/>
      <c r="C966" s="111"/>
      <c r="D966" s="156"/>
      <c r="E966" s="1"/>
      <c r="F966" s="1"/>
      <c r="G966" s="111"/>
      <c r="H966" s="111"/>
      <c r="I966" s="157"/>
      <c r="J966" s="157"/>
      <c r="K966" s="157"/>
      <c r="L966" s="157"/>
      <c r="M966" s="157"/>
      <c r="N966" s="157"/>
      <c r="O966" s="157"/>
      <c r="P966" s="157"/>
      <c r="Q966" s="157"/>
      <c r="R966" s="157"/>
      <c r="S966" s="157"/>
      <c r="T966" s="157"/>
      <c r="U966" s="157"/>
      <c r="V966" s="157"/>
      <c r="W966" s="157"/>
      <c r="X966" s="157"/>
      <c r="Y966" s="157"/>
      <c r="Z966" s="157"/>
    </row>
    <row r="967" spans="1:26" ht="15.75" customHeight="1" x14ac:dyDescent="0.25">
      <c r="A967" s="146"/>
      <c r="B967" s="111"/>
      <c r="C967" s="111"/>
      <c r="D967" s="156"/>
      <c r="E967" s="1"/>
      <c r="F967" s="1"/>
      <c r="G967" s="111"/>
      <c r="H967" s="111"/>
      <c r="I967" s="157"/>
      <c r="J967" s="157"/>
      <c r="K967" s="157"/>
      <c r="L967" s="157"/>
      <c r="M967" s="157"/>
      <c r="N967" s="157"/>
      <c r="O967" s="157"/>
      <c r="P967" s="157"/>
      <c r="Q967" s="157"/>
      <c r="R967" s="157"/>
      <c r="S967" s="157"/>
      <c r="T967" s="157"/>
      <c r="U967" s="157"/>
      <c r="V967" s="157"/>
      <c r="W967" s="157"/>
      <c r="X967" s="157"/>
      <c r="Y967" s="157"/>
      <c r="Z967" s="157"/>
    </row>
    <row r="968" spans="1:26" ht="15.75" customHeight="1" x14ac:dyDescent="0.25">
      <c r="A968" s="146"/>
      <c r="B968" s="111"/>
      <c r="C968" s="111"/>
      <c r="D968" s="156"/>
      <c r="E968" s="1"/>
      <c r="F968" s="1"/>
      <c r="G968" s="111"/>
      <c r="H968" s="111"/>
      <c r="I968" s="157"/>
      <c r="J968" s="157"/>
      <c r="K968" s="157"/>
      <c r="L968" s="157"/>
      <c r="M968" s="157"/>
      <c r="N968" s="157"/>
      <c r="O968" s="157"/>
      <c r="P968" s="157"/>
      <c r="Q968" s="157"/>
      <c r="R968" s="157"/>
      <c r="S968" s="157"/>
      <c r="T968" s="157"/>
      <c r="U968" s="157"/>
      <c r="V968" s="157"/>
      <c r="W968" s="157"/>
      <c r="X968" s="157"/>
      <c r="Y968" s="157"/>
      <c r="Z968" s="157"/>
    </row>
    <row r="969" spans="1:26" ht="15.75" customHeight="1" x14ac:dyDescent="0.25">
      <c r="A969" s="146"/>
      <c r="B969" s="111"/>
      <c r="C969" s="111"/>
      <c r="D969" s="156"/>
      <c r="E969" s="1"/>
      <c r="F969" s="1"/>
      <c r="G969" s="111"/>
      <c r="H969" s="111"/>
      <c r="I969" s="157"/>
      <c r="J969" s="157"/>
      <c r="K969" s="157"/>
      <c r="L969" s="157"/>
      <c r="M969" s="157"/>
      <c r="N969" s="157"/>
      <c r="O969" s="157"/>
      <c r="P969" s="157"/>
      <c r="Q969" s="157"/>
      <c r="R969" s="157"/>
      <c r="S969" s="157"/>
      <c r="T969" s="157"/>
      <c r="U969" s="157"/>
      <c r="V969" s="157"/>
      <c r="W969" s="157"/>
      <c r="X969" s="157"/>
      <c r="Y969" s="157"/>
      <c r="Z969" s="157"/>
    </row>
    <row r="970" spans="1:26" ht="15.75" customHeight="1" x14ac:dyDescent="0.25">
      <c r="A970" s="146"/>
      <c r="B970" s="111"/>
      <c r="C970" s="111"/>
      <c r="D970" s="156"/>
      <c r="E970" s="1"/>
      <c r="F970" s="1"/>
      <c r="G970" s="111"/>
      <c r="H970" s="111"/>
      <c r="I970" s="157"/>
      <c r="J970" s="157"/>
      <c r="K970" s="157"/>
      <c r="L970" s="157"/>
      <c r="M970" s="157"/>
      <c r="N970" s="157"/>
      <c r="O970" s="157"/>
      <c r="P970" s="157"/>
      <c r="Q970" s="157"/>
      <c r="R970" s="157"/>
      <c r="S970" s="157"/>
      <c r="T970" s="157"/>
      <c r="U970" s="157"/>
      <c r="V970" s="157"/>
      <c r="W970" s="157"/>
      <c r="X970" s="157"/>
      <c r="Y970" s="157"/>
      <c r="Z970" s="157"/>
    </row>
    <row r="971" spans="1:26" ht="15.75" customHeight="1" x14ac:dyDescent="0.25">
      <c r="A971" s="146"/>
      <c r="B971" s="111"/>
      <c r="C971" s="111"/>
      <c r="D971" s="156"/>
      <c r="E971" s="1"/>
      <c r="F971" s="1"/>
      <c r="G971" s="111"/>
      <c r="H971" s="111"/>
      <c r="I971" s="157"/>
      <c r="J971" s="157"/>
      <c r="K971" s="157"/>
      <c r="L971" s="157"/>
      <c r="M971" s="157"/>
      <c r="N971" s="157"/>
      <c r="O971" s="157"/>
      <c r="P971" s="157"/>
      <c r="Q971" s="157"/>
      <c r="R971" s="157"/>
      <c r="S971" s="157"/>
      <c r="T971" s="157"/>
      <c r="U971" s="157"/>
      <c r="V971" s="157"/>
      <c r="W971" s="157"/>
      <c r="X971" s="157"/>
      <c r="Y971" s="157"/>
      <c r="Z971" s="157"/>
    </row>
    <row r="972" spans="1:26" ht="15.75" customHeight="1" x14ac:dyDescent="0.25">
      <c r="A972" s="146"/>
      <c r="B972" s="111"/>
      <c r="C972" s="111"/>
      <c r="D972" s="156"/>
      <c r="E972" s="1"/>
      <c r="F972" s="1"/>
      <c r="G972" s="111"/>
      <c r="H972" s="111"/>
      <c r="I972" s="157"/>
      <c r="J972" s="157"/>
      <c r="K972" s="157"/>
      <c r="L972" s="157"/>
      <c r="M972" s="157"/>
      <c r="N972" s="157"/>
      <c r="O972" s="157"/>
      <c r="P972" s="157"/>
      <c r="Q972" s="157"/>
      <c r="R972" s="157"/>
      <c r="S972" s="157"/>
      <c r="T972" s="157"/>
      <c r="U972" s="157"/>
      <c r="V972" s="157"/>
      <c r="W972" s="157"/>
      <c r="X972" s="157"/>
      <c r="Y972" s="157"/>
      <c r="Z972" s="157"/>
    </row>
    <row r="973" spans="1:26" ht="15.75" customHeight="1" x14ac:dyDescent="0.25">
      <c r="A973" s="146"/>
      <c r="B973" s="111"/>
      <c r="C973" s="111"/>
      <c r="D973" s="156"/>
      <c r="E973" s="1"/>
      <c r="F973" s="1"/>
      <c r="G973" s="111"/>
      <c r="H973" s="111"/>
      <c r="I973" s="157"/>
      <c r="J973" s="157"/>
      <c r="K973" s="157"/>
      <c r="L973" s="157"/>
      <c r="M973" s="157"/>
      <c r="N973" s="157"/>
      <c r="O973" s="157"/>
      <c r="P973" s="157"/>
      <c r="Q973" s="157"/>
      <c r="R973" s="157"/>
      <c r="S973" s="157"/>
      <c r="T973" s="157"/>
      <c r="U973" s="157"/>
      <c r="V973" s="157"/>
      <c r="W973" s="157"/>
      <c r="X973" s="157"/>
      <c r="Y973" s="157"/>
      <c r="Z973" s="157"/>
    </row>
    <row r="974" spans="1:26" ht="15.75" customHeight="1" x14ac:dyDescent="0.25">
      <c r="A974" s="146"/>
      <c r="B974" s="111"/>
      <c r="C974" s="111"/>
      <c r="D974" s="156"/>
      <c r="E974" s="1"/>
      <c r="F974" s="1"/>
      <c r="G974" s="111"/>
      <c r="H974" s="111"/>
      <c r="I974" s="157"/>
      <c r="J974" s="157"/>
      <c r="K974" s="157"/>
      <c r="L974" s="157"/>
      <c r="M974" s="157"/>
      <c r="N974" s="157"/>
      <c r="O974" s="157"/>
      <c r="P974" s="157"/>
      <c r="Q974" s="157"/>
      <c r="R974" s="157"/>
      <c r="S974" s="157"/>
      <c r="T974" s="157"/>
      <c r="U974" s="157"/>
      <c r="V974" s="157"/>
      <c r="W974" s="157"/>
      <c r="X974" s="157"/>
      <c r="Y974" s="157"/>
      <c r="Z974" s="157"/>
    </row>
    <row r="975" spans="1:26" ht="15.75" customHeight="1" x14ac:dyDescent="0.25">
      <c r="A975" s="146"/>
      <c r="B975" s="111"/>
      <c r="C975" s="111"/>
      <c r="D975" s="156"/>
      <c r="E975" s="1"/>
      <c r="F975" s="1"/>
      <c r="G975" s="111"/>
      <c r="H975" s="111"/>
      <c r="I975" s="157"/>
      <c r="J975" s="157"/>
      <c r="K975" s="157"/>
      <c r="L975" s="157"/>
      <c r="M975" s="157"/>
      <c r="N975" s="157"/>
      <c r="O975" s="157"/>
      <c r="P975" s="157"/>
      <c r="Q975" s="157"/>
      <c r="R975" s="157"/>
      <c r="S975" s="157"/>
      <c r="T975" s="157"/>
      <c r="U975" s="157"/>
      <c r="V975" s="157"/>
      <c r="W975" s="157"/>
      <c r="X975" s="157"/>
      <c r="Y975" s="157"/>
      <c r="Z975" s="157"/>
    </row>
    <row r="976" spans="1:26" ht="15.75" customHeight="1" x14ac:dyDescent="0.25">
      <c r="A976" s="146"/>
      <c r="B976" s="111"/>
      <c r="C976" s="111"/>
      <c r="D976" s="156"/>
      <c r="E976" s="1"/>
      <c r="F976" s="1"/>
      <c r="G976" s="111"/>
      <c r="H976" s="111"/>
      <c r="I976" s="157"/>
      <c r="J976" s="157"/>
      <c r="K976" s="157"/>
      <c r="L976" s="157"/>
      <c r="M976" s="157"/>
      <c r="N976" s="157"/>
      <c r="O976" s="157"/>
      <c r="P976" s="157"/>
      <c r="Q976" s="157"/>
      <c r="R976" s="157"/>
      <c r="S976" s="157"/>
      <c r="T976" s="157"/>
      <c r="U976" s="157"/>
      <c r="V976" s="157"/>
      <c r="W976" s="157"/>
      <c r="X976" s="157"/>
      <c r="Y976" s="157"/>
      <c r="Z976" s="157"/>
    </row>
    <row r="977" spans="1:26" ht="15.75" customHeight="1" x14ac:dyDescent="0.25">
      <c r="A977" s="146"/>
      <c r="B977" s="111"/>
      <c r="C977" s="111"/>
      <c r="D977" s="156"/>
      <c r="E977" s="1"/>
      <c r="F977" s="1"/>
      <c r="G977" s="111"/>
      <c r="H977" s="111"/>
      <c r="I977" s="157"/>
      <c r="J977" s="157"/>
      <c r="K977" s="157"/>
      <c r="L977" s="157"/>
      <c r="M977" s="157"/>
      <c r="N977" s="157"/>
      <c r="O977" s="157"/>
      <c r="P977" s="157"/>
      <c r="Q977" s="157"/>
      <c r="R977" s="157"/>
      <c r="S977" s="157"/>
      <c r="T977" s="157"/>
      <c r="U977" s="157"/>
      <c r="V977" s="157"/>
      <c r="W977" s="157"/>
      <c r="X977" s="157"/>
      <c r="Y977" s="157"/>
      <c r="Z977" s="157"/>
    </row>
    <row r="978" spans="1:26" ht="15.75" customHeight="1" x14ac:dyDescent="0.25">
      <c r="A978" s="146"/>
      <c r="B978" s="111"/>
      <c r="C978" s="111"/>
      <c r="D978" s="156"/>
      <c r="E978" s="1"/>
      <c r="F978" s="1"/>
      <c r="G978" s="111"/>
      <c r="H978" s="111"/>
      <c r="I978" s="157"/>
      <c r="J978" s="157"/>
      <c r="K978" s="157"/>
      <c r="L978" s="157"/>
      <c r="M978" s="157"/>
      <c r="N978" s="157"/>
      <c r="O978" s="157"/>
      <c r="P978" s="157"/>
      <c r="Q978" s="157"/>
      <c r="R978" s="157"/>
      <c r="S978" s="157"/>
      <c r="T978" s="157"/>
      <c r="U978" s="157"/>
      <c r="V978" s="157"/>
      <c r="W978" s="157"/>
      <c r="X978" s="157"/>
      <c r="Y978" s="157"/>
      <c r="Z978" s="157"/>
    </row>
    <row r="979" spans="1:26" ht="15.75" customHeight="1" x14ac:dyDescent="0.25">
      <c r="A979" s="146"/>
      <c r="B979" s="111"/>
      <c r="C979" s="111"/>
      <c r="D979" s="156"/>
      <c r="E979" s="1"/>
      <c r="F979" s="1"/>
      <c r="G979" s="111"/>
      <c r="H979" s="111"/>
      <c r="I979" s="157"/>
      <c r="J979" s="157"/>
      <c r="K979" s="157"/>
      <c r="L979" s="157"/>
      <c r="M979" s="157"/>
      <c r="N979" s="157"/>
      <c r="O979" s="157"/>
      <c r="P979" s="157"/>
      <c r="Q979" s="157"/>
      <c r="R979" s="157"/>
      <c r="S979" s="157"/>
      <c r="T979" s="157"/>
      <c r="U979" s="157"/>
      <c r="V979" s="157"/>
      <c r="W979" s="157"/>
      <c r="X979" s="157"/>
      <c r="Y979" s="157"/>
      <c r="Z979" s="157"/>
    </row>
    <row r="980" spans="1:26" ht="15.75" customHeight="1" x14ac:dyDescent="0.25">
      <c r="A980" s="146"/>
      <c r="B980" s="111"/>
      <c r="C980" s="111"/>
      <c r="D980" s="156"/>
      <c r="E980" s="1"/>
      <c r="F980" s="1"/>
      <c r="G980" s="111"/>
      <c r="H980" s="111"/>
      <c r="I980" s="157"/>
      <c r="J980" s="157"/>
      <c r="K980" s="157"/>
      <c r="L980" s="157"/>
      <c r="M980" s="157"/>
      <c r="N980" s="157"/>
      <c r="O980" s="157"/>
      <c r="P980" s="157"/>
      <c r="Q980" s="157"/>
      <c r="R980" s="157"/>
      <c r="S980" s="157"/>
      <c r="T980" s="157"/>
      <c r="U980" s="157"/>
      <c r="V980" s="157"/>
      <c r="W980" s="157"/>
      <c r="X980" s="157"/>
      <c r="Y980" s="157"/>
      <c r="Z980" s="157"/>
    </row>
    <row r="981" spans="1:26" ht="15.75" customHeight="1" x14ac:dyDescent="0.25">
      <c r="A981" s="146"/>
      <c r="B981" s="111"/>
      <c r="C981" s="111"/>
      <c r="D981" s="156"/>
      <c r="E981" s="1"/>
      <c r="F981" s="1"/>
      <c r="G981" s="111"/>
      <c r="H981" s="111"/>
      <c r="I981" s="157"/>
      <c r="J981" s="157"/>
      <c r="K981" s="157"/>
      <c r="L981" s="157"/>
      <c r="M981" s="157"/>
      <c r="N981" s="157"/>
      <c r="O981" s="157"/>
      <c r="P981" s="157"/>
      <c r="Q981" s="157"/>
      <c r="R981" s="157"/>
      <c r="S981" s="157"/>
      <c r="T981" s="157"/>
      <c r="U981" s="157"/>
      <c r="V981" s="157"/>
      <c r="W981" s="157"/>
      <c r="X981" s="157"/>
      <c r="Y981" s="157"/>
      <c r="Z981" s="157"/>
    </row>
    <row r="982" spans="1:26" ht="15.75" customHeight="1" x14ac:dyDescent="0.25">
      <c r="A982" s="146"/>
      <c r="B982" s="111"/>
      <c r="C982" s="111"/>
      <c r="D982" s="156"/>
      <c r="E982" s="1"/>
      <c r="F982" s="1"/>
      <c r="G982" s="111"/>
      <c r="H982" s="111"/>
      <c r="I982" s="157"/>
      <c r="J982" s="157"/>
      <c r="K982" s="157"/>
      <c r="L982" s="157"/>
      <c r="M982" s="157"/>
      <c r="N982" s="157"/>
      <c r="O982" s="157"/>
      <c r="P982" s="157"/>
      <c r="Q982" s="157"/>
      <c r="R982" s="157"/>
      <c r="S982" s="157"/>
      <c r="T982" s="157"/>
      <c r="U982" s="157"/>
      <c r="V982" s="157"/>
      <c r="W982" s="157"/>
      <c r="X982" s="157"/>
      <c r="Y982" s="157"/>
      <c r="Z982" s="157"/>
    </row>
    <row r="983" spans="1:26" ht="15.75" customHeight="1" x14ac:dyDescent="0.25">
      <c r="A983" s="146"/>
      <c r="B983" s="111"/>
      <c r="C983" s="111"/>
      <c r="D983" s="156"/>
      <c r="E983" s="1"/>
      <c r="F983" s="1"/>
      <c r="G983" s="111"/>
      <c r="H983" s="111"/>
      <c r="I983" s="157"/>
      <c r="J983" s="157"/>
      <c r="K983" s="157"/>
      <c r="L983" s="157"/>
      <c r="M983" s="157"/>
      <c r="N983" s="157"/>
      <c r="O983" s="157"/>
      <c r="P983" s="157"/>
      <c r="Q983" s="157"/>
      <c r="R983" s="157"/>
      <c r="S983" s="157"/>
      <c r="T983" s="157"/>
      <c r="U983" s="157"/>
      <c r="V983" s="157"/>
      <c r="W983" s="157"/>
      <c r="X983" s="157"/>
      <c r="Y983" s="157"/>
      <c r="Z983" s="157"/>
    </row>
    <row r="984" spans="1:26" ht="15.75" customHeight="1" x14ac:dyDescent="0.25">
      <c r="A984" s="146"/>
      <c r="B984" s="111"/>
      <c r="C984" s="111"/>
      <c r="D984" s="156"/>
      <c r="E984" s="1"/>
      <c r="F984" s="1"/>
      <c r="G984" s="111"/>
      <c r="H984" s="111"/>
      <c r="I984" s="157"/>
      <c r="J984" s="157"/>
      <c r="K984" s="157"/>
      <c r="L984" s="157"/>
      <c r="M984" s="157"/>
      <c r="N984" s="157"/>
      <c r="O984" s="157"/>
      <c r="P984" s="157"/>
      <c r="Q984" s="157"/>
      <c r="R984" s="157"/>
      <c r="S984" s="157"/>
      <c r="T984" s="157"/>
      <c r="U984" s="157"/>
      <c r="V984" s="157"/>
      <c r="W984" s="157"/>
      <c r="X984" s="157"/>
      <c r="Y984" s="157"/>
      <c r="Z984" s="157"/>
    </row>
    <row r="985" spans="1:26" ht="15.75" customHeight="1" x14ac:dyDescent="0.25">
      <c r="A985" s="146"/>
      <c r="B985" s="111"/>
      <c r="C985" s="111"/>
      <c r="D985" s="156"/>
      <c r="E985" s="1"/>
      <c r="F985" s="1"/>
      <c r="G985" s="111"/>
      <c r="H985" s="111"/>
      <c r="I985" s="157"/>
      <c r="J985" s="157"/>
      <c r="K985" s="157"/>
      <c r="L985" s="157"/>
      <c r="M985" s="157"/>
      <c r="N985" s="157"/>
      <c r="O985" s="157"/>
      <c r="P985" s="157"/>
      <c r="Q985" s="157"/>
      <c r="R985" s="157"/>
      <c r="S985" s="157"/>
      <c r="T985" s="157"/>
      <c r="U985" s="157"/>
      <c r="V985" s="157"/>
      <c r="W985" s="157"/>
      <c r="X985" s="157"/>
      <c r="Y985" s="157"/>
      <c r="Z985" s="157"/>
    </row>
    <row r="986" spans="1:26" ht="15.75" customHeight="1" x14ac:dyDescent="0.25">
      <c r="A986" s="146"/>
      <c r="B986" s="111"/>
      <c r="C986" s="111"/>
      <c r="D986" s="156"/>
      <c r="E986" s="1"/>
      <c r="F986" s="1"/>
      <c r="G986" s="111"/>
      <c r="H986" s="111"/>
      <c r="I986" s="157"/>
      <c r="J986" s="157"/>
      <c r="K986" s="157"/>
      <c r="L986" s="157"/>
      <c r="M986" s="157"/>
      <c r="N986" s="157"/>
      <c r="O986" s="157"/>
      <c r="P986" s="157"/>
      <c r="Q986" s="157"/>
      <c r="R986" s="157"/>
      <c r="S986" s="157"/>
      <c r="T986" s="157"/>
      <c r="U986" s="157"/>
      <c r="V986" s="157"/>
      <c r="W986" s="157"/>
      <c r="X986" s="157"/>
      <c r="Y986" s="157"/>
      <c r="Z986" s="157"/>
    </row>
    <row r="987" spans="1:26" ht="15.75" customHeight="1" x14ac:dyDescent="0.25">
      <c r="A987" s="146"/>
      <c r="B987" s="111"/>
      <c r="C987" s="111"/>
      <c r="D987" s="156"/>
      <c r="E987" s="1"/>
      <c r="F987" s="1"/>
      <c r="G987" s="111"/>
      <c r="H987" s="111"/>
      <c r="I987" s="157"/>
      <c r="J987" s="157"/>
      <c r="K987" s="157"/>
      <c r="L987" s="157"/>
      <c r="M987" s="157"/>
      <c r="N987" s="157"/>
      <c r="O987" s="157"/>
      <c r="P987" s="157"/>
      <c r="Q987" s="157"/>
      <c r="R987" s="157"/>
      <c r="S987" s="157"/>
      <c r="T987" s="157"/>
      <c r="U987" s="157"/>
      <c r="V987" s="157"/>
      <c r="W987" s="157"/>
      <c r="X987" s="157"/>
      <c r="Y987" s="157"/>
      <c r="Z987" s="157"/>
    </row>
    <row r="988" spans="1:26" ht="15.75" customHeight="1" x14ac:dyDescent="0.25">
      <c r="A988" s="146"/>
      <c r="B988" s="111"/>
      <c r="C988" s="111"/>
      <c r="D988" s="156"/>
      <c r="E988" s="1"/>
      <c r="F988" s="1"/>
      <c r="G988" s="111"/>
      <c r="H988" s="111"/>
      <c r="I988" s="157"/>
      <c r="J988" s="157"/>
      <c r="K988" s="157"/>
      <c r="L988" s="157"/>
      <c r="M988" s="157"/>
      <c r="N988" s="157"/>
      <c r="O988" s="157"/>
      <c r="P988" s="157"/>
      <c r="Q988" s="157"/>
      <c r="R988" s="157"/>
      <c r="S988" s="157"/>
      <c r="T988" s="157"/>
      <c r="U988" s="157"/>
      <c r="V988" s="157"/>
      <c r="W988" s="157"/>
      <c r="X988" s="157"/>
      <c r="Y988" s="157"/>
      <c r="Z988" s="157"/>
    </row>
    <row r="989" spans="1:26" ht="15.75" customHeight="1" x14ac:dyDescent="0.25">
      <c r="A989" s="146"/>
      <c r="B989" s="111"/>
      <c r="C989" s="111"/>
      <c r="D989" s="156"/>
      <c r="E989" s="1"/>
      <c r="F989" s="1"/>
      <c r="G989" s="111"/>
      <c r="H989" s="111"/>
      <c r="I989" s="157"/>
      <c r="J989" s="157"/>
      <c r="K989" s="157"/>
      <c r="L989" s="157"/>
      <c r="M989" s="157"/>
      <c r="N989" s="157"/>
      <c r="O989" s="157"/>
      <c r="P989" s="157"/>
      <c r="Q989" s="157"/>
      <c r="R989" s="157"/>
      <c r="S989" s="157"/>
      <c r="T989" s="157"/>
      <c r="U989" s="157"/>
      <c r="V989" s="157"/>
      <c r="W989" s="157"/>
      <c r="X989" s="157"/>
      <c r="Y989" s="157"/>
      <c r="Z989" s="157"/>
    </row>
    <row r="990" spans="1:26" ht="15.75" customHeight="1" x14ac:dyDescent="0.25">
      <c r="A990" s="146"/>
      <c r="B990" s="111"/>
      <c r="C990" s="111"/>
      <c r="D990" s="156"/>
      <c r="E990" s="1"/>
      <c r="F990" s="1"/>
      <c r="G990" s="111"/>
      <c r="H990" s="111"/>
      <c r="I990" s="157"/>
      <c r="J990" s="157"/>
      <c r="K990" s="157"/>
      <c r="L990" s="157"/>
      <c r="M990" s="157"/>
      <c r="N990" s="157"/>
      <c r="O990" s="157"/>
      <c r="P990" s="157"/>
      <c r="Q990" s="157"/>
      <c r="R990" s="157"/>
      <c r="S990" s="157"/>
      <c r="T990" s="157"/>
      <c r="U990" s="157"/>
      <c r="V990" s="157"/>
      <c r="W990" s="157"/>
      <c r="X990" s="157"/>
      <c r="Y990" s="157"/>
      <c r="Z990" s="157"/>
    </row>
    <row r="991" spans="1:26" ht="15.75" customHeight="1" x14ac:dyDescent="0.25">
      <c r="A991" s="146"/>
      <c r="B991" s="111"/>
      <c r="C991" s="111"/>
      <c r="D991" s="156"/>
      <c r="E991" s="1"/>
      <c r="F991" s="1"/>
      <c r="G991" s="111"/>
      <c r="H991" s="111"/>
      <c r="I991" s="157"/>
      <c r="J991" s="157"/>
      <c r="K991" s="157"/>
      <c r="L991" s="157"/>
      <c r="M991" s="157"/>
      <c r="N991" s="157"/>
      <c r="O991" s="157"/>
      <c r="P991" s="157"/>
      <c r="Q991" s="157"/>
      <c r="R991" s="157"/>
      <c r="S991" s="157"/>
      <c r="T991" s="157"/>
      <c r="U991" s="157"/>
      <c r="V991" s="157"/>
      <c r="W991" s="157"/>
      <c r="X991" s="157"/>
      <c r="Y991" s="157"/>
      <c r="Z991" s="157"/>
    </row>
    <row r="992" spans="1:26" ht="15.75" customHeight="1" x14ac:dyDescent="0.25">
      <c r="A992" s="146"/>
      <c r="B992" s="111"/>
      <c r="C992" s="111"/>
      <c r="D992" s="156"/>
      <c r="E992" s="1"/>
      <c r="F992" s="1"/>
      <c r="G992" s="111"/>
      <c r="H992" s="111"/>
      <c r="I992" s="157"/>
      <c r="J992" s="157"/>
      <c r="K992" s="157"/>
      <c r="L992" s="157"/>
      <c r="M992" s="157"/>
      <c r="N992" s="157"/>
      <c r="O992" s="157"/>
      <c r="P992" s="157"/>
      <c r="Q992" s="157"/>
      <c r="R992" s="157"/>
      <c r="S992" s="157"/>
      <c r="T992" s="157"/>
      <c r="U992" s="157"/>
      <c r="V992" s="157"/>
      <c r="W992" s="157"/>
      <c r="X992" s="157"/>
      <c r="Y992" s="157"/>
      <c r="Z992" s="157"/>
    </row>
    <row r="993" spans="1:26" ht="15.75" customHeight="1" x14ac:dyDescent="0.25">
      <c r="A993" s="146"/>
      <c r="B993" s="111"/>
      <c r="C993" s="111"/>
      <c r="D993" s="156"/>
      <c r="E993" s="1"/>
      <c r="F993" s="1"/>
      <c r="G993" s="111"/>
      <c r="H993" s="111"/>
      <c r="I993" s="157"/>
      <c r="J993" s="157"/>
      <c r="K993" s="157"/>
      <c r="L993" s="157"/>
      <c r="M993" s="157"/>
      <c r="N993" s="157"/>
      <c r="O993" s="157"/>
      <c r="P993" s="157"/>
      <c r="Q993" s="157"/>
      <c r="R993" s="157"/>
      <c r="S993" s="157"/>
      <c r="T993" s="157"/>
      <c r="U993" s="157"/>
      <c r="V993" s="157"/>
      <c r="W993" s="157"/>
      <c r="X993" s="157"/>
      <c r="Y993" s="157"/>
      <c r="Z993" s="157"/>
    </row>
    <row r="994" spans="1:26" ht="15.75" customHeight="1" x14ac:dyDescent="0.25">
      <c r="A994" s="146"/>
      <c r="B994" s="111"/>
      <c r="C994" s="111"/>
      <c r="D994" s="156"/>
      <c r="E994" s="1"/>
      <c r="F994" s="1"/>
      <c r="G994" s="111"/>
      <c r="H994" s="111"/>
      <c r="I994" s="157"/>
      <c r="J994" s="157"/>
      <c r="K994" s="157"/>
      <c r="L994" s="157"/>
      <c r="M994" s="157"/>
      <c r="N994" s="157"/>
      <c r="O994" s="157"/>
      <c r="P994" s="157"/>
      <c r="Q994" s="157"/>
      <c r="R994" s="157"/>
      <c r="S994" s="157"/>
      <c r="T994" s="157"/>
      <c r="U994" s="157"/>
      <c r="V994" s="157"/>
      <c r="W994" s="157"/>
      <c r="X994" s="157"/>
      <c r="Y994" s="157"/>
      <c r="Z994" s="157"/>
    </row>
    <row r="995" spans="1:26" ht="15.75" customHeight="1" x14ac:dyDescent="0.25">
      <c r="A995" s="146"/>
      <c r="B995" s="111"/>
      <c r="C995" s="111"/>
      <c r="D995" s="156"/>
      <c r="E995" s="1"/>
      <c r="F995" s="1"/>
      <c r="G995" s="111"/>
      <c r="H995" s="111"/>
      <c r="I995" s="157"/>
      <c r="J995" s="157"/>
      <c r="K995" s="157"/>
      <c r="L995" s="157"/>
      <c r="M995" s="157"/>
      <c r="N995" s="157"/>
      <c r="O995" s="157"/>
      <c r="P995" s="157"/>
      <c r="Q995" s="157"/>
      <c r="R995" s="157"/>
      <c r="S995" s="157"/>
      <c r="T995" s="157"/>
      <c r="U995" s="157"/>
      <c r="V995" s="157"/>
      <c r="W995" s="157"/>
      <c r="X995" s="157"/>
      <c r="Y995" s="157"/>
      <c r="Z995" s="157"/>
    </row>
    <row r="996" spans="1:26" ht="15.75" customHeight="1" x14ac:dyDescent="0.25">
      <c r="A996" s="146"/>
      <c r="B996" s="111"/>
      <c r="C996" s="111"/>
      <c r="D996" s="156"/>
      <c r="E996" s="1"/>
      <c r="F996" s="1"/>
      <c r="G996" s="111"/>
      <c r="H996" s="111"/>
      <c r="I996" s="157"/>
      <c r="J996" s="157"/>
      <c r="K996" s="157"/>
      <c r="L996" s="157"/>
      <c r="M996" s="157"/>
      <c r="N996" s="157"/>
      <c r="O996" s="157"/>
      <c r="P996" s="157"/>
      <c r="Q996" s="157"/>
      <c r="R996" s="157"/>
      <c r="S996" s="157"/>
      <c r="T996" s="157"/>
      <c r="U996" s="157"/>
      <c r="V996" s="157"/>
      <c r="W996" s="157"/>
      <c r="X996" s="157"/>
      <c r="Y996" s="157"/>
      <c r="Z996" s="157"/>
    </row>
    <row r="997" spans="1:26" ht="15.75" customHeight="1" x14ac:dyDescent="0.25">
      <c r="A997" s="146"/>
      <c r="B997" s="111"/>
      <c r="C997" s="111"/>
      <c r="D997" s="156"/>
      <c r="E997" s="1"/>
      <c r="F997" s="1"/>
      <c r="G997" s="111"/>
      <c r="H997" s="111"/>
      <c r="I997" s="157"/>
      <c r="J997" s="157"/>
      <c r="K997" s="157"/>
      <c r="L997" s="157"/>
      <c r="M997" s="157"/>
      <c r="N997" s="157"/>
      <c r="O997" s="157"/>
      <c r="P997" s="157"/>
      <c r="Q997" s="157"/>
      <c r="R997" s="157"/>
      <c r="S997" s="157"/>
      <c r="T997" s="157"/>
      <c r="U997" s="157"/>
      <c r="V997" s="157"/>
      <c r="W997" s="157"/>
      <c r="X997" s="157"/>
      <c r="Y997" s="157"/>
      <c r="Z997" s="157"/>
    </row>
    <row r="998" spans="1:26" ht="15.75" customHeight="1" x14ac:dyDescent="0.25">
      <c r="A998" s="146"/>
      <c r="B998" s="111"/>
      <c r="C998" s="111"/>
      <c r="D998" s="156"/>
      <c r="E998" s="1"/>
      <c r="F998" s="1"/>
      <c r="G998" s="111"/>
      <c r="H998" s="111"/>
      <c r="I998" s="157"/>
      <c r="J998" s="157"/>
      <c r="K998" s="157"/>
      <c r="L998" s="157"/>
      <c r="M998" s="157"/>
      <c r="N998" s="157"/>
      <c r="O998" s="157"/>
      <c r="P998" s="157"/>
      <c r="Q998" s="157"/>
      <c r="R998" s="157"/>
      <c r="S998" s="157"/>
      <c r="T998" s="157"/>
      <c r="U998" s="157"/>
      <c r="V998" s="157"/>
      <c r="W998" s="157"/>
      <c r="X998" s="157"/>
      <c r="Y998" s="157"/>
      <c r="Z998" s="157"/>
    </row>
    <row r="999" spans="1:26" ht="15.75" customHeight="1" x14ac:dyDescent="0.25">
      <c r="A999" s="146"/>
      <c r="B999" s="111"/>
      <c r="C999" s="111"/>
      <c r="D999" s="156"/>
      <c r="E999" s="1"/>
      <c r="F999" s="1"/>
      <c r="G999" s="111"/>
      <c r="H999" s="111"/>
      <c r="I999" s="157"/>
      <c r="J999" s="157"/>
      <c r="K999" s="157"/>
      <c r="L999" s="157"/>
      <c r="M999" s="157"/>
      <c r="N999" s="157"/>
      <c r="O999" s="157"/>
      <c r="P999" s="157"/>
      <c r="Q999" s="157"/>
      <c r="R999" s="157"/>
      <c r="S999" s="157"/>
      <c r="T999" s="157"/>
      <c r="U999" s="157"/>
      <c r="V999" s="157"/>
      <c r="W999" s="157"/>
      <c r="X999" s="157"/>
      <c r="Y999" s="157"/>
      <c r="Z999" s="157"/>
    </row>
    <row r="1000" spans="1:26" ht="15.75" customHeight="1" x14ac:dyDescent="0.25">
      <c r="A1000" s="146"/>
      <c r="B1000" s="111"/>
      <c r="C1000" s="111"/>
      <c r="D1000" s="156"/>
      <c r="E1000" s="1"/>
      <c r="F1000" s="1"/>
      <c r="G1000" s="111"/>
      <c r="H1000" s="111"/>
      <c r="I1000" s="157"/>
      <c r="J1000" s="157"/>
      <c r="K1000" s="157"/>
      <c r="L1000" s="157"/>
      <c r="M1000" s="157"/>
      <c r="N1000" s="157"/>
      <c r="O1000" s="157"/>
      <c r="P1000" s="157"/>
      <c r="Q1000" s="157"/>
      <c r="R1000" s="157"/>
      <c r="S1000" s="157"/>
      <c r="T1000" s="157"/>
      <c r="U1000" s="157"/>
      <c r="V1000" s="157"/>
      <c r="W1000" s="157"/>
      <c r="X1000" s="157"/>
      <c r="Y1000" s="157"/>
      <c r="Z1000" s="157"/>
    </row>
    <row r="1001" spans="1:26" ht="15.75" customHeight="1" x14ac:dyDescent="0.25">
      <c r="A1001" s="146"/>
      <c r="B1001" s="111"/>
      <c r="C1001" s="111"/>
      <c r="D1001" s="156"/>
      <c r="E1001" s="1"/>
      <c r="F1001" s="1"/>
      <c r="G1001" s="111"/>
      <c r="H1001" s="111"/>
      <c r="I1001" s="157"/>
      <c r="J1001" s="157"/>
      <c r="K1001" s="157"/>
      <c r="L1001" s="157"/>
      <c r="M1001" s="157"/>
      <c r="N1001" s="157"/>
      <c r="O1001" s="157"/>
      <c r="P1001" s="157"/>
      <c r="Q1001" s="157"/>
      <c r="R1001" s="157"/>
      <c r="S1001" s="157"/>
      <c r="T1001" s="157"/>
      <c r="U1001" s="157"/>
      <c r="V1001" s="157"/>
      <c r="W1001" s="157"/>
      <c r="X1001" s="157"/>
      <c r="Y1001" s="157"/>
      <c r="Z1001" s="157"/>
    </row>
    <row r="1002" spans="1:26" ht="15.75" customHeight="1" x14ac:dyDescent="0.25">
      <c r="A1002" s="146"/>
      <c r="B1002" s="111"/>
      <c r="C1002" s="111"/>
      <c r="D1002" s="156"/>
      <c r="E1002" s="1"/>
      <c r="F1002" s="1"/>
      <c r="G1002" s="111"/>
      <c r="H1002" s="111"/>
      <c r="I1002" s="157"/>
      <c r="J1002" s="157"/>
      <c r="K1002" s="157"/>
      <c r="L1002" s="157"/>
      <c r="M1002" s="157"/>
      <c r="N1002" s="157"/>
      <c r="O1002" s="157"/>
      <c r="P1002" s="157"/>
      <c r="Q1002" s="157"/>
      <c r="R1002" s="157"/>
      <c r="S1002" s="157"/>
      <c r="T1002" s="157"/>
      <c r="U1002" s="157"/>
      <c r="V1002" s="157"/>
      <c r="W1002" s="157"/>
      <c r="X1002" s="157"/>
      <c r="Y1002" s="157"/>
      <c r="Z1002" s="157"/>
    </row>
    <row r="1003" spans="1:26" ht="15.75" customHeight="1" x14ac:dyDescent="0.25">
      <c r="A1003" s="146"/>
      <c r="B1003" s="111"/>
      <c r="C1003" s="111"/>
      <c r="D1003" s="156"/>
      <c r="E1003" s="1"/>
      <c r="F1003" s="1"/>
      <c r="G1003" s="111"/>
      <c r="H1003" s="111"/>
      <c r="I1003" s="157"/>
      <c r="J1003" s="157"/>
      <c r="K1003" s="157"/>
      <c r="L1003" s="157"/>
      <c r="M1003" s="157"/>
      <c r="N1003" s="157"/>
      <c r="O1003" s="157"/>
      <c r="P1003" s="157"/>
      <c r="Q1003" s="157"/>
      <c r="R1003" s="157"/>
      <c r="S1003" s="157"/>
      <c r="T1003" s="157"/>
      <c r="U1003" s="157"/>
      <c r="V1003" s="157"/>
      <c r="W1003" s="157"/>
      <c r="X1003" s="157"/>
      <c r="Y1003" s="157"/>
      <c r="Z1003" s="157"/>
    </row>
    <row r="1004" spans="1:26" ht="15.75" customHeight="1" x14ac:dyDescent="0.25">
      <c r="A1004" s="146"/>
      <c r="B1004" s="111"/>
      <c r="C1004" s="111"/>
      <c r="D1004" s="156"/>
      <c r="E1004" s="1"/>
      <c r="F1004" s="1"/>
      <c r="G1004" s="111"/>
      <c r="H1004" s="111"/>
      <c r="I1004" s="157"/>
      <c r="J1004" s="157"/>
      <c r="K1004" s="157"/>
      <c r="L1004" s="157"/>
      <c r="M1004" s="157"/>
      <c r="N1004" s="157"/>
      <c r="O1004" s="157"/>
      <c r="P1004" s="157"/>
      <c r="Q1004" s="157"/>
      <c r="R1004" s="157"/>
      <c r="S1004" s="157"/>
      <c r="T1004" s="157"/>
      <c r="U1004" s="157"/>
      <c r="V1004" s="157"/>
      <c r="W1004" s="157"/>
      <c r="X1004" s="157"/>
      <c r="Y1004" s="157"/>
      <c r="Z1004" s="157"/>
    </row>
    <row r="1005" spans="1:26" ht="15.75" customHeight="1" x14ac:dyDescent="0.25">
      <c r="A1005" s="146"/>
      <c r="B1005" s="111"/>
      <c r="C1005" s="111"/>
      <c r="D1005" s="156"/>
      <c r="E1005" s="1"/>
      <c r="F1005" s="1"/>
      <c r="G1005" s="111"/>
      <c r="H1005" s="111"/>
      <c r="I1005" s="157"/>
      <c r="J1005" s="157"/>
      <c r="K1005" s="157"/>
      <c r="L1005" s="157"/>
      <c r="M1005" s="157"/>
      <c r="N1005" s="157"/>
      <c r="O1005" s="157"/>
      <c r="P1005" s="157"/>
      <c r="Q1005" s="157"/>
      <c r="R1005" s="157"/>
      <c r="S1005" s="157"/>
      <c r="T1005" s="157"/>
      <c r="U1005" s="157"/>
      <c r="V1005" s="157"/>
      <c r="W1005" s="157"/>
      <c r="X1005" s="157"/>
      <c r="Y1005" s="157"/>
      <c r="Z1005" s="157"/>
    </row>
    <row r="1006" spans="1:26" ht="15.75" customHeight="1" x14ac:dyDescent="0.25">
      <c r="A1006" s="146"/>
      <c r="B1006" s="111"/>
      <c r="C1006" s="111"/>
      <c r="D1006" s="156"/>
      <c r="E1006" s="1"/>
      <c r="F1006" s="1"/>
      <c r="G1006" s="111"/>
      <c r="H1006" s="111"/>
      <c r="I1006" s="157"/>
      <c r="J1006" s="157"/>
      <c r="K1006" s="157"/>
      <c r="L1006" s="157"/>
      <c r="M1006" s="157"/>
      <c r="N1006" s="157"/>
      <c r="O1006" s="157"/>
      <c r="P1006" s="157"/>
      <c r="Q1006" s="157"/>
      <c r="R1006" s="157"/>
      <c r="S1006" s="157"/>
      <c r="T1006" s="157"/>
      <c r="U1006" s="157"/>
      <c r="V1006" s="157"/>
      <c r="W1006" s="157"/>
      <c r="X1006" s="157"/>
      <c r="Y1006" s="157"/>
      <c r="Z1006" s="157"/>
    </row>
    <row r="1007" spans="1:26" ht="15.75" customHeight="1" x14ac:dyDescent="0.25">
      <c r="A1007" s="146"/>
      <c r="B1007" s="111"/>
      <c r="C1007" s="111"/>
      <c r="D1007" s="156"/>
      <c r="E1007" s="1"/>
      <c r="F1007" s="1"/>
      <c r="G1007" s="111"/>
      <c r="H1007" s="111"/>
      <c r="I1007" s="157"/>
      <c r="J1007" s="157"/>
      <c r="K1007" s="157"/>
      <c r="L1007" s="157"/>
      <c r="M1007" s="157"/>
      <c r="N1007" s="157"/>
      <c r="O1007" s="157"/>
      <c r="P1007" s="157"/>
      <c r="Q1007" s="157"/>
      <c r="R1007" s="157"/>
      <c r="S1007" s="157"/>
      <c r="T1007" s="157"/>
      <c r="U1007" s="157"/>
      <c r="V1007" s="157"/>
      <c r="W1007" s="157"/>
      <c r="X1007" s="157"/>
      <c r="Y1007" s="157"/>
      <c r="Z1007" s="157"/>
    </row>
    <row r="1008" spans="1:26" ht="15.75" customHeight="1" x14ac:dyDescent="0.25">
      <c r="A1008" s="146"/>
      <c r="B1008" s="111"/>
      <c r="C1008" s="111"/>
      <c r="D1008" s="156"/>
      <c r="E1008" s="1"/>
      <c r="F1008" s="1"/>
      <c r="G1008" s="111"/>
      <c r="H1008" s="111"/>
      <c r="I1008" s="157"/>
      <c r="J1008" s="157"/>
      <c r="K1008" s="157"/>
      <c r="L1008" s="157"/>
      <c r="M1008" s="157"/>
      <c r="N1008" s="157"/>
      <c r="O1008" s="157"/>
      <c r="P1008" s="157"/>
      <c r="Q1008" s="157"/>
      <c r="R1008" s="157"/>
      <c r="S1008" s="157"/>
      <c r="T1008" s="157"/>
      <c r="U1008" s="157"/>
      <c r="V1008" s="157"/>
      <c r="W1008" s="157"/>
      <c r="X1008" s="157"/>
      <c r="Y1008" s="157"/>
      <c r="Z1008" s="157"/>
    </row>
    <row r="1009" spans="1:26" ht="15.75" customHeight="1" x14ac:dyDescent="0.25">
      <c r="A1009" s="146"/>
      <c r="B1009" s="111"/>
      <c r="C1009" s="111"/>
      <c r="D1009" s="156"/>
      <c r="E1009" s="1"/>
      <c r="F1009" s="1"/>
      <c r="G1009" s="111"/>
      <c r="H1009" s="111"/>
      <c r="I1009" s="157"/>
      <c r="J1009" s="157"/>
      <c r="K1009" s="157"/>
      <c r="L1009" s="157"/>
      <c r="M1009" s="157"/>
      <c r="N1009" s="157"/>
      <c r="O1009" s="157"/>
      <c r="P1009" s="157"/>
      <c r="Q1009" s="157"/>
      <c r="R1009" s="157"/>
      <c r="S1009" s="157"/>
      <c r="T1009" s="157"/>
      <c r="U1009" s="157"/>
      <c r="V1009" s="157"/>
      <c r="W1009" s="157"/>
      <c r="X1009" s="157"/>
      <c r="Y1009" s="157"/>
      <c r="Z1009" s="157"/>
    </row>
    <row r="1010" spans="1:26" ht="15.75" customHeight="1" x14ac:dyDescent="0.25">
      <c r="A1010" s="146"/>
      <c r="B1010" s="111"/>
      <c r="C1010" s="111"/>
      <c r="D1010" s="156"/>
      <c r="E1010" s="1"/>
      <c r="F1010" s="1"/>
      <c r="G1010" s="111"/>
      <c r="H1010" s="111"/>
      <c r="I1010" s="157"/>
      <c r="J1010" s="157"/>
      <c r="K1010" s="157"/>
      <c r="L1010" s="157"/>
      <c r="M1010" s="157"/>
      <c r="N1010" s="157"/>
      <c r="O1010" s="157"/>
      <c r="P1010" s="157"/>
      <c r="Q1010" s="157"/>
      <c r="R1010" s="157"/>
      <c r="S1010" s="157"/>
      <c r="T1010" s="157"/>
      <c r="U1010" s="157"/>
      <c r="V1010" s="157"/>
      <c r="W1010" s="157"/>
      <c r="X1010" s="157"/>
      <c r="Y1010" s="157"/>
      <c r="Z1010" s="157"/>
    </row>
    <row r="1011" spans="1:26" ht="15.75" customHeight="1" x14ac:dyDescent="0.25">
      <c r="A1011" s="146"/>
      <c r="B1011" s="111"/>
      <c r="C1011" s="111"/>
      <c r="D1011" s="156"/>
      <c r="E1011" s="1"/>
      <c r="F1011" s="1"/>
      <c r="G1011" s="111"/>
      <c r="H1011" s="111"/>
      <c r="I1011" s="157"/>
      <c r="J1011" s="157"/>
      <c r="K1011" s="157"/>
      <c r="L1011" s="157"/>
      <c r="M1011" s="157"/>
      <c r="N1011" s="157"/>
      <c r="O1011" s="157"/>
      <c r="P1011" s="157"/>
      <c r="Q1011" s="157"/>
      <c r="R1011" s="157"/>
      <c r="S1011" s="157"/>
      <c r="T1011" s="157"/>
      <c r="U1011" s="157"/>
      <c r="V1011" s="157"/>
      <c r="W1011" s="157"/>
      <c r="X1011" s="157"/>
      <c r="Y1011" s="157"/>
      <c r="Z1011" s="157"/>
    </row>
    <row r="1012" spans="1:26" ht="15.75" customHeight="1" x14ac:dyDescent="0.25">
      <c r="A1012" s="146"/>
      <c r="B1012" s="111"/>
      <c r="C1012" s="111"/>
      <c r="D1012" s="156"/>
      <c r="E1012" s="1"/>
      <c r="F1012" s="1"/>
      <c r="G1012" s="111"/>
      <c r="H1012" s="111"/>
      <c r="I1012" s="157"/>
      <c r="J1012" s="157"/>
      <c r="K1012" s="157"/>
      <c r="L1012" s="157"/>
      <c r="M1012" s="157"/>
      <c r="N1012" s="157"/>
      <c r="O1012" s="157"/>
      <c r="P1012" s="157"/>
      <c r="Q1012" s="157"/>
      <c r="R1012" s="157"/>
      <c r="S1012" s="157"/>
      <c r="T1012" s="157"/>
      <c r="U1012" s="157"/>
      <c r="V1012" s="157"/>
      <c r="W1012" s="157"/>
      <c r="X1012" s="157"/>
      <c r="Y1012" s="157"/>
      <c r="Z1012" s="157"/>
    </row>
    <row r="1013" spans="1:26" ht="15.75" customHeight="1" x14ac:dyDescent="0.25">
      <c r="A1013" s="146"/>
      <c r="B1013" s="111"/>
      <c r="C1013" s="111"/>
      <c r="D1013" s="156"/>
      <c r="E1013" s="1"/>
      <c r="F1013" s="1"/>
      <c r="G1013" s="111"/>
      <c r="H1013" s="111"/>
      <c r="I1013" s="157"/>
      <c r="J1013" s="157"/>
      <c r="K1013" s="157"/>
      <c r="L1013" s="157"/>
      <c r="M1013" s="157"/>
      <c r="N1013" s="157"/>
      <c r="O1013" s="157"/>
      <c r="P1013" s="157"/>
      <c r="Q1013" s="157"/>
      <c r="R1013" s="157"/>
      <c r="S1013" s="157"/>
      <c r="T1013" s="157"/>
      <c r="U1013" s="157"/>
      <c r="V1013" s="157"/>
      <c r="W1013" s="157"/>
      <c r="X1013" s="157"/>
      <c r="Y1013" s="157"/>
      <c r="Z1013" s="157"/>
    </row>
    <row r="1014" spans="1:26" ht="15.75" customHeight="1" x14ac:dyDescent="0.25">
      <c r="A1014" s="146"/>
      <c r="B1014" s="111"/>
      <c r="C1014" s="111"/>
      <c r="D1014" s="156"/>
      <c r="E1014" s="1"/>
      <c r="F1014" s="1"/>
      <c r="G1014" s="111"/>
      <c r="H1014" s="111"/>
      <c r="I1014" s="157"/>
      <c r="J1014" s="157"/>
      <c r="K1014" s="157"/>
      <c r="L1014" s="157"/>
      <c r="M1014" s="157"/>
      <c r="N1014" s="157"/>
      <c r="O1014" s="157"/>
      <c r="P1014" s="157"/>
      <c r="Q1014" s="157"/>
      <c r="R1014" s="157"/>
      <c r="S1014" s="157"/>
      <c r="T1014" s="157"/>
      <c r="U1014" s="157"/>
      <c r="V1014" s="157"/>
      <c r="W1014" s="157"/>
      <c r="X1014" s="157"/>
      <c r="Y1014" s="157"/>
      <c r="Z1014" s="157"/>
    </row>
    <row r="1015" spans="1:26" ht="15.75" customHeight="1" x14ac:dyDescent="0.25">
      <c r="A1015" s="146"/>
      <c r="B1015" s="111"/>
      <c r="C1015" s="111"/>
      <c r="D1015" s="156"/>
      <c r="E1015" s="1"/>
      <c r="F1015" s="1"/>
      <c r="G1015" s="111"/>
      <c r="H1015" s="111"/>
      <c r="I1015" s="157"/>
      <c r="J1015" s="157"/>
      <c r="K1015" s="157"/>
      <c r="L1015" s="157"/>
      <c r="M1015" s="157"/>
      <c r="N1015" s="157"/>
      <c r="O1015" s="157"/>
      <c r="P1015" s="157"/>
      <c r="Q1015" s="157"/>
      <c r="R1015" s="157"/>
      <c r="S1015" s="157"/>
      <c r="T1015" s="157"/>
      <c r="U1015" s="157"/>
      <c r="V1015" s="157"/>
      <c r="W1015" s="157"/>
      <c r="X1015" s="157"/>
      <c r="Y1015" s="157"/>
      <c r="Z1015" s="157"/>
    </row>
    <row r="1016" spans="1:26" ht="15.75" customHeight="1" x14ac:dyDescent="0.25">
      <c r="A1016" s="146"/>
      <c r="B1016" s="111"/>
      <c r="C1016" s="111"/>
      <c r="D1016" s="156"/>
      <c r="E1016" s="1"/>
      <c r="F1016" s="1"/>
      <c r="G1016" s="111"/>
      <c r="H1016" s="111"/>
      <c r="I1016" s="157"/>
      <c r="J1016" s="157"/>
      <c r="K1016" s="157"/>
      <c r="L1016" s="157"/>
      <c r="M1016" s="157"/>
      <c r="N1016" s="157"/>
      <c r="O1016" s="157"/>
      <c r="P1016" s="157"/>
      <c r="Q1016" s="157"/>
      <c r="R1016" s="157"/>
      <c r="S1016" s="157"/>
      <c r="T1016" s="157"/>
      <c r="U1016" s="157"/>
      <c r="V1016" s="157"/>
      <c r="W1016" s="157"/>
      <c r="X1016" s="157"/>
      <c r="Y1016" s="157"/>
      <c r="Z1016" s="157"/>
    </row>
    <row r="1017" spans="1:26" ht="15.75" customHeight="1" x14ac:dyDescent="0.25">
      <c r="A1017" s="146"/>
      <c r="B1017" s="111"/>
      <c r="C1017" s="111"/>
      <c r="D1017" s="156"/>
      <c r="E1017" s="1"/>
      <c r="F1017" s="1"/>
      <c r="G1017" s="111"/>
      <c r="H1017" s="111"/>
      <c r="I1017" s="157"/>
      <c r="J1017" s="157"/>
      <c r="K1017" s="157"/>
      <c r="L1017" s="157"/>
      <c r="M1017" s="157"/>
      <c r="N1017" s="157"/>
      <c r="O1017" s="157"/>
      <c r="P1017" s="157"/>
      <c r="Q1017" s="157"/>
      <c r="R1017" s="157"/>
      <c r="S1017" s="157"/>
      <c r="T1017" s="157"/>
      <c r="U1017" s="157"/>
      <c r="V1017" s="157"/>
      <c r="W1017" s="157"/>
      <c r="X1017" s="157"/>
      <c r="Y1017" s="157"/>
      <c r="Z1017" s="157"/>
    </row>
    <row r="1018" spans="1:26" ht="15.75" customHeight="1" x14ac:dyDescent="0.25">
      <c r="A1018" s="146"/>
      <c r="B1018" s="111"/>
      <c r="C1018" s="111"/>
      <c r="D1018" s="156"/>
      <c r="E1018" s="1"/>
      <c r="F1018" s="1"/>
      <c r="G1018" s="111"/>
      <c r="H1018" s="111"/>
      <c r="I1018" s="157"/>
      <c r="J1018" s="157"/>
      <c r="K1018" s="157"/>
      <c r="L1018" s="157"/>
      <c r="M1018" s="157"/>
      <c r="N1018" s="157"/>
      <c r="O1018" s="157"/>
      <c r="P1018" s="157"/>
      <c r="Q1018" s="157"/>
      <c r="R1018" s="157"/>
      <c r="S1018" s="157"/>
      <c r="T1018" s="157"/>
      <c r="U1018" s="157"/>
      <c r="V1018" s="157"/>
      <c r="W1018" s="157"/>
      <c r="X1018" s="157"/>
      <c r="Y1018" s="157"/>
      <c r="Z1018" s="157"/>
    </row>
    <row r="1019" spans="1:26" ht="15.75" customHeight="1" x14ac:dyDescent="0.25">
      <c r="A1019" s="146"/>
      <c r="B1019" s="111"/>
      <c r="C1019" s="111"/>
      <c r="D1019" s="156"/>
      <c r="E1019" s="1"/>
      <c r="F1019" s="1"/>
      <c r="G1019" s="111"/>
      <c r="H1019" s="111"/>
      <c r="I1019" s="157"/>
      <c r="J1019" s="157"/>
      <c r="K1019" s="157"/>
      <c r="L1019" s="157"/>
      <c r="M1019" s="157"/>
      <c r="N1019" s="157"/>
      <c r="O1019" s="157"/>
      <c r="P1019" s="157"/>
      <c r="Q1019" s="157"/>
      <c r="R1019" s="157"/>
      <c r="S1019" s="157"/>
      <c r="T1019" s="157"/>
      <c r="U1019" s="157"/>
      <c r="V1019" s="157"/>
      <c r="W1019" s="157"/>
      <c r="X1019" s="157"/>
      <c r="Y1019" s="157"/>
      <c r="Z1019" s="157"/>
    </row>
    <row r="1020" spans="1:26" ht="15.75" customHeight="1" x14ac:dyDescent="0.25">
      <c r="A1020" s="146"/>
      <c r="B1020" s="111"/>
      <c r="C1020" s="111"/>
      <c r="D1020" s="156"/>
      <c r="E1020" s="1"/>
      <c r="F1020" s="1"/>
      <c r="G1020" s="111"/>
      <c r="H1020" s="111"/>
      <c r="I1020" s="157"/>
      <c r="J1020" s="157"/>
      <c r="K1020" s="157"/>
      <c r="L1020" s="157"/>
      <c r="M1020" s="157"/>
      <c r="N1020" s="157"/>
      <c r="O1020" s="157"/>
      <c r="P1020" s="157"/>
      <c r="Q1020" s="157"/>
      <c r="R1020" s="157"/>
      <c r="S1020" s="157"/>
      <c r="T1020" s="157"/>
      <c r="U1020" s="157"/>
      <c r="V1020" s="157"/>
      <c r="W1020" s="157"/>
      <c r="X1020" s="157"/>
      <c r="Y1020" s="157"/>
      <c r="Z1020" s="157"/>
    </row>
    <row r="1021" spans="1:26" ht="15.75" customHeight="1" x14ac:dyDescent="0.25">
      <c r="A1021" s="146"/>
      <c r="B1021" s="111"/>
      <c r="C1021" s="111"/>
      <c r="D1021" s="156"/>
      <c r="E1021" s="1"/>
      <c r="F1021" s="1"/>
      <c r="G1021" s="111"/>
      <c r="H1021" s="111"/>
      <c r="I1021" s="157"/>
      <c r="J1021" s="157"/>
      <c r="K1021" s="157"/>
      <c r="L1021" s="157"/>
      <c r="M1021" s="157"/>
      <c r="N1021" s="157"/>
      <c r="O1021" s="157"/>
      <c r="P1021" s="157"/>
      <c r="Q1021" s="157"/>
      <c r="R1021" s="157"/>
      <c r="S1021" s="157"/>
      <c r="T1021" s="157"/>
      <c r="U1021" s="157"/>
      <c r="V1021" s="157"/>
      <c r="W1021" s="157"/>
      <c r="X1021" s="157"/>
      <c r="Y1021" s="157"/>
      <c r="Z1021" s="157"/>
    </row>
    <row r="1022" spans="1:26" ht="15.75" customHeight="1" x14ac:dyDescent="0.25">
      <c r="A1022" s="146"/>
      <c r="B1022" s="111"/>
      <c r="C1022" s="111"/>
      <c r="D1022" s="156"/>
      <c r="E1022" s="1"/>
      <c r="F1022" s="1"/>
      <c r="G1022" s="111"/>
      <c r="H1022" s="111"/>
      <c r="I1022" s="157"/>
      <c r="J1022" s="157"/>
      <c r="K1022" s="157"/>
      <c r="L1022" s="157"/>
      <c r="M1022" s="157"/>
      <c r="N1022" s="157"/>
      <c r="O1022" s="157"/>
      <c r="P1022" s="157"/>
      <c r="Q1022" s="157"/>
      <c r="R1022" s="157"/>
      <c r="S1022" s="157"/>
      <c r="T1022" s="157"/>
      <c r="U1022" s="157"/>
      <c r="V1022" s="157"/>
      <c r="W1022" s="157"/>
      <c r="X1022" s="157"/>
      <c r="Y1022" s="157"/>
      <c r="Z1022" s="157"/>
    </row>
    <row r="1023" spans="1:26" ht="15.75" customHeight="1" x14ac:dyDescent="0.25">
      <c r="A1023" s="146"/>
      <c r="B1023" s="111"/>
      <c r="C1023" s="111"/>
      <c r="D1023" s="156"/>
      <c r="E1023" s="1"/>
      <c r="F1023" s="1"/>
      <c r="G1023" s="111"/>
      <c r="H1023" s="111"/>
      <c r="I1023" s="157"/>
      <c r="J1023" s="157"/>
      <c r="K1023" s="157"/>
      <c r="L1023" s="157"/>
      <c r="M1023" s="157"/>
      <c r="N1023" s="157"/>
      <c r="O1023" s="157"/>
      <c r="P1023" s="157"/>
      <c r="Q1023" s="157"/>
      <c r="R1023" s="157"/>
      <c r="S1023" s="157"/>
      <c r="T1023" s="157"/>
      <c r="U1023" s="157"/>
      <c r="V1023" s="157"/>
      <c r="W1023" s="157"/>
      <c r="X1023" s="157"/>
      <c r="Y1023" s="157"/>
      <c r="Z1023" s="157"/>
    </row>
    <row r="1024" spans="1:26" ht="15.75" customHeight="1" x14ac:dyDescent="0.25">
      <c r="A1024" s="146"/>
      <c r="B1024" s="111"/>
      <c r="C1024" s="111"/>
      <c r="D1024" s="156"/>
      <c r="E1024" s="1"/>
      <c r="F1024" s="1"/>
      <c r="G1024" s="111"/>
      <c r="H1024" s="111"/>
      <c r="I1024" s="157"/>
      <c r="J1024" s="157"/>
      <c r="K1024" s="157"/>
      <c r="L1024" s="157"/>
      <c r="M1024" s="157"/>
      <c r="N1024" s="157"/>
      <c r="O1024" s="157"/>
      <c r="P1024" s="157"/>
      <c r="Q1024" s="157"/>
      <c r="R1024" s="157"/>
      <c r="S1024" s="157"/>
      <c r="T1024" s="157"/>
      <c r="U1024" s="157"/>
      <c r="V1024" s="157"/>
      <c r="W1024" s="157"/>
      <c r="X1024" s="157"/>
      <c r="Y1024" s="157"/>
      <c r="Z1024" s="157"/>
    </row>
    <row r="1025" spans="1:26" ht="15.75" customHeight="1" x14ac:dyDescent="0.25">
      <c r="A1025" s="146"/>
      <c r="B1025" s="111"/>
      <c r="C1025" s="111"/>
      <c r="D1025" s="156"/>
      <c r="E1025" s="1"/>
      <c r="F1025" s="1"/>
      <c r="G1025" s="111"/>
      <c r="H1025" s="111"/>
      <c r="I1025" s="157"/>
      <c r="J1025" s="157"/>
      <c r="K1025" s="157"/>
      <c r="L1025" s="157"/>
      <c r="M1025" s="157"/>
      <c r="N1025" s="157"/>
      <c r="O1025" s="157"/>
      <c r="P1025" s="157"/>
      <c r="Q1025" s="157"/>
      <c r="R1025" s="157"/>
      <c r="S1025" s="157"/>
      <c r="T1025" s="157"/>
      <c r="U1025" s="157"/>
      <c r="V1025" s="157"/>
      <c r="W1025" s="157"/>
      <c r="X1025" s="157"/>
      <c r="Y1025" s="157"/>
      <c r="Z1025" s="157"/>
    </row>
    <row r="1026" spans="1:26" ht="15.75" customHeight="1" x14ac:dyDescent="0.25">
      <c r="A1026" s="146"/>
      <c r="B1026" s="111"/>
      <c r="C1026" s="111"/>
      <c r="D1026" s="156"/>
      <c r="E1026" s="1"/>
      <c r="F1026" s="1"/>
      <c r="G1026" s="111"/>
      <c r="H1026" s="111"/>
      <c r="I1026" s="157"/>
      <c r="J1026" s="157"/>
      <c r="K1026" s="157"/>
      <c r="L1026" s="157"/>
      <c r="M1026" s="157"/>
      <c r="N1026" s="157"/>
      <c r="O1026" s="157"/>
      <c r="P1026" s="157"/>
      <c r="Q1026" s="157"/>
      <c r="R1026" s="157"/>
      <c r="S1026" s="157"/>
      <c r="T1026" s="157"/>
      <c r="U1026" s="157"/>
      <c r="V1026" s="157"/>
      <c r="W1026" s="157"/>
      <c r="X1026" s="157"/>
      <c r="Y1026" s="157"/>
      <c r="Z1026" s="157"/>
    </row>
    <row r="1027" spans="1:26" ht="15.75" customHeight="1" x14ac:dyDescent="0.25">
      <c r="A1027" s="146"/>
      <c r="B1027" s="111"/>
      <c r="C1027" s="111"/>
      <c r="D1027" s="156"/>
      <c r="E1027" s="1"/>
      <c r="F1027" s="1"/>
      <c r="G1027" s="111"/>
      <c r="H1027" s="111"/>
      <c r="I1027" s="157"/>
      <c r="J1027" s="157"/>
      <c r="K1027" s="157"/>
      <c r="L1027" s="157"/>
      <c r="M1027" s="157"/>
      <c r="N1027" s="157"/>
      <c r="O1027" s="157"/>
      <c r="P1027" s="157"/>
      <c r="Q1027" s="157"/>
      <c r="R1027" s="157"/>
      <c r="S1027" s="157"/>
      <c r="T1027" s="157"/>
      <c r="U1027" s="157"/>
      <c r="V1027" s="157"/>
      <c r="W1027" s="157"/>
      <c r="X1027" s="157"/>
      <c r="Y1027" s="157"/>
      <c r="Z1027" s="157"/>
    </row>
    <row r="1028" spans="1:26" ht="15.75" customHeight="1" x14ac:dyDescent="0.25">
      <c r="A1028" s="146"/>
      <c r="B1028" s="111"/>
      <c r="C1028" s="111"/>
      <c r="D1028" s="156"/>
      <c r="E1028" s="1"/>
      <c r="F1028" s="1"/>
      <c r="G1028" s="111"/>
      <c r="H1028" s="111"/>
      <c r="I1028" s="157"/>
      <c r="J1028" s="157"/>
      <c r="K1028" s="157"/>
      <c r="L1028" s="157"/>
      <c r="M1028" s="157"/>
      <c r="N1028" s="157"/>
      <c r="O1028" s="157"/>
      <c r="P1028" s="157"/>
      <c r="Q1028" s="157"/>
      <c r="R1028" s="157"/>
      <c r="S1028" s="157"/>
      <c r="T1028" s="157"/>
      <c r="U1028" s="157"/>
      <c r="V1028" s="157"/>
      <c r="W1028" s="157"/>
      <c r="X1028" s="157"/>
      <c r="Y1028" s="157"/>
      <c r="Z1028" s="157"/>
    </row>
    <row r="1029" spans="1:26" ht="15.75" customHeight="1" x14ac:dyDescent="0.25">
      <c r="A1029" s="146"/>
      <c r="B1029" s="111"/>
      <c r="C1029" s="111"/>
      <c r="D1029" s="156"/>
      <c r="E1029" s="1"/>
      <c r="F1029" s="1"/>
      <c r="G1029" s="111"/>
      <c r="H1029" s="111"/>
      <c r="I1029" s="157"/>
      <c r="J1029" s="157"/>
      <c r="K1029" s="157"/>
      <c r="L1029" s="157"/>
      <c r="M1029" s="157"/>
      <c r="N1029" s="157"/>
      <c r="O1029" s="157"/>
      <c r="P1029" s="157"/>
      <c r="Q1029" s="157"/>
      <c r="R1029" s="157"/>
      <c r="S1029" s="157"/>
      <c r="T1029" s="157"/>
      <c r="U1029" s="157"/>
      <c r="V1029" s="157"/>
      <c r="W1029" s="157"/>
      <c r="X1029" s="157"/>
      <c r="Y1029" s="157"/>
      <c r="Z1029" s="157"/>
    </row>
    <row r="1030" spans="1:26" ht="15.75" customHeight="1" x14ac:dyDescent="0.25">
      <c r="A1030" s="146"/>
      <c r="B1030" s="111"/>
      <c r="C1030" s="111"/>
      <c r="D1030" s="156"/>
      <c r="E1030" s="1"/>
      <c r="F1030" s="1"/>
      <c r="G1030" s="111"/>
      <c r="H1030" s="111"/>
      <c r="I1030" s="157"/>
      <c r="J1030" s="157"/>
      <c r="K1030" s="157"/>
      <c r="L1030" s="157"/>
      <c r="M1030" s="157"/>
      <c r="N1030" s="157"/>
      <c r="O1030" s="157"/>
      <c r="P1030" s="157"/>
      <c r="Q1030" s="157"/>
      <c r="R1030" s="157"/>
      <c r="S1030" s="157"/>
      <c r="T1030" s="157"/>
      <c r="U1030" s="157"/>
      <c r="V1030" s="157"/>
      <c r="W1030" s="157"/>
      <c r="X1030" s="157"/>
      <c r="Y1030" s="157"/>
      <c r="Z1030" s="157"/>
    </row>
    <row r="1031" spans="1:26" ht="15.75" customHeight="1" x14ac:dyDescent="0.25">
      <c r="A1031" s="146"/>
      <c r="B1031" s="111"/>
      <c r="C1031" s="111"/>
      <c r="D1031" s="156"/>
      <c r="E1031" s="1"/>
      <c r="F1031" s="1"/>
      <c r="G1031" s="111"/>
      <c r="H1031" s="111"/>
      <c r="I1031" s="157"/>
      <c r="J1031" s="157"/>
      <c r="K1031" s="157"/>
      <c r="L1031" s="157"/>
      <c r="M1031" s="157"/>
      <c r="N1031" s="157"/>
      <c r="O1031" s="157"/>
      <c r="P1031" s="157"/>
      <c r="Q1031" s="157"/>
      <c r="R1031" s="157"/>
      <c r="S1031" s="157"/>
      <c r="T1031" s="157"/>
      <c r="U1031" s="157"/>
      <c r="V1031" s="157"/>
      <c r="W1031" s="157"/>
      <c r="X1031" s="157"/>
      <c r="Y1031" s="157"/>
      <c r="Z1031" s="157"/>
    </row>
    <row r="1032" spans="1:26" ht="15.75" customHeight="1" x14ac:dyDescent="0.25">
      <c r="A1032" s="146"/>
      <c r="B1032" s="111"/>
      <c r="C1032" s="111"/>
      <c r="D1032" s="156"/>
      <c r="E1032" s="1"/>
      <c r="F1032" s="1"/>
      <c r="G1032" s="111"/>
      <c r="H1032" s="111"/>
      <c r="I1032" s="157"/>
      <c r="J1032" s="157"/>
      <c r="K1032" s="157"/>
      <c r="L1032" s="157"/>
      <c r="M1032" s="157"/>
      <c r="N1032" s="157"/>
      <c r="O1032" s="157"/>
      <c r="P1032" s="157"/>
      <c r="Q1032" s="157"/>
      <c r="R1032" s="157"/>
      <c r="S1032" s="157"/>
      <c r="T1032" s="157"/>
      <c r="U1032" s="157"/>
      <c r="V1032" s="157"/>
      <c r="W1032" s="157"/>
      <c r="X1032" s="157"/>
      <c r="Y1032" s="157"/>
      <c r="Z1032" s="157"/>
    </row>
    <row r="1033" spans="1:26" ht="15.75" customHeight="1" x14ac:dyDescent="0.25">
      <c r="A1033" s="146"/>
      <c r="B1033" s="111"/>
      <c r="C1033" s="111"/>
      <c r="D1033" s="156"/>
      <c r="E1033" s="1"/>
      <c r="F1033" s="1"/>
      <c r="G1033" s="111"/>
      <c r="H1033" s="111"/>
      <c r="I1033" s="157"/>
      <c r="J1033" s="157"/>
      <c r="K1033" s="157"/>
      <c r="L1033" s="157"/>
      <c r="M1033" s="157"/>
      <c r="N1033" s="157"/>
      <c r="O1033" s="157"/>
      <c r="P1033" s="157"/>
      <c r="Q1033" s="157"/>
      <c r="R1033" s="157"/>
      <c r="S1033" s="157"/>
      <c r="T1033" s="157"/>
      <c r="U1033" s="157"/>
      <c r="V1033" s="157"/>
      <c r="W1033" s="157"/>
      <c r="X1033" s="157"/>
      <c r="Y1033" s="157"/>
      <c r="Z1033" s="157"/>
    </row>
    <row r="1034" spans="1:26" ht="15.75" customHeight="1" x14ac:dyDescent="0.25">
      <c r="A1034" s="146"/>
      <c r="B1034" s="111"/>
      <c r="C1034" s="111"/>
      <c r="D1034" s="156"/>
      <c r="E1034" s="1"/>
      <c r="F1034" s="1"/>
      <c r="G1034" s="111"/>
      <c r="H1034" s="111"/>
      <c r="I1034" s="157"/>
      <c r="J1034" s="157"/>
      <c r="K1034" s="157"/>
      <c r="L1034" s="157"/>
      <c r="M1034" s="157"/>
      <c r="N1034" s="157"/>
      <c r="O1034" s="157"/>
      <c r="P1034" s="157"/>
      <c r="Q1034" s="157"/>
      <c r="R1034" s="157"/>
      <c r="S1034" s="157"/>
      <c r="T1034" s="157"/>
      <c r="U1034" s="157"/>
      <c r="V1034" s="157"/>
      <c r="W1034" s="157"/>
      <c r="X1034" s="157"/>
      <c r="Y1034" s="157"/>
      <c r="Z1034" s="157"/>
    </row>
    <row r="1035" spans="1:26" ht="15.75" customHeight="1" x14ac:dyDescent="0.25">
      <c r="A1035" s="146"/>
      <c r="B1035" s="111"/>
      <c r="C1035" s="111"/>
      <c r="D1035" s="156"/>
      <c r="E1035" s="1"/>
      <c r="F1035" s="1"/>
      <c r="G1035" s="111"/>
      <c r="H1035" s="111"/>
      <c r="I1035" s="157"/>
      <c r="J1035" s="157"/>
      <c r="K1035" s="157"/>
      <c r="L1035" s="157"/>
      <c r="M1035" s="157"/>
      <c r="N1035" s="157"/>
      <c r="O1035" s="157"/>
      <c r="P1035" s="157"/>
      <c r="Q1035" s="157"/>
      <c r="R1035" s="157"/>
      <c r="S1035" s="157"/>
      <c r="T1035" s="157"/>
      <c r="U1035" s="157"/>
      <c r="V1035" s="157"/>
      <c r="W1035" s="157"/>
      <c r="X1035" s="157"/>
      <c r="Y1035" s="157"/>
      <c r="Z1035" s="157"/>
    </row>
    <row r="1036" spans="1:26" ht="15.75" customHeight="1" x14ac:dyDescent="0.25">
      <c r="A1036" s="146"/>
      <c r="B1036" s="111"/>
      <c r="C1036" s="111"/>
      <c r="D1036" s="156"/>
      <c r="E1036" s="1"/>
      <c r="F1036" s="1"/>
      <c r="G1036" s="111"/>
      <c r="H1036" s="111"/>
      <c r="I1036" s="157"/>
      <c r="J1036" s="157"/>
      <c r="K1036" s="157"/>
      <c r="L1036" s="157"/>
      <c r="M1036" s="157"/>
      <c r="N1036" s="157"/>
      <c r="O1036" s="157"/>
      <c r="P1036" s="157"/>
      <c r="Q1036" s="157"/>
      <c r="R1036" s="157"/>
      <c r="S1036" s="157"/>
      <c r="T1036" s="157"/>
      <c r="U1036" s="157"/>
      <c r="V1036" s="157"/>
      <c r="W1036" s="157"/>
      <c r="X1036" s="157"/>
      <c r="Y1036" s="157"/>
      <c r="Z1036" s="157"/>
    </row>
    <row r="1037" spans="1:26" ht="15.75" customHeight="1" x14ac:dyDescent="0.25">
      <c r="A1037" s="146"/>
      <c r="B1037" s="111"/>
      <c r="C1037" s="111"/>
      <c r="D1037" s="156"/>
      <c r="E1037" s="1"/>
      <c r="F1037" s="1"/>
      <c r="G1037" s="111"/>
      <c r="H1037" s="111"/>
      <c r="I1037" s="157"/>
      <c r="J1037" s="157"/>
      <c r="K1037" s="157"/>
      <c r="L1037" s="157"/>
      <c r="M1037" s="157"/>
      <c r="N1037" s="157"/>
      <c r="O1037" s="157"/>
      <c r="P1037" s="157"/>
      <c r="Q1037" s="157"/>
      <c r="R1037" s="157"/>
      <c r="S1037" s="157"/>
      <c r="T1037" s="157"/>
      <c r="U1037" s="157"/>
      <c r="V1037" s="157"/>
      <c r="W1037" s="157"/>
      <c r="X1037" s="157"/>
      <c r="Y1037" s="157"/>
      <c r="Z1037" s="157"/>
    </row>
    <row r="1038" spans="1:26" ht="15.75" customHeight="1" x14ac:dyDescent="0.25">
      <c r="A1038" s="146"/>
      <c r="B1038" s="111"/>
      <c r="C1038" s="111"/>
      <c r="D1038" s="156"/>
      <c r="E1038" s="1"/>
      <c r="F1038" s="1"/>
      <c r="G1038" s="111"/>
      <c r="H1038" s="111"/>
      <c r="I1038" s="157"/>
      <c r="J1038" s="157"/>
      <c r="K1038" s="157"/>
      <c r="L1038" s="157"/>
      <c r="M1038" s="157"/>
      <c r="N1038" s="157"/>
      <c r="O1038" s="157"/>
      <c r="P1038" s="157"/>
      <c r="Q1038" s="157"/>
      <c r="R1038" s="157"/>
      <c r="S1038" s="157"/>
      <c r="T1038" s="157"/>
      <c r="U1038" s="157"/>
      <c r="V1038" s="157"/>
      <c r="W1038" s="157"/>
      <c r="X1038" s="157"/>
      <c r="Y1038" s="157"/>
      <c r="Z1038" s="157"/>
    </row>
    <row r="1039" spans="1:26" ht="15.75" customHeight="1" x14ac:dyDescent="0.25">
      <c r="A1039" s="146"/>
      <c r="B1039" s="111"/>
      <c r="C1039" s="111"/>
      <c r="D1039" s="156"/>
      <c r="E1039" s="1"/>
      <c r="F1039" s="1"/>
      <c r="G1039" s="111"/>
      <c r="H1039" s="111"/>
      <c r="I1039" s="157"/>
      <c r="J1039" s="157"/>
      <c r="K1039" s="157"/>
      <c r="L1039" s="157"/>
      <c r="M1039" s="157"/>
      <c r="N1039" s="157"/>
      <c r="O1039" s="157"/>
      <c r="P1039" s="157"/>
      <c r="Q1039" s="157"/>
      <c r="R1039" s="157"/>
      <c r="S1039" s="157"/>
      <c r="T1039" s="157"/>
      <c r="U1039" s="157"/>
      <c r="V1039" s="157"/>
      <c r="W1039" s="157"/>
      <c r="X1039" s="157"/>
      <c r="Y1039" s="157"/>
      <c r="Z1039" s="157"/>
    </row>
    <row r="1040" spans="1:26" ht="15.75" customHeight="1" x14ac:dyDescent="0.25">
      <c r="A1040" s="146"/>
      <c r="B1040" s="111"/>
      <c r="C1040" s="111"/>
      <c r="D1040" s="156"/>
      <c r="E1040" s="1"/>
      <c r="F1040" s="1"/>
      <c r="G1040" s="111"/>
      <c r="H1040" s="111"/>
      <c r="I1040" s="157"/>
      <c r="J1040" s="157"/>
      <c r="K1040" s="157"/>
      <c r="L1040" s="157"/>
      <c r="M1040" s="157"/>
      <c r="N1040" s="157"/>
      <c r="O1040" s="157"/>
      <c r="P1040" s="157"/>
      <c r="Q1040" s="157"/>
      <c r="R1040" s="157"/>
      <c r="S1040" s="157"/>
      <c r="T1040" s="157"/>
      <c r="U1040" s="157"/>
      <c r="V1040" s="157"/>
      <c r="W1040" s="157"/>
      <c r="X1040" s="157"/>
      <c r="Y1040" s="157"/>
      <c r="Z1040" s="157"/>
    </row>
    <row r="1041" spans="1:26" ht="15.75" customHeight="1" x14ac:dyDescent="0.25">
      <c r="A1041" s="146"/>
      <c r="B1041" s="111"/>
      <c r="C1041" s="111"/>
      <c r="D1041" s="156"/>
      <c r="E1041" s="1"/>
      <c r="F1041" s="1"/>
      <c r="G1041" s="111"/>
      <c r="H1041" s="111"/>
      <c r="I1041" s="157"/>
      <c r="J1041" s="157"/>
      <c r="K1041" s="157"/>
      <c r="L1041" s="157"/>
      <c r="M1041" s="157"/>
      <c r="N1041" s="157"/>
      <c r="O1041" s="157"/>
      <c r="P1041" s="157"/>
      <c r="Q1041" s="157"/>
      <c r="R1041" s="157"/>
      <c r="S1041" s="157"/>
      <c r="T1041" s="157"/>
      <c r="U1041" s="157"/>
      <c r="V1041" s="157"/>
      <c r="W1041" s="157"/>
      <c r="X1041" s="157"/>
      <c r="Y1041" s="157"/>
      <c r="Z1041" s="157"/>
    </row>
    <row r="1042" spans="1:26" ht="15.75" customHeight="1" x14ac:dyDescent="0.25">
      <c r="A1042" s="146"/>
      <c r="B1042" s="111"/>
      <c r="C1042" s="111"/>
      <c r="D1042" s="156"/>
      <c r="E1042" s="1"/>
      <c r="F1042" s="1"/>
      <c r="G1042" s="111"/>
      <c r="H1042" s="111"/>
      <c r="I1042" s="157"/>
      <c r="J1042" s="157"/>
      <c r="K1042" s="157"/>
      <c r="L1042" s="157"/>
      <c r="M1042" s="157"/>
      <c r="N1042" s="157"/>
      <c r="O1042" s="157"/>
      <c r="P1042" s="157"/>
      <c r="Q1042" s="157"/>
      <c r="R1042" s="157"/>
      <c r="S1042" s="157"/>
      <c r="T1042" s="157"/>
      <c r="U1042" s="157"/>
      <c r="V1042" s="157"/>
      <c r="W1042" s="157"/>
      <c r="X1042" s="157"/>
      <c r="Y1042" s="157"/>
      <c r="Z1042" s="157"/>
    </row>
    <row r="1043" spans="1:26" ht="15.75" customHeight="1" x14ac:dyDescent="0.25">
      <c r="A1043" s="146"/>
      <c r="B1043" s="111"/>
      <c r="C1043" s="111"/>
      <c r="D1043" s="156"/>
      <c r="E1043" s="1"/>
      <c r="F1043" s="1"/>
      <c r="G1043" s="111"/>
      <c r="H1043" s="111"/>
      <c r="I1043" s="157"/>
      <c r="J1043" s="157"/>
      <c r="K1043" s="157"/>
      <c r="L1043" s="157"/>
      <c r="M1043" s="157"/>
      <c r="N1043" s="157"/>
      <c r="O1043" s="157"/>
      <c r="P1043" s="157"/>
      <c r="Q1043" s="157"/>
      <c r="R1043" s="157"/>
      <c r="S1043" s="157"/>
      <c r="T1043" s="157"/>
      <c r="U1043" s="157"/>
      <c r="V1043" s="157"/>
      <c r="W1043" s="157"/>
      <c r="X1043" s="157"/>
      <c r="Y1043" s="157"/>
      <c r="Z1043" s="157"/>
    </row>
    <row r="1044" spans="1:26" ht="15.75" customHeight="1" x14ac:dyDescent="0.25">
      <c r="A1044" s="146"/>
      <c r="B1044" s="111"/>
      <c r="C1044" s="111"/>
      <c r="D1044" s="156"/>
      <c r="E1044" s="1"/>
      <c r="F1044" s="1"/>
      <c r="G1044" s="111"/>
      <c r="H1044" s="111"/>
      <c r="I1044" s="157"/>
      <c r="J1044" s="157"/>
      <c r="K1044" s="157"/>
      <c r="L1044" s="157"/>
      <c r="M1044" s="157"/>
      <c r="N1044" s="157"/>
      <c r="O1044" s="157"/>
      <c r="P1044" s="157"/>
      <c r="Q1044" s="157"/>
      <c r="R1044" s="157"/>
      <c r="S1044" s="157"/>
      <c r="T1044" s="157"/>
      <c r="U1044" s="157"/>
      <c r="V1044" s="157"/>
      <c r="W1044" s="157"/>
      <c r="X1044" s="157"/>
      <c r="Y1044" s="157"/>
      <c r="Z1044" s="157"/>
    </row>
    <row r="1045" spans="1:26" ht="15.75" customHeight="1" x14ac:dyDescent="0.25">
      <c r="A1045" s="146"/>
      <c r="B1045" s="111"/>
      <c r="C1045" s="111"/>
      <c r="D1045" s="156"/>
      <c r="E1045" s="1"/>
      <c r="F1045" s="1"/>
      <c r="G1045" s="111"/>
      <c r="H1045" s="111"/>
      <c r="I1045" s="157"/>
      <c r="J1045" s="157"/>
      <c r="K1045" s="157"/>
      <c r="L1045" s="157"/>
      <c r="M1045" s="157"/>
      <c r="N1045" s="157"/>
      <c r="O1045" s="157"/>
      <c r="P1045" s="157"/>
      <c r="Q1045" s="157"/>
      <c r="R1045" s="157"/>
      <c r="S1045" s="157"/>
      <c r="T1045" s="157"/>
      <c r="U1045" s="157"/>
      <c r="V1045" s="157"/>
      <c r="W1045" s="157"/>
      <c r="X1045" s="157"/>
      <c r="Y1045" s="157"/>
      <c r="Z1045" s="157"/>
    </row>
    <row r="1046" spans="1:26" ht="15.75" customHeight="1" x14ac:dyDescent="0.25">
      <c r="A1046" s="146"/>
      <c r="B1046" s="111"/>
      <c r="C1046" s="111"/>
      <c r="D1046" s="156"/>
      <c r="E1046" s="1"/>
      <c r="F1046" s="1"/>
      <c r="G1046" s="111"/>
      <c r="H1046" s="111"/>
      <c r="I1046" s="157"/>
      <c r="J1046" s="157"/>
      <c r="K1046" s="157"/>
      <c r="L1046" s="157"/>
      <c r="M1046" s="157"/>
      <c r="N1046" s="157"/>
      <c r="O1046" s="157"/>
      <c r="P1046" s="157"/>
      <c r="Q1046" s="157"/>
      <c r="R1046" s="157"/>
      <c r="S1046" s="157"/>
      <c r="T1046" s="157"/>
      <c r="U1046" s="157"/>
      <c r="V1046" s="157"/>
      <c r="W1046" s="157"/>
      <c r="X1046" s="157"/>
      <c r="Y1046" s="157"/>
      <c r="Z1046" s="157"/>
    </row>
    <row r="1047" spans="1:26" ht="15.75" customHeight="1" x14ac:dyDescent="0.25">
      <c r="A1047" s="146"/>
      <c r="B1047" s="111"/>
      <c r="C1047" s="111"/>
      <c r="D1047" s="156"/>
      <c r="E1047" s="1"/>
      <c r="F1047" s="1"/>
      <c r="G1047" s="111"/>
      <c r="H1047" s="111"/>
      <c r="I1047" s="157"/>
      <c r="J1047" s="157"/>
      <c r="K1047" s="157"/>
      <c r="L1047" s="157"/>
      <c r="M1047" s="157"/>
      <c r="N1047" s="157"/>
      <c r="O1047" s="157"/>
      <c r="P1047" s="157"/>
      <c r="Q1047" s="157"/>
      <c r="R1047" s="157"/>
      <c r="S1047" s="157"/>
      <c r="T1047" s="157"/>
      <c r="U1047" s="157"/>
      <c r="V1047" s="157"/>
      <c r="W1047" s="157"/>
      <c r="X1047" s="157"/>
      <c r="Y1047" s="157"/>
      <c r="Z1047" s="157"/>
    </row>
    <row r="1048" spans="1:26" ht="15.75" customHeight="1" x14ac:dyDescent="0.25">
      <c r="A1048" s="146"/>
      <c r="B1048" s="111"/>
      <c r="C1048" s="111"/>
      <c r="D1048" s="156"/>
      <c r="E1048" s="1"/>
      <c r="F1048" s="1"/>
      <c r="G1048" s="111"/>
      <c r="H1048" s="111"/>
      <c r="I1048" s="157"/>
      <c r="J1048" s="157"/>
      <c r="K1048" s="157"/>
      <c r="L1048" s="157"/>
      <c r="M1048" s="157"/>
      <c r="N1048" s="157"/>
      <c r="O1048" s="157"/>
      <c r="P1048" s="157"/>
      <c r="Q1048" s="157"/>
      <c r="R1048" s="157"/>
      <c r="S1048" s="157"/>
      <c r="T1048" s="157"/>
      <c r="U1048" s="157"/>
      <c r="V1048" s="157"/>
      <c r="W1048" s="157"/>
      <c r="X1048" s="157"/>
      <c r="Y1048" s="157"/>
      <c r="Z1048" s="157"/>
    </row>
    <row r="1049" spans="1:26" ht="15.75" customHeight="1" x14ac:dyDescent="0.25">
      <c r="A1049" s="146"/>
      <c r="B1049" s="111"/>
      <c r="C1049" s="111"/>
      <c r="D1049" s="156"/>
      <c r="E1049" s="1"/>
      <c r="F1049" s="1"/>
      <c r="G1049" s="111"/>
      <c r="H1049" s="111"/>
      <c r="I1049" s="157"/>
      <c r="J1049" s="157"/>
      <c r="K1049" s="157"/>
      <c r="L1049" s="157"/>
      <c r="M1049" s="157"/>
      <c r="N1049" s="157"/>
      <c r="O1049" s="157"/>
      <c r="P1049" s="157"/>
      <c r="Q1049" s="157"/>
      <c r="R1049" s="157"/>
      <c r="S1049" s="157"/>
      <c r="T1049" s="157"/>
      <c r="U1049" s="157"/>
      <c r="V1049" s="157"/>
      <c r="W1049" s="157"/>
      <c r="X1049" s="157"/>
      <c r="Y1049" s="157"/>
      <c r="Z1049" s="157"/>
    </row>
    <row r="1050" spans="1:26" ht="15.75" customHeight="1" x14ac:dyDescent="0.25">
      <c r="A1050" s="146"/>
      <c r="B1050" s="111"/>
      <c r="C1050" s="111"/>
      <c r="D1050" s="156"/>
      <c r="E1050" s="1"/>
      <c r="F1050" s="1"/>
      <c r="G1050" s="111"/>
      <c r="H1050" s="111"/>
      <c r="I1050" s="157"/>
      <c r="J1050" s="157"/>
      <c r="K1050" s="157"/>
      <c r="L1050" s="157"/>
      <c r="M1050" s="157"/>
      <c r="N1050" s="157"/>
      <c r="O1050" s="157"/>
      <c r="P1050" s="157"/>
      <c r="Q1050" s="157"/>
      <c r="R1050" s="157"/>
      <c r="S1050" s="157"/>
      <c r="T1050" s="157"/>
      <c r="U1050" s="157"/>
      <c r="V1050" s="157"/>
      <c r="W1050" s="157"/>
      <c r="X1050" s="157"/>
      <c r="Y1050" s="157"/>
      <c r="Z1050" s="157"/>
    </row>
    <row r="1051" spans="1:26" ht="15.75" customHeight="1" x14ac:dyDescent="0.25">
      <c r="A1051" s="146"/>
      <c r="B1051" s="111"/>
      <c r="C1051" s="111"/>
      <c r="D1051" s="156"/>
      <c r="E1051" s="1"/>
      <c r="F1051" s="1"/>
      <c r="G1051" s="111"/>
      <c r="H1051" s="111"/>
      <c r="I1051" s="157"/>
      <c r="J1051" s="157"/>
      <c r="K1051" s="157"/>
      <c r="L1051" s="157"/>
      <c r="M1051" s="157"/>
      <c r="N1051" s="157"/>
      <c r="O1051" s="157"/>
      <c r="P1051" s="157"/>
      <c r="Q1051" s="157"/>
      <c r="R1051" s="157"/>
      <c r="S1051" s="157"/>
      <c r="T1051" s="157"/>
      <c r="U1051" s="157"/>
      <c r="V1051" s="157"/>
      <c r="W1051" s="157"/>
      <c r="X1051" s="157"/>
      <c r="Y1051" s="157"/>
      <c r="Z1051" s="157"/>
    </row>
    <row r="1052" spans="1:26" ht="15.75" customHeight="1" x14ac:dyDescent="0.25">
      <c r="A1052" s="146"/>
      <c r="B1052" s="111"/>
      <c r="C1052" s="111"/>
      <c r="D1052" s="156"/>
      <c r="E1052" s="1"/>
      <c r="F1052" s="1"/>
      <c r="G1052" s="111"/>
      <c r="H1052" s="111"/>
      <c r="I1052" s="157"/>
      <c r="J1052" s="157"/>
      <c r="K1052" s="157"/>
      <c r="L1052" s="157"/>
      <c r="M1052" s="157"/>
      <c r="N1052" s="157"/>
      <c r="O1052" s="157"/>
      <c r="P1052" s="157"/>
      <c r="Q1052" s="157"/>
      <c r="R1052" s="157"/>
      <c r="S1052" s="157"/>
      <c r="T1052" s="157"/>
      <c r="U1052" s="157"/>
      <c r="V1052" s="157"/>
      <c r="W1052" s="157"/>
      <c r="X1052" s="157"/>
      <c r="Y1052" s="157"/>
      <c r="Z1052" s="157"/>
    </row>
    <row r="1053" spans="1:26" ht="15.75" customHeight="1" x14ac:dyDescent="0.25">
      <c r="A1053" s="146"/>
      <c r="B1053" s="111"/>
      <c r="C1053" s="111"/>
      <c r="D1053" s="156"/>
      <c r="E1053" s="1"/>
      <c r="F1053" s="1"/>
      <c r="G1053" s="111"/>
      <c r="H1053" s="111"/>
      <c r="I1053" s="157"/>
      <c r="J1053" s="157"/>
      <c r="K1053" s="157"/>
      <c r="L1053" s="157"/>
      <c r="M1053" s="157"/>
      <c r="N1053" s="157"/>
      <c r="O1053" s="157"/>
      <c r="P1053" s="157"/>
      <c r="Q1053" s="157"/>
      <c r="R1053" s="157"/>
      <c r="S1053" s="157"/>
      <c r="T1053" s="157"/>
      <c r="U1053" s="157"/>
      <c r="V1053" s="157"/>
      <c r="W1053" s="157"/>
      <c r="X1053" s="157"/>
      <c r="Y1053" s="157"/>
      <c r="Z1053" s="157"/>
    </row>
    <row r="1054" spans="1:26" ht="15.75" customHeight="1" x14ac:dyDescent="0.25">
      <c r="A1054" s="146"/>
      <c r="B1054" s="111"/>
      <c r="C1054" s="111"/>
      <c r="D1054" s="156"/>
      <c r="E1054" s="1"/>
      <c r="F1054" s="1"/>
      <c r="G1054" s="111"/>
      <c r="H1054" s="111"/>
      <c r="I1054" s="157"/>
      <c r="J1054" s="157"/>
      <c r="K1054" s="157"/>
      <c r="L1054" s="157"/>
      <c r="M1054" s="157"/>
      <c r="N1054" s="157"/>
      <c r="O1054" s="157"/>
      <c r="P1054" s="157"/>
      <c r="Q1054" s="157"/>
      <c r="R1054" s="157"/>
      <c r="S1054" s="157"/>
      <c r="T1054" s="157"/>
      <c r="U1054" s="157"/>
      <c r="V1054" s="157"/>
      <c r="W1054" s="157"/>
      <c r="X1054" s="157"/>
      <c r="Y1054" s="157"/>
      <c r="Z1054" s="157"/>
    </row>
    <row r="1055" spans="1:26" ht="15.75" customHeight="1" x14ac:dyDescent="0.25">
      <c r="A1055" s="146"/>
      <c r="B1055" s="111"/>
      <c r="C1055" s="111"/>
      <c r="D1055" s="156"/>
      <c r="E1055" s="1"/>
      <c r="F1055" s="1"/>
      <c r="G1055" s="111"/>
      <c r="H1055" s="111"/>
      <c r="I1055" s="157"/>
      <c r="J1055" s="157"/>
      <c r="K1055" s="157"/>
      <c r="L1055" s="157"/>
      <c r="M1055" s="157"/>
      <c r="N1055" s="157"/>
      <c r="O1055" s="157"/>
      <c r="P1055" s="157"/>
      <c r="Q1055" s="157"/>
      <c r="R1055" s="157"/>
      <c r="S1055" s="157"/>
      <c r="T1055" s="157"/>
      <c r="U1055" s="157"/>
      <c r="V1055" s="157"/>
      <c r="W1055" s="157"/>
      <c r="X1055" s="157"/>
      <c r="Y1055" s="157"/>
      <c r="Z1055" s="157"/>
    </row>
    <row r="1056" spans="1:26" ht="15.75" customHeight="1" x14ac:dyDescent="0.25">
      <c r="A1056" s="146"/>
      <c r="B1056" s="111"/>
      <c r="C1056" s="111"/>
      <c r="D1056" s="156"/>
      <c r="E1056" s="1"/>
      <c r="F1056" s="1"/>
      <c r="G1056" s="111"/>
      <c r="H1056" s="111"/>
      <c r="I1056" s="157"/>
      <c r="J1056" s="157"/>
      <c r="K1056" s="157"/>
      <c r="L1056" s="157"/>
      <c r="M1056" s="157"/>
      <c r="N1056" s="157"/>
      <c r="O1056" s="157"/>
      <c r="P1056" s="157"/>
      <c r="Q1056" s="157"/>
      <c r="R1056" s="157"/>
      <c r="S1056" s="157"/>
      <c r="T1056" s="157"/>
      <c r="U1056" s="157"/>
      <c r="V1056" s="157"/>
      <c r="W1056" s="157"/>
      <c r="X1056" s="157"/>
      <c r="Y1056" s="157"/>
      <c r="Z1056" s="157"/>
    </row>
    <row r="1057" spans="1:26" ht="15.75" customHeight="1" x14ac:dyDescent="0.25">
      <c r="A1057" s="146"/>
      <c r="B1057" s="111"/>
      <c r="C1057" s="111"/>
      <c r="D1057" s="156"/>
      <c r="E1057" s="1"/>
      <c r="F1057" s="1"/>
      <c r="G1057" s="111"/>
      <c r="H1057" s="111"/>
      <c r="I1057" s="157"/>
      <c r="J1057" s="157"/>
      <c r="K1057" s="157"/>
      <c r="L1057" s="157"/>
      <c r="M1057" s="157"/>
      <c r="N1057" s="157"/>
      <c r="O1057" s="157"/>
      <c r="P1057" s="157"/>
      <c r="Q1057" s="157"/>
      <c r="R1057" s="157"/>
      <c r="S1057" s="157"/>
      <c r="T1057" s="157"/>
      <c r="U1057" s="157"/>
      <c r="V1057" s="157"/>
      <c r="W1057" s="157"/>
      <c r="X1057" s="157"/>
      <c r="Y1057" s="157"/>
      <c r="Z1057" s="157"/>
    </row>
    <row r="1058" spans="1:26" ht="15.75" customHeight="1" x14ac:dyDescent="0.25">
      <c r="A1058" s="146"/>
      <c r="B1058" s="111"/>
      <c r="C1058" s="111"/>
      <c r="D1058" s="156"/>
      <c r="E1058" s="1"/>
      <c r="F1058" s="1"/>
      <c r="G1058" s="111"/>
      <c r="H1058" s="111"/>
      <c r="I1058" s="157"/>
      <c r="J1058" s="157"/>
      <c r="K1058" s="157"/>
      <c r="L1058" s="157"/>
      <c r="M1058" s="157"/>
      <c r="N1058" s="157"/>
      <c r="O1058" s="157"/>
      <c r="P1058" s="157"/>
      <c r="Q1058" s="157"/>
      <c r="R1058" s="157"/>
      <c r="S1058" s="157"/>
      <c r="T1058" s="157"/>
      <c r="U1058" s="157"/>
      <c r="V1058" s="157"/>
      <c r="W1058" s="157"/>
      <c r="X1058" s="157"/>
      <c r="Y1058" s="157"/>
      <c r="Z1058" s="157"/>
    </row>
    <row r="1059" spans="1:26" ht="15.75" customHeight="1" x14ac:dyDescent="0.25">
      <c r="A1059" s="146"/>
      <c r="B1059" s="111"/>
      <c r="C1059" s="111"/>
      <c r="D1059" s="156"/>
      <c r="E1059" s="1"/>
      <c r="F1059" s="1"/>
      <c r="G1059" s="111"/>
      <c r="H1059" s="111"/>
      <c r="I1059" s="157"/>
      <c r="J1059" s="157"/>
      <c r="K1059" s="157"/>
      <c r="L1059" s="157"/>
      <c r="M1059" s="157"/>
      <c r="N1059" s="157"/>
      <c r="O1059" s="157"/>
      <c r="P1059" s="157"/>
      <c r="Q1059" s="157"/>
      <c r="R1059" s="157"/>
      <c r="S1059" s="157"/>
      <c r="T1059" s="157"/>
      <c r="U1059" s="157"/>
      <c r="V1059" s="157"/>
      <c r="W1059" s="157"/>
      <c r="X1059" s="157"/>
      <c r="Y1059" s="157"/>
      <c r="Z1059" s="157"/>
    </row>
    <row r="1060" spans="1:26" ht="15.75" customHeight="1" x14ac:dyDescent="0.25">
      <c r="A1060" s="146"/>
      <c r="B1060" s="111"/>
      <c r="C1060" s="111"/>
      <c r="D1060" s="156"/>
      <c r="E1060" s="1"/>
      <c r="F1060" s="1"/>
      <c r="G1060" s="111"/>
      <c r="H1060" s="111"/>
      <c r="I1060" s="157"/>
      <c r="J1060" s="157"/>
      <c r="K1060" s="157"/>
      <c r="L1060" s="157"/>
      <c r="M1060" s="157"/>
      <c r="N1060" s="157"/>
      <c r="O1060" s="157"/>
      <c r="P1060" s="157"/>
      <c r="Q1060" s="157"/>
      <c r="R1060" s="157"/>
      <c r="S1060" s="157"/>
      <c r="T1060" s="157"/>
      <c r="U1060" s="157"/>
      <c r="V1060" s="157"/>
      <c r="W1060" s="157"/>
      <c r="X1060" s="157"/>
      <c r="Y1060" s="157"/>
      <c r="Z1060" s="157"/>
    </row>
    <row r="1061" spans="1:26" ht="15.75" customHeight="1" x14ac:dyDescent="0.25">
      <c r="A1061" s="146"/>
      <c r="B1061" s="111"/>
      <c r="C1061" s="111"/>
      <c r="D1061" s="156"/>
      <c r="E1061" s="1"/>
      <c r="F1061" s="1"/>
      <c r="G1061" s="111"/>
      <c r="H1061" s="111"/>
      <c r="I1061" s="157"/>
      <c r="J1061" s="157"/>
      <c r="K1061" s="157"/>
      <c r="L1061" s="157"/>
      <c r="M1061" s="157"/>
      <c r="N1061" s="157"/>
      <c r="O1061" s="157"/>
      <c r="P1061" s="157"/>
      <c r="Q1061" s="157"/>
      <c r="R1061" s="157"/>
      <c r="S1061" s="157"/>
      <c r="T1061" s="157"/>
      <c r="U1061" s="157"/>
      <c r="V1061" s="157"/>
      <c r="W1061" s="157"/>
      <c r="X1061" s="157"/>
      <c r="Y1061" s="157"/>
      <c r="Z1061" s="157"/>
    </row>
    <row r="1062" spans="1:26" ht="15.75" customHeight="1" x14ac:dyDescent="0.25">
      <c r="A1062" s="146"/>
      <c r="B1062" s="111"/>
      <c r="C1062" s="111"/>
      <c r="D1062" s="156"/>
      <c r="E1062" s="1"/>
      <c r="F1062" s="1"/>
      <c r="G1062" s="111"/>
      <c r="H1062" s="111"/>
      <c r="I1062" s="157"/>
      <c r="J1062" s="157"/>
      <c r="K1062" s="157"/>
      <c r="L1062" s="157"/>
      <c r="M1062" s="157"/>
      <c r="N1062" s="157"/>
      <c r="O1062" s="157"/>
      <c r="P1062" s="157"/>
      <c r="Q1062" s="157"/>
      <c r="R1062" s="157"/>
      <c r="S1062" s="157"/>
      <c r="T1062" s="157"/>
      <c r="U1062" s="157"/>
      <c r="V1062" s="157"/>
      <c r="W1062" s="157"/>
      <c r="X1062" s="157"/>
      <c r="Y1062" s="157"/>
      <c r="Z1062" s="157"/>
    </row>
    <row r="1063" spans="1:26" ht="15.75" customHeight="1" x14ac:dyDescent="0.25">
      <c r="A1063" s="146"/>
      <c r="B1063" s="111"/>
      <c r="C1063" s="111"/>
      <c r="D1063" s="156"/>
      <c r="E1063" s="1"/>
      <c r="F1063" s="1"/>
      <c r="G1063" s="111"/>
      <c r="H1063" s="111"/>
      <c r="I1063" s="157"/>
      <c r="J1063" s="157"/>
      <c r="K1063" s="157"/>
      <c r="L1063" s="157"/>
      <c r="M1063" s="157"/>
      <c r="N1063" s="157"/>
      <c r="O1063" s="157"/>
      <c r="P1063" s="157"/>
      <c r="Q1063" s="157"/>
      <c r="R1063" s="157"/>
      <c r="S1063" s="157"/>
      <c r="T1063" s="157"/>
      <c r="U1063" s="157"/>
      <c r="V1063" s="157"/>
      <c r="W1063" s="157"/>
      <c r="X1063" s="157"/>
      <c r="Y1063" s="157"/>
      <c r="Z1063" s="157"/>
    </row>
    <row r="1064" spans="1:26" ht="15.75" customHeight="1" x14ac:dyDescent="0.25">
      <c r="A1064" s="146"/>
      <c r="B1064" s="111"/>
      <c r="C1064" s="111"/>
      <c r="D1064" s="156"/>
      <c r="E1064" s="1"/>
      <c r="F1064" s="1"/>
      <c r="G1064" s="111"/>
      <c r="H1064" s="111"/>
      <c r="I1064" s="157"/>
      <c r="J1064" s="157"/>
      <c r="K1064" s="157"/>
      <c r="L1064" s="157"/>
      <c r="M1064" s="157"/>
      <c r="N1064" s="157"/>
      <c r="O1064" s="157"/>
      <c r="P1064" s="157"/>
      <c r="Q1064" s="157"/>
      <c r="R1064" s="157"/>
      <c r="S1064" s="157"/>
      <c r="T1064" s="157"/>
      <c r="U1064" s="157"/>
      <c r="V1064" s="157"/>
      <c r="W1064" s="157"/>
      <c r="X1064" s="157"/>
      <c r="Y1064" s="157"/>
      <c r="Z1064" s="157"/>
    </row>
    <row r="1065" spans="1:26" ht="15.75" customHeight="1" x14ac:dyDescent="0.25">
      <c r="A1065" s="146"/>
      <c r="B1065" s="111"/>
      <c r="C1065" s="111"/>
      <c r="D1065" s="156"/>
      <c r="E1065" s="1"/>
      <c r="F1065" s="1"/>
      <c r="G1065" s="111"/>
      <c r="H1065" s="111"/>
      <c r="I1065" s="157"/>
      <c r="J1065" s="157"/>
      <c r="K1065" s="157"/>
      <c r="L1065" s="157"/>
      <c r="M1065" s="157"/>
      <c r="N1065" s="157"/>
      <c r="O1065" s="157"/>
      <c r="P1065" s="157"/>
      <c r="Q1065" s="157"/>
      <c r="R1065" s="157"/>
      <c r="S1065" s="157"/>
      <c r="T1065" s="157"/>
      <c r="U1065" s="157"/>
      <c r="V1065" s="157"/>
      <c r="W1065" s="157"/>
      <c r="X1065" s="157"/>
      <c r="Y1065" s="157"/>
      <c r="Z1065" s="157"/>
    </row>
    <row r="1066" spans="1:26" ht="15.75" customHeight="1" x14ac:dyDescent="0.25">
      <c r="A1066" s="146"/>
      <c r="B1066" s="111"/>
      <c r="C1066" s="111"/>
      <c r="D1066" s="156"/>
      <c r="E1066" s="1"/>
      <c r="F1066" s="1"/>
      <c r="G1066" s="111"/>
      <c r="H1066" s="111"/>
      <c r="I1066" s="157"/>
      <c r="J1066" s="157"/>
      <c r="K1066" s="157"/>
      <c r="L1066" s="157"/>
      <c r="M1066" s="157"/>
      <c r="N1066" s="157"/>
      <c r="O1066" s="157"/>
      <c r="P1066" s="157"/>
      <c r="Q1066" s="157"/>
      <c r="R1066" s="157"/>
      <c r="S1066" s="157"/>
      <c r="T1066" s="157"/>
      <c r="U1066" s="157"/>
      <c r="V1066" s="157"/>
      <c r="W1066" s="157"/>
      <c r="X1066" s="157"/>
      <c r="Y1066" s="157"/>
      <c r="Z1066" s="157"/>
    </row>
    <row r="1067" spans="1:26" ht="15.75" customHeight="1" x14ac:dyDescent="0.25">
      <c r="A1067" s="146"/>
      <c r="B1067" s="111"/>
      <c r="C1067" s="111"/>
      <c r="D1067" s="156"/>
      <c r="E1067" s="1"/>
      <c r="F1067" s="1"/>
      <c r="G1067" s="111"/>
      <c r="H1067" s="111"/>
      <c r="I1067" s="157"/>
      <c r="J1067" s="157"/>
      <c r="K1067" s="157"/>
      <c r="L1067" s="157"/>
      <c r="M1067" s="157"/>
      <c r="N1067" s="157"/>
      <c r="O1067" s="157"/>
      <c r="P1067" s="157"/>
      <c r="Q1067" s="157"/>
      <c r="R1067" s="157"/>
      <c r="S1067" s="157"/>
      <c r="T1067" s="157"/>
      <c r="U1067" s="157"/>
      <c r="V1067" s="157"/>
      <c r="W1067" s="157"/>
      <c r="X1067" s="157"/>
      <c r="Y1067" s="157"/>
      <c r="Z1067" s="157"/>
    </row>
    <row r="1068" spans="1:26" ht="15.75" customHeight="1" x14ac:dyDescent="0.25">
      <c r="A1068" s="146"/>
      <c r="B1068" s="111"/>
      <c r="C1068" s="111"/>
      <c r="D1068" s="156"/>
      <c r="E1068" s="1"/>
      <c r="F1068" s="1"/>
      <c r="G1068" s="111"/>
      <c r="H1068" s="111"/>
      <c r="I1068" s="157"/>
      <c r="J1068" s="157"/>
      <c r="K1068" s="157"/>
      <c r="L1068" s="157"/>
      <c r="M1068" s="157"/>
      <c r="N1068" s="157"/>
      <c r="O1068" s="157"/>
      <c r="P1068" s="157"/>
      <c r="Q1068" s="157"/>
      <c r="R1068" s="157"/>
      <c r="S1068" s="157"/>
      <c r="T1068" s="157"/>
      <c r="U1068" s="157"/>
      <c r="V1068" s="157"/>
      <c r="W1068" s="157"/>
      <c r="X1068" s="157"/>
      <c r="Y1068" s="157"/>
      <c r="Z1068" s="157"/>
    </row>
    <row r="1069" spans="1:26" ht="15.75" customHeight="1" x14ac:dyDescent="0.25">
      <c r="A1069" s="146"/>
      <c r="B1069" s="111"/>
      <c r="C1069" s="111"/>
      <c r="D1069" s="156"/>
      <c r="E1069" s="1"/>
      <c r="F1069" s="1"/>
      <c r="G1069" s="111"/>
      <c r="H1069" s="111"/>
      <c r="I1069" s="157"/>
      <c r="J1069" s="157"/>
      <c r="K1069" s="157"/>
      <c r="L1069" s="157"/>
      <c r="M1069" s="157"/>
      <c r="N1069" s="157"/>
      <c r="O1069" s="157"/>
      <c r="P1069" s="157"/>
      <c r="Q1069" s="157"/>
      <c r="R1069" s="157"/>
      <c r="S1069" s="157"/>
      <c r="T1069" s="157"/>
      <c r="U1069" s="157"/>
      <c r="V1069" s="157"/>
      <c r="W1069" s="157"/>
      <c r="X1069" s="157"/>
      <c r="Y1069" s="157"/>
      <c r="Z1069" s="157"/>
    </row>
    <row r="1070" spans="1:26" ht="15.75" customHeight="1" x14ac:dyDescent="0.25">
      <c r="A1070" s="146"/>
      <c r="B1070" s="111"/>
      <c r="C1070" s="111"/>
      <c r="D1070" s="156"/>
      <c r="E1070" s="1"/>
      <c r="F1070" s="1"/>
      <c r="G1070" s="111"/>
      <c r="H1070" s="111"/>
      <c r="I1070" s="157"/>
      <c r="J1070" s="157"/>
      <c r="K1070" s="157"/>
      <c r="L1070" s="157"/>
      <c r="M1070" s="157"/>
      <c r="N1070" s="157"/>
      <c r="O1070" s="157"/>
      <c r="P1070" s="157"/>
      <c r="Q1070" s="157"/>
      <c r="R1070" s="157"/>
      <c r="S1070" s="157"/>
      <c r="T1070" s="157"/>
      <c r="U1070" s="157"/>
      <c r="V1070" s="157"/>
      <c r="W1070" s="157"/>
      <c r="X1070" s="157"/>
      <c r="Y1070" s="157"/>
      <c r="Z1070" s="157"/>
    </row>
    <row r="1071" spans="1:26" ht="15.75" customHeight="1" x14ac:dyDescent="0.25">
      <c r="A1071" s="146"/>
      <c r="B1071" s="111"/>
      <c r="C1071" s="111"/>
      <c r="D1071" s="156"/>
      <c r="E1071" s="1"/>
      <c r="F1071" s="1"/>
      <c r="G1071" s="111"/>
      <c r="H1071" s="111"/>
      <c r="I1071" s="157"/>
      <c r="J1071" s="157"/>
      <c r="K1071" s="157"/>
      <c r="L1071" s="157"/>
      <c r="M1071" s="157"/>
      <c r="N1071" s="157"/>
      <c r="O1071" s="157"/>
      <c r="P1071" s="157"/>
      <c r="Q1071" s="157"/>
      <c r="R1071" s="157"/>
      <c r="S1071" s="157"/>
      <c r="T1071" s="157"/>
      <c r="U1071" s="157"/>
      <c r="V1071" s="157"/>
      <c r="W1071" s="157"/>
      <c r="X1071" s="157"/>
      <c r="Y1071" s="157"/>
      <c r="Z1071" s="157"/>
    </row>
    <row r="1072" spans="1:26" ht="15.75" customHeight="1" x14ac:dyDescent="0.25">
      <c r="A1072" s="146"/>
      <c r="B1072" s="111"/>
      <c r="C1072" s="111"/>
      <c r="D1072" s="156"/>
      <c r="E1072" s="1"/>
      <c r="F1072" s="1"/>
      <c r="G1072" s="111"/>
      <c r="H1072" s="111"/>
      <c r="I1072" s="157"/>
      <c r="J1072" s="157"/>
      <c r="K1072" s="157"/>
      <c r="L1072" s="157"/>
      <c r="M1072" s="157"/>
      <c r="N1072" s="157"/>
      <c r="O1072" s="157"/>
      <c r="P1072" s="157"/>
      <c r="Q1072" s="157"/>
      <c r="R1072" s="157"/>
      <c r="S1072" s="157"/>
      <c r="T1072" s="157"/>
      <c r="U1072" s="157"/>
      <c r="V1072" s="157"/>
      <c r="W1072" s="157"/>
      <c r="X1072" s="157"/>
      <c r="Y1072" s="157"/>
      <c r="Z1072" s="157"/>
    </row>
    <row r="1073" spans="1:26" ht="15.75" customHeight="1" x14ac:dyDescent="0.25">
      <c r="A1073" s="146"/>
      <c r="B1073" s="111"/>
      <c r="C1073" s="111"/>
      <c r="D1073" s="156"/>
      <c r="E1073" s="1"/>
      <c r="F1073" s="1"/>
      <c r="G1073" s="111"/>
      <c r="H1073" s="111"/>
      <c r="I1073" s="157"/>
      <c r="J1073" s="157"/>
      <c r="K1073" s="157"/>
      <c r="L1073" s="157"/>
      <c r="M1073" s="157"/>
      <c r="N1073" s="157"/>
      <c r="O1073" s="157"/>
      <c r="P1073" s="157"/>
      <c r="Q1073" s="157"/>
      <c r="R1073" s="157"/>
      <c r="S1073" s="157"/>
      <c r="T1073" s="157"/>
      <c r="U1073" s="157"/>
      <c r="V1073" s="157"/>
      <c r="W1073" s="157"/>
      <c r="X1073" s="157"/>
      <c r="Y1073" s="157"/>
      <c r="Z1073" s="157"/>
    </row>
    <row r="1074" spans="1:26" ht="15.75" customHeight="1" x14ac:dyDescent="0.25">
      <c r="A1074" s="146"/>
      <c r="B1074" s="111"/>
      <c r="C1074" s="111"/>
      <c r="D1074" s="156"/>
      <c r="E1074" s="1"/>
      <c r="F1074" s="1"/>
      <c r="G1074" s="111"/>
      <c r="H1074" s="111"/>
      <c r="I1074" s="157"/>
      <c r="J1074" s="157"/>
      <c r="K1074" s="157"/>
      <c r="L1074" s="157"/>
      <c r="M1074" s="157"/>
      <c r="N1074" s="157"/>
      <c r="O1074" s="157"/>
      <c r="P1074" s="157"/>
      <c r="Q1074" s="157"/>
      <c r="R1074" s="157"/>
      <c r="S1074" s="157"/>
      <c r="T1074" s="157"/>
      <c r="U1074" s="157"/>
      <c r="V1074" s="157"/>
      <c r="W1074" s="157"/>
      <c r="X1074" s="157"/>
      <c r="Y1074" s="157"/>
      <c r="Z1074" s="157"/>
    </row>
    <row r="1075" spans="1:26" ht="15.75" customHeight="1" x14ac:dyDescent="0.25">
      <c r="A1075" s="146"/>
      <c r="B1075" s="111"/>
      <c r="C1075" s="111"/>
      <c r="D1075" s="156"/>
      <c r="E1075" s="1"/>
      <c r="F1075" s="1"/>
      <c r="G1075" s="111"/>
      <c r="H1075" s="111"/>
      <c r="I1075" s="157"/>
      <c r="J1075" s="157"/>
      <c r="K1075" s="157"/>
      <c r="L1075" s="157"/>
      <c r="M1075" s="157"/>
      <c r="N1075" s="157"/>
      <c r="O1075" s="157"/>
      <c r="P1075" s="157"/>
      <c r="Q1075" s="157"/>
      <c r="R1075" s="157"/>
      <c r="S1075" s="157"/>
      <c r="T1075" s="157"/>
      <c r="U1075" s="157"/>
      <c r="V1075" s="157"/>
      <c r="W1075" s="157"/>
      <c r="X1075" s="157"/>
      <c r="Y1075" s="157"/>
      <c r="Z1075" s="157"/>
    </row>
    <row r="1076" spans="1:26" ht="15.75" customHeight="1" x14ac:dyDescent="0.25">
      <c r="A1076" s="146"/>
      <c r="B1076" s="111"/>
      <c r="C1076" s="111"/>
      <c r="D1076" s="156"/>
      <c r="E1076" s="1"/>
      <c r="F1076" s="1"/>
      <c r="G1076" s="111"/>
      <c r="H1076" s="111"/>
      <c r="I1076" s="157"/>
      <c r="J1076" s="157"/>
      <c r="K1076" s="157"/>
      <c r="L1076" s="157"/>
      <c r="M1076" s="157"/>
      <c r="N1076" s="157"/>
      <c r="O1076" s="157"/>
      <c r="P1076" s="157"/>
      <c r="Q1076" s="157"/>
      <c r="R1076" s="157"/>
      <c r="S1076" s="157"/>
      <c r="T1076" s="157"/>
      <c r="U1076" s="157"/>
      <c r="V1076" s="157"/>
      <c r="W1076" s="157"/>
      <c r="X1076" s="157"/>
      <c r="Y1076" s="157"/>
      <c r="Z1076" s="157"/>
    </row>
    <row r="1077" spans="1:26" ht="15.75" customHeight="1" x14ac:dyDescent="0.25">
      <c r="A1077" s="146"/>
      <c r="B1077" s="111"/>
      <c r="C1077" s="111"/>
      <c r="D1077" s="156"/>
      <c r="E1077" s="1"/>
      <c r="F1077" s="1"/>
      <c r="G1077" s="111"/>
      <c r="H1077" s="111"/>
      <c r="I1077" s="157"/>
      <c r="J1077" s="157"/>
      <c r="K1077" s="157"/>
      <c r="L1077" s="157"/>
      <c r="M1077" s="157"/>
      <c r="N1077" s="157"/>
      <c r="O1077" s="157"/>
      <c r="P1077" s="157"/>
      <c r="Q1077" s="157"/>
      <c r="R1077" s="157"/>
      <c r="S1077" s="157"/>
      <c r="T1077" s="157"/>
      <c r="U1077" s="157"/>
      <c r="V1077" s="157"/>
      <c r="W1077" s="157"/>
      <c r="X1077" s="157"/>
      <c r="Y1077" s="157"/>
      <c r="Z1077" s="157"/>
    </row>
    <row r="1078" spans="1:26" ht="15.75" customHeight="1" x14ac:dyDescent="0.25">
      <c r="A1078" s="146"/>
      <c r="B1078" s="111"/>
      <c r="C1078" s="111"/>
      <c r="D1078" s="156"/>
      <c r="E1078" s="1"/>
      <c r="F1078" s="1"/>
      <c r="G1078" s="111"/>
      <c r="H1078" s="111"/>
      <c r="I1078" s="157"/>
      <c r="J1078" s="157"/>
      <c r="K1078" s="157"/>
      <c r="L1078" s="157"/>
      <c r="M1078" s="157"/>
      <c r="N1078" s="157"/>
      <c r="O1078" s="157"/>
      <c r="P1078" s="157"/>
      <c r="Q1078" s="157"/>
      <c r="R1078" s="157"/>
      <c r="S1078" s="157"/>
      <c r="T1078" s="157"/>
      <c r="U1078" s="157"/>
      <c r="V1078" s="157"/>
      <c r="W1078" s="157"/>
      <c r="X1078" s="157"/>
      <c r="Y1078" s="157"/>
      <c r="Z1078" s="157"/>
    </row>
    <row r="1079" spans="1:26" ht="15.75" customHeight="1" x14ac:dyDescent="0.25">
      <c r="A1079" s="146"/>
      <c r="B1079" s="111"/>
      <c r="C1079" s="111"/>
      <c r="D1079" s="156"/>
      <c r="E1079" s="1"/>
      <c r="F1079" s="1"/>
      <c r="G1079" s="111"/>
      <c r="H1079" s="111"/>
      <c r="I1079" s="157"/>
      <c r="J1079" s="157"/>
      <c r="K1079" s="157"/>
      <c r="L1079" s="157"/>
      <c r="M1079" s="157"/>
      <c r="N1079" s="157"/>
      <c r="O1079" s="157"/>
      <c r="P1079" s="157"/>
      <c r="Q1079" s="157"/>
      <c r="R1079" s="157"/>
      <c r="S1079" s="157"/>
      <c r="T1079" s="157"/>
      <c r="U1079" s="157"/>
      <c r="V1079" s="157"/>
      <c r="W1079" s="157"/>
      <c r="X1079" s="157"/>
      <c r="Y1079" s="157"/>
      <c r="Z1079" s="157"/>
    </row>
    <row r="1080" spans="1:26" ht="15.75" customHeight="1" x14ac:dyDescent="0.25">
      <c r="A1080" s="146"/>
      <c r="B1080" s="111"/>
      <c r="C1080" s="111"/>
      <c r="D1080" s="156"/>
      <c r="E1080" s="1"/>
      <c r="F1080" s="1"/>
      <c r="G1080" s="111"/>
      <c r="H1080" s="111"/>
      <c r="I1080" s="157"/>
      <c r="J1080" s="157"/>
      <c r="K1080" s="157"/>
      <c r="L1080" s="157"/>
      <c r="M1080" s="157"/>
      <c r="N1080" s="157"/>
      <c r="O1080" s="157"/>
      <c r="P1080" s="157"/>
      <c r="Q1080" s="157"/>
      <c r="R1080" s="157"/>
      <c r="S1080" s="157"/>
      <c r="T1080" s="157"/>
      <c r="U1080" s="157"/>
      <c r="V1080" s="157"/>
      <c r="W1080" s="157"/>
      <c r="X1080" s="157"/>
      <c r="Y1080" s="157"/>
      <c r="Z1080" s="157"/>
    </row>
    <row r="1081" spans="1:26" ht="15.75" customHeight="1" x14ac:dyDescent="0.25">
      <c r="A1081" s="146"/>
      <c r="B1081" s="111"/>
      <c r="C1081" s="111"/>
      <c r="D1081" s="156"/>
      <c r="E1081" s="1"/>
      <c r="F1081" s="1"/>
      <c r="G1081" s="111"/>
      <c r="H1081" s="111"/>
      <c r="I1081" s="157"/>
      <c r="J1081" s="157"/>
      <c r="K1081" s="157"/>
      <c r="L1081" s="157"/>
      <c r="M1081" s="157"/>
      <c r="N1081" s="157"/>
      <c r="O1081" s="157"/>
      <c r="P1081" s="157"/>
      <c r="Q1081" s="157"/>
      <c r="R1081" s="157"/>
      <c r="S1081" s="157"/>
      <c r="T1081" s="157"/>
      <c r="U1081" s="157"/>
      <c r="V1081" s="157"/>
      <c r="W1081" s="157"/>
      <c r="X1081" s="157"/>
      <c r="Y1081" s="157"/>
      <c r="Z1081" s="157"/>
    </row>
    <row r="1082" spans="1:26" ht="15.75" customHeight="1" x14ac:dyDescent="0.25">
      <c r="A1082" s="146"/>
      <c r="B1082" s="111"/>
      <c r="C1082" s="111"/>
      <c r="D1082" s="156"/>
      <c r="E1082" s="1"/>
      <c r="F1082" s="1"/>
      <c r="G1082" s="111"/>
      <c r="H1082" s="111"/>
      <c r="I1082" s="157"/>
      <c r="J1082" s="157"/>
      <c r="K1082" s="157"/>
      <c r="L1082" s="157"/>
      <c r="M1082" s="157"/>
      <c r="N1082" s="157"/>
      <c r="O1082" s="157"/>
      <c r="P1082" s="157"/>
      <c r="Q1082" s="157"/>
      <c r="R1082" s="157"/>
      <c r="S1082" s="157"/>
      <c r="T1082" s="157"/>
      <c r="U1082" s="157"/>
      <c r="V1082" s="157"/>
      <c r="W1082" s="157"/>
      <c r="X1082" s="157"/>
      <c r="Y1082" s="157"/>
      <c r="Z1082" s="157"/>
    </row>
    <row r="1083" spans="1:26" ht="15.75" customHeight="1" x14ac:dyDescent="0.25">
      <c r="A1083" s="146"/>
      <c r="B1083" s="111"/>
      <c r="C1083" s="111"/>
      <c r="D1083" s="156"/>
      <c r="E1083" s="1"/>
      <c r="F1083" s="1"/>
      <c r="G1083" s="111"/>
      <c r="H1083" s="111"/>
      <c r="I1083" s="157"/>
      <c r="J1083" s="157"/>
      <c r="K1083" s="157"/>
      <c r="L1083" s="157"/>
      <c r="M1083" s="157"/>
      <c r="N1083" s="157"/>
      <c r="O1083" s="157"/>
      <c r="P1083" s="157"/>
      <c r="Q1083" s="157"/>
      <c r="R1083" s="157"/>
      <c r="S1083" s="157"/>
      <c r="T1083" s="157"/>
      <c r="U1083" s="157"/>
      <c r="V1083" s="157"/>
      <c r="W1083" s="157"/>
      <c r="X1083" s="157"/>
      <c r="Y1083" s="157"/>
      <c r="Z1083" s="157"/>
    </row>
    <row r="1084" spans="1:26" ht="15.75" customHeight="1" x14ac:dyDescent="0.25">
      <c r="A1084" s="146"/>
      <c r="B1084" s="111"/>
      <c r="C1084" s="111"/>
      <c r="D1084" s="156"/>
      <c r="E1084" s="1"/>
      <c r="F1084" s="1"/>
      <c r="G1084" s="111"/>
      <c r="H1084" s="111"/>
      <c r="I1084" s="157"/>
      <c r="J1084" s="157"/>
      <c r="K1084" s="157"/>
      <c r="L1084" s="157"/>
      <c r="M1084" s="157"/>
      <c r="N1084" s="157"/>
      <c r="O1084" s="157"/>
      <c r="P1084" s="157"/>
      <c r="Q1084" s="157"/>
      <c r="R1084" s="157"/>
      <c r="S1084" s="157"/>
      <c r="T1084" s="157"/>
      <c r="U1084" s="157"/>
      <c r="V1084" s="157"/>
      <c r="W1084" s="157"/>
      <c r="X1084" s="157"/>
      <c r="Y1084" s="157"/>
      <c r="Z1084" s="157"/>
    </row>
    <row r="1085" spans="1:26" ht="15.75" customHeight="1" x14ac:dyDescent="0.25">
      <c r="A1085" s="146"/>
      <c r="B1085" s="111"/>
      <c r="C1085" s="111"/>
      <c r="D1085" s="156"/>
      <c r="E1085" s="1"/>
      <c r="F1085" s="1"/>
      <c r="G1085" s="111"/>
      <c r="H1085" s="111"/>
      <c r="I1085" s="157"/>
      <c r="J1085" s="157"/>
      <c r="K1085" s="157"/>
      <c r="L1085" s="157"/>
      <c r="M1085" s="157"/>
      <c r="N1085" s="157"/>
      <c r="O1085" s="157"/>
      <c r="P1085" s="157"/>
      <c r="Q1085" s="157"/>
      <c r="R1085" s="157"/>
      <c r="S1085" s="157"/>
      <c r="T1085" s="157"/>
      <c r="U1085" s="157"/>
      <c r="V1085" s="157"/>
      <c r="W1085" s="157"/>
      <c r="X1085" s="157"/>
      <c r="Y1085" s="157"/>
      <c r="Z1085" s="157"/>
    </row>
    <row r="1086" spans="1:26" ht="15.75" customHeight="1" x14ac:dyDescent="0.25">
      <c r="A1086" s="146"/>
      <c r="B1086" s="111"/>
      <c r="C1086" s="111"/>
      <c r="D1086" s="156"/>
      <c r="E1086" s="1"/>
      <c r="F1086" s="1"/>
      <c r="G1086" s="111"/>
      <c r="H1086" s="111"/>
      <c r="I1086" s="157"/>
      <c r="J1086" s="157"/>
      <c r="K1086" s="157"/>
      <c r="L1086" s="157"/>
      <c r="M1086" s="157"/>
      <c r="N1086" s="157"/>
      <c r="O1086" s="157"/>
      <c r="P1086" s="157"/>
      <c r="Q1086" s="157"/>
      <c r="R1086" s="157"/>
      <c r="S1086" s="157"/>
      <c r="T1086" s="157"/>
      <c r="U1086" s="157"/>
      <c r="V1086" s="157"/>
      <c r="W1086" s="157"/>
      <c r="X1086" s="157"/>
      <c r="Y1086" s="157"/>
      <c r="Z1086" s="157"/>
    </row>
    <row r="1087" spans="1:26" ht="15.75" customHeight="1" x14ac:dyDescent="0.25">
      <c r="A1087" s="146"/>
      <c r="B1087" s="111"/>
      <c r="C1087" s="111"/>
      <c r="D1087" s="156"/>
      <c r="E1087" s="1"/>
      <c r="F1087" s="1"/>
      <c r="G1087" s="111"/>
      <c r="H1087" s="111"/>
      <c r="I1087" s="157"/>
      <c r="J1087" s="157"/>
      <c r="K1087" s="157"/>
      <c r="L1087" s="157"/>
      <c r="M1087" s="157"/>
      <c r="N1087" s="157"/>
      <c r="O1087" s="157"/>
      <c r="P1087" s="157"/>
      <c r="Q1087" s="157"/>
      <c r="R1087" s="157"/>
      <c r="S1087" s="157"/>
      <c r="T1087" s="157"/>
      <c r="U1087" s="157"/>
      <c r="V1087" s="157"/>
      <c r="W1087" s="157"/>
      <c r="X1087" s="157"/>
      <c r="Y1087" s="157"/>
      <c r="Z1087" s="157"/>
    </row>
    <row r="1088" spans="1:26" ht="15.75" customHeight="1" x14ac:dyDescent="0.25">
      <c r="A1088" s="146"/>
      <c r="B1088" s="111"/>
      <c r="C1088" s="111"/>
      <c r="D1088" s="156"/>
      <c r="E1088" s="1"/>
      <c r="F1088" s="1"/>
      <c r="G1088" s="111"/>
      <c r="H1088" s="111"/>
      <c r="I1088" s="157"/>
      <c r="J1088" s="157"/>
      <c r="K1088" s="157"/>
      <c r="L1088" s="157"/>
      <c r="M1088" s="157"/>
      <c r="N1088" s="157"/>
      <c r="O1088" s="157"/>
      <c r="P1088" s="157"/>
      <c r="Q1088" s="157"/>
      <c r="R1088" s="157"/>
      <c r="S1088" s="157"/>
      <c r="T1088" s="157"/>
      <c r="U1088" s="157"/>
      <c r="V1088" s="157"/>
      <c r="W1088" s="157"/>
      <c r="X1088" s="157"/>
      <c r="Y1088" s="157"/>
      <c r="Z1088" s="157"/>
    </row>
    <row r="1089" spans="1:26" ht="15.75" customHeight="1" x14ac:dyDescent="0.25">
      <c r="A1089" s="146"/>
      <c r="B1089" s="111"/>
      <c r="C1089" s="111"/>
      <c r="D1089" s="156"/>
      <c r="E1089" s="1"/>
      <c r="F1089" s="1"/>
      <c r="G1089" s="111"/>
      <c r="H1089" s="111"/>
      <c r="I1089" s="157"/>
      <c r="J1089" s="157"/>
      <c r="K1089" s="157"/>
      <c r="L1089" s="157"/>
      <c r="M1089" s="157"/>
      <c r="N1089" s="157"/>
      <c r="O1089" s="157"/>
      <c r="P1089" s="157"/>
      <c r="Q1089" s="157"/>
      <c r="R1089" s="157"/>
      <c r="S1089" s="157"/>
      <c r="T1089" s="157"/>
      <c r="U1089" s="157"/>
      <c r="V1089" s="157"/>
      <c r="W1089" s="157"/>
      <c r="X1089" s="157"/>
      <c r="Y1089" s="157"/>
      <c r="Z1089" s="157"/>
    </row>
    <row r="1090" spans="1:26" ht="15.75" customHeight="1" x14ac:dyDescent="0.25">
      <c r="A1090" s="146"/>
      <c r="B1090" s="111"/>
      <c r="C1090" s="111"/>
      <c r="D1090" s="156"/>
      <c r="E1090" s="1"/>
      <c r="F1090" s="1"/>
      <c r="G1090" s="111"/>
      <c r="H1090" s="111"/>
      <c r="I1090" s="157"/>
      <c r="J1090" s="157"/>
      <c r="K1090" s="157"/>
      <c r="L1090" s="157"/>
      <c r="M1090" s="157"/>
      <c r="N1090" s="157"/>
      <c r="O1090" s="157"/>
      <c r="P1090" s="157"/>
      <c r="Q1090" s="157"/>
      <c r="R1090" s="157"/>
      <c r="S1090" s="157"/>
      <c r="T1090" s="157"/>
      <c r="U1090" s="157"/>
      <c r="V1090" s="157"/>
      <c r="W1090" s="157"/>
      <c r="X1090" s="157"/>
      <c r="Y1090" s="157"/>
      <c r="Z1090" s="157"/>
    </row>
    <row r="1091" spans="1:26" ht="15.75" customHeight="1" x14ac:dyDescent="0.25">
      <c r="A1091" s="146"/>
      <c r="B1091" s="111"/>
      <c r="C1091" s="111"/>
      <c r="D1091" s="156"/>
      <c r="E1091" s="1"/>
      <c r="F1091" s="1"/>
      <c r="G1091" s="111"/>
      <c r="H1091" s="111"/>
      <c r="I1091" s="157"/>
      <c r="J1091" s="157"/>
      <c r="K1091" s="157"/>
      <c r="L1091" s="157"/>
      <c r="M1091" s="157"/>
      <c r="N1091" s="157"/>
      <c r="O1091" s="157"/>
      <c r="P1091" s="157"/>
      <c r="Q1091" s="157"/>
      <c r="R1091" s="157"/>
      <c r="S1091" s="157"/>
      <c r="T1091" s="157"/>
      <c r="U1091" s="157"/>
      <c r="V1091" s="157"/>
      <c r="W1091" s="157"/>
      <c r="X1091" s="157"/>
      <c r="Y1091" s="157"/>
      <c r="Z1091" s="157"/>
    </row>
    <row r="1092" spans="1:26" ht="15.75" customHeight="1" x14ac:dyDescent="0.25">
      <c r="A1092" s="146"/>
      <c r="B1092" s="111"/>
      <c r="C1092" s="111"/>
      <c r="D1092" s="156"/>
      <c r="E1092" s="1"/>
      <c r="F1092" s="1"/>
      <c r="G1092" s="111"/>
      <c r="H1092" s="111"/>
      <c r="I1092" s="157"/>
      <c r="J1092" s="157"/>
      <c r="K1092" s="157"/>
      <c r="L1092" s="157"/>
      <c r="M1092" s="157"/>
      <c r="N1092" s="157"/>
      <c r="O1092" s="157"/>
      <c r="P1092" s="157"/>
      <c r="Q1092" s="157"/>
      <c r="R1092" s="157"/>
      <c r="S1092" s="157"/>
      <c r="T1092" s="157"/>
      <c r="U1092" s="157"/>
      <c r="V1092" s="157"/>
      <c r="W1092" s="157"/>
      <c r="X1092" s="157"/>
      <c r="Y1092" s="157"/>
      <c r="Z1092" s="157"/>
    </row>
    <row r="1093" spans="1:26" ht="15.75" customHeight="1" x14ac:dyDescent="0.25">
      <c r="A1093" s="146"/>
      <c r="B1093" s="111"/>
      <c r="C1093" s="111"/>
      <c r="D1093" s="156"/>
      <c r="E1093" s="1"/>
      <c r="F1093" s="1"/>
      <c r="G1093" s="111"/>
      <c r="H1093" s="111"/>
      <c r="I1093" s="157"/>
      <c r="J1093" s="157"/>
      <c r="K1093" s="157"/>
      <c r="L1093" s="157"/>
      <c r="M1093" s="157"/>
      <c r="N1093" s="157"/>
      <c r="O1093" s="157"/>
      <c r="P1093" s="157"/>
      <c r="Q1093" s="157"/>
      <c r="R1093" s="157"/>
      <c r="S1093" s="157"/>
      <c r="T1093" s="157"/>
      <c r="U1093" s="157"/>
      <c r="V1093" s="157"/>
      <c r="W1093" s="157"/>
      <c r="X1093" s="157"/>
      <c r="Y1093" s="157"/>
      <c r="Z1093" s="157"/>
    </row>
    <row r="1094" spans="1:26" ht="15.75" customHeight="1" x14ac:dyDescent="0.25">
      <c r="A1094" s="146"/>
      <c r="B1094" s="111"/>
      <c r="C1094" s="111"/>
      <c r="D1094" s="156"/>
      <c r="E1094" s="1"/>
      <c r="F1094" s="1"/>
      <c r="G1094" s="111"/>
      <c r="H1094" s="111"/>
      <c r="I1094" s="157"/>
      <c r="J1094" s="157"/>
      <c r="K1094" s="157"/>
      <c r="L1094" s="157"/>
      <c r="M1094" s="157"/>
      <c r="N1094" s="157"/>
      <c r="O1094" s="157"/>
      <c r="P1094" s="157"/>
      <c r="Q1094" s="157"/>
      <c r="R1094" s="157"/>
      <c r="S1094" s="157"/>
      <c r="T1094" s="157"/>
      <c r="U1094" s="157"/>
      <c r="V1094" s="157"/>
      <c r="W1094" s="157"/>
      <c r="X1094" s="157"/>
      <c r="Y1094" s="157"/>
      <c r="Z1094" s="157"/>
    </row>
    <row r="1095" spans="1:26" ht="15.75" customHeight="1" x14ac:dyDescent="0.25">
      <c r="A1095" s="146"/>
      <c r="B1095" s="111"/>
      <c r="C1095" s="111"/>
      <c r="D1095" s="156"/>
      <c r="E1095" s="1"/>
      <c r="F1095" s="1"/>
      <c r="G1095" s="111"/>
      <c r="H1095" s="111"/>
      <c r="I1095" s="157"/>
      <c r="J1095" s="157"/>
      <c r="K1095" s="157"/>
      <c r="L1095" s="157"/>
      <c r="M1095" s="157"/>
      <c r="N1095" s="157"/>
      <c r="O1095" s="157"/>
      <c r="P1095" s="157"/>
      <c r="Q1095" s="157"/>
      <c r="R1095" s="157"/>
      <c r="S1095" s="157"/>
      <c r="T1095" s="157"/>
      <c r="U1095" s="157"/>
      <c r="V1095" s="157"/>
      <c r="W1095" s="157"/>
      <c r="X1095" s="157"/>
      <c r="Y1095" s="157"/>
      <c r="Z1095" s="157"/>
    </row>
    <row r="1096" spans="1:26" ht="15.75" customHeight="1" x14ac:dyDescent="0.25">
      <c r="A1096" s="146"/>
      <c r="B1096" s="111"/>
      <c r="C1096" s="111"/>
      <c r="D1096" s="156"/>
      <c r="E1096" s="1"/>
      <c r="F1096" s="1"/>
      <c r="G1096" s="111"/>
      <c r="H1096" s="111"/>
      <c r="I1096" s="157"/>
      <c r="J1096" s="157"/>
      <c r="K1096" s="157"/>
      <c r="L1096" s="157"/>
      <c r="M1096" s="157"/>
      <c r="N1096" s="157"/>
      <c r="O1096" s="157"/>
      <c r="P1096" s="157"/>
      <c r="Q1096" s="157"/>
      <c r="R1096" s="157"/>
      <c r="S1096" s="157"/>
      <c r="T1096" s="157"/>
      <c r="U1096" s="157"/>
      <c r="V1096" s="157"/>
      <c r="W1096" s="157"/>
      <c r="X1096" s="157"/>
      <c r="Y1096" s="157"/>
      <c r="Z1096" s="157"/>
    </row>
    <row r="1097" spans="1:26" ht="15.75" customHeight="1" x14ac:dyDescent="0.25">
      <c r="A1097" s="146"/>
      <c r="B1097" s="111"/>
      <c r="C1097" s="111"/>
      <c r="D1097" s="156"/>
      <c r="E1097" s="1"/>
      <c r="F1097" s="1"/>
      <c r="G1097" s="111"/>
      <c r="H1097" s="111"/>
      <c r="I1097" s="157"/>
      <c r="J1097" s="157"/>
      <c r="K1097" s="157"/>
      <c r="L1097" s="157"/>
      <c r="M1097" s="157"/>
      <c r="N1097" s="157"/>
      <c r="O1097" s="157"/>
      <c r="P1097" s="157"/>
      <c r="Q1097" s="157"/>
      <c r="R1097" s="157"/>
      <c r="S1097" s="157"/>
      <c r="T1097" s="157"/>
      <c r="U1097" s="157"/>
      <c r="V1097" s="157"/>
      <c r="W1097" s="157"/>
      <c r="X1097" s="157"/>
      <c r="Y1097" s="157"/>
      <c r="Z1097" s="157"/>
    </row>
    <row r="1098" spans="1:26" ht="15.75" customHeight="1" x14ac:dyDescent="0.25">
      <c r="A1098" s="146"/>
      <c r="B1098" s="111"/>
      <c r="C1098" s="111"/>
      <c r="D1098" s="156"/>
      <c r="E1098" s="1"/>
      <c r="F1098" s="1"/>
      <c r="G1098" s="111"/>
      <c r="H1098" s="111"/>
      <c r="I1098" s="157"/>
      <c r="J1098" s="157"/>
      <c r="K1098" s="157"/>
      <c r="L1098" s="157"/>
      <c r="M1098" s="157"/>
      <c r="N1098" s="157"/>
      <c r="O1098" s="157"/>
      <c r="P1098" s="157"/>
      <c r="Q1098" s="157"/>
      <c r="R1098" s="157"/>
      <c r="S1098" s="157"/>
      <c r="T1098" s="157"/>
      <c r="U1098" s="157"/>
      <c r="V1098" s="157"/>
      <c r="W1098" s="157"/>
      <c r="X1098" s="157"/>
      <c r="Y1098" s="157"/>
      <c r="Z1098" s="157"/>
    </row>
    <row r="1099" spans="1:26" ht="15.75" customHeight="1" x14ac:dyDescent="0.25">
      <c r="A1099" s="146"/>
      <c r="B1099" s="111"/>
      <c r="C1099" s="111"/>
      <c r="D1099" s="156"/>
      <c r="E1099" s="1"/>
      <c r="F1099" s="1"/>
      <c r="G1099" s="111"/>
      <c r="H1099" s="111"/>
      <c r="I1099" s="157"/>
      <c r="J1099" s="157"/>
      <c r="K1099" s="157"/>
      <c r="L1099" s="157"/>
      <c r="M1099" s="157"/>
      <c r="N1099" s="157"/>
      <c r="O1099" s="157"/>
      <c r="P1099" s="157"/>
      <c r="Q1099" s="157"/>
      <c r="R1099" s="157"/>
      <c r="S1099" s="157"/>
      <c r="T1099" s="157"/>
      <c r="U1099" s="157"/>
      <c r="V1099" s="157"/>
      <c r="W1099" s="157"/>
      <c r="X1099" s="157"/>
      <c r="Y1099" s="157"/>
      <c r="Z1099" s="157"/>
    </row>
    <row r="1100" spans="1:26" ht="15.75" customHeight="1" x14ac:dyDescent="0.25">
      <c r="A1100" s="146"/>
      <c r="B1100" s="111"/>
      <c r="C1100" s="111"/>
      <c r="D1100" s="156"/>
      <c r="E1100" s="1"/>
      <c r="F1100" s="1"/>
      <c r="G1100" s="111"/>
      <c r="H1100" s="111"/>
      <c r="I1100" s="157"/>
      <c r="J1100" s="157"/>
      <c r="K1100" s="157"/>
      <c r="L1100" s="157"/>
      <c r="M1100" s="157"/>
      <c r="N1100" s="157"/>
      <c r="O1100" s="157"/>
      <c r="P1100" s="157"/>
      <c r="Q1100" s="157"/>
      <c r="R1100" s="157"/>
      <c r="S1100" s="157"/>
      <c r="T1100" s="157"/>
      <c r="U1100" s="157"/>
      <c r="V1100" s="157"/>
      <c r="W1100" s="157"/>
      <c r="X1100" s="157"/>
      <c r="Y1100" s="157"/>
      <c r="Z1100" s="157"/>
    </row>
    <row r="1101" spans="1:26" ht="15.75" customHeight="1" x14ac:dyDescent="0.25">
      <c r="A1101" s="146"/>
      <c r="B1101" s="111"/>
      <c r="C1101" s="111"/>
      <c r="D1101" s="156"/>
      <c r="E1101" s="1"/>
      <c r="F1101" s="1"/>
      <c r="G1101" s="111"/>
      <c r="H1101" s="111"/>
      <c r="I1101" s="157"/>
      <c r="J1101" s="157"/>
      <c r="K1101" s="157"/>
      <c r="L1101" s="157"/>
      <c r="M1101" s="157"/>
      <c r="N1101" s="157"/>
      <c r="O1101" s="157"/>
      <c r="P1101" s="157"/>
      <c r="Q1101" s="157"/>
      <c r="R1101" s="157"/>
      <c r="S1101" s="157"/>
      <c r="T1101" s="157"/>
      <c r="U1101" s="157"/>
      <c r="V1101" s="157"/>
      <c r="W1101" s="157"/>
      <c r="X1101" s="157"/>
      <c r="Y1101" s="157"/>
      <c r="Z1101" s="157"/>
    </row>
    <row r="1102" spans="1:26" ht="15.75" customHeight="1" x14ac:dyDescent="0.25">
      <c r="A1102" s="146"/>
      <c r="B1102" s="111"/>
      <c r="C1102" s="111"/>
      <c r="D1102" s="156"/>
      <c r="E1102" s="1"/>
      <c r="F1102" s="1"/>
      <c r="G1102" s="111"/>
      <c r="H1102" s="111"/>
      <c r="I1102" s="157"/>
      <c r="J1102" s="157"/>
      <c r="K1102" s="157"/>
      <c r="L1102" s="157"/>
      <c r="M1102" s="157"/>
      <c r="N1102" s="157"/>
      <c r="O1102" s="157"/>
      <c r="P1102" s="157"/>
      <c r="Q1102" s="157"/>
      <c r="R1102" s="157"/>
      <c r="S1102" s="157"/>
      <c r="T1102" s="157"/>
      <c r="U1102" s="157"/>
      <c r="V1102" s="157"/>
      <c r="W1102" s="157"/>
      <c r="X1102" s="157"/>
      <c r="Y1102" s="157"/>
      <c r="Z1102" s="157"/>
    </row>
    <row r="1103" spans="1:26" ht="15.75" customHeight="1" x14ac:dyDescent="0.25">
      <c r="A1103" s="146"/>
      <c r="B1103" s="111"/>
      <c r="C1103" s="111"/>
      <c r="D1103" s="156"/>
      <c r="E1103" s="1"/>
      <c r="F1103" s="1"/>
      <c r="G1103" s="111"/>
      <c r="H1103" s="111"/>
      <c r="I1103" s="157"/>
      <c r="J1103" s="157"/>
      <c r="K1103" s="157"/>
      <c r="L1103" s="157"/>
      <c r="M1103" s="157"/>
      <c r="N1103" s="157"/>
      <c r="O1103" s="157"/>
      <c r="P1103" s="157"/>
      <c r="Q1103" s="157"/>
      <c r="R1103" s="157"/>
      <c r="S1103" s="157"/>
      <c r="T1103" s="157"/>
      <c r="U1103" s="157"/>
      <c r="V1103" s="157"/>
      <c r="W1103" s="157"/>
      <c r="X1103" s="157"/>
      <c r="Y1103" s="157"/>
      <c r="Z1103" s="157"/>
    </row>
    <row r="1104" spans="1:26" ht="15.75" customHeight="1" x14ac:dyDescent="0.25">
      <c r="A1104" s="146"/>
      <c r="B1104" s="111"/>
      <c r="C1104" s="111"/>
      <c r="D1104" s="156"/>
      <c r="E1104" s="1"/>
      <c r="F1104" s="1"/>
      <c r="G1104" s="111"/>
      <c r="H1104" s="111"/>
      <c r="I1104" s="157"/>
      <c r="J1104" s="157"/>
      <c r="K1104" s="157"/>
      <c r="L1104" s="157"/>
      <c r="M1104" s="157"/>
      <c r="N1104" s="157"/>
      <c r="O1104" s="157"/>
      <c r="P1104" s="157"/>
      <c r="Q1104" s="157"/>
      <c r="R1104" s="157"/>
      <c r="S1104" s="157"/>
      <c r="T1104" s="157"/>
      <c r="U1104" s="157"/>
      <c r="V1104" s="157"/>
      <c r="W1104" s="157"/>
      <c r="X1104" s="157"/>
      <c r="Y1104" s="157"/>
      <c r="Z1104" s="157"/>
    </row>
    <row r="1105" spans="1:26" ht="15.75" customHeight="1" x14ac:dyDescent="0.25">
      <c r="A1105" s="146"/>
      <c r="B1105" s="111"/>
      <c r="C1105" s="111"/>
      <c r="D1105" s="156"/>
      <c r="E1105" s="1"/>
      <c r="F1105" s="1"/>
      <c r="G1105" s="111"/>
      <c r="H1105" s="111"/>
      <c r="I1105" s="157"/>
      <c r="J1105" s="157"/>
      <c r="K1105" s="157"/>
      <c r="L1105" s="157"/>
      <c r="M1105" s="157"/>
      <c r="N1105" s="157"/>
      <c r="O1105" s="157"/>
      <c r="P1105" s="157"/>
      <c r="Q1105" s="157"/>
      <c r="R1105" s="157"/>
      <c r="S1105" s="157"/>
      <c r="T1105" s="157"/>
      <c r="U1105" s="157"/>
      <c r="V1105" s="157"/>
      <c r="W1105" s="157"/>
      <c r="X1105" s="157"/>
      <c r="Y1105" s="157"/>
      <c r="Z1105" s="157"/>
    </row>
    <row r="1106" spans="1:26" ht="15.75" customHeight="1" x14ac:dyDescent="0.25">
      <c r="A1106" s="146"/>
      <c r="B1106" s="111"/>
      <c r="C1106" s="111"/>
      <c r="D1106" s="156"/>
      <c r="E1106" s="1"/>
      <c r="F1106" s="1"/>
      <c r="G1106" s="111"/>
      <c r="H1106" s="111"/>
      <c r="I1106" s="157"/>
      <c r="J1106" s="157"/>
      <c r="K1106" s="157"/>
      <c r="L1106" s="157"/>
      <c r="M1106" s="157"/>
      <c r="N1106" s="157"/>
      <c r="O1106" s="157"/>
      <c r="P1106" s="157"/>
      <c r="Q1106" s="157"/>
      <c r="R1106" s="157"/>
      <c r="S1106" s="157"/>
      <c r="T1106" s="157"/>
      <c r="U1106" s="157"/>
      <c r="V1106" s="157"/>
      <c r="W1106" s="157"/>
      <c r="X1106" s="157"/>
      <c r="Y1106" s="157"/>
      <c r="Z1106" s="157"/>
    </row>
    <row r="1107" spans="1:26" ht="15.75" customHeight="1" x14ac:dyDescent="0.25">
      <c r="A1107" s="146"/>
      <c r="B1107" s="111"/>
      <c r="C1107" s="111"/>
      <c r="D1107" s="156"/>
      <c r="E1107" s="1"/>
      <c r="F1107" s="1"/>
      <c r="G1107" s="111"/>
      <c r="H1107" s="111"/>
      <c r="I1107" s="157"/>
      <c r="J1107" s="157"/>
      <c r="K1107" s="157"/>
      <c r="L1107" s="157"/>
      <c r="M1107" s="157"/>
      <c r="N1107" s="157"/>
      <c r="O1107" s="157"/>
      <c r="P1107" s="157"/>
      <c r="Q1107" s="157"/>
      <c r="R1107" s="157"/>
      <c r="S1107" s="157"/>
      <c r="T1107" s="157"/>
      <c r="U1107" s="157"/>
      <c r="V1107" s="157"/>
      <c r="W1107" s="157"/>
      <c r="X1107" s="157"/>
      <c r="Y1107" s="157"/>
      <c r="Z1107" s="157"/>
    </row>
    <row r="1108" spans="1:26" ht="15.75" customHeight="1" x14ac:dyDescent="0.25">
      <c r="A1108" s="146"/>
      <c r="B1108" s="111"/>
      <c r="C1108" s="111"/>
      <c r="D1108" s="156"/>
      <c r="E1108" s="1"/>
      <c r="F1108" s="1"/>
      <c r="G1108" s="111"/>
      <c r="H1108" s="111"/>
      <c r="I1108" s="157"/>
      <c r="J1108" s="157"/>
      <c r="K1108" s="157"/>
      <c r="L1108" s="157"/>
      <c r="M1108" s="157"/>
      <c r="N1108" s="157"/>
      <c r="O1108" s="157"/>
      <c r="P1108" s="157"/>
      <c r="Q1108" s="157"/>
      <c r="R1108" s="157"/>
      <c r="S1108" s="157"/>
      <c r="T1108" s="157"/>
      <c r="U1108" s="157"/>
      <c r="V1108" s="157"/>
      <c r="W1108" s="157"/>
      <c r="X1108" s="157"/>
      <c r="Y1108" s="157"/>
      <c r="Z1108" s="157"/>
    </row>
    <row r="1109" spans="1:26" ht="15.75" customHeight="1" x14ac:dyDescent="0.25">
      <c r="A1109" s="146"/>
      <c r="B1109" s="111"/>
      <c r="C1109" s="111"/>
      <c r="D1109" s="156"/>
      <c r="E1109" s="1"/>
      <c r="F1109" s="1"/>
      <c r="G1109" s="111"/>
      <c r="H1109" s="111"/>
      <c r="I1109" s="157"/>
      <c r="J1109" s="157"/>
      <c r="K1109" s="157"/>
      <c r="L1109" s="157"/>
      <c r="M1109" s="157"/>
      <c r="N1109" s="157"/>
      <c r="O1109" s="157"/>
      <c r="P1109" s="157"/>
      <c r="Q1109" s="157"/>
      <c r="R1109" s="157"/>
      <c r="S1109" s="157"/>
      <c r="T1109" s="157"/>
      <c r="U1109" s="157"/>
      <c r="V1109" s="157"/>
      <c r="W1109" s="157"/>
      <c r="X1109" s="157"/>
      <c r="Y1109" s="157"/>
      <c r="Z1109" s="157"/>
    </row>
    <row r="1110" spans="1:26" ht="15.75" customHeight="1" x14ac:dyDescent="0.25">
      <c r="A1110" s="146"/>
      <c r="B1110" s="111"/>
      <c r="C1110" s="111"/>
      <c r="D1110" s="156"/>
      <c r="E1110" s="1"/>
      <c r="F1110" s="1"/>
      <c r="G1110" s="111"/>
      <c r="H1110" s="111"/>
      <c r="I1110" s="157"/>
      <c r="J1110" s="157"/>
      <c r="K1110" s="157"/>
      <c r="L1110" s="157"/>
      <c r="M1110" s="157"/>
      <c r="N1110" s="157"/>
      <c r="O1110" s="157"/>
      <c r="P1110" s="157"/>
      <c r="Q1110" s="157"/>
      <c r="R1110" s="157"/>
      <c r="S1110" s="157"/>
      <c r="T1110" s="157"/>
      <c r="U1110" s="157"/>
      <c r="V1110" s="157"/>
      <c r="W1110" s="157"/>
      <c r="X1110" s="157"/>
      <c r="Y1110" s="157"/>
      <c r="Z1110" s="157"/>
    </row>
    <row r="1111" spans="1:26" ht="15.75" customHeight="1" x14ac:dyDescent="0.25">
      <c r="A1111" s="146"/>
      <c r="B1111" s="111"/>
      <c r="C1111" s="111"/>
      <c r="D1111" s="156"/>
      <c r="E1111" s="1"/>
      <c r="F1111" s="1"/>
      <c r="G1111" s="111"/>
      <c r="H1111" s="111"/>
      <c r="I1111" s="157"/>
      <c r="J1111" s="157"/>
      <c r="K1111" s="157"/>
      <c r="L1111" s="157"/>
      <c r="M1111" s="157"/>
      <c r="N1111" s="157"/>
      <c r="O1111" s="157"/>
      <c r="P1111" s="157"/>
      <c r="Q1111" s="157"/>
      <c r="R1111" s="157"/>
      <c r="S1111" s="157"/>
      <c r="T1111" s="157"/>
      <c r="U1111" s="157"/>
      <c r="V1111" s="157"/>
      <c r="W1111" s="157"/>
      <c r="X1111" s="157"/>
      <c r="Y1111" s="157"/>
      <c r="Z1111" s="157"/>
    </row>
    <row r="1112" spans="1:26" ht="15.75" customHeight="1" x14ac:dyDescent="0.25">
      <c r="A1112" s="146"/>
      <c r="B1112" s="111"/>
      <c r="C1112" s="111"/>
      <c r="D1112" s="156"/>
      <c r="E1112" s="1"/>
      <c r="F1112" s="1"/>
      <c r="G1112" s="111"/>
      <c r="H1112" s="111"/>
      <c r="I1112" s="157"/>
      <c r="J1112" s="157"/>
      <c r="K1112" s="157"/>
      <c r="L1112" s="157"/>
      <c r="M1112" s="157"/>
      <c r="N1112" s="157"/>
      <c r="O1112" s="157"/>
      <c r="P1112" s="157"/>
      <c r="Q1112" s="157"/>
      <c r="R1112" s="157"/>
      <c r="S1112" s="157"/>
      <c r="T1112" s="157"/>
      <c r="U1112" s="157"/>
      <c r="V1112" s="157"/>
      <c r="W1112" s="157"/>
      <c r="X1112" s="157"/>
      <c r="Y1112" s="157"/>
      <c r="Z1112" s="157"/>
    </row>
    <row r="1113" spans="1:26" ht="15.75" customHeight="1" x14ac:dyDescent="0.25">
      <c r="A1113" s="146"/>
      <c r="B1113" s="111"/>
      <c r="C1113" s="111"/>
      <c r="D1113" s="156"/>
      <c r="E1113" s="1"/>
      <c r="F1113" s="1"/>
      <c r="G1113" s="111"/>
      <c r="H1113" s="111"/>
      <c r="I1113" s="157"/>
      <c r="J1113" s="157"/>
      <c r="K1113" s="157"/>
      <c r="L1113" s="157"/>
      <c r="M1113" s="157"/>
      <c r="N1113" s="157"/>
      <c r="O1113" s="157"/>
      <c r="P1113" s="157"/>
      <c r="Q1113" s="157"/>
      <c r="R1113" s="157"/>
      <c r="S1113" s="157"/>
      <c r="T1113" s="157"/>
      <c r="U1113" s="157"/>
      <c r="V1113" s="157"/>
      <c r="W1113" s="157"/>
      <c r="X1113" s="157"/>
      <c r="Y1113" s="157"/>
      <c r="Z1113" s="157"/>
    </row>
    <row r="1114" spans="1:26" ht="15.75" customHeight="1" x14ac:dyDescent="0.25">
      <c r="A1114" s="146"/>
      <c r="B1114" s="111"/>
      <c r="C1114" s="111"/>
      <c r="D1114" s="156"/>
      <c r="E1114" s="1"/>
      <c r="F1114" s="1"/>
      <c r="G1114" s="111"/>
      <c r="H1114" s="111"/>
      <c r="I1114" s="157"/>
      <c r="J1114" s="157"/>
      <c r="K1114" s="157"/>
      <c r="L1114" s="157"/>
      <c r="M1114" s="157"/>
      <c r="N1114" s="157"/>
      <c r="O1114" s="157"/>
      <c r="P1114" s="157"/>
      <c r="Q1114" s="157"/>
      <c r="R1114" s="157"/>
      <c r="S1114" s="157"/>
      <c r="T1114" s="157"/>
      <c r="U1114" s="157"/>
      <c r="V1114" s="157"/>
      <c r="W1114" s="157"/>
      <c r="X1114" s="157"/>
      <c r="Y1114" s="157"/>
      <c r="Z1114" s="157"/>
    </row>
    <row r="1115" spans="1:26" ht="15.75" customHeight="1" x14ac:dyDescent="0.25">
      <c r="A1115" s="146"/>
      <c r="B1115" s="111"/>
      <c r="C1115" s="111"/>
      <c r="D1115" s="156"/>
      <c r="E1115" s="1"/>
      <c r="F1115" s="1"/>
      <c r="G1115" s="111"/>
      <c r="H1115" s="111"/>
      <c r="I1115" s="157"/>
      <c r="J1115" s="157"/>
      <c r="K1115" s="157"/>
      <c r="L1115" s="157"/>
      <c r="M1115" s="157"/>
      <c r="N1115" s="157"/>
      <c r="O1115" s="157"/>
      <c r="P1115" s="157"/>
      <c r="Q1115" s="157"/>
      <c r="R1115" s="157"/>
      <c r="S1115" s="157"/>
      <c r="T1115" s="157"/>
      <c r="U1115" s="157"/>
      <c r="V1115" s="157"/>
      <c r="W1115" s="157"/>
      <c r="X1115" s="157"/>
      <c r="Y1115" s="157"/>
      <c r="Z1115" s="157"/>
    </row>
    <row r="1116" spans="1:26" ht="15.75" customHeight="1" x14ac:dyDescent="0.25">
      <c r="A1116" s="146"/>
      <c r="B1116" s="111"/>
      <c r="C1116" s="111"/>
      <c r="D1116" s="156"/>
      <c r="E1116" s="1"/>
      <c r="F1116" s="1"/>
      <c r="G1116" s="111"/>
      <c r="H1116" s="111"/>
      <c r="I1116" s="157"/>
      <c r="J1116" s="157"/>
      <c r="K1116" s="157"/>
      <c r="L1116" s="157"/>
      <c r="M1116" s="157"/>
      <c r="N1116" s="157"/>
      <c r="O1116" s="157"/>
      <c r="P1116" s="157"/>
      <c r="Q1116" s="157"/>
      <c r="R1116" s="157"/>
      <c r="S1116" s="157"/>
      <c r="T1116" s="157"/>
      <c r="U1116" s="157"/>
      <c r="V1116" s="157"/>
      <c r="W1116" s="157"/>
      <c r="X1116" s="157"/>
      <c r="Y1116" s="157"/>
      <c r="Z1116" s="157"/>
    </row>
    <row r="1117" spans="1:26" ht="15.75" customHeight="1" x14ac:dyDescent="0.25">
      <c r="A1117" s="146"/>
      <c r="B1117" s="111"/>
      <c r="C1117" s="111"/>
      <c r="D1117" s="156"/>
      <c r="E1117" s="1"/>
      <c r="F1117" s="1"/>
      <c r="G1117" s="111"/>
      <c r="H1117" s="111"/>
      <c r="I1117" s="157"/>
      <c r="J1117" s="157"/>
      <c r="K1117" s="157"/>
      <c r="L1117" s="157"/>
      <c r="M1117" s="157"/>
      <c r="N1117" s="157"/>
      <c r="O1117" s="157"/>
      <c r="P1117" s="157"/>
      <c r="Q1117" s="157"/>
      <c r="R1117" s="157"/>
      <c r="S1117" s="157"/>
      <c r="T1117" s="157"/>
      <c r="U1117" s="157"/>
      <c r="V1117" s="157"/>
      <c r="W1117" s="157"/>
      <c r="X1117" s="157"/>
      <c r="Y1117" s="157"/>
      <c r="Z1117" s="157"/>
    </row>
    <row r="1118" spans="1:26" ht="15.75" customHeight="1" x14ac:dyDescent="0.25">
      <c r="A1118" s="146"/>
      <c r="B1118" s="111"/>
      <c r="C1118" s="111"/>
      <c r="D1118" s="156"/>
      <c r="E1118" s="1"/>
      <c r="F1118" s="1"/>
      <c r="G1118" s="111"/>
      <c r="H1118" s="111"/>
      <c r="I1118" s="157"/>
      <c r="J1118" s="157"/>
      <c r="K1118" s="157"/>
      <c r="L1118" s="157"/>
      <c r="M1118" s="157"/>
      <c r="N1118" s="157"/>
      <c r="O1118" s="157"/>
      <c r="P1118" s="157"/>
      <c r="Q1118" s="157"/>
      <c r="R1118" s="157"/>
      <c r="S1118" s="157"/>
      <c r="T1118" s="157"/>
      <c r="U1118" s="157"/>
      <c r="V1118" s="157"/>
      <c r="W1118" s="157"/>
      <c r="X1118" s="157"/>
      <c r="Y1118" s="157"/>
      <c r="Z1118" s="157"/>
    </row>
    <row r="1119" spans="1:26" ht="15.75" customHeight="1" x14ac:dyDescent="0.25">
      <c r="A1119" s="146"/>
      <c r="B1119" s="111"/>
      <c r="C1119" s="111"/>
      <c r="D1119" s="156"/>
      <c r="E1119" s="1"/>
      <c r="F1119" s="1"/>
      <c r="G1119" s="111"/>
      <c r="H1119" s="111"/>
      <c r="I1119" s="157"/>
      <c r="J1119" s="157"/>
      <c r="K1119" s="157"/>
      <c r="L1119" s="157"/>
      <c r="M1119" s="157"/>
      <c r="N1119" s="157"/>
      <c r="O1119" s="157"/>
      <c r="P1119" s="157"/>
      <c r="Q1119" s="157"/>
      <c r="R1119" s="157"/>
      <c r="S1119" s="157"/>
      <c r="T1119" s="157"/>
      <c r="U1119" s="157"/>
      <c r="V1119" s="157"/>
      <c r="W1119" s="157"/>
      <c r="X1119" s="157"/>
      <c r="Y1119" s="157"/>
      <c r="Z1119" s="157"/>
    </row>
    <row r="1120" spans="1:26" ht="15.75" customHeight="1" x14ac:dyDescent="0.25">
      <c r="A1120" s="146"/>
      <c r="B1120" s="111"/>
      <c r="C1120" s="111"/>
      <c r="D1120" s="156"/>
      <c r="E1120" s="1"/>
      <c r="F1120" s="1"/>
      <c r="G1120" s="111"/>
      <c r="H1120" s="111"/>
      <c r="I1120" s="157"/>
      <c r="J1120" s="157"/>
      <c r="K1120" s="157"/>
      <c r="L1120" s="157"/>
      <c r="M1120" s="157"/>
      <c r="N1120" s="157"/>
      <c r="O1120" s="157"/>
      <c r="P1120" s="157"/>
      <c r="Q1120" s="157"/>
      <c r="R1120" s="157"/>
      <c r="S1120" s="157"/>
      <c r="T1120" s="157"/>
      <c r="U1120" s="157"/>
      <c r="V1120" s="157"/>
      <c r="W1120" s="157"/>
      <c r="X1120" s="157"/>
      <c r="Y1120" s="157"/>
      <c r="Z1120" s="157"/>
    </row>
    <row r="1121" spans="1:26" ht="15.75" customHeight="1" x14ac:dyDescent="0.25">
      <c r="A1121" s="146"/>
      <c r="B1121" s="111"/>
      <c r="C1121" s="111"/>
      <c r="D1121" s="156"/>
      <c r="E1121" s="1"/>
      <c r="F1121" s="1"/>
      <c r="G1121" s="111"/>
      <c r="H1121" s="111"/>
      <c r="I1121" s="157"/>
      <c r="J1121" s="157"/>
      <c r="K1121" s="157"/>
      <c r="L1121" s="157"/>
      <c r="M1121" s="157"/>
      <c r="N1121" s="157"/>
      <c r="O1121" s="157"/>
      <c r="P1121" s="157"/>
      <c r="Q1121" s="157"/>
      <c r="R1121" s="157"/>
      <c r="S1121" s="157"/>
      <c r="T1121" s="157"/>
      <c r="U1121" s="157"/>
      <c r="V1121" s="157"/>
      <c r="W1121" s="157"/>
      <c r="X1121" s="157"/>
      <c r="Y1121" s="157"/>
      <c r="Z1121" s="157"/>
    </row>
    <row r="1122" spans="1:26" ht="15.75" customHeight="1" x14ac:dyDescent="0.25">
      <c r="A1122" s="146"/>
      <c r="B1122" s="111"/>
      <c r="C1122" s="111"/>
      <c r="D1122" s="156"/>
      <c r="E1122" s="1"/>
      <c r="F1122" s="1"/>
      <c r="G1122" s="111"/>
      <c r="H1122" s="111"/>
      <c r="I1122" s="157"/>
      <c r="J1122" s="157"/>
      <c r="K1122" s="157"/>
      <c r="L1122" s="157"/>
      <c r="M1122" s="157"/>
      <c r="N1122" s="157"/>
      <c r="O1122" s="157"/>
      <c r="P1122" s="157"/>
      <c r="Q1122" s="157"/>
      <c r="R1122" s="157"/>
      <c r="S1122" s="157"/>
      <c r="T1122" s="157"/>
      <c r="U1122" s="157"/>
      <c r="V1122" s="157"/>
      <c r="W1122" s="157"/>
      <c r="X1122" s="157"/>
      <c r="Y1122" s="157"/>
      <c r="Z1122" s="157"/>
    </row>
    <row r="1123" spans="1:26" ht="15.75" customHeight="1" x14ac:dyDescent="0.25">
      <c r="A1123" s="146"/>
      <c r="B1123" s="111"/>
      <c r="C1123" s="111"/>
      <c r="D1123" s="156"/>
      <c r="E1123" s="1"/>
      <c r="F1123" s="1"/>
      <c r="G1123" s="111"/>
      <c r="H1123" s="111"/>
      <c r="I1123" s="157"/>
      <c r="J1123" s="157"/>
      <c r="K1123" s="157"/>
      <c r="L1123" s="157"/>
      <c r="M1123" s="157"/>
      <c r="N1123" s="157"/>
      <c r="O1123" s="157"/>
      <c r="P1123" s="157"/>
      <c r="Q1123" s="157"/>
      <c r="R1123" s="157"/>
      <c r="S1123" s="157"/>
      <c r="T1123" s="157"/>
      <c r="U1123" s="157"/>
      <c r="V1123" s="157"/>
      <c r="W1123" s="157"/>
      <c r="X1123" s="157"/>
      <c r="Y1123" s="157"/>
      <c r="Z1123" s="157"/>
    </row>
    <row r="1124" spans="1:26" ht="15.75" customHeight="1" x14ac:dyDescent="0.25">
      <c r="A1124" s="146"/>
      <c r="B1124" s="111"/>
      <c r="C1124" s="111"/>
      <c r="D1124" s="156"/>
      <c r="E1124" s="1"/>
      <c r="F1124" s="1"/>
      <c r="G1124" s="111"/>
      <c r="H1124" s="111"/>
      <c r="I1124" s="157"/>
      <c r="J1124" s="157"/>
      <c r="K1124" s="157"/>
      <c r="L1124" s="157"/>
      <c r="M1124" s="157"/>
      <c r="N1124" s="157"/>
      <c r="O1124" s="157"/>
      <c r="P1124" s="157"/>
      <c r="Q1124" s="157"/>
      <c r="R1124" s="157"/>
      <c r="S1124" s="157"/>
      <c r="T1124" s="157"/>
      <c r="U1124" s="157"/>
      <c r="V1124" s="157"/>
      <c r="W1124" s="157"/>
      <c r="X1124" s="157"/>
      <c r="Y1124" s="157"/>
      <c r="Z1124" s="157"/>
    </row>
    <row r="1125" spans="1:26" ht="15.75" customHeight="1" x14ac:dyDescent="0.25">
      <c r="A1125" s="146"/>
      <c r="B1125" s="111"/>
      <c r="C1125" s="111"/>
      <c r="D1125" s="156"/>
      <c r="E1125" s="1"/>
      <c r="F1125" s="1"/>
      <c r="G1125" s="111"/>
      <c r="H1125" s="111"/>
      <c r="I1125" s="157"/>
      <c r="J1125" s="157"/>
      <c r="K1125" s="157"/>
      <c r="L1125" s="157"/>
      <c r="M1125" s="157"/>
      <c r="N1125" s="157"/>
      <c r="O1125" s="157"/>
      <c r="P1125" s="157"/>
      <c r="Q1125" s="157"/>
      <c r="R1125" s="157"/>
      <c r="S1125" s="157"/>
      <c r="T1125" s="157"/>
      <c r="U1125" s="157"/>
      <c r="V1125" s="157"/>
      <c r="W1125" s="157"/>
      <c r="X1125" s="157"/>
      <c r="Y1125" s="157"/>
      <c r="Z1125" s="157"/>
    </row>
    <row r="1126" spans="1:26" ht="15.75" customHeight="1" x14ac:dyDescent="0.25">
      <c r="A1126" s="146"/>
      <c r="B1126" s="111"/>
      <c r="C1126" s="111"/>
      <c r="D1126" s="156"/>
      <c r="E1126" s="1"/>
      <c r="F1126" s="1"/>
      <c r="G1126" s="111"/>
      <c r="H1126" s="111"/>
      <c r="I1126" s="157"/>
      <c r="J1126" s="157"/>
      <c r="K1126" s="157"/>
      <c r="L1126" s="157"/>
      <c r="M1126" s="157"/>
      <c r="N1126" s="157"/>
      <c r="O1126" s="157"/>
      <c r="P1126" s="157"/>
      <c r="Q1126" s="157"/>
      <c r="R1126" s="157"/>
      <c r="S1126" s="157"/>
      <c r="T1126" s="157"/>
      <c r="U1126" s="157"/>
      <c r="V1126" s="157"/>
      <c r="W1126" s="157"/>
      <c r="X1126" s="157"/>
      <c r="Y1126" s="157"/>
      <c r="Z1126" s="157"/>
    </row>
    <row r="1127" spans="1:26" ht="15.75" customHeight="1" x14ac:dyDescent="0.25">
      <c r="A1127" s="146"/>
      <c r="B1127" s="111"/>
      <c r="C1127" s="111"/>
      <c r="D1127" s="156"/>
      <c r="E1127" s="1"/>
      <c r="F1127" s="1"/>
      <c r="G1127" s="111"/>
      <c r="H1127" s="111"/>
      <c r="I1127" s="157"/>
      <c r="J1127" s="157"/>
      <c r="K1127" s="157"/>
      <c r="L1127" s="157"/>
      <c r="M1127" s="157"/>
      <c r="N1127" s="157"/>
      <c r="O1127" s="157"/>
      <c r="P1127" s="157"/>
      <c r="Q1127" s="157"/>
      <c r="R1127" s="157"/>
      <c r="S1127" s="157"/>
      <c r="T1127" s="157"/>
      <c r="U1127" s="157"/>
      <c r="V1127" s="157"/>
      <c r="W1127" s="157"/>
      <c r="X1127" s="157"/>
      <c r="Y1127" s="157"/>
      <c r="Z1127" s="157"/>
    </row>
    <row r="1128" spans="1:26" ht="15.75" customHeight="1" x14ac:dyDescent="0.25">
      <c r="A1128" s="146"/>
      <c r="B1128" s="111"/>
      <c r="C1128" s="111"/>
      <c r="D1128" s="156"/>
      <c r="E1128" s="1"/>
      <c r="F1128" s="1"/>
      <c r="G1128" s="111"/>
      <c r="H1128" s="111"/>
      <c r="I1128" s="157"/>
      <c r="J1128" s="157"/>
      <c r="K1128" s="157"/>
      <c r="L1128" s="157"/>
      <c r="M1128" s="157"/>
      <c r="N1128" s="157"/>
      <c r="O1128" s="157"/>
      <c r="P1128" s="157"/>
      <c r="Q1128" s="157"/>
      <c r="R1128" s="157"/>
      <c r="S1128" s="157"/>
      <c r="T1128" s="157"/>
      <c r="U1128" s="157"/>
      <c r="V1128" s="157"/>
      <c r="W1128" s="157"/>
      <c r="X1128" s="157"/>
      <c r="Y1128" s="157"/>
      <c r="Z1128" s="157"/>
    </row>
    <row r="1129" spans="1:26" ht="15.75" customHeight="1" x14ac:dyDescent="0.25">
      <c r="A1129" s="146"/>
      <c r="B1129" s="111"/>
      <c r="C1129" s="111"/>
      <c r="D1129" s="156"/>
      <c r="E1129" s="1"/>
      <c r="F1129" s="1"/>
      <c r="G1129" s="111"/>
      <c r="H1129" s="111"/>
      <c r="I1129" s="157"/>
      <c r="J1129" s="157"/>
      <c r="K1129" s="157"/>
      <c r="L1129" s="157"/>
      <c r="M1129" s="157"/>
      <c r="N1129" s="157"/>
      <c r="O1129" s="157"/>
      <c r="P1129" s="157"/>
      <c r="Q1129" s="157"/>
      <c r="R1129" s="157"/>
      <c r="S1129" s="157"/>
      <c r="T1129" s="157"/>
      <c r="U1129" s="157"/>
      <c r="V1129" s="157"/>
      <c r="W1129" s="157"/>
      <c r="X1129" s="157"/>
      <c r="Y1129" s="157"/>
      <c r="Z1129" s="157"/>
    </row>
    <row r="1130" spans="1:26" ht="15.75" customHeight="1" x14ac:dyDescent="0.25">
      <c r="A1130" s="146"/>
      <c r="B1130" s="111"/>
      <c r="C1130" s="111"/>
      <c r="D1130" s="156"/>
      <c r="E1130" s="1"/>
      <c r="F1130" s="1"/>
      <c r="G1130" s="111"/>
      <c r="H1130" s="111"/>
      <c r="I1130" s="157"/>
      <c r="J1130" s="157"/>
      <c r="K1130" s="157"/>
      <c r="L1130" s="157"/>
      <c r="M1130" s="157"/>
      <c r="N1130" s="157"/>
      <c r="O1130" s="157"/>
      <c r="P1130" s="157"/>
      <c r="Q1130" s="157"/>
      <c r="R1130" s="157"/>
      <c r="S1130" s="157"/>
      <c r="T1130" s="157"/>
      <c r="U1130" s="157"/>
      <c r="V1130" s="157"/>
      <c r="W1130" s="157"/>
      <c r="X1130" s="157"/>
      <c r="Y1130" s="157"/>
      <c r="Z1130" s="157"/>
    </row>
    <row r="1131" spans="1:26" ht="15.75" customHeight="1" x14ac:dyDescent="0.25">
      <c r="A1131" s="146"/>
      <c r="B1131" s="111"/>
      <c r="C1131" s="111"/>
      <c r="D1131" s="156"/>
      <c r="E1131" s="1"/>
      <c r="F1131" s="1"/>
      <c r="G1131" s="111"/>
      <c r="H1131" s="111"/>
      <c r="I1131" s="157"/>
      <c r="J1131" s="157"/>
      <c r="K1131" s="157"/>
      <c r="L1131" s="157"/>
      <c r="M1131" s="157"/>
      <c r="N1131" s="157"/>
      <c r="O1131" s="157"/>
      <c r="P1131" s="157"/>
      <c r="Q1131" s="157"/>
      <c r="R1131" s="157"/>
      <c r="S1131" s="157"/>
      <c r="T1131" s="157"/>
      <c r="U1131" s="157"/>
      <c r="V1131" s="157"/>
      <c r="W1131" s="157"/>
      <c r="X1131" s="157"/>
      <c r="Y1131" s="157"/>
      <c r="Z1131" s="157"/>
    </row>
    <row r="1132" spans="1:26" ht="15.75" customHeight="1" x14ac:dyDescent="0.25">
      <c r="A1132" s="146"/>
      <c r="B1132" s="111"/>
      <c r="C1132" s="111"/>
      <c r="D1132" s="156"/>
      <c r="E1132" s="1"/>
      <c r="F1132" s="1"/>
      <c r="G1132" s="111"/>
      <c r="H1132" s="111"/>
      <c r="I1132" s="157"/>
      <c r="J1132" s="157"/>
      <c r="K1132" s="157"/>
      <c r="L1132" s="157"/>
      <c r="M1132" s="157"/>
      <c r="N1132" s="157"/>
      <c r="O1132" s="157"/>
      <c r="P1132" s="157"/>
      <c r="Q1132" s="157"/>
      <c r="R1132" s="157"/>
      <c r="S1132" s="157"/>
      <c r="T1132" s="157"/>
      <c r="U1132" s="157"/>
      <c r="V1132" s="157"/>
      <c r="W1132" s="157"/>
      <c r="X1132" s="157"/>
      <c r="Y1132" s="157"/>
      <c r="Z1132" s="157"/>
    </row>
    <row r="1133" spans="1:26" ht="15.75" customHeight="1" x14ac:dyDescent="0.25">
      <c r="A1133" s="146"/>
      <c r="B1133" s="111"/>
      <c r="C1133" s="111"/>
      <c r="D1133" s="156"/>
      <c r="E1133" s="1"/>
      <c r="F1133" s="1"/>
      <c r="G1133" s="111"/>
      <c r="H1133" s="111"/>
      <c r="I1133" s="157"/>
      <c r="J1133" s="157"/>
      <c r="K1133" s="157"/>
      <c r="L1133" s="157"/>
      <c r="M1133" s="157"/>
      <c r="N1133" s="157"/>
      <c r="O1133" s="157"/>
      <c r="P1133" s="157"/>
      <c r="Q1133" s="157"/>
      <c r="R1133" s="157"/>
      <c r="S1133" s="157"/>
      <c r="T1133" s="157"/>
      <c r="U1133" s="157"/>
      <c r="V1133" s="157"/>
      <c r="W1133" s="157"/>
      <c r="X1133" s="157"/>
      <c r="Y1133" s="157"/>
      <c r="Z1133" s="157"/>
    </row>
    <row r="1134" spans="1:26" ht="15.75" customHeight="1" x14ac:dyDescent="0.25">
      <c r="A1134" s="146"/>
      <c r="B1134" s="111"/>
      <c r="C1134" s="111"/>
      <c r="D1134" s="156"/>
      <c r="E1134" s="1"/>
      <c r="F1134" s="1"/>
      <c r="G1134" s="111"/>
      <c r="H1134" s="111"/>
      <c r="I1134" s="157"/>
      <c r="J1134" s="157"/>
      <c r="K1134" s="157"/>
      <c r="L1134" s="157"/>
      <c r="M1134" s="157"/>
      <c r="N1134" s="157"/>
      <c r="O1134" s="157"/>
      <c r="P1134" s="157"/>
      <c r="Q1134" s="157"/>
      <c r="R1134" s="157"/>
      <c r="S1134" s="157"/>
      <c r="T1134" s="157"/>
      <c r="U1134" s="157"/>
      <c r="V1134" s="157"/>
      <c r="W1134" s="157"/>
      <c r="X1134" s="157"/>
      <c r="Y1134" s="157"/>
      <c r="Z1134" s="157"/>
    </row>
    <row r="1135" spans="1:26" ht="15.75" customHeight="1" x14ac:dyDescent="0.25">
      <c r="A1135" s="146"/>
      <c r="B1135" s="111"/>
      <c r="C1135" s="111"/>
      <c r="D1135" s="156"/>
      <c r="E1135" s="1"/>
      <c r="F1135" s="1"/>
      <c r="G1135" s="111"/>
      <c r="H1135" s="111"/>
      <c r="I1135" s="157"/>
      <c r="J1135" s="157"/>
      <c r="K1135" s="157"/>
      <c r="L1135" s="157"/>
      <c r="M1135" s="157"/>
      <c r="N1135" s="157"/>
      <c r="O1135" s="157"/>
      <c r="P1135" s="157"/>
      <c r="Q1135" s="157"/>
      <c r="R1135" s="157"/>
      <c r="S1135" s="157"/>
      <c r="T1135" s="157"/>
      <c r="U1135" s="157"/>
      <c r="V1135" s="157"/>
      <c r="W1135" s="157"/>
      <c r="X1135" s="157"/>
      <c r="Y1135" s="157"/>
      <c r="Z1135" s="157"/>
    </row>
    <row r="1136" spans="1:26" ht="15.75" customHeight="1" x14ac:dyDescent="0.25">
      <c r="A1136" s="146"/>
      <c r="B1136" s="111"/>
      <c r="C1136" s="111"/>
      <c r="D1136" s="156"/>
      <c r="E1136" s="1"/>
      <c r="F1136" s="1"/>
      <c r="G1136" s="111"/>
      <c r="H1136" s="111"/>
      <c r="I1136" s="157"/>
      <c r="J1136" s="157"/>
      <c r="K1136" s="157"/>
      <c r="L1136" s="157"/>
      <c r="M1136" s="157"/>
      <c r="N1136" s="157"/>
      <c r="O1136" s="157"/>
      <c r="P1136" s="157"/>
      <c r="Q1136" s="157"/>
      <c r="R1136" s="157"/>
      <c r="S1136" s="157"/>
      <c r="T1136" s="157"/>
      <c r="U1136" s="157"/>
      <c r="V1136" s="157"/>
      <c r="W1136" s="157"/>
      <c r="X1136" s="157"/>
      <c r="Y1136" s="157"/>
      <c r="Z1136" s="157"/>
    </row>
    <row r="1137" spans="1:26" ht="15.75" customHeight="1" x14ac:dyDescent="0.25">
      <c r="A1137" s="146"/>
      <c r="B1137" s="111"/>
      <c r="C1137" s="111"/>
      <c r="D1137" s="156"/>
      <c r="E1137" s="1"/>
      <c r="F1137" s="1"/>
      <c r="G1137" s="111"/>
      <c r="H1137" s="111"/>
      <c r="I1137" s="157"/>
      <c r="J1137" s="157"/>
      <c r="K1137" s="157"/>
      <c r="L1137" s="157"/>
      <c r="M1137" s="157"/>
      <c r="N1137" s="157"/>
      <c r="O1137" s="157"/>
      <c r="P1137" s="157"/>
      <c r="Q1137" s="157"/>
      <c r="R1137" s="157"/>
      <c r="S1137" s="157"/>
      <c r="T1137" s="157"/>
      <c r="U1137" s="157"/>
      <c r="V1137" s="157"/>
      <c r="W1137" s="157"/>
      <c r="X1137" s="157"/>
      <c r="Y1137" s="157"/>
      <c r="Z1137" s="157"/>
    </row>
    <row r="1138" spans="1:26" ht="15.75" customHeight="1" x14ac:dyDescent="0.25">
      <c r="A1138" s="146"/>
      <c r="B1138" s="111"/>
      <c r="C1138" s="111"/>
      <c r="D1138" s="156"/>
      <c r="E1138" s="1"/>
      <c r="F1138" s="1"/>
      <c r="G1138" s="111"/>
      <c r="H1138" s="111"/>
      <c r="I1138" s="157"/>
      <c r="J1138" s="157"/>
      <c r="K1138" s="157"/>
      <c r="L1138" s="157"/>
      <c r="M1138" s="157"/>
      <c r="N1138" s="157"/>
      <c r="O1138" s="157"/>
      <c r="P1138" s="157"/>
      <c r="Q1138" s="157"/>
      <c r="R1138" s="157"/>
      <c r="S1138" s="157"/>
      <c r="T1138" s="157"/>
      <c r="U1138" s="157"/>
      <c r="V1138" s="157"/>
      <c r="W1138" s="157"/>
      <c r="X1138" s="157"/>
      <c r="Y1138" s="157"/>
      <c r="Z1138" s="157"/>
    </row>
    <row r="1139" spans="1:26" ht="15.75" customHeight="1" x14ac:dyDescent="0.25">
      <c r="A1139" s="146"/>
      <c r="B1139" s="111"/>
      <c r="C1139" s="111"/>
      <c r="D1139" s="156"/>
      <c r="E1139" s="1"/>
      <c r="F1139" s="1"/>
      <c r="G1139" s="111"/>
      <c r="H1139" s="111"/>
      <c r="I1139" s="157"/>
      <c r="J1139" s="157"/>
      <c r="K1139" s="157"/>
      <c r="L1139" s="157"/>
      <c r="M1139" s="157"/>
      <c r="N1139" s="157"/>
      <c r="O1139" s="157"/>
      <c r="P1139" s="157"/>
      <c r="Q1139" s="157"/>
      <c r="R1139" s="157"/>
      <c r="S1139" s="157"/>
      <c r="T1139" s="157"/>
      <c r="U1139" s="157"/>
      <c r="V1139" s="157"/>
      <c r="W1139" s="157"/>
      <c r="X1139" s="157"/>
      <c r="Y1139" s="157"/>
      <c r="Z1139" s="157"/>
    </row>
    <row r="1140" spans="1:26" ht="15.75" customHeight="1" x14ac:dyDescent="0.25">
      <c r="A1140" s="146"/>
      <c r="B1140" s="111"/>
      <c r="C1140" s="111"/>
      <c r="D1140" s="156"/>
      <c r="E1140" s="1"/>
      <c r="F1140" s="1"/>
      <c r="G1140" s="111"/>
      <c r="H1140" s="111"/>
      <c r="I1140" s="157"/>
      <c r="J1140" s="157"/>
      <c r="K1140" s="157"/>
      <c r="L1140" s="157"/>
      <c r="M1140" s="157"/>
      <c r="N1140" s="157"/>
      <c r="O1140" s="157"/>
      <c r="P1140" s="157"/>
      <c r="Q1140" s="157"/>
      <c r="R1140" s="157"/>
      <c r="S1140" s="157"/>
      <c r="T1140" s="157"/>
      <c r="U1140" s="157"/>
      <c r="V1140" s="157"/>
      <c r="W1140" s="157"/>
      <c r="X1140" s="157"/>
      <c r="Y1140" s="157"/>
      <c r="Z1140" s="157"/>
    </row>
    <row r="1141" spans="1:26" ht="15.75" customHeight="1" x14ac:dyDescent="0.25">
      <c r="A1141" s="146"/>
      <c r="B1141" s="111"/>
      <c r="C1141" s="111"/>
      <c r="D1141" s="156"/>
      <c r="E1141" s="1"/>
      <c r="F1141" s="1"/>
      <c r="G1141" s="111"/>
      <c r="H1141" s="111"/>
      <c r="I1141" s="157"/>
      <c r="J1141" s="157"/>
      <c r="K1141" s="157"/>
      <c r="L1141" s="157"/>
      <c r="M1141" s="157"/>
      <c r="N1141" s="157"/>
      <c r="O1141" s="157"/>
      <c r="P1141" s="157"/>
      <c r="Q1141" s="157"/>
      <c r="R1141" s="157"/>
      <c r="S1141" s="157"/>
      <c r="T1141" s="157"/>
      <c r="U1141" s="157"/>
      <c r="V1141" s="157"/>
      <c r="W1141" s="157"/>
      <c r="X1141" s="157"/>
      <c r="Y1141" s="157"/>
      <c r="Z1141" s="157"/>
    </row>
    <row r="1142" spans="1:26" ht="15.75" customHeight="1" x14ac:dyDescent="0.25">
      <c r="A1142" s="146"/>
      <c r="B1142" s="111"/>
      <c r="C1142" s="111"/>
      <c r="D1142" s="156"/>
      <c r="E1142" s="1"/>
      <c r="F1142" s="1"/>
      <c r="G1142" s="111"/>
      <c r="H1142" s="111"/>
      <c r="I1142" s="157"/>
      <c r="J1142" s="157"/>
      <c r="K1142" s="157"/>
      <c r="L1142" s="157"/>
      <c r="M1142" s="157"/>
      <c r="N1142" s="157"/>
      <c r="O1142" s="157"/>
      <c r="P1142" s="157"/>
      <c r="Q1142" s="157"/>
      <c r="R1142" s="157"/>
      <c r="S1142" s="157"/>
      <c r="T1142" s="157"/>
      <c r="U1142" s="157"/>
      <c r="V1142" s="157"/>
      <c r="W1142" s="157"/>
      <c r="X1142" s="157"/>
      <c r="Y1142" s="157"/>
      <c r="Z1142" s="157"/>
    </row>
    <row r="1143" spans="1:26" ht="15.75" customHeight="1" x14ac:dyDescent="0.25">
      <c r="A1143" s="146"/>
      <c r="B1143" s="111"/>
      <c r="C1143" s="111"/>
      <c r="D1143" s="156"/>
      <c r="E1143" s="1"/>
      <c r="F1143" s="1"/>
      <c r="G1143" s="111"/>
      <c r="H1143" s="111"/>
      <c r="I1143" s="157"/>
      <c r="J1143" s="157"/>
      <c r="K1143" s="157"/>
      <c r="L1143" s="157"/>
      <c r="M1143" s="157"/>
      <c r="N1143" s="157"/>
      <c r="O1143" s="157"/>
      <c r="P1143" s="157"/>
      <c r="Q1143" s="157"/>
      <c r="R1143" s="157"/>
      <c r="S1143" s="157"/>
      <c r="T1143" s="157"/>
      <c r="U1143" s="157"/>
      <c r="V1143" s="157"/>
      <c r="W1143" s="157"/>
      <c r="X1143" s="157"/>
      <c r="Y1143" s="157"/>
      <c r="Z1143" s="157"/>
    </row>
    <row r="1144" spans="1:26" ht="15.75" customHeight="1" x14ac:dyDescent="0.25">
      <c r="A1144" s="146"/>
      <c r="B1144" s="111"/>
      <c r="C1144" s="111"/>
      <c r="D1144" s="156"/>
      <c r="E1144" s="1"/>
      <c r="F1144" s="1"/>
      <c r="G1144" s="111"/>
      <c r="H1144" s="111"/>
      <c r="I1144" s="157"/>
      <c r="J1144" s="157"/>
      <c r="K1144" s="157"/>
      <c r="L1144" s="157"/>
      <c r="M1144" s="157"/>
      <c r="N1144" s="157"/>
      <c r="O1144" s="157"/>
      <c r="P1144" s="157"/>
      <c r="Q1144" s="157"/>
      <c r="R1144" s="157"/>
      <c r="S1144" s="157"/>
      <c r="T1144" s="157"/>
      <c r="U1144" s="157"/>
      <c r="V1144" s="157"/>
      <c r="W1144" s="157"/>
      <c r="X1144" s="157"/>
      <c r="Y1144" s="157"/>
      <c r="Z1144" s="157"/>
    </row>
    <row r="1145" spans="1:26" ht="15.75" customHeight="1" x14ac:dyDescent="0.25">
      <c r="A1145" s="146"/>
      <c r="B1145" s="111"/>
      <c r="C1145" s="111"/>
      <c r="D1145" s="156"/>
      <c r="E1145" s="1"/>
      <c r="F1145" s="1"/>
      <c r="G1145" s="111"/>
      <c r="H1145" s="111"/>
      <c r="I1145" s="157"/>
      <c r="J1145" s="157"/>
      <c r="K1145" s="157"/>
      <c r="L1145" s="157"/>
      <c r="M1145" s="157"/>
      <c r="N1145" s="157"/>
      <c r="O1145" s="157"/>
      <c r="P1145" s="157"/>
      <c r="Q1145" s="157"/>
      <c r="R1145" s="157"/>
      <c r="S1145" s="157"/>
      <c r="T1145" s="157"/>
      <c r="U1145" s="157"/>
      <c r="V1145" s="157"/>
      <c r="W1145" s="157"/>
      <c r="X1145" s="157"/>
      <c r="Y1145" s="157"/>
      <c r="Z1145" s="157"/>
    </row>
    <row r="1146" spans="1:26" ht="15.75" customHeight="1" x14ac:dyDescent="0.25">
      <c r="A1146" s="146"/>
      <c r="B1146" s="111"/>
      <c r="C1146" s="111"/>
      <c r="D1146" s="156"/>
      <c r="E1146" s="1"/>
      <c r="F1146" s="1"/>
      <c r="G1146" s="111"/>
      <c r="H1146" s="111"/>
      <c r="I1146" s="157"/>
      <c r="J1146" s="157"/>
      <c r="K1146" s="157"/>
      <c r="L1146" s="157"/>
      <c r="M1146" s="157"/>
      <c r="N1146" s="157"/>
      <c r="O1146" s="157"/>
      <c r="P1146" s="157"/>
      <c r="Q1146" s="157"/>
      <c r="R1146" s="157"/>
      <c r="S1146" s="157"/>
      <c r="T1146" s="157"/>
      <c r="U1146" s="157"/>
      <c r="V1146" s="157"/>
      <c r="W1146" s="157"/>
      <c r="X1146" s="157"/>
      <c r="Y1146" s="157"/>
      <c r="Z1146" s="157"/>
    </row>
    <row r="1147" spans="1:26" ht="15.75" customHeight="1" x14ac:dyDescent="0.25">
      <c r="A1147" s="146"/>
      <c r="B1147" s="111"/>
      <c r="C1147" s="111"/>
      <c r="D1147" s="156"/>
      <c r="E1147" s="1"/>
      <c r="F1147" s="1"/>
      <c r="G1147" s="111"/>
      <c r="H1147" s="111"/>
      <c r="I1147" s="157"/>
      <c r="J1147" s="157"/>
      <c r="K1147" s="157"/>
      <c r="L1147" s="157"/>
      <c r="M1147" s="157"/>
      <c r="N1147" s="157"/>
      <c r="O1147" s="157"/>
      <c r="P1147" s="157"/>
      <c r="Q1147" s="157"/>
      <c r="R1147" s="157"/>
      <c r="S1147" s="157"/>
      <c r="T1147" s="157"/>
      <c r="U1147" s="157"/>
      <c r="V1147" s="157"/>
      <c r="W1147" s="157"/>
      <c r="X1147" s="157"/>
      <c r="Y1147" s="157"/>
      <c r="Z1147" s="157"/>
    </row>
    <row r="1148" spans="1:26" ht="15.75" customHeight="1" x14ac:dyDescent="0.25">
      <c r="A1148" s="216"/>
      <c r="B1148" s="157"/>
      <c r="C1148" s="157"/>
      <c r="D1148" s="157"/>
      <c r="E1148" s="157"/>
      <c r="F1148" s="157"/>
      <c r="G1148" s="157"/>
      <c r="H1148" s="157"/>
      <c r="I1148" s="157"/>
      <c r="J1148" s="157"/>
      <c r="K1148" s="157"/>
      <c r="L1148" s="157"/>
      <c r="M1148" s="157"/>
      <c r="N1148" s="157"/>
      <c r="O1148" s="157"/>
      <c r="P1148" s="157"/>
      <c r="Q1148" s="157"/>
      <c r="R1148" s="157"/>
      <c r="S1148" s="157"/>
      <c r="T1148" s="157"/>
      <c r="U1148" s="157"/>
      <c r="V1148" s="157"/>
      <c r="W1148" s="157"/>
      <c r="X1148" s="157"/>
      <c r="Y1148" s="157"/>
      <c r="Z1148" s="157"/>
    </row>
    <row r="1149" spans="1:26" ht="15.75" customHeight="1" x14ac:dyDescent="0.25">
      <c r="A1149" s="216"/>
      <c r="B1149" s="157"/>
      <c r="C1149" s="157"/>
      <c r="D1149" s="157"/>
      <c r="E1149" s="157"/>
      <c r="F1149" s="157"/>
      <c r="G1149" s="157"/>
      <c r="H1149" s="157"/>
      <c r="I1149" s="157"/>
      <c r="J1149" s="157"/>
      <c r="K1149" s="157"/>
      <c r="L1149" s="157"/>
      <c r="M1149" s="157"/>
      <c r="N1149" s="157"/>
      <c r="O1149" s="157"/>
      <c r="P1149" s="157"/>
      <c r="Q1149" s="157"/>
      <c r="R1149" s="157"/>
      <c r="S1149" s="157"/>
      <c r="T1149" s="157"/>
      <c r="U1149" s="157"/>
      <c r="V1149" s="157"/>
      <c r="W1149" s="157"/>
      <c r="X1149" s="157"/>
      <c r="Y1149" s="157"/>
      <c r="Z1149" s="157"/>
    </row>
    <row r="1150" spans="1:26" ht="15.75" customHeight="1" x14ac:dyDescent="0.25">
      <c r="A1150" s="216"/>
      <c r="B1150" s="157"/>
      <c r="C1150" s="157"/>
      <c r="D1150" s="157"/>
      <c r="E1150" s="157"/>
      <c r="F1150" s="157"/>
      <c r="G1150" s="157"/>
      <c r="H1150" s="157"/>
      <c r="I1150" s="157"/>
      <c r="J1150" s="157"/>
      <c r="K1150" s="157"/>
      <c r="L1150" s="157"/>
      <c r="M1150" s="157"/>
      <c r="N1150" s="157"/>
      <c r="O1150" s="157"/>
      <c r="P1150" s="157"/>
      <c r="Q1150" s="157"/>
      <c r="R1150" s="157"/>
      <c r="S1150" s="157"/>
      <c r="T1150" s="157"/>
      <c r="U1150" s="157"/>
      <c r="V1150" s="157"/>
      <c r="W1150" s="157"/>
      <c r="X1150" s="157"/>
      <c r="Y1150" s="157"/>
      <c r="Z1150" s="157"/>
    </row>
    <row r="1151" spans="1:26" ht="15.75" customHeight="1" x14ac:dyDescent="0.25">
      <c r="A1151" s="216"/>
      <c r="B1151" s="157"/>
      <c r="C1151" s="157"/>
      <c r="D1151" s="157"/>
      <c r="E1151" s="157"/>
      <c r="F1151" s="157"/>
      <c r="G1151" s="157"/>
      <c r="H1151" s="157"/>
      <c r="I1151" s="157"/>
      <c r="J1151" s="157"/>
      <c r="K1151" s="157"/>
      <c r="L1151" s="157"/>
      <c r="M1151" s="157"/>
      <c r="N1151" s="157"/>
      <c r="O1151" s="157"/>
      <c r="P1151" s="157"/>
      <c r="Q1151" s="157"/>
      <c r="R1151" s="157"/>
      <c r="S1151" s="157"/>
      <c r="T1151" s="157"/>
      <c r="U1151" s="157"/>
      <c r="V1151" s="157"/>
      <c r="W1151" s="157"/>
      <c r="X1151" s="157"/>
      <c r="Y1151" s="157"/>
      <c r="Z1151" s="157"/>
    </row>
    <row r="1152" spans="1:26" ht="15.75" customHeight="1" x14ac:dyDescent="0.25">
      <c r="A1152" s="216"/>
      <c r="B1152" s="157"/>
      <c r="C1152" s="157"/>
      <c r="D1152" s="157"/>
      <c r="E1152" s="157"/>
      <c r="F1152" s="157"/>
      <c r="G1152" s="157"/>
      <c r="H1152" s="157"/>
      <c r="I1152" s="157"/>
      <c r="J1152" s="157"/>
      <c r="K1152" s="157"/>
      <c r="L1152" s="157"/>
      <c r="M1152" s="157"/>
      <c r="N1152" s="157"/>
      <c r="O1152" s="157"/>
      <c r="P1152" s="157"/>
      <c r="Q1152" s="157"/>
      <c r="R1152" s="157"/>
      <c r="S1152" s="157"/>
      <c r="T1152" s="157"/>
      <c r="U1152" s="157"/>
      <c r="V1152" s="157"/>
      <c r="W1152" s="157"/>
      <c r="X1152" s="157"/>
      <c r="Y1152" s="157"/>
      <c r="Z1152" s="157"/>
    </row>
    <row r="1153" spans="1:26" ht="15.75" customHeight="1" x14ac:dyDescent="0.25">
      <c r="A1153" s="216"/>
      <c r="B1153" s="157"/>
      <c r="C1153" s="157"/>
      <c r="D1153" s="157"/>
      <c r="E1153" s="157"/>
      <c r="F1153" s="157"/>
      <c r="G1153" s="157"/>
      <c r="H1153" s="157"/>
      <c r="I1153" s="157"/>
      <c r="J1153" s="157"/>
      <c r="K1153" s="157"/>
      <c r="L1153" s="157"/>
      <c r="M1153" s="157"/>
      <c r="N1153" s="157"/>
      <c r="O1153" s="157"/>
      <c r="P1153" s="157"/>
      <c r="Q1153" s="157"/>
      <c r="R1153" s="157"/>
      <c r="S1153" s="157"/>
      <c r="T1153" s="157"/>
      <c r="U1153" s="157"/>
      <c r="V1153" s="157"/>
      <c r="W1153" s="157"/>
      <c r="X1153" s="157"/>
      <c r="Y1153" s="157"/>
      <c r="Z1153" s="157"/>
    </row>
    <row r="1154" spans="1:26" ht="15.75" customHeight="1" x14ac:dyDescent="0.25">
      <c r="A1154" s="216"/>
      <c r="B1154" s="157"/>
      <c r="C1154" s="157"/>
      <c r="D1154" s="157"/>
      <c r="E1154" s="157"/>
      <c r="F1154" s="157"/>
      <c r="G1154" s="157"/>
      <c r="H1154" s="157"/>
      <c r="I1154" s="157"/>
      <c r="J1154" s="157"/>
      <c r="K1154" s="157"/>
      <c r="L1154" s="157"/>
      <c r="M1154" s="157"/>
      <c r="N1154" s="157"/>
      <c r="O1154" s="157"/>
      <c r="P1154" s="157"/>
      <c r="Q1154" s="157"/>
      <c r="R1154" s="157"/>
      <c r="S1154" s="157"/>
      <c r="T1154" s="157"/>
      <c r="U1154" s="157"/>
      <c r="V1154" s="157"/>
      <c r="W1154" s="157"/>
      <c r="X1154" s="157"/>
      <c r="Y1154" s="157"/>
      <c r="Z1154" s="157"/>
    </row>
    <row r="1155" spans="1:26" ht="15.75" customHeight="1" x14ac:dyDescent="0.25">
      <c r="A1155" s="216"/>
      <c r="B1155" s="157"/>
      <c r="C1155" s="157"/>
      <c r="D1155" s="157"/>
      <c r="E1155" s="157"/>
      <c r="F1155" s="157"/>
      <c r="G1155" s="157"/>
      <c r="H1155" s="157"/>
      <c r="I1155" s="157"/>
      <c r="J1155" s="157"/>
      <c r="K1155" s="157"/>
      <c r="L1155" s="157"/>
      <c r="M1155" s="157"/>
      <c r="N1155" s="157"/>
      <c r="O1155" s="157"/>
      <c r="P1155" s="157"/>
      <c r="Q1155" s="157"/>
      <c r="R1155" s="157"/>
      <c r="S1155" s="157"/>
      <c r="T1155" s="157"/>
      <c r="U1155" s="157"/>
      <c r="V1155" s="157"/>
      <c r="W1155" s="157"/>
      <c r="X1155" s="157"/>
      <c r="Y1155" s="157"/>
      <c r="Z1155" s="157"/>
    </row>
    <row r="1156" spans="1:26" ht="15.75" customHeight="1" x14ac:dyDescent="0.25">
      <c r="A1156" s="216"/>
      <c r="B1156" s="157"/>
      <c r="C1156" s="157"/>
      <c r="D1156" s="157"/>
      <c r="E1156" s="157"/>
      <c r="F1156" s="157"/>
      <c r="G1156" s="157"/>
      <c r="H1156" s="157"/>
      <c r="I1156" s="157"/>
      <c r="J1156" s="157"/>
      <c r="K1156" s="157"/>
      <c r="L1156" s="157"/>
      <c r="M1156" s="157"/>
      <c r="N1156" s="157"/>
      <c r="O1156" s="157"/>
      <c r="P1156" s="157"/>
      <c r="Q1156" s="157"/>
      <c r="R1156" s="157"/>
      <c r="S1156" s="157"/>
      <c r="T1156" s="157"/>
      <c r="U1156" s="157"/>
      <c r="V1156" s="157"/>
      <c r="W1156" s="157"/>
      <c r="X1156" s="157"/>
      <c r="Y1156" s="157"/>
      <c r="Z1156" s="157"/>
    </row>
    <row r="1157" spans="1:26" ht="15.75" customHeight="1" x14ac:dyDescent="0.25">
      <c r="A1157" s="216"/>
      <c r="B1157" s="157"/>
      <c r="C1157" s="157"/>
      <c r="D1157" s="157"/>
      <c r="E1157" s="157"/>
      <c r="F1157" s="157"/>
      <c r="G1157" s="157"/>
      <c r="H1157" s="157"/>
      <c r="I1157" s="157"/>
      <c r="J1157" s="157"/>
      <c r="K1157" s="157"/>
      <c r="L1157" s="157"/>
      <c r="M1157" s="157"/>
      <c r="N1157" s="157"/>
      <c r="O1157" s="157"/>
      <c r="P1157" s="157"/>
      <c r="Q1157" s="157"/>
      <c r="R1157" s="157"/>
      <c r="S1157" s="157"/>
      <c r="T1157" s="157"/>
      <c r="U1157" s="157"/>
      <c r="V1157" s="157"/>
      <c r="W1157" s="157"/>
      <c r="X1157" s="157"/>
      <c r="Y1157" s="157"/>
      <c r="Z1157" s="157"/>
    </row>
    <row r="1158" spans="1:26" ht="15.75" customHeight="1" x14ac:dyDescent="0.25">
      <c r="A1158" s="216"/>
      <c r="B1158" s="157"/>
      <c r="C1158" s="157"/>
      <c r="D1158" s="157"/>
      <c r="E1158" s="157"/>
      <c r="F1158" s="157"/>
      <c r="G1158" s="157"/>
      <c r="H1158" s="157"/>
      <c r="I1158" s="157"/>
      <c r="J1158" s="157"/>
      <c r="K1158" s="157"/>
      <c r="L1158" s="157"/>
      <c r="M1158" s="157"/>
      <c r="N1158" s="157"/>
      <c r="O1158" s="157"/>
      <c r="P1158" s="157"/>
      <c r="Q1158" s="157"/>
      <c r="R1158" s="157"/>
      <c r="S1158" s="157"/>
      <c r="T1158" s="157"/>
      <c r="U1158" s="157"/>
      <c r="V1158" s="157"/>
      <c r="W1158" s="157"/>
      <c r="X1158" s="157"/>
      <c r="Y1158" s="157"/>
      <c r="Z1158" s="157"/>
    </row>
    <row r="1159" spans="1:26" ht="15.75" customHeight="1" x14ac:dyDescent="0.25">
      <c r="A1159" s="216"/>
      <c r="B1159" s="157"/>
      <c r="C1159" s="157"/>
      <c r="D1159" s="157"/>
      <c r="E1159" s="157"/>
      <c r="F1159" s="157"/>
      <c r="G1159" s="157"/>
      <c r="H1159" s="157"/>
      <c r="I1159" s="157"/>
      <c r="J1159" s="157"/>
      <c r="K1159" s="157"/>
      <c r="L1159" s="157"/>
      <c r="M1159" s="157"/>
      <c r="N1159" s="157"/>
      <c r="O1159" s="157"/>
      <c r="P1159" s="157"/>
      <c r="Q1159" s="157"/>
      <c r="R1159" s="157"/>
      <c r="S1159" s="157"/>
      <c r="T1159" s="157"/>
      <c r="U1159" s="157"/>
      <c r="V1159" s="157"/>
      <c r="W1159" s="157"/>
      <c r="X1159" s="157"/>
      <c r="Y1159" s="157"/>
      <c r="Z1159" s="157"/>
    </row>
    <row r="1160" spans="1:26" ht="15.75" customHeight="1" x14ac:dyDescent="0.25">
      <c r="A1160" s="216"/>
      <c r="B1160" s="157"/>
      <c r="C1160" s="157"/>
      <c r="D1160" s="157"/>
      <c r="E1160" s="157"/>
      <c r="F1160" s="157"/>
      <c r="G1160" s="157"/>
      <c r="H1160" s="157"/>
      <c r="I1160" s="157"/>
      <c r="J1160" s="157"/>
      <c r="K1160" s="157"/>
      <c r="L1160" s="157"/>
      <c r="M1160" s="157"/>
      <c r="N1160" s="157"/>
      <c r="O1160" s="157"/>
      <c r="P1160" s="157"/>
      <c r="Q1160" s="157"/>
      <c r="R1160" s="157"/>
      <c r="S1160" s="157"/>
      <c r="T1160" s="157"/>
      <c r="U1160" s="157"/>
      <c r="V1160" s="157"/>
      <c r="W1160" s="157"/>
      <c r="X1160" s="157"/>
      <c r="Y1160" s="157"/>
      <c r="Z1160" s="157"/>
    </row>
    <row r="1161" spans="1:26" ht="15.75" customHeight="1" x14ac:dyDescent="0.25">
      <c r="A1161" s="216"/>
      <c r="B1161" s="157"/>
      <c r="C1161" s="157"/>
      <c r="D1161" s="157"/>
      <c r="E1161" s="157"/>
      <c r="F1161" s="157"/>
      <c r="G1161" s="157"/>
      <c r="H1161" s="157"/>
      <c r="I1161" s="157"/>
      <c r="J1161" s="157"/>
      <c r="K1161" s="157"/>
      <c r="L1161" s="157"/>
      <c r="M1161" s="157"/>
      <c r="N1161" s="157"/>
      <c r="O1161" s="157"/>
      <c r="P1161" s="157"/>
      <c r="Q1161" s="157"/>
      <c r="R1161" s="157"/>
      <c r="S1161" s="157"/>
      <c r="T1161" s="157"/>
      <c r="U1161" s="157"/>
      <c r="V1161" s="157"/>
      <c r="W1161" s="157"/>
      <c r="X1161" s="157"/>
      <c r="Y1161" s="157"/>
      <c r="Z1161" s="157"/>
    </row>
    <row r="1162" spans="1:26" ht="15.75" customHeight="1" x14ac:dyDescent="0.25">
      <c r="A1162" s="216"/>
      <c r="B1162" s="157"/>
      <c r="C1162" s="157"/>
      <c r="D1162" s="157"/>
      <c r="E1162" s="157"/>
      <c r="F1162" s="157"/>
      <c r="G1162" s="157"/>
      <c r="H1162" s="157"/>
      <c r="I1162" s="157"/>
      <c r="J1162" s="157"/>
      <c r="K1162" s="157"/>
      <c r="L1162" s="157"/>
      <c r="M1162" s="157"/>
      <c r="N1162" s="157"/>
      <c r="O1162" s="157"/>
      <c r="P1162" s="157"/>
      <c r="Q1162" s="157"/>
      <c r="R1162" s="157"/>
      <c r="S1162" s="157"/>
      <c r="T1162" s="157"/>
      <c r="U1162" s="157"/>
      <c r="V1162" s="157"/>
      <c r="W1162" s="157"/>
      <c r="X1162" s="157"/>
      <c r="Y1162" s="157"/>
      <c r="Z1162" s="157"/>
    </row>
    <row r="1163" spans="1:26" ht="15.75" customHeight="1" x14ac:dyDescent="0.25">
      <c r="A1163" s="216"/>
      <c r="B1163" s="157"/>
      <c r="C1163" s="157"/>
      <c r="D1163" s="157"/>
      <c r="E1163" s="157"/>
      <c r="F1163" s="157"/>
      <c r="G1163" s="157"/>
      <c r="H1163" s="157"/>
      <c r="I1163" s="157"/>
      <c r="J1163" s="157"/>
      <c r="K1163" s="157"/>
      <c r="L1163" s="157"/>
      <c r="M1163" s="157"/>
      <c r="N1163" s="157"/>
      <c r="O1163" s="157"/>
      <c r="P1163" s="157"/>
      <c r="Q1163" s="157"/>
      <c r="R1163" s="157"/>
      <c r="S1163" s="157"/>
      <c r="T1163" s="157"/>
      <c r="U1163" s="157"/>
      <c r="V1163" s="157"/>
      <c r="W1163" s="157"/>
      <c r="X1163" s="157"/>
      <c r="Y1163" s="157"/>
      <c r="Z1163" s="157"/>
    </row>
    <row r="1164" spans="1:26" ht="15.75" customHeight="1" x14ac:dyDescent="0.25">
      <c r="A1164" s="216"/>
      <c r="B1164" s="157"/>
      <c r="C1164" s="157"/>
      <c r="D1164" s="157"/>
      <c r="E1164" s="157"/>
      <c r="F1164" s="157"/>
      <c r="G1164" s="157"/>
      <c r="H1164" s="157"/>
      <c r="I1164" s="157"/>
      <c r="J1164" s="157"/>
      <c r="K1164" s="157"/>
      <c r="L1164" s="157"/>
      <c r="M1164" s="157"/>
      <c r="N1164" s="157"/>
      <c r="O1164" s="157"/>
      <c r="P1164" s="157"/>
      <c r="Q1164" s="157"/>
      <c r="R1164" s="157"/>
      <c r="S1164" s="157"/>
      <c r="T1164" s="157"/>
      <c r="U1164" s="157"/>
      <c r="V1164" s="157"/>
      <c r="W1164" s="157"/>
      <c r="X1164" s="157"/>
      <c r="Y1164" s="157"/>
      <c r="Z1164" s="157"/>
    </row>
    <row r="1165" spans="1:26" ht="15.75" customHeight="1" x14ac:dyDescent="0.25">
      <c r="A1165" s="216"/>
      <c r="B1165" s="157"/>
      <c r="C1165" s="157"/>
      <c r="D1165" s="157"/>
      <c r="E1165" s="157"/>
      <c r="F1165" s="157"/>
      <c r="G1165" s="157"/>
      <c r="H1165" s="157"/>
      <c r="I1165" s="157"/>
      <c r="J1165" s="157"/>
      <c r="K1165" s="157"/>
      <c r="L1165" s="157"/>
      <c r="M1165" s="157"/>
      <c r="N1165" s="157"/>
      <c r="O1165" s="157"/>
      <c r="P1165" s="157"/>
      <c r="Q1165" s="157"/>
      <c r="R1165" s="157"/>
      <c r="S1165" s="157"/>
      <c r="T1165" s="157"/>
      <c r="U1165" s="157"/>
      <c r="V1165" s="157"/>
      <c r="W1165" s="157"/>
      <c r="X1165" s="157"/>
      <c r="Y1165" s="157"/>
      <c r="Z1165" s="157"/>
    </row>
    <row r="1166" spans="1:26" ht="15.75" customHeight="1" x14ac:dyDescent="0.25">
      <c r="A1166" s="216"/>
      <c r="B1166" s="157"/>
      <c r="C1166" s="157"/>
      <c r="D1166" s="157"/>
      <c r="E1166" s="157"/>
      <c r="F1166" s="157"/>
      <c r="G1166" s="157"/>
      <c r="H1166" s="157"/>
      <c r="I1166" s="157"/>
      <c r="J1166" s="157"/>
      <c r="K1166" s="157"/>
      <c r="L1166" s="157"/>
      <c r="M1166" s="157"/>
      <c r="N1166" s="157"/>
      <c r="O1166" s="157"/>
      <c r="P1166" s="157"/>
      <c r="Q1166" s="157"/>
      <c r="R1166" s="157"/>
      <c r="S1166" s="157"/>
      <c r="T1166" s="157"/>
      <c r="U1166" s="157"/>
      <c r="V1166" s="157"/>
      <c r="W1166" s="157"/>
      <c r="X1166" s="157"/>
      <c r="Y1166" s="157"/>
      <c r="Z1166" s="157"/>
    </row>
    <row r="1167" spans="1:26" ht="15.75" customHeight="1" x14ac:dyDescent="0.25">
      <c r="A1167" s="216"/>
      <c r="B1167" s="157"/>
      <c r="C1167" s="157"/>
      <c r="D1167" s="157"/>
      <c r="E1167" s="157"/>
      <c r="F1167" s="157"/>
      <c r="G1167" s="157"/>
      <c r="H1167" s="157"/>
      <c r="I1167" s="157"/>
      <c r="J1167" s="157"/>
      <c r="K1167" s="157"/>
      <c r="L1167" s="157"/>
      <c r="M1167" s="157"/>
      <c r="N1167" s="157"/>
      <c r="O1167" s="157"/>
      <c r="P1167" s="157"/>
      <c r="Q1167" s="157"/>
      <c r="R1167" s="157"/>
      <c r="S1167" s="157"/>
      <c r="T1167" s="157"/>
      <c r="U1167" s="157"/>
      <c r="V1167" s="157"/>
      <c r="W1167" s="157"/>
      <c r="X1167" s="157"/>
      <c r="Y1167" s="157"/>
      <c r="Z1167" s="157"/>
    </row>
    <row r="1168" spans="1:26" ht="15.75" customHeight="1" x14ac:dyDescent="0.25">
      <c r="A1168" s="216"/>
      <c r="B1168" s="157"/>
      <c r="C1168" s="157"/>
      <c r="D1168" s="157"/>
      <c r="E1168" s="157"/>
      <c r="F1168" s="157"/>
      <c r="G1168" s="157"/>
      <c r="H1168" s="157"/>
      <c r="I1168" s="157"/>
      <c r="J1168" s="157"/>
      <c r="K1168" s="157"/>
      <c r="L1168" s="157"/>
      <c r="M1168" s="157"/>
      <c r="N1168" s="157"/>
      <c r="O1168" s="157"/>
      <c r="P1168" s="157"/>
      <c r="Q1168" s="157"/>
      <c r="R1168" s="157"/>
      <c r="S1168" s="157"/>
      <c r="T1168" s="157"/>
      <c r="U1168" s="157"/>
      <c r="V1168" s="157"/>
      <c r="W1168" s="157"/>
      <c r="X1168" s="157"/>
      <c r="Y1168" s="157"/>
      <c r="Z1168" s="157"/>
    </row>
    <row r="1169" spans="1:26" ht="15.75" customHeight="1" x14ac:dyDescent="0.25">
      <c r="A1169" s="216"/>
      <c r="B1169" s="157"/>
      <c r="C1169" s="157"/>
      <c r="D1169" s="157"/>
      <c r="E1169" s="157"/>
      <c r="F1169" s="157"/>
      <c r="G1169" s="157"/>
      <c r="H1169" s="157"/>
      <c r="I1169" s="157"/>
      <c r="J1169" s="157"/>
      <c r="K1169" s="157"/>
      <c r="L1169" s="157"/>
      <c r="M1169" s="157"/>
      <c r="N1169" s="157"/>
      <c r="O1169" s="157"/>
      <c r="P1169" s="157"/>
      <c r="Q1169" s="157"/>
      <c r="R1169" s="157"/>
      <c r="S1169" s="157"/>
      <c r="T1169" s="157"/>
      <c r="U1169" s="157"/>
      <c r="V1169" s="157"/>
      <c r="W1169" s="157"/>
      <c r="X1169" s="157"/>
      <c r="Y1169" s="157"/>
      <c r="Z1169" s="157"/>
    </row>
    <row r="1170" spans="1:26" ht="15.75" customHeight="1" x14ac:dyDescent="0.25">
      <c r="A1170" s="216"/>
      <c r="B1170" s="157"/>
      <c r="C1170" s="157"/>
      <c r="D1170" s="157"/>
      <c r="E1170" s="157"/>
      <c r="F1170" s="157"/>
      <c r="G1170" s="157"/>
      <c r="H1170" s="157"/>
      <c r="I1170" s="157"/>
      <c r="J1170" s="157"/>
      <c r="K1170" s="157"/>
      <c r="L1170" s="157"/>
      <c r="M1170" s="157"/>
      <c r="N1170" s="157"/>
      <c r="O1170" s="157"/>
      <c r="P1170" s="157"/>
      <c r="Q1170" s="157"/>
      <c r="R1170" s="157"/>
      <c r="S1170" s="157"/>
      <c r="T1170" s="157"/>
      <c r="U1170" s="157"/>
      <c r="V1170" s="157"/>
      <c r="W1170" s="157"/>
      <c r="X1170" s="157"/>
      <c r="Y1170" s="157"/>
      <c r="Z1170" s="157"/>
    </row>
    <row r="1171" spans="1:26" ht="15.75" customHeight="1" x14ac:dyDescent="0.25">
      <c r="A1171" s="216"/>
      <c r="B1171" s="157"/>
      <c r="C1171" s="157"/>
      <c r="D1171" s="157"/>
      <c r="E1171" s="157"/>
      <c r="F1171" s="157"/>
      <c r="G1171" s="157"/>
      <c r="H1171" s="157"/>
      <c r="I1171" s="157"/>
      <c r="J1171" s="157"/>
      <c r="K1171" s="157"/>
      <c r="L1171" s="157"/>
      <c r="M1171" s="157"/>
      <c r="N1171" s="157"/>
      <c r="O1171" s="157"/>
      <c r="P1171" s="157"/>
      <c r="Q1171" s="157"/>
      <c r="R1171" s="157"/>
      <c r="S1171" s="157"/>
      <c r="T1171" s="157"/>
      <c r="U1171" s="157"/>
      <c r="V1171" s="157"/>
      <c r="W1171" s="157"/>
      <c r="X1171" s="157"/>
      <c r="Y1171" s="157"/>
      <c r="Z1171" s="157"/>
    </row>
    <row r="1172" spans="1:26" ht="15.75" customHeight="1" x14ac:dyDescent="0.25">
      <c r="A1172" s="216"/>
      <c r="B1172" s="157"/>
      <c r="C1172" s="157"/>
      <c r="D1172" s="157"/>
      <c r="E1172" s="157"/>
      <c r="F1172" s="157"/>
      <c r="G1172" s="157"/>
      <c r="H1172" s="157"/>
      <c r="I1172" s="157"/>
      <c r="J1172" s="157"/>
      <c r="K1172" s="157"/>
      <c r="L1172" s="157"/>
      <c r="M1172" s="157"/>
      <c r="N1172" s="157"/>
      <c r="O1172" s="157"/>
      <c r="P1172" s="157"/>
      <c r="Q1172" s="157"/>
      <c r="R1172" s="157"/>
      <c r="S1172" s="157"/>
      <c r="T1172" s="157"/>
      <c r="U1172" s="157"/>
      <c r="V1172" s="157"/>
      <c r="W1172" s="157"/>
      <c r="X1172" s="157"/>
      <c r="Y1172" s="157"/>
      <c r="Z1172" s="157"/>
    </row>
    <row r="1173" spans="1:26" ht="15.75" customHeight="1" x14ac:dyDescent="0.25">
      <c r="A1173" s="216"/>
      <c r="B1173" s="157"/>
      <c r="C1173" s="157"/>
      <c r="D1173" s="157"/>
      <c r="E1173" s="157"/>
      <c r="F1173" s="157"/>
      <c r="G1173" s="157"/>
      <c r="H1173" s="157"/>
      <c r="I1173" s="157"/>
      <c r="J1173" s="157"/>
      <c r="K1173" s="157"/>
      <c r="L1173" s="157"/>
      <c r="M1173" s="157"/>
      <c r="N1173" s="157"/>
      <c r="O1173" s="157"/>
      <c r="P1173" s="157"/>
      <c r="Q1173" s="157"/>
      <c r="R1173" s="157"/>
      <c r="S1173" s="157"/>
      <c r="T1173" s="157"/>
      <c r="U1173" s="157"/>
      <c r="V1173" s="157"/>
      <c r="W1173" s="157"/>
      <c r="X1173" s="157"/>
      <c r="Y1173" s="157"/>
      <c r="Z1173" s="157"/>
    </row>
    <row r="1174" spans="1:26" ht="15.75" customHeight="1" x14ac:dyDescent="0.25">
      <c r="A1174" s="216"/>
      <c r="B1174" s="157"/>
      <c r="C1174" s="157"/>
      <c r="D1174" s="157"/>
      <c r="E1174" s="157"/>
      <c r="F1174" s="157"/>
      <c r="G1174" s="157"/>
      <c r="H1174" s="157"/>
      <c r="I1174" s="157"/>
      <c r="J1174" s="157"/>
      <c r="K1174" s="157"/>
      <c r="L1174" s="157"/>
      <c r="M1174" s="157"/>
      <c r="N1174" s="157"/>
      <c r="O1174" s="157"/>
      <c r="P1174" s="157"/>
      <c r="Q1174" s="157"/>
      <c r="R1174" s="157"/>
      <c r="S1174" s="157"/>
      <c r="T1174" s="157"/>
      <c r="U1174" s="157"/>
      <c r="V1174" s="157"/>
      <c r="W1174" s="157"/>
      <c r="X1174" s="157"/>
      <c r="Y1174" s="157"/>
      <c r="Z1174" s="157"/>
    </row>
    <row r="1175" spans="1:26" ht="15.75" customHeight="1" x14ac:dyDescent="0.25">
      <c r="A1175" s="216"/>
      <c r="B1175" s="157"/>
      <c r="C1175" s="157"/>
      <c r="D1175" s="157"/>
      <c r="E1175" s="157"/>
      <c r="F1175" s="157"/>
      <c r="G1175" s="157"/>
      <c r="H1175" s="157"/>
      <c r="I1175" s="157"/>
      <c r="J1175" s="157"/>
      <c r="K1175" s="157"/>
      <c r="L1175" s="157"/>
      <c r="M1175" s="157"/>
      <c r="N1175" s="157"/>
      <c r="O1175" s="157"/>
      <c r="P1175" s="157"/>
      <c r="Q1175" s="157"/>
      <c r="R1175" s="157"/>
      <c r="S1175" s="157"/>
      <c r="T1175" s="157"/>
      <c r="U1175" s="157"/>
      <c r="V1175" s="157"/>
      <c r="W1175" s="157"/>
      <c r="X1175" s="157"/>
      <c r="Y1175" s="157"/>
      <c r="Z1175" s="157"/>
    </row>
    <row r="1176" spans="1:26" ht="15.75" customHeight="1" x14ac:dyDescent="0.25">
      <c r="A1176" s="216"/>
      <c r="B1176" s="157"/>
      <c r="C1176" s="157"/>
      <c r="D1176" s="157"/>
      <c r="E1176" s="157"/>
      <c r="F1176" s="157"/>
      <c r="G1176" s="157"/>
      <c r="H1176" s="157"/>
      <c r="I1176" s="157"/>
      <c r="J1176" s="157"/>
      <c r="K1176" s="157"/>
      <c r="L1176" s="157"/>
      <c r="M1176" s="157"/>
      <c r="N1176" s="157"/>
      <c r="O1176" s="157"/>
      <c r="P1176" s="157"/>
      <c r="Q1176" s="157"/>
      <c r="R1176" s="157"/>
      <c r="S1176" s="157"/>
      <c r="T1176" s="157"/>
      <c r="U1176" s="157"/>
      <c r="V1176" s="157"/>
      <c r="W1176" s="157"/>
      <c r="X1176" s="157"/>
      <c r="Y1176" s="157"/>
      <c r="Z1176" s="157"/>
    </row>
    <row r="1177" spans="1:26" ht="15.75" customHeight="1" x14ac:dyDescent="0.25">
      <c r="A1177" s="216"/>
      <c r="B1177" s="157"/>
      <c r="C1177" s="157"/>
      <c r="D1177" s="157"/>
      <c r="E1177" s="157"/>
      <c r="F1177" s="157"/>
      <c r="G1177" s="157"/>
      <c r="H1177" s="157"/>
      <c r="I1177" s="157"/>
      <c r="J1177" s="157"/>
      <c r="K1177" s="157"/>
      <c r="L1177" s="157"/>
      <c r="M1177" s="157"/>
      <c r="N1177" s="157"/>
      <c r="O1177" s="157"/>
      <c r="P1177" s="157"/>
      <c r="Q1177" s="157"/>
      <c r="R1177" s="157"/>
      <c r="S1177" s="157"/>
      <c r="T1177" s="157"/>
      <c r="U1177" s="157"/>
      <c r="V1177" s="157"/>
      <c r="W1177" s="157"/>
      <c r="X1177" s="157"/>
      <c r="Y1177" s="157"/>
      <c r="Z1177" s="157"/>
    </row>
    <row r="1178" spans="1:26" ht="15.75" customHeight="1" x14ac:dyDescent="0.25">
      <c r="A1178" s="216"/>
      <c r="B1178" s="157"/>
      <c r="C1178" s="157"/>
      <c r="D1178" s="157"/>
      <c r="E1178" s="157"/>
      <c r="F1178" s="157"/>
      <c r="G1178" s="157"/>
      <c r="H1178" s="157"/>
      <c r="I1178" s="157"/>
      <c r="J1178" s="157"/>
      <c r="K1178" s="157"/>
      <c r="L1178" s="157"/>
      <c r="M1178" s="157"/>
      <c r="N1178" s="157"/>
      <c r="O1178" s="157"/>
      <c r="P1178" s="157"/>
      <c r="Q1178" s="157"/>
      <c r="R1178" s="157"/>
      <c r="S1178" s="157"/>
      <c r="T1178" s="157"/>
      <c r="U1178" s="157"/>
      <c r="V1178" s="157"/>
      <c r="W1178" s="157"/>
      <c r="X1178" s="157"/>
      <c r="Y1178" s="157"/>
      <c r="Z1178" s="157"/>
    </row>
    <row r="1179" spans="1:26" ht="15.75" customHeight="1" x14ac:dyDescent="0.25">
      <c r="A1179" s="216"/>
      <c r="B1179" s="157"/>
      <c r="C1179" s="157"/>
      <c r="D1179" s="157"/>
      <c r="E1179" s="157"/>
      <c r="F1179" s="157"/>
      <c r="G1179" s="157"/>
      <c r="H1179" s="157"/>
      <c r="I1179" s="157"/>
      <c r="J1179" s="157"/>
      <c r="K1179" s="157"/>
      <c r="L1179" s="157"/>
      <c r="M1179" s="157"/>
      <c r="N1179" s="157"/>
      <c r="O1179" s="157"/>
      <c r="P1179" s="157"/>
      <c r="Q1179" s="157"/>
      <c r="R1179" s="157"/>
      <c r="S1179" s="157"/>
      <c r="T1179" s="157"/>
      <c r="U1179" s="157"/>
      <c r="V1179" s="157"/>
      <c r="W1179" s="157"/>
      <c r="X1179" s="157"/>
      <c r="Y1179" s="157"/>
      <c r="Z1179" s="157"/>
    </row>
    <row r="1180" spans="1:26" ht="15.75" customHeight="1" x14ac:dyDescent="0.25">
      <c r="A1180" s="216"/>
      <c r="B1180" s="157"/>
      <c r="C1180" s="157"/>
      <c r="D1180" s="157"/>
      <c r="E1180" s="157"/>
      <c r="F1180" s="157"/>
      <c r="G1180" s="157"/>
      <c r="H1180" s="157"/>
      <c r="I1180" s="157"/>
      <c r="J1180" s="157"/>
      <c r="K1180" s="157"/>
      <c r="L1180" s="157"/>
      <c r="M1180" s="157"/>
      <c r="N1180" s="157"/>
      <c r="O1180" s="157"/>
      <c r="P1180" s="157"/>
      <c r="Q1180" s="157"/>
      <c r="R1180" s="157"/>
      <c r="S1180" s="157"/>
      <c r="T1180" s="157"/>
      <c r="U1180" s="157"/>
      <c r="V1180" s="157"/>
      <c r="W1180" s="157"/>
      <c r="X1180" s="157"/>
      <c r="Y1180" s="157"/>
      <c r="Z1180" s="157"/>
    </row>
    <row r="1181" spans="1:26" ht="15.75" customHeight="1" x14ac:dyDescent="0.25">
      <c r="A1181" s="216"/>
      <c r="B1181" s="157"/>
      <c r="C1181" s="157"/>
      <c r="D1181" s="157"/>
      <c r="E1181" s="157"/>
      <c r="F1181" s="157"/>
      <c r="G1181" s="157"/>
      <c r="H1181" s="157"/>
      <c r="I1181" s="157"/>
      <c r="J1181" s="157"/>
      <c r="K1181" s="157"/>
      <c r="L1181" s="157"/>
      <c r="M1181" s="157"/>
      <c r="N1181" s="157"/>
      <c r="O1181" s="157"/>
      <c r="P1181" s="157"/>
      <c r="Q1181" s="157"/>
      <c r="R1181" s="157"/>
      <c r="S1181" s="157"/>
      <c r="T1181" s="157"/>
      <c r="U1181" s="157"/>
      <c r="V1181" s="157"/>
      <c r="W1181" s="157"/>
      <c r="X1181" s="157"/>
      <c r="Y1181" s="157"/>
      <c r="Z1181" s="157"/>
    </row>
    <row r="1182" spans="1:26" ht="15.75" customHeight="1" x14ac:dyDescent="0.25">
      <c r="A1182" s="216"/>
      <c r="B1182" s="157"/>
      <c r="C1182" s="157"/>
      <c r="D1182" s="157"/>
      <c r="E1182" s="157"/>
      <c r="F1182" s="157"/>
      <c r="G1182" s="157"/>
      <c r="H1182" s="157"/>
      <c r="I1182" s="157"/>
      <c r="J1182" s="157"/>
      <c r="K1182" s="157"/>
      <c r="L1182" s="157"/>
      <c r="M1182" s="157"/>
      <c r="N1182" s="157"/>
      <c r="O1182" s="157"/>
      <c r="P1182" s="157"/>
      <c r="Q1182" s="157"/>
      <c r="R1182" s="157"/>
      <c r="S1182" s="157"/>
      <c r="T1182" s="157"/>
      <c r="U1182" s="157"/>
      <c r="V1182" s="157"/>
      <c r="W1182" s="157"/>
      <c r="X1182" s="157"/>
      <c r="Y1182" s="157"/>
      <c r="Z1182" s="157"/>
    </row>
    <row r="1183" spans="1:26" ht="15.75" customHeight="1" x14ac:dyDescent="0.25">
      <c r="A1183" s="216"/>
      <c r="B1183" s="157"/>
      <c r="C1183" s="157"/>
      <c r="D1183" s="157"/>
      <c r="E1183" s="157"/>
      <c r="F1183" s="157"/>
      <c r="G1183" s="157"/>
      <c r="H1183" s="157"/>
      <c r="I1183" s="157"/>
      <c r="J1183" s="157"/>
      <c r="K1183" s="157"/>
      <c r="L1183" s="157"/>
      <c r="M1183" s="157"/>
      <c r="N1183" s="157"/>
      <c r="O1183" s="157"/>
      <c r="P1183" s="157"/>
      <c r="Q1183" s="157"/>
      <c r="R1183" s="157"/>
      <c r="S1183" s="157"/>
      <c r="T1183" s="157"/>
      <c r="U1183" s="157"/>
      <c r="V1183" s="157"/>
      <c r="W1183" s="157"/>
      <c r="X1183" s="157"/>
      <c r="Y1183" s="157"/>
      <c r="Z1183" s="157"/>
    </row>
    <row r="1184" spans="1:26" ht="15.75" customHeight="1" x14ac:dyDescent="0.25">
      <c r="A1184" s="216"/>
      <c r="B1184" s="157"/>
      <c r="C1184" s="157"/>
      <c r="D1184" s="157"/>
      <c r="E1184" s="157"/>
      <c r="F1184" s="157"/>
      <c r="G1184" s="157"/>
      <c r="H1184" s="157"/>
      <c r="I1184" s="157"/>
      <c r="J1184" s="157"/>
      <c r="K1184" s="157"/>
      <c r="L1184" s="157"/>
      <c r="M1184" s="157"/>
      <c r="N1184" s="157"/>
      <c r="O1184" s="157"/>
      <c r="P1184" s="157"/>
      <c r="Q1184" s="157"/>
      <c r="R1184" s="157"/>
      <c r="S1184" s="157"/>
      <c r="T1184" s="157"/>
      <c r="U1184" s="157"/>
      <c r="V1184" s="157"/>
      <c r="W1184" s="157"/>
      <c r="X1184" s="157"/>
      <c r="Y1184" s="157"/>
      <c r="Z1184" s="157"/>
    </row>
    <row r="1185" spans="1:26" ht="15.75" customHeight="1" x14ac:dyDescent="0.25">
      <c r="A1185" s="216"/>
      <c r="B1185" s="157"/>
      <c r="C1185" s="157"/>
      <c r="D1185" s="157"/>
      <c r="E1185" s="157"/>
      <c r="F1185" s="157"/>
      <c r="G1185" s="157"/>
      <c r="H1185" s="157"/>
      <c r="I1185" s="157"/>
      <c r="J1185" s="157"/>
      <c r="K1185" s="157"/>
      <c r="L1185" s="157"/>
      <c r="M1185" s="157"/>
      <c r="N1185" s="157"/>
      <c r="O1185" s="157"/>
      <c r="P1185" s="157"/>
      <c r="Q1185" s="157"/>
      <c r="R1185" s="157"/>
      <c r="S1185" s="157"/>
      <c r="T1185" s="157"/>
      <c r="U1185" s="157"/>
      <c r="V1185" s="157"/>
      <c r="W1185" s="157"/>
      <c r="X1185" s="157"/>
      <c r="Y1185" s="157"/>
      <c r="Z1185" s="157"/>
    </row>
    <row r="1186" spans="1:26" ht="15.75" customHeight="1" x14ac:dyDescent="0.25">
      <c r="A1186" s="216"/>
      <c r="B1186" s="157"/>
      <c r="C1186" s="157"/>
      <c r="D1186" s="157"/>
      <c r="E1186" s="157"/>
      <c r="F1186" s="157"/>
      <c r="G1186" s="157"/>
      <c r="H1186" s="157"/>
      <c r="I1186" s="157"/>
      <c r="J1186" s="157"/>
      <c r="K1186" s="157"/>
      <c r="L1186" s="157"/>
      <c r="M1186" s="157"/>
      <c r="N1186" s="157"/>
      <c r="O1186" s="157"/>
      <c r="P1186" s="157"/>
      <c r="Q1186" s="157"/>
      <c r="R1186" s="157"/>
      <c r="S1186" s="157"/>
      <c r="T1186" s="157"/>
      <c r="U1186" s="157"/>
      <c r="V1186" s="157"/>
      <c r="W1186" s="157"/>
      <c r="X1186" s="157"/>
      <c r="Y1186" s="157"/>
      <c r="Z1186" s="157"/>
    </row>
    <row r="1187" spans="1:26" ht="15.75" customHeight="1" x14ac:dyDescent="0.25">
      <c r="A1187" s="216"/>
      <c r="B1187" s="157"/>
      <c r="C1187" s="157"/>
      <c r="D1187" s="157"/>
      <c r="E1187" s="157"/>
      <c r="F1187" s="157"/>
      <c r="G1187" s="157"/>
      <c r="H1187" s="157"/>
      <c r="I1187" s="157"/>
      <c r="J1187" s="157"/>
      <c r="K1187" s="157"/>
      <c r="L1187" s="157"/>
      <c r="M1187" s="157"/>
      <c r="N1187" s="157"/>
      <c r="O1187" s="157"/>
      <c r="P1187" s="157"/>
      <c r="Q1187" s="157"/>
      <c r="R1187" s="157"/>
      <c r="S1187" s="157"/>
      <c r="T1187" s="157"/>
      <c r="U1187" s="157"/>
      <c r="V1187" s="157"/>
      <c r="W1187" s="157"/>
      <c r="X1187" s="157"/>
      <c r="Y1187" s="157"/>
      <c r="Z1187" s="157"/>
    </row>
    <row r="1188" spans="1:26" ht="15.75" customHeight="1" x14ac:dyDescent="0.25">
      <c r="A1188" s="216"/>
      <c r="B1188" s="157"/>
      <c r="C1188" s="157"/>
      <c r="D1188" s="157"/>
      <c r="E1188" s="157"/>
      <c r="F1188" s="157"/>
      <c r="G1188" s="157"/>
      <c r="H1188" s="157"/>
      <c r="I1188" s="157"/>
      <c r="J1188" s="157"/>
      <c r="K1188" s="157"/>
      <c r="L1188" s="157"/>
      <c r="M1188" s="157"/>
      <c r="N1188" s="157"/>
      <c r="O1188" s="157"/>
      <c r="P1188" s="157"/>
      <c r="Q1188" s="157"/>
      <c r="R1188" s="157"/>
      <c r="S1188" s="157"/>
      <c r="T1188" s="157"/>
      <c r="U1188" s="157"/>
      <c r="V1188" s="157"/>
      <c r="W1188" s="157"/>
      <c r="X1188" s="157"/>
      <c r="Y1188" s="157"/>
      <c r="Z1188" s="157"/>
    </row>
    <row r="1189" spans="1:26" ht="15.75" customHeight="1" x14ac:dyDescent="0.25">
      <c r="A1189" s="216"/>
      <c r="B1189" s="157"/>
      <c r="C1189" s="157"/>
      <c r="D1189" s="157"/>
      <c r="E1189" s="157"/>
      <c r="F1189" s="157"/>
      <c r="G1189" s="157"/>
      <c r="H1189" s="157"/>
      <c r="I1189" s="157"/>
      <c r="J1189" s="157"/>
      <c r="K1189" s="157"/>
      <c r="L1189" s="157"/>
      <c r="M1189" s="157"/>
      <c r="N1189" s="157"/>
      <c r="O1189" s="157"/>
      <c r="P1189" s="157"/>
      <c r="Q1189" s="157"/>
      <c r="R1189" s="157"/>
      <c r="S1189" s="157"/>
      <c r="T1189" s="157"/>
      <c r="U1189" s="157"/>
      <c r="V1189" s="157"/>
      <c r="W1189" s="157"/>
      <c r="X1189" s="157"/>
      <c r="Y1189" s="157"/>
      <c r="Z1189" s="157"/>
    </row>
    <row r="1190" spans="1:26" ht="15.75" customHeight="1" x14ac:dyDescent="0.25">
      <c r="A1190" s="216"/>
      <c r="B1190" s="157"/>
      <c r="C1190" s="157"/>
      <c r="D1190" s="157"/>
      <c r="E1190" s="157"/>
      <c r="F1190" s="157"/>
      <c r="G1190" s="157"/>
      <c r="H1190" s="157"/>
      <c r="I1190" s="157"/>
      <c r="J1190" s="157"/>
      <c r="K1190" s="157"/>
      <c r="L1190" s="157"/>
      <c r="M1190" s="157"/>
      <c r="N1190" s="157"/>
      <c r="O1190" s="157"/>
      <c r="P1190" s="157"/>
      <c r="Q1190" s="157"/>
      <c r="R1190" s="157"/>
      <c r="S1190" s="157"/>
      <c r="T1190" s="157"/>
      <c r="U1190" s="157"/>
      <c r="V1190" s="157"/>
      <c r="W1190" s="157"/>
      <c r="X1190" s="157"/>
      <c r="Y1190" s="157"/>
      <c r="Z1190" s="157"/>
    </row>
    <row r="1191" spans="1:26" ht="15.75" customHeight="1" x14ac:dyDescent="0.25">
      <c r="A1191" s="216"/>
      <c r="B1191" s="157"/>
      <c r="C1191" s="157"/>
      <c r="D1191" s="157"/>
      <c r="E1191" s="157"/>
      <c r="F1191" s="157"/>
      <c r="G1191" s="157"/>
      <c r="H1191" s="157"/>
      <c r="I1191" s="157"/>
      <c r="J1191" s="157"/>
      <c r="K1191" s="157"/>
      <c r="L1191" s="157"/>
      <c r="M1191" s="157"/>
      <c r="N1191" s="157"/>
      <c r="O1191" s="157"/>
      <c r="P1191" s="157"/>
      <c r="Q1191" s="157"/>
      <c r="R1191" s="157"/>
      <c r="S1191" s="157"/>
      <c r="T1191" s="157"/>
      <c r="U1191" s="157"/>
      <c r="V1191" s="157"/>
      <c r="W1191" s="157"/>
      <c r="X1191" s="157"/>
      <c r="Y1191" s="157"/>
      <c r="Z1191" s="157"/>
    </row>
    <row r="1192" spans="1:26" ht="15.75" customHeight="1" x14ac:dyDescent="0.25">
      <c r="A1192" s="216"/>
      <c r="B1192" s="157"/>
      <c r="C1192" s="157"/>
      <c r="D1192" s="157"/>
      <c r="E1192" s="157"/>
      <c r="F1192" s="157"/>
      <c r="G1192" s="157"/>
      <c r="H1192" s="157"/>
      <c r="I1192" s="157"/>
      <c r="J1192" s="157"/>
      <c r="K1192" s="157"/>
      <c r="L1192" s="157"/>
      <c r="M1192" s="157"/>
      <c r="N1192" s="157"/>
      <c r="O1192" s="157"/>
      <c r="P1192" s="157"/>
      <c r="Q1192" s="157"/>
      <c r="R1192" s="157"/>
      <c r="S1192" s="157"/>
      <c r="T1192" s="157"/>
      <c r="U1192" s="157"/>
      <c r="V1192" s="157"/>
      <c r="W1192" s="157"/>
      <c r="X1192" s="157"/>
      <c r="Y1192" s="157"/>
      <c r="Z1192" s="157"/>
    </row>
    <row r="1193" spans="1:26" ht="15.75" customHeight="1" x14ac:dyDescent="0.25">
      <c r="A1193" s="216"/>
      <c r="B1193" s="157"/>
      <c r="C1193" s="157"/>
      <c r="D1193" s="157"/>
      <c r="E1193" s="157"/>
      <c r="F1193" s="157"/>
      <c r="G1193" s="157"/>
      <c r="H1193" s="157"/>
      <c r="I1193" s="157"/>
      <c r="J1193" s="157"/>
      <c r="K1193" s="157"/>
      <c r="L1193" s="157"/>
      <c r="M1193" s="157"/>
      <c r="N1193" s="157"/>
      <c r="O1193" s="157"/>
      <c r="P1193" s="157"/>
      <c r="Q1193" s="157"/>
      <c r="R1193" s="157"/>
      <c r="S1193" s="157"/>
      <c r="T1193" s="157"/>
      <c r="U1193" s="157"/>
      <c r="V1193" s="157"/>
      <c r="W1193" s="157"/>
      <c r="X1193" s="157"/>
      <c r="Y1193" s="157"/>
      <c r="Z1193" s="157"/>
    </row>
    <row r="1194" spans="1:26" ht="15.75" customHeight="1" x14ac:dyDescent="0.25">
      <c r="A1194" s="216"/>
      <c r="B1194" s="157"/>
      <c r="C1194" s="157"/>
      <c r="D1194" s="157"/>
      <c r="E1194" s="157"/>
      <c r="F1194" s="157"/>
      <c r="G1194" s="157"/>
      <c r="H1194" s="157"/>
      <c r="I1194" s="157"/>
      <c r="J1194" s="157"/>
      <c r="K1194" s="157"/>
      <c r="L1194" s="157"/>
      <c r="M1194" s="157"/>
      <c r="N1194" s="157"/>
      <c r="O1194" s="157"/>
      <c r="P1194" s="157"/>
      <c r="Q1194" s="157"/>
      <c r="R1194" s="157"/>
      <c r="S1194" s="157"/>
      <c r="T1194" s="157"/>
      <c r="U1194" s="157"/>
      <c r="V1194" s="157"/>
      <c r="W1194" s="157"/>
      <c r="X1194" s="157"/>
      <c r="Y1194" s="157"/>
      <c r="Z1194" s="157"/>
    </row>
    <row r="1195" spans="1:26" ht="15.75" customHeight="1" x14ac:dyDescent="0.25">
      <c r="A1195" s="216"/>
      <c r="B1195" s="157"/>
      <c r="C1195" s="157"/>
      <c r="D1195" s="157"/>
      <c r="E1195" s="157"/>
      <c r="F1195" s="157"/>
      <c r="G1195" s="157"/>
      <c r="H1195" s="157"/>
      <c r="I1195" s="157"/>
      <c r="J1195" s="157"/>
      <c r="K1195" s="157"/>
      <c r="L1195" s="157"/>
      <c r="M1195" s="157"/>
      <c r="N1195" s="157"/>
      <c r="O1195" s="157"/>
      <c r="P1195" s="157"/>
      <c r="Q1195" s="157"/>
      <c r="R1195" s="157"/>
      <c r="S1195" s="157"/>
      <c r="T1195" s="157"/>
      <c r="U1195" s="157"/>
      <c r="V1195" s="157"/>
      <c r="W1195" s="157"/>
      <c r="X1195" s="157"/>
      <c r="Y1195" s="157"/>
      <c r="Z1195" s="157"/>
    </row>
    <row r="1196" spans="1:26" ht="15.75" customHeight="1" x14ac:dyDescent="0.25">
      <c r="A1196" s="216"/>
      <c r="B1196" s="157"/>
      <c r="C1196" s="157"/>
      <c r="D1196" s="157"/>
      <c r="E1196" s="157"/>
      <c r="F1196" s="157"/>
      <c r="G1196" s="157"/>
      <c r="H1196" s="157"/>
      <c r="I1196" s="157"/>
      <c r="J1196" s="157"/>
      <c r="K1196" s="157"/>
      <c r="L1196" s="157"/>
      <c r="M1196" s="157"/>
      <c r="N1196" s="157"/>
      <c r="O1196" s="157"/>
      <c r="P1196" s="157"/>
      <c r="Q1196" s="157"/>
      <c r="R1196" s="157"/>
      <c r="S1196" s="157"/>
      <c r="T1196" s="157"/>
      <c r="U1196" s="157"/>
      <c r="V1196" s="157"/>
      <c r="W1196" s="157"/>
      <c r="X1196" s="157"/>
      <c r="Y1196" s="157"/>
      <c r="Z1196" s="157"/>
    </row>
    <row r="1197" spans="1:26" ht="15.75" customHeight="1" x14ac:dyDescent="0.25">
      <c r="A1197" s="216"/>
      <c r="B1197" s="157"/>
      <c r="C1197" s="157"/>
      <c r="D1197" s="157"/>
      <c r="E1197" s="157"/>
      <c r="F1197" s="157"/>
      <c r="G1197" s="157"/>
      <c r="H1197" s="157"/>
      <c r="I1197" s="157"/>
      <c r="J1197" s="157"/>
      <c r="K1197" s="157"/>
      <c r="L1197" s="157"/>
      <c r="M1197" s="157"/>
      <c r="N1197" s="157"/>
      <c r="O1197" s="157"/>
      <c r="P1197" s="157"/>
      <c r="Q1197" s="157"/>
      <c r="R1197" s="157"/>
      <c r="S1197" s="157"/>
      <c r="T1197" s="157"/>
      <c r="U1197" s="157"/>
      <c r="V1197" s="157"/>
      <c r="W1197" s="157"/>
      <c r="X1197" s="157"/>
      <c r="Y1197" s="157"/>
      <c r="Z1197" s="157"/>
    </row>
    <row r="1198" spans="1:26" ht="15.75" customHeight="1" x14ac:dyDescent="0.25">
      <c r="A1198" s="216"/>
      <c r="B1198" s="157"/>
      <c r="C1198" s="157"/>
      <c r="D1198" s="157"/>
      <c r="E1198" s="157"/>
      <c r="F1198" s="157"/>
      <c r="G1198" s="157"/>
      <c r="H1198" s="157"/>
      <c r="I1198" s="157"/>
      <c r="J1198" s="157"/>
      <c r="K1198" s="157"/>
      <c r="L1198" s="157"/>
      <c r="M1198" s="157"/>
      <c r="N1198" s="157"/>
      <c r="O1198" s="157"/>
      <c r="P1198" s="157"/>
      <c r="Q1198" s="157"/>
      <c r="R1198" s="157"/>
      <c r="S1198" s="157"/>
      <c r="T1198" s="157"/>
      <c r="U1198" s="157"/>
      <c r="V1198" s="157"/>
      <c r="W1198" s="157"/>
      <c r="X1198" s="157"/>
      <c r="Y1198" s="157"/>
      <c r="Z1198" s="157"/>
    </row>
    <row r="1199" spans="1:26" ht="15.75" customHeight="1" x14ac:dyDescent="0.25">
      <c r="A1199" s="216"/>
      <c r="B1199" s="157"/>
      <c r="C1199" s="157"/>
      <c r="D1199" s="157"/>
      <c r="E1199" s="157"/>
      <c r="F1199" s="157"/>
      <c r="G1199" s="157"/>
      <c r="H1199" s="157"/>
      <c r="I1199" s="157"/>
      <c r="J1199" s="157"/>
      <c r="K1199" s="157"/>
      <c r="L1199" s="157"/>
      <c r="M1199" s="157"/>
      <c r="N1199" s="157"/>
      <c r="O1199" s="157"/>
      <c r="P1199" s="157"/>
      <c r="Q1199" s="157"/>
      <c r="R1199" s="157"/>
      <c r="S1199" s="157"/>
      <c r="T1199" s="157"/>
      <c r="U1199" s="157"/>
      <c r="V1199" s="157"/>
      <c r="W1199" s="157"/>
      <c r="X1199" s="157"/>
      <c r="Y1199" s="157"/>
      <c r="Z1199" s="157"/>
    </row>
    <row r="1200" spans="1:26" ht="15.75" customHeight="1" x14ac:dyDescent="0.25">
      <c r="A1200" s="216"/>
      <c r="B1200" s="157"/>
      <c r="C1200" s="157"/>
      <c r="D1200" s="157"/>
      <c r="E1200" s="157"/>
      <c r="F1200" s="157"/>
      <c r="G1200" s="157"/>
      <c r="H1200" s="157"/>
      <c r="I1200" s="157"/>
      <c r="J1200" s="157"/>
      <c r="K1200" s="157"/>
      <c r="L1200" s="157"/>
      <c r="M1200" s="157"/>
      <c r="N1200" s="157"/>
      <c r="O1200" s="157"/>
      <c r="P1200" s="157"/>
      <c r="Q1200" s="157"/>
      <c r="R1200" s="157"/>
      <c r="S1200" s="157"/>
      <c r="T1200" s="157"/>
      <c r="U1200" s="157"/>
      <c r="V1200" s="157"/>
      <c r="W1200" s="157"/>
      <c r="X1200" s="157"/>
      <c r="Y1200" s="157"/>
      <c r="Z1200" s="157"/>
    </row>
    <row r="1201" spans="1:26" ht="15.75" customHeight="1" x14ac:dyDescent="0.25">
      <c r="A1201" s="216"/>
      <c r="B1201" s="157"/>
      <c r="C1201" s="157"/>
      <c r="D1201" s="157"/>
      <c r="E1201" s="157"/>
      <c r="F1201" s="157"/>
      <c r="G1201" s="157"/>
      <c r="H1201" s="157"/>
      <c r="I1201" s="157"/>
      <c r="J1201" s="157"/>
      <c r="K1201" s="157"/>
      <c r="L1201" s="157"/>
      <c r="M1201" s="157"/>
      <c r="N1201" s="157"/>
      <c r="O1201" s="157"/>
      <c r="P1201" s="157"/>
      <c r="Q1201" s="157"/>
      <c r="R1201" s="157"/>
      <c r="S1201" s="157"/>
      <c r="T1201" s="157"/>
      <c r="U1201" s="157"/>
      <c r="V1201" s="157"/>
      <c r="W1201" s="157"/>
      <c r="X1201" s="157"/>
      <c r="Y1201" s="157"/>
      <c r="Z1201" s="157"/>
    </row>
    <row r="1202" spans="1:26" ht="15.75" customHeight="1" x14ac:dyDescent="0.25">
      <c r="A1202" s="216"/>
      <c r="B1202" s="157"/>
      <c r="C1202" s="157"/>
      <c r="D1202" s="157"/>
      <c r="E1202" s="157"/>
      <c r="F1202" s="157"/>
      <c r="G1202" s="157"/>
      <c r="H1202" s="157"/>
      <c r="I1202" s="157"/>
      <c r="J1202" s="157"/>
      <c r="K1202" s="157"/>
      <c r="L1202" s="157"/>
      <c r="M1202" s="157"/>
      <c r="N1202" s="157"/>
      <c r="O1202" s="157"/>
      <c r="P1202" s="157"/>
      <c r="Q1202" s="157"/>
      <c r="R1202" s="157"/>
      <c r="S1202" s="157"/>
      <c r="T1202" s="157"/>
      <c r="U1202" s="157"/>
      <c r="V1202" s="157"/>
      <c r="W1202" s="157"/>
      <c r="X1202" s="157"/>
      <c r="Y1202" s="157"/>
      <c r="Z1202" s="157"/>
    </row>
    <row r="1203" spans="1:26" ht="15.75" customHeight="1" x14ac:dyDescent="0.25">
      <c r="A1203" s="216"/>
      <c r="B1203" s="157"/>
      <c r="C1203" s="157"/>
      <c r="D1203" s="157"/>
      <c r="E1203" s="157"/>
      <c r="F1203" s="157"/>
      <c r="G1203" s="157"/>
      <c r="H1203" s="157"/>
      <c r="I1203" s="157"/>
      <c r="J1203" s="157"/>
      <c r="K1203" s="157"/>
      <c r="L1203" s="157"/>
      <c r="M1203" s="157"/>
      <c r="N1203" s="157"/>
      <c r="O1203" s="157"/>
      <c r="P1203" s="157"/>
      <c r="Q1203" s="157"/>
      <c r="R1203" s="157"/>
      <c r="S1203" s="157"/>
      <c r="T1203" s="157"/>
      <c r="U1203" s="157"/>
      <c r="V1203" s="157"/>
      <c r="W1203" s="157"/>
      <c r="X1203" s="157"/>
      <c r="Y1203" s="157"/>
      <c r="Z1203" s="157"/>
    </row>
    <row r="1204" spans="1:26" ht="15.75" customHeight="1" x14ac:dyDescent="0.25">
      <c r="A1204" s="216"/>
      <c r="B1204" s="157"/>
      <c r="C1204" s="157"/>
      <c r="D1204" s="157"/>
      <c r="E1204" s="157"/>
      <c r="F1204" s="157"/>
      <c r="G1204" s="157"/>
      <c r="H1204" s="157"/>
      <c r="I1204" s="157"/>
      <c r="J1204" s="157"/>
      <c r="K1204" s="157"/>
      <c r="L1204" s="157"/>
      <c r="M1204" s="157"/>
      <c r="N1204" s="157"/>
      <c r="O1204" s="157"/>
      <c r="P1204" s="157"/>
      <c r="Q1204" s="157"/>
      <c r="R1204" s="157"/>
      <c r="S1204" s="157"/>
      <c r="T1204" s="157"/>
      <c r="U1204" s="157"/>
      <c r="V1204" s="157"/>
      <c r="W1204" s="157"/>
      <c r="X1204" s="157"/>
      <c r="Y1204" s="157"/>
      <c r="Z1204" s="157"/>
    </row>
    <row r="1205" spans="1:26" ht="15.75" customHeight="1" x14ac:dyDescent="0.25">
      <c r="A1205" s="216"/>
      <c r="B1205" s="157"/>
      <c r="C1205" s="157"/>
      <c r="D1205" s="157"/>
      <c r="E1205" s="157"/>
      <c r="F1205" s="157"/>
      <c r="G1205" s="157"/>
      <c r="H1205" s="157"/>
      <c r="I1205" s="157"/>
      <c r="J1205" s="157"/>
      <c r="K1205" s="157"/>
      <c r="L1205" s="157"/>
      <c r="M1205" s="157"/>
      <c r="N1205" s="157"/>
      <c r="O1205" s="157"/>
      <c r="P1205" s="157"/>
      <c r="Q1205" s="157"/>
      <c r="R1205" s="157"/>
      <c r="S1205" s="157"/>
      <c r="T1205" s="157"/>
      <c r="U1205" s="157"/>
      <c r="V1205" s="157"/>
      <c r="W1205" s="157"/>
      <c r="X1205" s="157"/>
      <c r="Y1205" s="157"/>
      <c r="Z1205" s="157"/>
    </row>
    <row r="1206" spans="1:26" ht="15.75" customHeight="1" x14ac:dyDescent="0.25">
      <c r="A1206" s="216"/>
      <c r="B1206" s="157"/>
      <c r="C1206" s="157"/>
      <c r="D1206" s="157"/>
      <c r="E1206" s="157"/>
      <c r="F1206" s="157"/>
      <c r="G1206" s="157"/>
      <c r="H1206" s="157"/>
      <c r="I1206" s="157"/>
      <c r="J1206" s="157"/>
      <c r="K1206" s="157"/>
      <c r="L1206" s="157"/>
      <c r="M1206" s="157"/>
      <c r="N1206" s="157"/>
      <c r="O1206" s="157"/>
      <c r="P1206" s="157"/>
      <c r="Q1206" s="157"/>
      <c r="R1206" s="157"/>
      <c r="S1206" s="157"/>
      <c r="T1206" s="157"/>
      <c r="U1206" s="157"/>
      <c r="V1206" s="157"/>
      <c r="W1206" s="157"/>
      <c r="X1206" s="157"/>
      <c r="Y1206" s="157"/>
      <c r="Z1206" s="157"/>
    </row>
    <row r="1207" spans="1:26" ht="15.75" customHeight="1" x14ac:dyDescent="0.25">
      <c r="A1207" s="216"/>
      <c r="B1207" s="157"/>
      <c r="C1207" s="157"/>
      <c r="D1207" s="157"/>
      <c r="E1207" s="157"/>
      <c r="F1207" s="157"/>
      <c r="G1207" s="157"/>
      <c r="H1207" s="157"/>
      <c r="I1207" s="157"/>
      <c r="J1207" s="157"/>
      <c r="K1207" s="157"/>
      <c r="L1207" s="157"/>
      <c r="M1207" s="157"/>
      <c r="N1207" s="157"/>
      <c r="O1207" s="157"/>
      <c r="P1207" s="157"/>
      <c r="Q1207" s="157"/>
      <c r="R1207" s="157"/>
      <c r="S1207" s="157"/>
      <c r="T1207" s="157"/>
      <c r="U1207" s="157"/>
      <c r="V1207" s="157"/>
      <c r="W1207" s="157"/>
      <c r="X1207" s="157"/>
      <c r="Y1207" s="157"/>
      <c r="Z1207" s="157"/>
    </row>
    <row r="1208" spans="1:26" ht="15.75" customHeight="1" x14ac:dyDescent="0.25">
      <c r="A1208" s="216"/>
      <c r="B1208" s="157"/>
      <c r="C1208" s="157"/>
      <c r="D1208" s="157"/>
      <c r="E1208" s="157"/>
      <c r="F1208" s="157"/>
      <c r="G1208" s="157"/>
      <c r="H1208" s="157"/>
      <c r="I1208" s="157"/>
      <c r="J1208" s="157"/>
      <c r="K1208" s="157"/>
      <c r="L1208" s="157"/>
      <c r="M1208" s="157"/>
      <c r="N1208" s="157"/>
      <c r="O1208" s="157"/>
      <c r="P1208" s="157"/>
      <c r="Q1208" s="157"/>
      <c r="R1208" s="157"/>
      <c r="S1208" s="157"/>
      <c r="T1208" s="157"/>
      <c r="U1208" s="157"/>
      <c r="V1208" s="157"/>
      <c r="W1208" s="157"/>
      <c r="X1208" s="157"/>
      <c r="Y1208" s="157"/>
      <c r="Z1208" s="157"/>
    </row>
    <row r="1209" spans="1:26" ht="15.75" customHeight="1" x14ac:dyDescent="0.25">
      <c r="A1209" s="216"/>
      <c r="B1209" s="157"/>
      <c r="C1209" s="157"/>
      <c r="D1209" s="157"/>
      <c r="E1209" s="157"/>
      <c r="F1209" s="157"/>
      <c r="G1209" s="157"/>
      <c r="H1209" s="157"/>
      <c r="I1209" s="157"/>
      <c r="J1209" s="157"/>
      <c r="K1209" s="157"/>
      <c r="L1209" s="157"/>
      <c r="M1209" s="157"/>
      <c r="N1209" s="157"/>
      <c r="O1209" s="157"/>
      <c r="P1209" s="157"/>
      <c r="Q1209" s="157"/>
      <c r="R1209" s="157"/>
      <c r="S1209" s="157"/>
      <c r="T1209" s="157"/>
      <c r="U1209" s="157"/>
      <c r="V1209" s="157"/>
      <c r="W1209" s="157"/>
      <c r="X1209" s="157"/>
      <c r="Y1209" s="157"/>
      <c r="Z1209" s="157"/>
    </row>
    <row r="1210" spans="1:26" ht="15.75" customHeight="1" x14ac:dyDescent="0.25">
      <c r="A1210" s="216"/>
      <c r="B1210" s="157"/>
      <c r="C1210" s="157"/>
      <c r="D1210" s="157"/>
      <c r="E1210" s="157"/>
      <c r="F1210" s="157"/>
      <c r="G1210" s="157"/>
      <c r="H1210" s="157"/>
      <c r="I1210" s="157"/>
      <c r="J1210" s="157"/>
      <c r="K1210" s="157"/>
      <c r="L1210" s="157"/>
      <c r="M1210" s="157"/>
      <c r="N1210" s="157"/>
      <c r="O1210" s="157"/>
      <c r="P1210" s="157"/>
      <c r="Q1210" s="157"/>
      <c r="R1210" s="157"/>
      <c r="S1210" s="157"/>
      <c r="T1210" s="157"/>
      <c r="U1210" s="157"/>
      <c r="V1210" s="157"/>
      <c r="W1210" s="157"/>
      <c r="X1210" s="157"/>
      <c r="Y1210" s="157"/>
      <c r="Z1210" s="157"/>
    </row>
    <row r="1211" spans="1:26" ht="15.75" customHeight="1" x14ac:dyDescent="0.25">
      <c r="A1211" s="216"/>
      <c r="B1211" s="157"/>
      <c r="C1211" s="157"/>
      <c r="D1211" s="157"/>
      <c r="E1211" s="157"/>
      <c r="F1211" s="157"/>
      <c r="G1211" s="157"/>
      <c r="H1211" s="157"/>
      <c r="I1211" s="157"/>
      <c r="J1211" s="157"/>
      <c r="K1211" s="157"/>
      <c r="L1211" s="157"/>
      <c r="M1211" s="157"/>
      <c r="N1211" s="157"/>
      <c r="O1211" s="157"/>
      <c r="P1211" s="157"/>
      <c r="Q1211" s="157"/>
      <c r="R1211" s="157"/>
      <c r="S1211" s="157"/>
      <c r="T1211" s="157"/>
      <c r="U1211" s="157"/>
      <c r="V1211" s="157"/>
      <c r="W1211" s="157"/>
      <c r="X1211" s="157"/>
      <c r="Y1211" s="157"/>
      <c r="Z1211" s="157"/>
    </row>
    <row r="1212" spans="1:26" ht="15.75" customHeight="1" x14ac:dyDescent="0.25">
      <c r="A1212" s="216"/>
      <c r="B1212" s="157"/>
      <c r="C1212" s="157"/>
      <c r="D1212" s="157"/>
      <c r="E1212" s="157"/>
      <c r="F1212" s="157"/>
      <c r="G1212" s="157"/>
      <c r="H1212" s="157"/>
      <c r="I1212" s="157"/>
      <c r="J1212" s="157"/>
      <c r="K1212" s="157"/>
      <c r="L1212" s="157"/>
      <c r="M1212" s="157"/>
      <c r="N1212" s="157"/>
      <c r="O1212" s="157"/>
      <c r="P1212" s="157"/>
      <c r="Q1212" s="157"/>
      <c r="R1212" s="157"/>
      <c r="S1212" s="157"/>
      <c r="T1212" s="157"/>
      <c r="U1212" s="157"/>
      <c r="V1212" s="157"/>
      <c r="W1212" s="157"/>
      <c r="X1212" s="157"/>
      <c r="Y1212" s="157"/>
      <c r="Z1212" s="157"/>
    </row>
    <row r="1213" spans="1:26" ht="15.75" customHeight="1" x14ac:dyDescent="0.25">
      <c r="A1213" s="216"/>
      <c r="B1213" s="157"/>
      <c r="C1213" s="157"/>
      <c r="D1213" s="157"/>
      <c r="E1213" s="157"/>
      <c r="F1213" s="157"/>
      <c r="G1213" s="157"/>
      <c r="H1213" s="157"/>
      <c r="I1213" s="157"/>
      <c r="J1213" s="157"/>
      <c r="K1213" s="157"/>
      <c r="L1213" s="157"/>
      <c r="M1213" s="157"/>
      <c r="N1213" s="157"/>
      <c r="O1213" s="157"/>
      <c r="P1213" s="157"/>
      <c r="Q1213" s="157"/>
      <c r="R1213" s="157"/>
      <c r="S1213" s="157"/>
      <c r="T1213" s="157"/>
      <c r="U1213" s="157"/>
      <c r="V1213" s="157"/>
      <c r="W1213" s="157"/>
      <c r="X1213" s="157"/>
      <c r="Y1213" s="157"/>
      <c r="Z1213" s="157"/>
    </row>
    <row r="1214" spans="1:26" ht="15.75" customHeight="1" x14ac:dyDescent="0.25">
      <c r="A1214" s="216"/>
      <c r="B1214" s="157"/>
      <c r="C1214" s="157"/>
      <c r="D1214" s="157"/>
      <c r="E1214" s="157"/>
      <c r="F1214" s="157"/>
      <c r="G1214" s="157"/>
      <c r="H1214" s="157"/>
      <c r="I1214" s="157"/>
      <c r="J1214" s="157"/>
      <c r="K1214" s="157"/>
      <c r="L1214" s="157"/>
      <c r="M1214" s="157"/>
      <c r="N1214" s="157"/>
      <c r="O1214" s="157"/>
      <c r="P1214" s="157"/>
      <c r="Q1214" s="157"/>
      <c r="R1214" s="157"/>
      <c r="S1214" s="157"/>
      <c r="T1214" s="157"/>
      <c r="U1214" s="157"/>
      <c r="V1214" s="157"/>
      <c r="W1214" s="157"/>
      <c r="X1214" s="157"/>
      <c r="Y1214" s="157"/>
      <c r="Z1214" s="157"/>
    </row>
    <row r="1215" spans="1:26" ht="15.75" customHeight="1" x14ac:dyDescent="0.25">
      <c r="A1215" s="216"/>
      <c r="B1215" s="157"/>
      <c r="C1215" s="157"/>
      <c r="D1215" s="157"/>
      <c r="E1215" s="157"/>
      <c r="F1215" s="157"/>
      <c r="G1215" s="157"/>
      <c r="H1215" s="157"/>
      <c r="I1215" s="157"/>
      <c r="J1215" s="157"/>
      <c r="K1215" s="157"/>
      <c r="L1215" s="157"/>
      <c r="M1215" s="157"/>
      <c r="N1215" s="157"/>
      <c r="O1215" s="157"/>
      <c r="P1215" s="157"/>
      <c r="Q1215" s="157"/>
      <c r="R1215" s="157"/>
      <c r="S1215" s="157"/>
      <c r="T1215" s="157"/>
      <c r="U1215" s="157"/>
      <c r="V1215" s="157"/>
      <c r="W1215" s="157"/>
      <c r="X1215" s="157"/>
      <c r="Y1215" s="157"/>
      <c r="Z1215" s="157"/>
    </row>
    <row r="1216" spans="1:26" ht="15.75" customHeight="1" x14ac:dyDescent="0.25">
      <c r="A1216" s="216"/>
      <c r="B1216" s="157"/>
      <c r="C1216" s="157"/>
      <c r="D1216" s="157"/>
      <c r="E1216" s="157"/>
      <c r="F1216" s="157"/>
      <c r="G1216" s="157"/>
      <c r="H1216" s="157"/>
      <c r="I1216" s="157"/>
      <c r="J1216" s="157"/>
      <c r="K1216" s="157"/>
      <c r="L1216" s="157"/>
      <c r="M1216" s="157"/>
      <c r="N1216" s="157"/>
      <c r="O1216" s="157"/>
      <c r="P1216" s="157"/>
      <c r="Q1216" s="157"/>
      <c r="R1216" s="157"/>
      <c r="S1216" s="157"/>
      <c r="T1216" s="157"/>
      <c r="U1216" s="157"/>
      <c r="V1216" s="157"/>
      <c r="W1216" s="157"/>
      <c r="X1216" s="157"/>
      <c r="Y1216" s="157"/>
      <c r="Z1216" s="157"/>
    </row>
    <row r="1217" spans="1:26" ht="15.75" customHeight="1" x14ac:dyDescent="0.25">
      <c r="A1217" s="216"/>
      <c r="B1217" s="157"/>
      <c r="C1217" s="157"/>
      <c r="D1217" s="157"/>
      <c r="E1217" s="157"/>
      <c r="F1217" s="157"/>
      <c r="G1217" s="157"/>
      <c r="H1217" s="157"/>
      <c r="I1217" s="157"/>
      <c r="J1217" s="157"/>
      <c r="K1217" s="157"/>
      <c r="L1217" s="157"/>
      <c r="M1217" s="157"/>
      <c r="N1217" s="157"/>
      <c r="O1217" s="157"/>
      <c r="P1217" s="157"/>
      <c r="Q1217" s="157"/>
      <c r="R1217" s="157"/>
      <c r="S1217" s="157"/>
      <c r="T1217" s="157"/>
      <c r="U1217" s="157"/>
      <c r="V1217" s="157"/>
      <c r="W1217" s="157"/>
      <c r="X1217" s="157"/>
      <c r="Y1217" s="157"/>
      <c r="Z1217" s="157"/>
    </row>
    <row r="1218" spans="1:26" ht="15.75" customHeight="1" x14ac:dyDescent="0.25">
      <c r="A1218" s="216"/>
      <c r="B1218" s="157"/>
      <c r="C1218" s="157"/>
      <c r="D1218" s="157"/>
      <c r="E1218" s="157"/>
      <c r="F1218" s="157"/>
      <c r="G1218" s="157"/>
      <c r="H1218" s="157"/>
      <c r="I1218" s="157"/>
      <c r="J1218" s="157"/>
      <c r="K1218" s="157"/>
      <c r="L1218" s="157"/>
      <c r="M1218" s="157"/>
      <c r="N1218" s="157"/>
      <c r="O1218" s="157"/>
      <c r="P1218" s="157"/>
      <c r="Q1218" s="157"/>
      <c r="R1218" s="157"/>
      <c r="S1218" s="157"/>
      <c r="T1218" s="157"/>
      <c r="U1218" s="157"/>
      <c r="V1218" s="157"/>
      <c r="W1218" s="157"/>
      <c r="X1218" s="157"/>
      <c r="Y1218" s="157"/>
      <c r="Z1218" s="157"/>
    </row>
    <row r="1219" spans="1:26" ht="15.75" customHeight="1" x14ac:dyDescent="0.25">
      <c r="A1219" s="216"/>
      <c r="B1219" s="157"/>
      <c r="C1219" s="157"/>
      <c r="D1219" s="157"/>
      <c r="E1219" s="157"/>
      <c r="F1219" s="157"/>
      <c r="G1219" s="157"/>
      <c r="H1219" s="157"/>
      <c r="I1219" s="157"/>
      <c r="J1219" s="157"/>
      <c r="K1219" s="157"/>
      <c r="L1219" s="157"/>
      <c r="M1219" s="157"/>
      <c r="N1219" s="157"/>
      <c r="O1219" s="157"/>
      <c r="P1219" s="157"/>
      <c r="Q1219" s="157"/>
      <c r="R1219" s="157"/>
      <c r="S1219" s="157"/>
      <c r="T1219" s="157"/>
      <c r="U1219" s="157"/>
      <c r="V1219" s="157"/>
      <c r="W1219" s="157"/>
      <c r="X1219" s="157"/>
      <c r="Y1219" s="157"/>
      <c r="Z1219" s="157"/>
    </row>
    <row r="1220" spans="1:26" ht="15.75" customHeight="1" x14ac:dyDescent="0.25">
      <c r="A1220" s="216"/>
      <c r="B1220" s="157"/>
      <c r="C1220" s="157"/>
      <c r="D1220" s="157"/>
      <c r="E1220" s="157"/>
      <c r="F1220" s="157"/>
      <c r="G1220" s="157"/>
      <c r="H1220" s="157"/>
      <c r="I1220" s="157"/>
      <c r="J1220" s="157"/>
      <c r="K1220" s="157"/>
      <c r="L1220" s="157"/>
      <c r="M1220" s="157"/>
      <c r="N1220" s="157"/>
      <c r="O1220" s="157"/>
      <c r="P1220" s="157"/>
      <c r="Q1220" s="157"/>
      <c r="R1220" s="157"/>
      <c r="S1220" s="157"/>
      <c r="T1220" s="157"/>
      <c r="U1220" s="157"/>
      <c r="V1220" s="157"/>
      <c r="W1220" s="157"/>
      <c r="X1220" s="157"/>
      <c r="Y1220" s="157"/>
      <c r="Z1220" s="157"/>
    </row>
    <row r="1221" spans="1:26" ht="15.75" customHeight="1" x14ac:dyDescent="0.25">
      <c r="A1221" s="216"/>
      <c r="B1221" s="157"/>
      <c r="C1221" s="157"/>
      <c r="D1221" s="157"/>
      <c r="E1221" s="157"/>
      <c r="F1221" s="157"/>
      <c r="G1221" s="157"/>
      <c r="H1221" s="157"/>
      <c r="I1221" s="157"/>
      <c r="J1221" s="157"/>
      <c r="K1221" s="157"/>
      <c r="L1221" s="157"/>
      <c r="M1221" s="157"/>
      <c r="N1221" s="157"/>
      <c r="O1221" s="157"/>
      <c r="P1221" s="157"/>
      <c r="Q1221" s="157"/>
      <c r="R1221" s="157"/>
      <c r="S1221" s="157"/>
      <c r="T1221" s="157"/>
      <c r="U1221" s="157"/>
      <c r="V1221" s="157"/>
      <c r="W1221" s="157"/>
      <c r="X1221" s="157"/>
      <c r="Y1221" s="157"/>
      <c r="Z1221" s="157"/>
    </row>
    <row r="1222" spans="1:26" ht="15.75" customHeight="1" x14ac:dyDescent="0.25">
      <c r="A1222" s="216"/>
      <c r="B1222" s="157"/>
      <c r="C1222" s="157"/>
      <c r="D1222" s="157"/>
      <c r="E1222" s="157"/>
      <c r="F1222" s="157"/>
      <c r="G1222" s="157"/>
      <c r="H1222" s="157"/>
      <c r="I1222" s="157"/>
      <c r="J1222" s="157"/>
      <c r="K1222" s="157"/>
      <c r="L1222" s="157"/>
      <c r="M1222" s="157"/>
      <c r="N1222" s="157"/>
      <c r="O1222" s="157"/>
      <c r="P1222" s="157"/>
      <c r="Q1222" s="157"/>
      <c r="R1222" s="157"/>
      <c r="S1222" s="157"/>
      <c r="T1222" s="157"/>
      <c r="U1222" s="157"/>
      <c r="V1222" s="157"/>
      <c r="W1222" s="157"/>
      <c r="X1222" s="157"/>
      <c r="Y1222" s="157"/>
      <c r="Z1222" s="157"/>
    </row>
    <row r="1223" spans="1:26" ht="15.75" customHeight="1" x14ac:dyDescent="0.25">
      <c r="A1223" s="216"/>
      <c r="B1223" s="157"/>
      <c r="C1223" s="157"/>
      <c r="D1223" s="157"/>
      <c r="E1223" s="157"/>
      <c r="F1223" s="157"/>
      <c r="G1223" s="157"/>
      <c r="H1223" s="157"/>
      <c r="I1223" s="157"/>
      <c r="J1223" s="157"/>
      <c r="K1223" s="157"/>
      <c r="L1223" s="157"/>
      <c r="M1223" s="157"/>
      <c r="N1223" s="157"/>
      <c r="O1223" s="157"/>
      <c r="P1223" s="157"/>
      <c r="Q1223" s="157"/>
      <c r="R1223" s="157"/>
      <c r="S1223" s="157"/>
      <c r="T1223" s="157"/>
      <c r="U1223" s="157"/>
      <c r="V1223" s="157"/>
      <c r="W1223" s="157"/>
      <c r="X1223" s="157"/>
      <c r="Y1223" s="157"/>
      <c r="Z1223" s="157"/>
    </row>
    <row r="1224" spans="1:26" ht="15.75" customHeight="1" x14ac:dyDescent="0.25">
      <c r="A1224" s="216"/>
      <c r="B1224" s="157"/>
      <c r="C1224" s="157"/>
      <c r="D1224" s="157"/>
      <c r="E1224" s="157"/>
      <c r="F1224" s="157"/>
      <c r="G1224" s="157"/>
      <c r="H1224" s="157"/>
      <c r="I1224" s="157"/>
      <c r="J1224" s="157"/>
      <c r="K1224" s="157"/>
      <c r="L1224" s="157"/>
      <c r="M1224" s="157"/>
      <c r="N1224" s="157"/>
      <c r="O1224" s="157"/>
      <c r="P1224" s="157"/>
      <c r="Q1224" s="157"/>
      <c r="R1224" s="157"/>
      <c r="S1224" s="157"/>
      <c r="T1224" s="157"/>
      <c r="U1224" s="157"/>
      <c r="V1224" s="157"/>
      <c r="W1224" s="157"/>
      <c r="X1224" s="157"/>
      <c r="Y1224" s="157"/>
      <c r="Z1224" s="157"/>
    </row>
    <row r="1225" spans="1:26" ht="15.75" customHeight="1" x14ac:dyDescent="0.25">
      <c r="A1225" s="216"/>
      <c r="B1225" s="157"/>
      <c r="C1225" s="157"/>
      <c r="D1225" s="157"/>
      <c r="E1225" s="157"/>
      <c r="F1225" s="157"/>
      <c r="G1225" s="157"/>
      <c r="H1225" s="157"/>
      <c r="I1225" s="157"/>
      <c r="J1225" s="157"/>
      <c r="K1225" s="157"/>
      <c r="L1225" s="157"/>
      <c r="M1225" s="157"/>
      <c r="N1225" s="157"/>
      <c r="O1225" s="157"/>
      <c r="P1225" s="157"/>
      <c r="Q1225" s="157"/>
      <c r="R1225" s="157"/>
      <c r="S1225" s="157"/>
      <c r="T1225" s="157"/>
      <c r="U1225" s="157"/>
      <c r="V1225" s="157"/>
      <c r="W1225" s="157"/>
      <c r="X1225" s="157"/>
      <c r="Y1225" s="157"/>
      <c r="Z1225" s="157"/>
    </row>
    <row r="1226" spans="1:26" ht="15.75" customHeight="1" x14ac:dyDescent="0.25">
      <c r="A1226" s="216"/>
      <c r="B1226" s="157"/>
      <c r="C1226" s="157"/>
      <c r="D1226" s="157"/>
      <c r="E1226" s="157"/>
      <c r="F1226" s="157"/>
      <c r="G1226" s="157"/>
      <c r="H1226" s="157"/>
      <c r="I1226" s="157"/>
      <c r="J1226" s="157"/>
      <c r="K1226" s="157"/>
      <c r="L1226" s="157"/>
      <c r="M1226" s="157"/>
      <c r="N1226" s="157"/>
      <c r="O1226" s="157"/>
      <c r="P1226" s="157"/>
      <c r="Q1226" s="157"/>
      <c r="R1226" s="157"/>
      <c r="S1226" s="157"/>
      <c r="T1226" s="157"/>
      <c r="U1226" s="157"/>
      <c r="V1226" s="157"/>
      <c r="W1226" s="157"/>
      <c r="X1226" s="157"/>
      <c r="Y1226" s="157"/>
      <c r="Z1226" s="157"/>
    </row>
    <row r="1227" spans="1:26" ht="15.75" customHeight="1" x14ac:dyDescent="0.25">
      <c r="A1227" s="216"/>
      <c r="B1227" s="157"/>
      <c r="C1227" s="157"/>
      <c r="D1227" s="157"/>
      <c r="E1227" s="157"/>
      <c r="F1227" s="157"/>
      <c r="G1227" s="157"/>
      <c r="H1227" s="157"/>
      <c r="I1227" s="157"/>
      <c r="J1227" s="157"/>
      <c r="K1227" s="157"/>
      <c r="L1227" s="157"/>
      <c r="M1227" s="157"/>
      <c r="N1227" s="157"/>
      <c r="O1227" s="157"/>
      <c r="P1227" s="157"/>
      <c r="Q1227" s="157"/>
      <c r="R1227" s="157"/>
      <c r="S1227" s="157"/>
      <c r="T1227" s="157"/>
      <c r="U1227" s="157"/>
      <c r="V1227" s="157"/>
      <c r="W1227" s="157"/>
      <c r="X1227" s="157"/>
      <c r="Y1227" s="157"/>
      <c r="Z1227" s="157"/>
    </row>
    <row r="1228" spans="1:26" ht="15.75" customHeight="1" x14ac:dyDescent="0.25">
      <c r="A1228" s="216"/>
      <c r="B1228" s="157"/>
      <c r="C1228" s="157"/>
      <c r="D1228" s="157"/>
      <c r="E1228" s="157"/>
      <c r="F1228" s="157"/>
      <c r="G1228" s="157"/>
      <c r="H1228" s="157"/>
      <c r="I1228" s="157"/>
      <c r="J1228" s="157"/>
      <c r="K1228" s="157"/>
      <c r="L1228" s="157"/>
      <c r="M1228" s="157"/>
      <c r="N1228" s="157"/>
      <c r="O1228" s="157"/>
      <c r="P1228" s="157"/>
      <c r="Q1228" s="157"/>
      <c r="R1228" s="157"/>
      <c r="S1228" s="157"/>
      <c r="T1228" s="157"/>
      <c r="U1228" s="157"/>
      <c r="V1228" s="157"/>
      <c r="W1228" s="157"/>
      <c r="X1228" s="157"/>
      <c r="Y1228" s="157"/>
      <c r="Z1228" s="157"/>
    </row>
    <row r="1229" spans="1:26" ht="15.75" customHeight="1" x14ac:dyDescent="0.25">
      <c r="A1229" s="216"/>
      <c r="B1229" s="157"/>
      <c r="C1229" s="157"/>
      <c r="D1229" s="157"/>
      <c r="E1229" s="157"/>
      <c r="F1229" s="157"/>
      <c r="G1229" s="157"/>
      <c r="H1229" s="157"/>
      <c r="I1229" s="157"/>
      <c r="J1229" s="157"/>
      <c r="K1229" s="157"/>
      <c r="L1229" s="157"/>
      <c r="M1229" s="157"/>
      <c r="N1229" s="157"/>
      <c r="O1229" s="157"/>
      <c r="P1229" s="157"/>
      <c r="Q1229" s="157"/>
      <c r="R1229" s="157"/>
      <c r="S1229" s="157"/>
      <c r="T1229" s="157"/>
      <c r="U1229" s="157"/>
      <c r="V1229" s="157"/>
      <c r="W1229" s="157"/>
      <c r="X1229" s="157"/>
      <c r="Y1229" s="157"/>
      <c r="Z1229" s="157"/>
    </row>
    <row r="1230" spans="1:26" ht="15.75" customHeight="1" x14ac:dyDescent="0.25">
      <c r="A1230" s="216"/>
      <c r="B1230" s="157"/>
      <c r="C1230" s="157"/>
      <c r="D1230" s="157"/>
      <c r="E1230" s="157"/>
      <c r="F1230" s="157"/>
      <c r="G1230" s="157"/>
      <c r="H1230" s="157"/>
      <c r="I1230" s="157"/>
      <c r="J1230" s="157"/>
      <c r="K1230" s="157"/>
      <c r="L1230" s="157"/>
      <c r="M1230" s="157"/>
      <c r="N1230" s="157"/>
      <c r="O1230" s="157"/>
      <c r="P1230" s="157"/>
      <c r="Q1230" s="157"/>
      <c r="R1230" s="157"/>
      <c r="S1230" s="157"/>
      <c r="T1230" s="157"/>
      <c r="U1230" s="157"/>
      <c r="V1230" s="157"/>
      <c r="W1230" s="157"/>
      <c r="X1230" s="157"/>
      <c r="Y1230" s="157"/>
      <c r="Z1230" s="157"/>
    </row>
    <row r="1231" spans="1:26" ht="15.75" customHeight="1" x14ac:dyDescent="0.25">
      <c r="A1231" s="216"/>
      <c r="B1231" s="157"/>
      <c r="C1231" s="157"/>
      <c r="D1231" s="157"/>
      <c r="E1231" s="157"/>
      <c r="F1231" s="157"/>
      <c r="G1231" s="157"/>
      <c r="H1231" s="157"/>
      <c r="I1231" s="157"/>
      <c r="J1231" s="157"/>
      <c r="K1231" s="157"/>
      <c r="L1231" s="157"/>
      <c r="M1231" s="157"/>
      <c r="N1231" s="157"/>
      <c r="O1231" s="157"/>
      <c r="P1231" s="157"/>
      <c r="Q1231" s="157"/>
      <c r="R1231" s="157"/>
      <c r="S1231" s="157"/>
      <c r="T1231" s="157"/>
      <c r="U1231" s="157"/>
      <c r="V1231" s="157"/>
      <c r="W1231" s="157"/>
      <c r="X1231" s="157"/>
      <c r="Y1231" s="157"/>
      <c r="Z1231" s="157"/>
    </row>
    <row r="1232" spans="1:26" ht="15.75" customHeight="1" x14ac:dyDescent="0.25">
      <c r="A1232" s="216"/>
      <c r="B1232" s="157"/>
      <c r="C1232" s="157"/>
      <c r="D1232" s="157"/>
      <c r="E1232" s="157"/>
      <c r="F1232" s="157"/>
      <c r="G1232" s="157"/>
      <c r="H1232" s="157"/>
      <c r="I1232" s="157"/>
      <c r="J1232" s="157"/>
      <c r="K1232" s="157"/>
      <c r="L1232" s="157"/>
      <c r="M1232" s="157"/>
      <c r="N1232" s="157"/>
      <c r="O1232" s="157"/>
      <c r="P1232" s="157"/>
      <c r="Q1232" s="157"/>
      <c r="R1232" s="157"/>
      <c r="S1232" s="157"/>
      <c r="T1232" s="157"/>
      <c r="U1232" s="157"/>
      <c r="V1232" s="157"/>
      <c r="W1232" s="157"/>
      <c r="X1232" s="157"/>
      <c r="Y1232" s="157"/>
      <c r="Z1232" s="157"/>
    </row>
    <row r="1233" spans="1:26" ht="15.75" customHeight="1" x14ac:dyDescent="0.25">
      <c r="A1233" s="216"/>
      <c r="B1233" s="157"/>
      <c r="C1233" s="157"/>
      <c r="D1233" s="157"/>
      <c r="E1233" s="157"/>
      <c r="F1233" s="157"/>
      <c r="G1233" s="157"/>
      <c r="H1233" s="157"/>
      <c r="I1233" s="157"/>
      <c r="J1233" s="157"/>
      <c r="K1233" s="157"/>
      <c r="L1233" s="157"/>
      <c r="M1233" s="157"/>
      <c r="N1233" s="157"/>
      <c r="O1233" s="157"/>
      <c r="P1233" s="157"/>
      <c r="Q1233" s="157"/>
      <c r="R1233" s="157"/>
      <c r="S1233" s="157"/>
      <c r="T1233" s="157"/>
      <c r="U1233" s="157"/>
      <c r="V1233" s="157"/>
      <c r="W1233" s="157"/>
      <c r="X1233" s="157"/>
      <c r="Y1233" s="157"/>
      <c r="Z1233" s="157"/>
    </row>
    <row r="1234" spans="1:26" ht="15.75" customHeight="1" x14ac:dyDescent="0.25">
      <c r="A1234" s="216"/>
      <c r="B1234" s="157"/>
      <c r="C1234" s="157"/>
      <c r="D1234" s="157"/>
      <c r="E1234" s="157"/>
      <c r="F1234" s="157"/>
      <c r="G1234" s="157"/>
      <c r="H1234" s="157"/>
      <c r="I1234" s="157"/>
      <c r="J1234" s="157"/>
      <c r="K1234" s="157"/>
      <c r="L1234" s="157"/>
      <c r="M1234" s="157"/>
      <c r="N1234" s="157"/>
      <c r="O1234" s="157"/>
      <c r="P1234" s="157"/>
      <c r="Q1234" s="157"/>
      <c r="R1234" s="157"/>
      <c r="S1234" s="157"/>
      <c r="T1234" s="157"/>
      <c r="U1234" s="157"/>
      <c r="V1234" s="157"/>
      <c r="W1234" s="157"/>
      <c r="X1234" s="157"/>
      <c r="Y1234" s="157"/>
      <c r="Z1234" s="157"/>
    </row>
    <row r="1235" spans="1:26" ht="15.75" customHeight="1" x14ac:dyDescent="0.25">
      <c r="A1235" s="216"/>
      <c r="B1235" s="157"/>
      <c r="C1235" s="157"/>
      <c r="D1235" s="157"/>
      <c r="E1235" s="157"/>
      <c r="F1235" s="157"/>
      <c r="G1235" s="157"/>
      <c r="H1235" s="157"/>
      <c r="I1235" s="157"/>
      <c r="J1235" s="157"/>
      <c r="K1235" s="157"/>
      <c r="L1235" s="157"/>
      <c r="M1235" s="157"/>
      <c r="N1235" s="157"/>
      <c r="O1235" s="157"/>
      <c r="P1235" s="157"/>
      <c r="Q1235" s="157"/>
      <c r="R1235" s="157"/>
      <c r="S1235" s="157"/>
      <c r="T1235" s="157"/>
      <c r="U1235" s="157"/>
      <c r="V1235" s="157"/>
      <c r="W1235" s="157"/>
      <c r="X1235" s="157"/>
      <c r="Y1235" s="157"/>
      <c r="Z1235" s="157"/>
    </row>
    <row r="1236" spans="1:26" ht="15.75" customHeight="1" x14ac:dyDescent="0.25">
      <c r="A1236" s="216"/>
      <c r="B1236" s="157"/>
      <c r="C1236" s="157"/>
      <c r="D1236" s="157"/>
      <c r="E1236" s="157"/>
      <c r="F1236" s="157"/>
      <c r="G1236" s="157"/>
      <c r="H1236" s="157"/>
      <c r="I1236" s="157"/>
      <c r="J1236" s="157"/>
      <c r="K1236" s="157"/>
      <c r="L1236" s="157"/>
      <c r="M1236" s="157"/>
      <c r="N1236" s="157"/>
      <c r="O1236" s="157"/>
      <c r="P1236" s="157"/>
      <c r="Q1236" s="157"/>
      <c r="R1236" s="157"/>
      <c r="S1236" s="157"/>
      <c r="T1236" s="157"/>
      <c r="U1236" s="157"/>
      <c r="V1236" s="157"/>
      <c r="W1236" s="157"/>
      <c r="X1236" s="157"/>
      <c r="Y1236" s="157"/>
      <c r="Z1236" s="157"/>
    </row>
    <row r="1237" spans="1:26" ht="15.75" customHeight="1" x14ac:dyDescent="0.25">
      <c r="A1237" s="216"/>
      <c r="B1237" s="157"/>
      <c r="C1237" s="157"/>
      <c r="D1237" s="157"/>
      <c r="E1237" s="157"/>
      <c r="F1237" s="157"/>
      <c r="G1237" s="157"/>
      <c r="H1237" s="157"/>
      <c r="I1237" s="157"/>
      <c r="J1237" s="157"/>
      <c r="K1237" s="157"/>
      <c r="L1237" s="157"/>
      <c r="M1237" s="157"/>
      <c r="N1237" s="157"/>
      <c r="O1237" s="157"/>
      <c r="P1237" s="157"/>
      <c r="Q1237" s="157"/>
      <c r="R1237" s="157"/>
      <c r="S1237" s="157"/>
      <c r="T1237" s="157"/>
      <c r="U1237" s="157"/>
      <c r="V1237" s="157"/>
      <c r="W1237" s="157"/>
      <c r="X1237" s="157"/>
      <c r="Y1237" s="157"/>
      <c r="Z1237" s="157"/>
    </row>
    <row r="1238" spans="1:26" ht="15.75" customHeight="1" x14ac:dyDescent="0.25">
      <c r="A1238" s="216"/>
      <c r="B1238" s="157"/>
      <c r="C1238" s="157"/>
      <c r="D1238" s="157"/>
      <c r="E1238" s="157"/>
      <c r="F1238" s="157"/>
      <c r="G1238" s="157"/>
      <c r="H1238" s="157"/>
      <c r="I1238" s="157"/>
      <c r="J1238" s="157"/>
      <c r="K1238" s="157"/>
      <c r="L1238" s="157"/>
      <c r="M1238" s="157"/>
      <c r="N1238" s="157"/>
      <c r="O1238" s="157"/>
      <c r="P1238" s="157"/>
      <c r="Q1238" s="157"/>
      <c r="R1238" s="157"/>
      <c r="S1238" s="157"/>
      <c r="T1238" s="157"/>
      <c r="U1238" s="157"/>
      <c r="V1238" s="157"/>
      <c r="W1238" s="157"/>
      <c r="X1238" s="157"/>
      <c r="Y1238" s="157"/>
      <c r="Z1238" s="157"/>
    </row>
    <row r="1239" spans="1:26" ht="15.75" customHeight="1" x14ac:dyDescent="0.25">
      <c r="A1239" s="216"/>
      <c r="B1239" s="157"/>
      <c r="C1239" s="157"/>
      <c r="D1239" s="157"/>
      <c r="E1239" s="157"/>
      <c r="F1239" s="157"/>
      <c r="G1239" s="157"/>
      <c r="H1239" s="157"/>
      <c r="I1239" s="157"/>
      <c r="J1239" s="157"/>
      <c r="K1239" s="157"/>
      <c r="L1239" s="157"/>
      <c r="M1239" s="157"/>
      <c r="N1239" s="157"/>
      <c r="O1239" s="157"/>
      <c r="P1239" s="157"/>
      <c r="Q1239" s="157"/>
      <c r="R1239" s="157"/>
      <c r="S1239" s="157"/>
      <c r="T1239" s="157"/>
      <c r="U1239" s="157"/>
      <c r="V1239" s="157"/>
      <c r="W1239" s="157"/>
      <c r="X1239" s="157"/>
      <c r="Y1239" s="157"/>
      <c r="Z1239" s="157"/>
    </row>
    <row r="1240" spans="1:26" ht="15.75" customHeight="1" x14ac:dyDescent="0.25">
      <c r="A1240" s="216"/>
      <c r="B1240" s="157"/>
      <c r="C1240" s="157"/>
      <c r="D1240" s="157"/>
      <c r="E1240" s="157"/>
      <c r="F1240" s="157"/>
      <c r="G1240" s="157"/>
      <c r="H1240" s="157"/>
      <c r="I1240" s="157"/>
      <c r="J1240" s="157"/>
      <c r="K1240" s="157"/>
      <c r="L1240" s="157"/>
      <c r="M1240" s="157"/>
      <c r="N1240" s="157"/>
      <c r="O1240" s="157"/>
      <c r="P1240" s="157"/>
      <c r="Q1240" s="157"/>
      <c r="R1240" s="157"/>
      <c r="S1240" s="157"/>
      <c r="T1240" s="157"/>
      <c r="U1240" s="157"/>
      <c r="V1240" s="157"/>
      <c r="W1240" s="157"/>
      <c r="X1240" s="157"/>
      <c r="Y1240" s="157"/>
      <c r="Z1240" s="157"/>
    </row>
    <row r="1241" spans="1:26" ht="15.75" customHeight="1" x14ac:dyDescent="0.25">
      <c r="A1241" s="216"/>
      <c r="B1241" s="157"/>
      <c r="C1241" s="157"/>
      <c r="D1241" s="157"/>
      <c r="E1241" s="157"/>
      <c r="F1241" s="157"/>
      <c r="G1241" s="157"/>
      <c r="H1241" s="157"/>
      <c r="I1241" s="157"/>
      <c r="J1241" s="157"/>
      <c r="K1241" s="157"/>
      <c r="L1241" s="157"/>
      <c r="M1241" s="157"/>
      <c r="N1241" s="157"/>
      <c r="O1241" s="157"/>
      <c r="P1241" s="157"/>
      <c r="Q1241" s="157"/>
      <c r="R1241" s="157"/>
      <c r="S1241" s="157"/>
      <c r="T1241" s="157"/>
      <c r="U1241" s="157"/>
      <c r="V1241" s="157"/>
      <c r="W1241" s="157"/>
      <c r="X1241" s="157"/>
      <c r="Y1241" s="157"/>
      <c r="Z1241" s="157"/>
    </row>
    <row r="1242" spans="1:26" ht="15.75" customHeight="1" x14ac:dyDescent="0.25">
      <c r="A1242" s="216"/>
      <c r="B1242" s="157"/>
      <c r="C1242" s="157"/>
      <c r="D1242" s="157"/>
      <c r="E1242" s="157"/>
      <c r="F1242" s="157"/>
      <c r="G1242" s="157"/>
      <c r="H1242" s="157"/>
      <c r="I1242" s="157"/>
      <c r="J1242" s="157"/>
      <c r="K1242" s="157"/>
      <c r="L1242" s="157"/>
      <c r="M1242" s="157"/>
      <c r="N1242" s="157"/>
      <c r="O1242" s="157"/>
      <c r="P1242" s="157"/>
      <c r="Q1242" s="157"/>
      <c r="R1242" s="157"/>
      <c r="S1242" s="157"/>
      <c r="T1242" s="157"/>
      <c r="U1242" s="157"/>
      <c r="V1242" s="157"/>
      <c r="W1242" s="157"/>
      <c r="X1242" s="157"/>
      <c r="Y1242" s="157"/>
      <c r="Z1242" s="157"/>
    </row>
    <row r="1243" spans="1:26" ht="15.75" customHeight="1" x14ac:dyDescent="0.25">
      <c r="A1243" s="216"/>
      <c r="B1243" s="157"/>
      <c r="C1243" s="157"/>
      <c r="D1243" s="157"/>
      <c r="E1243" s="157"/>
      <c r="F1243" s="157"/>
      <c r="G1243" s="157"/>
      <c r="H1243" s="157"/>
      <c r="I1243" s="157"/>
      <c r="J1243" s="157"/>
      <c r="K1243" s="157"/>
      <c r="L1243" s="157"/>
      <c r="M1243" s="157"/>
      <c r="N1243" s="157"/>
      <c r="O1243" s="157"/>
      <c r="P1243" s="157"/>
      <c r="Q1243" s="157"/>
      <c r="R1243" s="157"/>
      <c r="S1243" s="157"/>
      <c r="T1243" s="157"/>
      <c r="U1243" s="157"/>
      <c r="V1243" s="157"/>
      <c r="W1243" s="157"/>
      <c r="X1243" s="157"/>
      <c r="Y1243" s="157"/>
      <c r="Z1243" s="157"/>
    </row>
    <row r="1244" spans="1:26" ht="15.75" customHeight="1" x14ac:dyDescent="0.25">
      <c r="A1244" s="216"/>
      <c r="B1244" s="157"/>
      <c r="C1244" s="157"/>
      <c r="D1244" s="157"/>
      <c r="E1244" s="157"/>
      <c r="F1244" s="157"/>
      <c r="G1244" s="157"/>
      <c r="H1244" s="157"/>
      <c r="I1244" s="157"/>
      <c r="J1244" s="157"/>
      <c r="K1244" s="157"/>
      <c r="L1244" s="157"/>
      <c r="M1244" s="157"/>
      <c r="N1244" s="157"/>
      <c r="O1244" s="157"/>
      <c r="P1244" s="157"/>
      <c r="Q1244" s="157"/>
      <c r="R1244" s="157"/>
      <c r="S1244" s="157"/>
      <c r="T1244" s="157"/>
      <c r="U1244" s="157"/>
      <c r="V1244" s="157"/>
      <c r="W1244" s="157"/>
      <c r="X1244" s="157"/>
      <c r="Y1244" s="157"/>
      <c r="Z1244" s="157"/>
    </row>
    <row r="1245" spans="1:26" ht="15.75" customHeight="1" x14ac:dyDescent="0.25">
      <c r="A1245" s="216"/>
      <c r="B1245" s="157"/>
      <c r="C1245" s="157"/>
      <c r="D1245" s="157"/>
      <c r="E1245" s="157"/>
      <c r="F1245" s="157"/>
      <c r="G1245" s="157"/>
      <c r="H1245" s="157"/>
      <c r="I1245" s="157"/>
      <c r="J1245" s="157"/>
      <c r="K1245" s="157"/>
      <c r="L1245" s="157"/>
      <c r="M1245" s="157"/>
      <c r="N1245" s="157"/>
      <c r="O1245" s="157"/>
      <c r="P1245" s="157"/>
      <c r="Q1245" s="157"/>
      <c r="R1245" s="157"/>
      <c r="S1245" s="157"/>
      <c r="T1245" s="157"/>
      <c r="U1245" s="157"/>
      <c r="V1245" s="157"/>
      <c r="W1245" s="157"/>
      <c r="X1245" s="157"/>
      <c r="Y1245" s="157"/>
      <c r="Z1245" s="157"/>
    </row>
    <row r="1246" spans="1:26" ht="15.75" customHeight="1" x14ac:dyDescent="0.25">
      <c r="A1246" s="216"/>
      <c r="B1246" s="157"/>
      <c r="C1246" s="157"/>
      <c r="D1246" s="157"/>
      <c r="E1246" s="157"/>
      <c r="F1246" s="157"/>
      <c r="G1246" s="157"/>
      <c r="H1246" s="157"/>
      <c r="I1246" s="157"/>
      <c r="J1246" s="157"/>
      <c r="K1246" s="157"/>
      <c r="L1246" s="157"/>
      <c r="M1246" s="157"/>
      <c r="N1246" s="157"/>
      <c r="O1246" s="157"/>
      <c r="P1246" s="157"/>
      <c r="Q1246" s="157"/>
      <c r="R1246" s="157"/>
      <c r="S1246" s="157"/>
      <c r="T1246" s="157"/>
      <c r="U1246" s="157"/>
      <c r="V1246" s="157"/>
      <c r="W1246" s="157"/>
      <c r="X1246" s="157"/>
      <c r="Y1246" s="157"/>
      <c r="Z1246" s="157"/>
    </row>
    <row r="1247" spans="1:26" ht="15.75" customHeight="1" x14ac:dyDescent="0.25">
      <c r="A1247" s="216"/>
      <c r="B1247" s="157"/>
      <c r="C1247" s="157"/>
      <c r="D1247" s="157"/>
      <c r="E1247" s="157"/>
      <c r="F1247" s="157"/>
      <c r="G1247" s="157"/>
      <c r="H1247" s="157"/>
      <c r="I1247" s="157"/>
      <c r="J1247" s="157"/>
      <c r="K1247" s="157"/>
      <c r="L1247" s="157"/>
      <c r="M1247" s="157"/>
      <c r="N1247" s="157"/>
      <c r="O1247" s="157"/>
      <c r="P1247" s="157"/>
      <c r="Q1247" s="157"/>
      <c r="R1247" s="157"/>
      <c r="S1247" s="157"/>
      <c r="T1247" s="157"/>
      <c r="U1247" s="157"/>
      <c r="V1247" s="157"/>
      <c r="W1247" s="157"/>
      <c r="X1247" s="157"/>
      <c r="Y1247" s="157"/>
      <c r="Z1247" s="157"/>
    </row>
    <row r="1248" spans="1:26" ht="15.75" customHeight="1" x14ac:dyDescent="0.25">
      <c r="A1248" s="216"/>
      <c r="B1248" s="157"/>
      <c r="C1248" s="157"/>
      <c r="D1248" s="157"/>
      <c r="E1248" s="157"/>
      <c r="F1248" s="157"/>
      <c r="G1248" s="157"/>
      <c r="H1248" s="157"/>
      <c r="I1248" s="157"/>
      <c r="J1248" s="157"/>
      <c r="K1248" s="157"/>
      <c r="L1248" s="157"/>
      <c r="M1248" s="157"/>
      <c r="N1248" s="157"/>
      <c r="O1248" s="157"/>
      <c r="P1248" s="157"/>
      <c r="Q1248" s="157"/>
      <c r="R1248" s="157"/>
      <c r="S1248" s="157"/>
      <c r="T1248" s="157"/>
      <c r="U1248" s="157"/>
      <c r="V1248" s="157"/>
      <c r="W1248" s="157"/>
      <c r="X1248" s="157"/>
      <c r="Y1248" s="157"/>
      <c r="Z1248" s="157"/>
    </row>
  </sheetData>
  <pageMargins left="0.75" right="0.75" top="1" bottom="1" header="0" footer="0"/>
  <pageSetup paperSize="9" scale="6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FFFF"/>
    <outlinePr summaryBelow="0" summaryRight="0"/>
  </sheetPr>
  <dimension ref="A1:Z6207"/>
  <sheetViews>
    <sheetView workbookViewId="0"/>
  </sheetViews>
  <sheetFormatPr defaultColWidth="14.42578125" defaultRowHeight="15" customHeight="1" x14ac:dyDescent="0.25"/>
  <cols>
    <col min="1" max="1" width="17.42578125" customWidth="1"/>
    <col min="2" max="2" width="14.85546875" customWidth="1"/>
    <col min="3" max="3" width="56.5703125" customWidth="1"/>
    <col min="4" max="4" width="13.85546875" customWidth="1"/>
    <col min="5" max="6" width="16.42578125" customWidth="1"/>
    <col min="7" max="26" width="8.85546875" customWidth="1"/>
  </cols>
  <sheetData>
    <row r="1" spans="1:26" x14ac:dyDescent="0.25">
      <c r="A1" s="24"/>
      <c r="B1" s="23"/>
      <c r="C1" s="16"/>
      <c r="D1" s="16"/>
      <c r="E1" s="217"/>
      <c r="F1" s="16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x14ac:dyDescent="0.25">
      <c r="A2" s="23"/>
      <c r="B2" s="23"/>
      <c r="C2" s="218" t="s">
        <v>1146</v>
      </c>
      <c r="D2" s="16"/>
      <c r="E2" s="217"/>
      <c r="F2" s="16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x14ac:dyDescent="0.25">
      <c r="A3" s="219" t="s">
        <v>1147</v>
      </c>
      <c r="B3" s="219" t="s">
        <v>55</v>
      </c>
      <c r="C3" s="218" t="s">
        <v>1148</v>
      </c>
      <c r="D3" s="218" t="s">
        <v>1149</v>
      </c>
      <c r="E3" s="220" t="s">
        <v>1150</v>
      </c>
      <c r="F3" s="16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x14ac:dyDescent="0.25">
      <c r="A4" s="219" t="s">
        <v>549</v>
      </c>
      <c r="B4" s="219" t="s">
        <v>550</v>
      </c>
      <c r="C4" s="221" t="s">
        <v>551</v>
      </c>
      <c r="D4" s="221" t="s">
        <v>552</v>
      </c>
      <c r="E4" s="222" t="s">
        <v>553</v>
      </c>
      <c r="F4" s="221" t="s">
        <v>554</v>
      </c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x14ac:dyDescent="0.25">
      <c r="A5" s="23">
        <v>43101</v>
      </c>
      <c r="B5" s="23"/>
      <c r="C5" s="16" t="s">
        <v>19</v>
      </c>
      <c r="D5" s="16"/>
      <c r="E5" s="217"/>
      <c r="F5" s="16">
        <v>165000.00999999995</v>
      </c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x14ac:dyDescent="0.25">
      <c r="A6" s="23" t="s">
        <v>1151</v>
      </c>
      <c r="B6" s="23" t="s">
        <v>1152</v>
      </c>
      <c r="C6" s="16" t="s">
        <v>1153</v>
      </c>
      <c r="D6" s="16"/>
      <c r="E6" s="217">
        <v>18333.330000000002</v>
      </c>
      <c r="F6" s="16">
        <f t="shared" ref="F6:F69" si="0">F5+D6-E6</f>
        <v>146666.67999999993</v>
      </c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x14ac:dyDescent="0.25">
      <c r="A7" s="23" t="s">
        <v>1154</v>
      </c>
      <c r="B7" s="23" t="s">
        <v>1155</v>
      </c>
      <c r="C7" s="16" t="s">
        <v>1153</v>
      </c>
      <c r="D7" s="16"/>
      <c r="E7" s="217">
        <v>18333.330000000002</v>
      </c>
      <c r="F7" s="16">
        <f t="shared" si="0"/>
        <v>128333.34999999993</v>
      </c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x14ac:dyDescent="0.25">
      <c r="A8" s="23" t="s">
        <v>1156</v>
      </c>
      <c r="B8" s="23" t="s">
        <v>1157</v>
      </c>
      <c r="C8" s="16" t="s">
        <v>1153</v>
      </c>
      <c r="D8" s="16"/>
      <c r="E8" s="217">
        <v>18333.330000000002</v>
      </c>
      <c r="F8" s="16">
        <f t="shared" si="0"/>
        <v>110000.01999999993</v>
      </c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 spans="1:26" x14ac:dyDescent="0.25">
      <c r="A9" s="23" t="s">
        <v>1158</v>
      </c>
      <c r="B9" s="23" t="s">
        <v>1159</v>
      </c>
      <c r="C9" s="16" t="s">
        <v>1153</v>
      </c>
      <c r="D9" s="16"/>
      <c r="E9" s="217">
        <v>18333.330000000002</v>
      </c>
      <c r="F9" s="16">
        <f t="shared" si="0"/>
        <v>91666.68999999993</v>
      </c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x14ac:dyDescent="0.25">
      <c r="A10" s="23" t="s">
        <v>1160</v>
      </c>
      <c r="B10" s="23" t="s">
        <v>1161</v>
      </c>
      <c r="C10" s="16" t="s">
        <v>1153</v>
      </c>
      <c r="D10" s="16"/>
      <c r="E10" s="217">
        <v>18333.330000000002</v>
      </c>
      <c r="F10" s="16">
        <f t="shared" si="0"/>
        <v>73333.359999999928</v>
      </c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x14ac:dyDescent="0.25">
      <c r="A11" s="23" t="s">
        <v>1162</v>
      </c>
      <c r="B11" s="23" t="s">
        <v>1163</v>
      </c>
      <c r="C11" s="16" t="s">
        <v>1153</v>
      </c>
      <c r="D11" s="16"/>
      <c r="E11" s="217">
        <v>18333.330000000002</v>
      </c>
      <c r="F11" s="16">
        <f t="shared" si="0"/>
        <v>55000.029999999926</v>
      </c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x14ac:dyDescent="0.25">
      <c r="A12" s="23" t="s">
        <v>1164</v>
      </c>
      <c r="B12" s="23" t="s">
        <v>1165</v>
      </c>
      <c r="C12" s="16" t="s">
        <v>1153</v>
      </c>
      <c r="D12" s="16"/>
      <c r="E12" s="217">
        <v>18333.330000000002</v>
      </c>
      <c r="F12" s="16">
        <f t="shared" si="0"/>
        <v>36666.699999999924</v>
      </c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x14ac:dyDescent="0.25">
      <c r="A13" s="23" t="s">
        <v>1166</v>
      </c>
      <c r="B13" s="23" t="s">
        <v>1167</v>
      </c>
      <c r="C13" s="16" t="s">
        <v>1153</v>
      </c>
      <c r="D13" s="16"/>
      <c r="E13" s="217">
        <v>18333.349999999999</v>
      </c>
      <c r="F13" s="16">
        <f t="shared" si="0"/>
        <v>18333.349999999926</v>
      </c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x14ac:dyDescent="0.25">
      <c r="A14" s="23" t="s">
        <v>1168</v>
      </c>
      <c r="B14" s="23" t="s">
        <v>1169</v>
      </c>
      <c r="C14" s="16" t="s">
        <v>1153</v>
      </c>
      <c r="D14" s="16"/>
      <c r="E14" s="217">
        <v>18333.349999999999</v>
      </c>
      <c r="F14" s="16">
        <f t="shared" si="0"/>
        <v>-7.2759576141834259E-11</v>
      </c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x14ac:dyDescent="0.25">
      <c r="A15" s="23">
        <v>43770</v>
      </c>
      <c r="B15" s="23"/>
      <c r="C15" s="16" t="s">
        <v>1170</v>
      </c>
      <c r="D15" s="16">
        <v>400000</v>
      </c>
      <c r="E15" s="217"/>
      <c r="F15" s="16">
        <f t="shared" si="0"/>
        <v>399999.99999999994</v>
      </c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x14ac:dyDescent="0.25">
      <c r="A16" s="23">
        <v>43770</v>
      </c>
      <c r="B16" s="23" t="s">
        <v>761</v>
      </c>
      <c r="C16" s="16" t="s">
        <v>1171</v>
      </c>
      <c r="D16" s="16">
        <v>40000</v>
      </c>
      <c r="E16" s="217"/>
      <c r="F16" s="16">
        <f t="shared" si="0"/>
        <v>439999.99999999994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x14ac:dyDescent="0.25">
      <c r="A17" s="23" t="s">
        <v>1172</v>
      </c>
      <c r="B17" s="23" t="s">
        <v>508</v>
      </c>
      <c r="C17" s="16" t="s">
        <v>1153</v>
      </c>
      <c r="D17" s="16"/>
      <c r="E17" s="217">
        <v>36666.67</v>
      </c>
      <c r="F17" s="16">
        <f t="shared" si="0"/>
        <v>403333.32999999996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x14ac:dyDescent="0.25">
      <c r="A18" s="23" t="s">
        <v>1173</v>
      </c>
      <c r="B18" s="23" t="s">
        <v>509</v>
      </c>
      <c r="C18" s="16" t="s">
        <v>1153</v>
      </c>
      <c r="D18" s="16"/>
      <c r="E18" s="217">
        <v>36666.67</v>
      </c>
      <c r="F18" s="16">
        <f t="shared" si="0"/>
        <v>366666.66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x14ac:dyDescent="0.25">
      <c r="A19" s="23" t="s">
        <v>1174</v>
      </c>
      <c r="B19" s="23" t="s">
        <v>510</v>
      </c>
      <c r="C19" s="16" t="s">
        <v>1153</v>
      </c>
      <c r="D19" s="16"/>
      <c r="E19" s="217">
        <v>36666.67</v>
      </c>
      <c r="F19" s="16">
        <f t="shared" si="0"/>
        <v>329999.99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x14ac:dyDescent="0.25">
      <c r="A20" s="23" t="s">
        <v>1175</v>
      </c>
      <c r="B20" s="23" t="s">
        <v>511</v>
      </c>
      <c r="C20" s="16" t="s">
        <v>1153</v>
      </c>
      <c r="D20" s="16"/>
      <c r="E20" s="217">
        <v>36666.67</v>
      </c>
      <c r="F20" s="16">
        <f t="shared" si="0"/>
        <v>293333.32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15.75" customHeight="1" x14ac:dyDescent="0.25">
      <c r="A21" s="23" t="s">
        <v>1176</v>
      </c>
      <c r="B21" s="23" t="s">
        <v>4</v>
      </c>
      <c r="C21" s="16" t="s">
        <v>1153</v>
      </c>
      <c r="D21" s="16"/>
      <c r="E21" s="217">
        <v>36666.67</v>
      </c>
      <c r="F21" s="16">
        <f t="shared" si="0"/>
        <v>256666.65000000002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15.75" customHeight="1" x14ac:dyDescent="0.25">
      <c r="A22" s="23" t="s">
        <v>1177</v>
      </c>
      <c r="B22" s="23" t="s">
        <v>5</v>
      </c>
      <c r="C22" s="16" t="s">
        <v>1153</v>
      </c>
      <c r="D22" s="16"/>
      <c r="E22" s="217">
        <v>36666.67</v>
      </c>
      <c r="F22" s="16">
        <f t="shared" si="0"/>
        <v>219999.98000000004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spans="1:26" ht="15.75" customHeight="1" x14ac:dyDescent="0.25">
      <c r="A23" s="23" t="s">
        <v>1178</v>
      </c>
      <c r="B23" s="23" t="s">
        <v>6</v>
      </c>
      <c r="C23" s="16" t="s">
        <v>1153</v>
      </c>
      <c r="D23" s="16"/>
      <c r="E23" s="217">
        <v>36666.67</v>
      </c>
      <c r="F23" s="16">
        <f t="shared" si="0"/>
        <v>183333.31000000006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15.75" customHeight="1" x14ac:dyDescent="0.25">
      <c r="A24" s="44" t="s">
        <v>1179</v>
      </c>
      <c r="B24" s="44" t="s">
        <v>596</v>
      </c>
      <c r="C24" s="52" t="s">
        <v>1180</v>
      </c>
      <c r="D24" s="16">
        <v>400000</v>
      </c>
      <c r="E24" s="217"/>
      <c r="F24" s="16">
        <f t="shared" si="0"/>
        <v>583333.31000000006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6" ht="15.75" customHeight="1" x14ac:dyDescent="0.25">
      <c r="A25" s="23" t="s">
        <v>1179</v>
      </c>
      <c r="B25" s="23" t="s">
        <v>761</v>
      </c>
      <c r="C25" s="16" t="s">
        <v>1171</v>
      </c>
      <c r="D25" s="16">
        <v>40000</v>
      </c>
      <c r="E25" s="217"/>
      <c r="F25" s="16">
        <f t="shared" si="0"/>
        <v>623333.31000000006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15.75" customHeight="1" x14ac:dyDescent="0.25">
      <c r="A26" s="23" t="s">
        <v>1181</v>
      </c>
      <c r="B26" s="23" t="s">
        <v>514</v>
      </c>
      <c r="C26" s="16" t="s">
        <v>1153</v>
      </c>
      <c r="D26" s="16"/>
      <c r="E26" s="217">
        <v>36666.67</v>
      </c>
      <c r="F26" s="16">
        <f t="shared" si="0"/>
        <v>586666.64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15.75" customHeight="1" x14ac:dyDescent="0.25">
      <c r="A27" s="23" t="s">
        <v>1182</v>
      </c>
      <c r="B27" s="23" t="s">
        <v>515</v>
      </c>
      <c r="C27" s="16" t="s">
        <v>1153</v>
      </c>
      <c r="D27" s="16"/>
      <c r="E27" s="217">
        <v>36666.67</v>
      </c>
      <c r="F27" s="16">
        <f t="shared" si="0"/>
        <v>549999.97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6" ht="15.75" customHeight="1" x14ac:dyDescent="0.25">
      <c r="A28" s="23" t="s">
        <v>1183</v>
      </c>
      <c r="B28" s="23" t="s">
        <v>1184</v>
      </c>
      <c r="C28" s="16" t="s">
        <v>1153</v>
      </c>
      <c r="D28" s="16"/>
      <c r="E28" s="217">
        <v>36666.67</v>
      </c>
      <c r="F28" s="16">
        <f t="shared" si="0"/>
        <v>513333.3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15.75" customHeight="1" x14ac:dyDescent="0.25">
      <c r="A29" s="23" t="s">
        <v>1185</v>
      </c>
      <c r="B29" s="23" t="s">
        <v>1186</v>
      </c>
      <c r="C29" s="16" t="s">
        <v>1153</v>
      </c>
      <c r="D29" s="16"/>
      <c r="E29" s="217">
        <v>36666.67</v>
      </c>
      <c r="F29" s="16">
        <f t="shared" si="0"/>
        <v>476666.63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6" ht="15.75" customHeight="1" x14ac:dyDescent="0.25">
      <c r="A30" s="44" t="s">
        <v>1187</v>
      </c>
      <c r="B30" s="44" t="s">
        <v>593</v>
      </c>
      <c r="C30" s="52" t="s">
        <v>1148</v>
      </c>
      <c r="D30" s="16">
        <v>300000</v>
      </c>
      <c r="E30" s="217"/>
      <c r="F30" s="16">
        <f t="shared" si="0"/>
        <v>776666.63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15.75" customHeight="1" x14ac:dyDescent="0.25">
      <c r="A31" s="23" t="s">
        <v>1187</v>
      </c>
      <c r="B31" s="23" t="s">
        <v>761</v>
      </c>
      <c r="C31" s="16" t="s">
        <v>1171</v>
      </c>
      <c r="D31" s="16">
        <v>30000</v>
      </c>
      <c r="E31" s="217"/>
      <c r="F31" s="16">
        <f t="shared" si="0"/>
        <v>806666.63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15.75" customHeight="1" x14ac:dyDescent="0.25">
      <c r="A32" s="23" t="s">
        <v>1188</v>
      </c>
      <c r="B32" s="23" t="s">
        <v>1189</v>
      </c>
      <c r="C32" s="16" t="s">
        <v>1153</v>
      </c>
      <c r="D32" s="16"/>
      <c r="E32" s="217">
        <v>36666.67</v>
      </c>
      <c r="F32" s="16">
        <f t="shared" si="0"/>
        <v>769999.96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ht="15.75" customHeight="1" x14ac:dyDescent="0.25">
      <c r="A33" s="23" t="s">
        <v>1190</v>
      </c>
      <c r="B33" s="23" t="s">
        <v>1157</v>
      </c>
      <c r="C33" s="16" t="s">
        <v>1153</v>
      </c>
      <c r="D33" s="16"/>
      <c r="E33" s="217">
        <v>27500</v>
      </c>
      <c r="F33" s="16">
        <f t="shared" si="0"/>
        <v>742499.96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15.75" customHeight="1" x14ac:dyDescent="0.25">
      <c r="A34" s="23" t="s">
        <v>1191</v>
      </c>
      <c r="B34" s="23" t="s">
        <v>1159</v>
      </c>
      <c r="C34" s="16" t="s">
        <v>1153</v>
      </c>
      <c r="D34" s="16"/>
      <c r="E34" s="217">
        <v>27500</v>
      </c>
      <c r="F34" s="16">
        <f t="shared" si="0"/>
        <v>714999.96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15.75" customHeight="1" x14ac:dyDescent="0.25">
      <c r="A35" s="23" t="s">
        <v>1192</v>
      </c>
      <c r="B35" s="23" t="s">
        <v>1161</v>
      </c>
      <c r="C35" s="16" t="s">
        <v>1153</v>
      </c>
      <c r="D35" s="16"/>
      <c r="E35" s="217">
        <v>27500</v>
      </c>
      <c r="F35" s="16">
        <f t="shared" si="0"/>
        <v>687499.96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15.75" customHeight="1" x14ac:dyDescent="0.25">
      <c r="A36" s="23" t="s">
        <v>1193</v>
      </c>
      <c r="B36" s="23" t="s">
        <v>1194</v>
      </c>
      <c r="C36" s="16" t="s">
        <v>1153</v>
      </c>
      <c r="D36" s="16"/>
      <c r="E36" s="217">
        <v>27500</v>
      </c>
      <c r="F36" s="16">
        <f t="shared" si="0"/>
        <v>659999.96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15.75" customHeight="1" x14ac:dyDescent="0.25">
      <c r="A37" s="23" t="s">
        <v>1195</v>
      </c>
      <c r="B37" s="23" t="s">
        <v>1196</v>
      </c>
      <c r="C37" s="16" t="s">
        <v>1153</v>
      </c>
      <c r="D37" s="16"/>
      <c r="E37" s="217">
        <v>27500</v>
      </c>
      <c r="F37" s="16">
        <f t="shared" si="0"/>
        <v>632499.96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ht="15.75" customHeight="1" x14ac:dyDescent="0.25">
      <c r="A38" s="23" t="s">
        <v>1197</v>
      </c>
      <c r="B38" s="23" t="s">
        <v>1167</v>
      </c>
      <c r="C38" s="16" t="s">
        <v>1153</v>
      </c>
      <c r="D38" s="16"/>
      <c r="E38" s="217">
        <v>27500</v>
      </c>
      <c r="F38" s="16">
        <f t="shared" si="0"/>
        <v>604999.96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15.75" customHeight="1" x14ac:dyDescent="0.25">
      <c r="A39" s="23" t="s">
        <v>1198</v>
      </c>
      <c r="B39" s="23" t="s">
        <v>1169</v>
      </c>
      <c r="C39" s="16" t="s">
        <v>1153</v>
      </c>
      <c r="D39" s="16"/>
      <c r="E39" s="217">
        <v>27500</v>
      </c>
      <c r="F39" s="16">
        <f t="shared" si="0"/>
        <v>577499.96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ht="15.75" customHeight="1" x14ac:dyDescent="0.25">
      <c r="A40" s="23" t="s">
        <v>1199</v>
      </c>
      <c r="B40" s="23" t="s">
        <v>1184</v>
      </c>
      <c r="C40" s="16" t="s">
        <v>1153</v>
      </c>
      <c r="D40" s="16"/>
      <c r="E40" s="217">
        <v>27500</v>
      </c>
      <c r="F40" s="16">
        <f t="shared" si="0"/>
        <v>549999.96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15.75" customHeight="1" x14ac:dyDescent="0.25">
      <c r="A41" s="23" t="s">
        <v>1200</v>
      </c>
      <c r="B41" s="23" t="s">
        <v>1186</v>
      </c>
      <c r="C41" s="16" t="s">
        <v>1153</v>
      </c>
      <c r="D41" s="16"/>
      <c r="E41" s="217">
        <v>27500</v>
      </c>
      <c r="F41" s="16">
        <f t="shared" si="0"/>
        <v>522499.95999999996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15.75" customHeight="1" x14ac:dyDescent="0.25">
      <c r="A42" s="23" t="s">
        <v>1201</v>
      </c>
      <c r="B42" s="23" t="s">
        <v>1202</v>
      </c>
      <c r="C42" s="16" t="s">
        <v>1153</v>
      </c>
      <c r="D42" s="16"/>
      <c r="E42" s="217">
        <v>27500</v>
      </c>
      <c r="F42" s="16">
        <f t="shared" si="0"/>
        <v>494999.95999999996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15.75" customHeight="1" x14ac:dyDescent="0.25">
      <c r="A43" s="23" t="s">
        <v>1203</v>
      </c>
      <c r="B43" s="23" t="s">
        <v>1203</v>
      </c>
      <c r="C43" s="16" t="s">
        <v>1153</v>
      </c>
      <c r="D43" s="16"/>
      <c r="E43" s="217">
        <v>27500</v>
      </c>
      <c r="F43" s="16">
        <f t="shared" si="0"/>
        <v>467499.95999999996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15.75" customHeight="1" x14ac:dyDescent="0.25">
      <c r="A44" s="23" t="s">
        <v>1204</v>
      </c>
      <c r="B44" s="23" t="s">
        <v>1204</v>
      </c>
      <c r="C44" s="16" t="s">
        <v>1153</v>
      </c>
      <c r="D44" s="16"/>
      <c r="E44" s="217">
        <v>27500</v>
      </c>
      <c r="F44" s="16">
        <f t="shared" si="0"/>
        <v>439999.95999999996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15.75" customHeight="1" x14ac:dyDescent="0.25">
      <c r="A45" s="23" t="s">
        <v>1205</v>
      </c>
      <c r="B45" s="23" t="s">
        <v>1205</v>
      </c>
      <c r="C45" s="16" t="s">
        <v>1153</v>
      </c>
      <c r="D45" s="16"/>
      <c r="E45" s="217">
        <v>27500</v>
      </c>
      <c r="F45" s="16">
        <f t="shared" si="0"/>
        <v>412499.95999999996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15.75" customHeight="1" x14ac:dyDescent="0.25">
      <c r="A46" s="23" t="s">
        <v>1206</v>
      </c>
      <c r="B46" s="23" t="s">
        <v>1206</v>
      </c>
      <c r="C46" s="16" t="s">
        <v>1153</v>
      </c>
      <c r="D46" s="16"/>
      <c r="E46" s="217">
        <v>27500</v>
      </c>
      <c r="F46" s="16">
        <f t="shared" si="0"/>
        <v>384999.95999999996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15.75" customHeight="1" x14ac:dyDescent="0.25">
      <c r="A47" s="23" t="s">
        <v>1207</v>
      </c>
      <c r="B47" s="23" t="s">
        <v>1207</v>
      </c>
      <c r="C47" s="16" t="s">
        <v>1153</v>
      </c>
      <c r="D47" s="16"/>
      <c r="E47" s="217">
        <v>27500</v>
      </c>
      <c r="F47" s="16">
        <f t="shared" si="0"/>
        <v>357499.95999999996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15.75" customHeight="1" x14ac:dyDescent="0.25">
      <c r="A48" s="23" t="s">
        <v>1208</v>
      </c>
      <c r="B48" s="23" t="s">
        <v>1208</v>
      </c>
      <c r="C48" s="16" t="s">
        <v>1153</v>
      </c>
      <c r="D48" s="16"/>
      <c r="E48" s="217">
        <v>27500</v>
      </c>
      <c r="F48" s="16">
        <f t="shared" si="0"/>
        <v>329999.95999999996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15.75" customHeight="1" x14ac:dyDescent="0.25">
      <c r="A49" s="23" t="s">
        <v>1209</v>
      </c>
      <c r="B49" s="23" t="s">
        <v>1209</v>
      </c>
      <c r="C49" s="16" t="s">
        <v>1153</v>
      </c>
      <c r="D49" s="16"/>
      <c r="E49" s="217">
        <v>27500</v>
      </c>
      <c r="F49" s="16">
        <f t="shared" si="0"/>
        <v>302499.95999999996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15.75" customHeight="1" x14ac:dyDescent="0.25">
      <c r="A50" s="23" t="s">
        <v>1210</v>
      </c>
      <c r="B50" s="23" t="s">
        <v>1210</v>
      </c>
      <c r="C50" s="16" t="s">
        <v>1153</v>
      </c>
      <c r="D50" s="16"/>
      <c r="E50" s="217">
        <v>27500</v>
      </c>
      <c r="F50" s="16">
        <f t="shared" si="0"/>
        <v>274999.95999999996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15.75" customHeight="1" x14ac:dyDescent="0.25">
      <c r="A51" s="23" t="s">
        <v>1211</v>
      </c>
      <c r="B51" s="23" t="s">
        <v>1211</v>
      </c>
      <c r="C51" s="16" t="s">
        <v>1153</v>
      </c>
      <c r="D51" s="16"/>
      <c r="E51" s="217">
        <v>27500</v>
      </c>
      <c r="F51" s="16">
        <f t="shared" si="0"/>
        <v>247499.95999999996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15.75" customHeight="1" x14ac:dyDescent="0.25">
      <c r="A52" s="23" t="s">
        <v>1212</v>
      </c>
      <c r="B52" s="23" t="s">
        <v>1212</v>
      </c>
      <c r="C52" s="16" t="s">
        <v>1153</v>
      </c>
      <c r="D52" s="16"/>
      <c r="E52" s="217">
        <v>27500</v>
      </c>
      <c r="F52" s="16">
        <f t="shared" si="0"/>
        <v>219999.95999999996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ht="15.75" customHeight="1" x14ac:dyDescent="0.25">
      <c r="A53" s="23" t="s">
        <v>1213</v>
      </c>
      <c r="B53" s="23" t="s">
        <v>1213</v>
      </c>
      <c r="C53" s="16" t="s">
        <v>1153</v>
      </c>
      <c r="D53" s="16"/>
      <c r="E53" s="217">
        <v>27500</v>
      </c>
      <c r="F53" s="16">
        <f t="shared" si="0"/>
        <v>192499.95999999996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15.75" customHeight="1" x14ac:dyDescent="0.25">
      <c r="A54" s="23" t="s">
        <v>1214</v>
      </c>
      <c r="B54" s="23" t="s">
        <v>1214</v>
      </c>
      <c r="C54" s="16" t="s">
        <v>1153</v>
      </c>
      <c r="D54" s="16"/>
      <c r="E54" s="217">
        <v>27500</v>
      </c>
      <c r="F54" s="16">
        <f t="shared" si="0"/>
        <v>164999.95999999996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ht="15.75" customHeight="1" x14ac:dyDescent="0.25">
      <c r="A55" s="223">
        <v>44583</v>
      </c>
      <c r="B55" s="223">
        <v>44583</v>
      </c>
      <c r="C55" s="16" t="s">
        <v>1153</v>
      </c>
      <c r="D55" s="16"/>
      <c r="E55" s="224">
        <v>27500</v>
      </c>
      <c r="F55" s="16">
        <f t="shared" si="0"/>
        <v>137499.95999999996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15.75" customHeight="1" x14ac:dyDescent="0.25">
      <c r="A56" s="223">
        <v>44614</v>
      </c>
      <c r="B56" s="223">
        <v>44614</v>
      </c>
      <c r="C56" s="16" t="s">
        <v>1153</v>
      </c>
      <c r="D56" s="16"/>
      <c r="E56" s="224">
        <v>27500</v>
      </c>
      <c r="F56" s="16">
        <f t="shared" si="0"/>
        <v>109999.95999999996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15.75" customHeight="1" x14ac:dyDescent="0.25">
      <c r="A57" s="223"/>
      <c r="B57" s="223"/>
      <c r="C57" s="16"/>
      <c r="D57" s="16"/>
      <c r="E57" s="217"/>
      <c r="F57" s="16">
        <f t="shared" si="0"/>
        <v>109999.95999999996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15.75" customHeight="1" x14ac:dyDescent="0.25">
      <c r="A58" s="223"/>
      <c r="B58" s="223"/>
      <c r="C58" s="16"/>
      <c r="D58" s="16"/>
      <c r="E58" s="217"/>
      <c r="F58" s="16">
        <f t="shared" si="0"/>
        <v>109999.95999999996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15.75" customHeight="1" x14ac:dyDescent="0.25">
      <c r="A59" s="23"/>
      <c r="B59" s="23"/>
      <c r="C59" s="16"/>
      <c r="D59" s="16"/>
      <c r="E59" s="217"/>
      <c r="F59" s="16">
        <f t="shared" si="0"/>
        <v>109999.95999999996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ht="15.75" customHeight="1" x14ac:dyDescent="0.25">
      <c r="A60" s="23"/>
      <c r="B60" s="23"/>
      <c r="C60" s="16"/>
      <c r="D60" s="16"/>
      <c r="E60" s="217"/>
      <c r="F60" s="16">
        <f t="shared" si="0"/>
        <v>109999.95999999996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ht="15.75" customHeight="1" x14ac:dyDescent="0.25">
      <c r="A61" s="23"/>
      <c r="B61" s="23"/>
      <c r="C61" s="16"/>
      <c r="D61" s="16"/>
      <c r="E61" s="217"/>
      <c r="F61" s="16">
        <f t="shared" si="0"/>
        <v>109999.95999999996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ht="15.75" customHeight="1" x14ac:dyDescent="0.25">
      <c r="A62" s="23"/>
      <c r="B62" s="23"/>
      <c r="C62" s="16"/>
      <c r="D62" s="16"/>
      <c r="E62" s="217"/>
      <c r="F62" s="16">
        <f t="shared" si="0"/>
        <v>109999.95999999996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ht="15.75" customHeight="1" x14ac:dyDescent="0.25">
      <c r="A63" s="23"/>
      <c r="B63" s="23"/>
      <c r="C63" s="16"/>
      <c r="D63" s="16"/>
      <c r="E63" s="217"/>
      <c r="F63" s="16">
        <f t="shared" si="0"/>
        <v>109999.95999999996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15.75" customHeight="1" x14ac:dyDescent="0.25">
      <c r="A64" s="23"/>
      <c r="B64" s="23"/>
      <c r="C64" s="16"/>
      <c r="D64" s="16"/>
      <c r="E64" s="217"/>
      <c r="F64" s="16">
        <f t="shared" si="0"/>
        <v>109999.95999999996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15.75" customHeight="1" x14ac:dyDescent="0.25">
      <c r="A65" s="23"/>
      <c r="B65" s="23"/>
      <c r="C65" s="16"/>
      <c r="D65" s="16"/>
      <c r="E65" s="217"/>
      <c r="F65" s="16">
        <f t="shared" si="0"/>
        <v>109999.95999999996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15.75" customHeight="1" x14ac:dyDescent="0.25">
      <c r="A66" s="23"/>
      <c r="B66" s="23"/>
      <c r="C66" s="16"/>
      <c r="D66" s="16"/>
      <c r="E66" s="217"/>
      <c r="F66" s="16">
        <f t="shared" si="0"/>
        <v>109999.95999999996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15.75" customHeight="1" x14ac:dyDescent="0.25">
      <c r="A67" s="23"/>
      <c r="B67" s="23"/>
      <c r="C67" s="16"/>
      <c r="D67" s="16"/>
      <c r="E67" s="217"/>
      <c r="F67" s="16">
        <f t="shared" si="0"/>
        <v>109999.95999999996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15.75" customHeight="1" x14ac:dyDescent="0.25">
      <c r="A68" s="23"/>
      <c r="B68" s="23"/>
      <c r="C68" s="16"/>
      <c r="D68" s="16"/>
      <c r="E68" s="217"/>
      <c r="F68" s="16">
        <f t="shared" si="0"/>
        <v>109999.95999999996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15.75" customHeight="1" x14ac:dyDescent="0.25">
      <c r="A69" s="23"/>
      <c r="B69" s="23"/>
      <c r="C69" s="16"/>
      <c r="D69" s="16"/>
      <c r="E69" s="217"/>
      <c r="F69" s="16">
        <f t="shared" si="0"/>
        <v>109999.95999999996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15.75" customHeight="1" x14ac:dyDescent="0.25">
      <c r="A70" s="23"/>
      <c r="B70" s="23"/>
      <c r="C70" s="16"/>
      <c r="D70" s="16">
        <f t="shared" ref="D70:E70" si="1">SUM(D5:D69)</f>
        <v>1210000</v>
      </c>
      <c r="E70" s="217">
        <f t="shared" si="1"/>
        <v>1265000.0499999998</v>
      </c>
      <c r="F70" s="16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15.75" customHeight="1" x14ac:dyDescent="0.25">
      <c r="A71" s="23"/>
      <c r="B71" s="23"/>
      <c r="C71" s="16"/>
      <c r="D71" s="16"/>
      <c r="E71" s="222" t="s">
        <v>12</v>
      </c>
      <c r="F71" s="218">
        <f>F69</f>
        <v>109999.95999999996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15.75" customHeight="1" x14ac:dyDescent="0.25">
      <c r="A72" s="23"/>
      <c r="B72" s="23"/>
      <c r="C72" s="16"/>
      <c r="D72" s="16"/>
      <c r="E72" s="217"/>
      <c r="F72" s="16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15.75" customHeight="1" x14ac:dyDescent="0.25">
      <c r="A73" s="23"/>
      <c r="B73" s="23"/>
      <c r="C73" s="16"/>
      <c r="D73" s="16"/>
      <c r="E73" s="217"/>
      <c r="F73" s="16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15.75" customHeight="1" x14ac:dyDescent="0.25">
      <c r="A74" s="23"/>
      <c r="B74" s="23"/>
      <c r="C74" s="16"/>
      <c r="D74" s="16"/>
      <c r="E74" s="217"/>
      <c r="F74" s="218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15.75" customHeight="1" x14ac:dyDescent="0.25">
      <c r="A75" s="23"/>
      <c r="B75" s="23"/>
      <c r="C75" s="16"/>
      <c r="D75" s="16"/>
      <c r="E75" s="217"/>
      <c r="F75" s="218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15.75" customHeight="1" x14ac:dyDescent="0.25">
      <c r="A76" s="23"/>
      <c r="B76" s="23"/>
      <c r="C76" s="218" t="s">
        <v>1146</v>
      </c>
      <c r="D76" s="16"/>
      <c r="E76" s="217"/>
      <c r="F76" s="16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15.75" customHeight="1" x14ac:dyDescent="0.25">
      <c r="A77" s="219" t="s">
        <v>1147</v>
      </c>
      <c r="B77" s="219" t="s">
        <v>44</v>
      </c>
      <c r="C77" s="218" t="s">
        <v>1215</v>
      </c>
      <c r="D77" s="218" t="s">
        <v>1149</v>
      </c>
      <c r="E77" s="220" t="s">
        <v>1216</v>
      </c>
      <c r="F77" s="16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15.75" customHeight="1" x14ac:dyDescent="0.25">
      <c r="A78" s="219" t="s">
        <v>549</v>
      </c>
      <c r="B78" s="219" t="s">
        <v>550</v>
      </c>
      <c r="C78" s="221" t="s">
        <v>551</v>
      </c>
      <c r="D78" s="221" t="s">
        <v>552</v>
      </c>
      <c r="E78" s="222" t="s">
        <v>553</v>
      </c>
      <c r="F78" s="221" t="s">
        <v>554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15.75" customHeight="1" x14ac:dyDescent="0.25">
      <c r="A79" s="23">
        <v>43101</v>
      </c>
      <c r="B79" s="23"/>
      <c r="C79" s="16" t="s">
        <v>19</v>
      </c>
      <c r="D79" s="16"/>
      <c r="E79" s="217"/>
      <c r="F79" s="16">
        <v>99000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15.75" customHeight="1" x14ac:dyDescent="0.25">
      <c r="A80" s="23" t="s">
        <v>1151</v>
      </c>
      <c r="B80" s="23" t="s">
        <v>761</v>
      </c>
      <c r="C80" s="16" t="s">
        <v>1153</v>
      </c>
      <c r="D80" s="16"/>
      <c r="E80" s="217">
        <v>49500</v>
      </c>
      <c r="F80" s="16">
        <f t="shared" ref="F80:F151" si="2">F79+D80-E80</f>
        <v>49500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15.75" customHeight="1" x14ac:dyDescent="0.25">
      <c r="A81" s="23" t="s">
        <v>1217</v>
      </c>
      <c r="B81" s="23" t="s">
        <v>593</v>
      </c>
      <c r="C81" s="16" t="s">
        <v>1218</v>
      </c>
      <c r="D81" s="16">
        <v>180000</v>
      </c>
      <c r="E81" s="217"/>
      <c r="F81" s="16">
        <f t="shared" si="2"/>
        <v>229500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15.75" customHeight="1" x14ac:dyDescent="0.25">
      <c r="A82" s="23" t="s">
        <v>1217</v>
      </c>
      <c r="B82" s="23" t="s">
        <v>761</v>
      </c>
      <c r="C82" s="16" t="s">
        <v>1219</v>
      </c>
      <c r="D82" s="16">
        <v>18000</v>
      </c>
      <c r="E82" s="217"/>
      <c r="F82" s="16">
        <f t="shared" si="2"/>
        <v>247500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15.75" customHeight="1" x14ac:dyDescent="0.25">
      <c r="A83" s="23" t="s">
        <v>1158</v>
      </c>
      <c r="B83" s="23" t="s">
        <v>1159</v>
      </c>
      <c r="C83" s="16" t="s">
        <v>1153</v>
      </c>
      <c r="D83" s="16"/>
      <c r="E83" s="217">
        <v>33000</v>
      </c>
      <c r="F83" s="16">
        <f t="shared" si="2"/>
        <v>214500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15.75" customHeight="1" x14ac:dyDescent="0.25">
      <c r="A84" s="23" t="s">
        <v>1220</v>
      </c>
      <c r="B84" s="23" t="s">
        <v>593</v>
      </c>
      <c r="C84" s="16" t="s">
        <v>1221</v>
      </c>
      <c r="D84" s="16"/>
      <c r="E84" s="217">
        <v>33000</v>
      </c>
      <c r="F84" s="16">
        <f t="shared" si="2"/>
        <v>181500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ht="15.75" customHeight="1" x14ac:dyDescent="0.25">
      <c r="A85" s="23" t="s">
        <v>1160</v>
      </c>
      <c r="B85" s="23" t="s">
        <v>1161</v>
      </c>
      <c r="C85" s="16" t="s">
        <v>1153</v>
      </c>
      <c r="D85" s="16"/>
      <c r="E85" s="217">
        <v>33000</v>
      </c>
      <c r="F85" s="16">
        <f t="shared" si="2"/>
        <v>148500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spans="1:26" ht="15.75" customHeight="1" x14ac:dyDescent="0.25">
      <c r="A86" s="23" t="s">
        <v>1162</v>
      </c>
      <c r="B86" s="23" t="s">
        <v>1163</v>
      </c>
      <c r="C86" s="16" t="s">
        <v>1153</v>
      </c>
      <c r="D86" s="16"/>
      <c r="E86" s="217">
        <v>33000</v>
      </c>
      <c r="F86" s="16">
        <f t="shared" si="2"/>
        <v>115500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15.75" customHeight="1" x14ac:dyDescent="0.25">
      <c r="A87" s="23" t="s">
        <v>1164</v>
      </c>
      <c r="B87" s="23" t="s">
        <v>1165</v>
      </c>
      <c r="C87" s="16" t="s">
        <v>1153</v>
      </c>
      <c r="D87" s="16"/>
      <c r="E87" s="217">
        <v>33000</v>
      </c>
      <c r="F87" s="16">
        <f t="shared" si="2"/>
        <v>82500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15.75" customHeight="1" x14ac:dyDescent="0.25">
      <c r="A88" s="23" t="s">
        <v>1166</v>
      </c>
      <c r="B88" s="23" t="s">
        <v>1167</v>
      </c>
      <c r="C88" s="16" t="s">
        <v>1153</v>
      </c>
      <c r="D88" s="16"/>
      <c r="E88" s="217">
        <v>33000</v>
      </c>
      <c r="F88" s="16">
        <f t="shared" si="2"/>
        <v>49500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15.75" customHeight="1" x14ac:dyDescent="0.25">
      <c r="A89" s="23" t="s">
        <v>1222</v>
      </c>
      <c r="B89" s="23" t="s">
        <v>593</v>
      </c>
      <c r="C89" s="16" t="s">
        <v>1223</v>
      </c>
      <c r="D89" s="16">
        <v>480000</v>
      </c>
      <c r="E89" s="217"/>
      <c r="F89" s="16">
        <f t="shared" si="2"/>
        <v>529500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ht="15.75" customHeight="1" x14ac:dyDescent="0.25">
      <c r="A90" s="23" t="s">
        <v>1222</v>
      </c>
      <c r="B90" s="23" t="s">
        <v>761</v>
      </c>
      <c r="C90" s="16" t="s">
        <v>1224</v>
      </c>
      <c r="D90" s="16">
        <v>48000</v>
      </c>
      <c r="E90" s="217"/>
      <c r="F90" s="16">
        <f t="shared" si="2"/>
        <v>577500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ht="15.75" customHeight="1" x14ac:dyDescent="0.25">
      <c r="A91" s="23" t="s">
        <v>1225</v>
      </c>
      <c r="B91" s="23" t="s">
        <v>1186</v>
      </c>
      <c r="C91" s="16" t="s">
        <v>1153</v>
      </c>
      <c r="D91" s="16"/>
      <c r="E91" s="217">
        <v>52800</v>
      </c>
      <c r="F91" s="16">
        <f t="shared" si="2"/>
        <v>524700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15.75" customHeight="1" x14ac:dyDescent="0.25">
      <c r="A92" s="23" t="s">
        <v>1226</v>
      </c>
      <c r="B92" s="23" t="s">
        <v>1202</v>
      </c>
      <c r="C92" s="16" t="s">
        <v>1153</v>
      </c>
      <c r="D92" s="16"/>
      <c r="E92" s="217">
        <v>52800</v>
      </c>
      <c r="F92" s="16">
        <f t="shared" si="2"/>
        <v>471900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15.75" customHeight="1" x14ac:dyDescent="0.25">
      <c r="A93" s="23" t="s">
        <v>1172</v>
      </c>
      <c r="B93" s="23" t="s">
        <v>508</v>
      </c>
      <c r="C93" s="16" t="s">
        <v>1153</v>
      </c>
      <c r="D93" s="16"/>
      <c r="E93" s="217">
        <v>52800</v>
      </c>
      <c r="F93" s="16">
        <f t="shared" si="2"/>
        <v>419100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ht="15.75" customHeight="1" x14ac:dyDescent="0.25">
      <c r="A94" s="23" t="s">
        <v>1173</v>
      </c>
      <c r="B94" s="23" t="s">
        <v>509</v>
      </c>
      <c r="C94" s="16" t="s">
        <v>1153</v>
      </c>
      <c r="D94" s="16"/>
      <c r="E94" s="217">
        <v>52800</v>
      </c>
      <c r="F94" s="16">
        <f t="shared" si="2"/>
        <v>366300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ht="15.75" customHeight="1" x14ac:dyDescent="0.25">
      <c r="A95" s="23" t="s">
        <v>1174</v>
      </c>
      <c r="B95" s="23" t="s">
        <v>510</v>
      </c>
      <c r="C95" s="16" t="s">
        <v>1153</v>
      </c>
      <c r="D95" s="16"/>
      <c r="E95" s="217">
        <v>52800</v>
      </c>
      <c r="F95" s="16">
        <f t="shared" si="2"/>
        <v>313500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1:26" ht="15.75" customHeight="1" x14ac:dyDescent="0.25">
      <c r="A96" s="225">
        <v>43559</v>
      </c>
      <c r="B96" s="44" t="s">
        <v>1227</v>
      </c>
      <c r="C96" s="52" t="s">
        <v>1228</v>
      </c>
      <c r="D96" s="16">
        <v>160000</v>
      </c>
      <c r="E96" s="217"/>
      <c r="F96" s="16">
        <f t="shared" si="2"/>
        <v>473500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15.75" customHeight="1" x14ac:dyDescent="0.25">
      <c r="A97" s="225">
        <v>43559</v>
      </c>
      <c r="B97" s="23" t="s">
        <v>761</v>
      </c>
      <c r="C97" s="16" t="s">
        <v>1224</v>
      </c>
      <c r="D97" s="16">
        <v>8000</v>
      </c>
      <c r="E97" s="217"/>
      <c r="F97" s="16">
        <f t="shared" si="2"/>
        <v>481500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15.75" customHeight="1" x14ac:dyDescent="0.25">
      <c r="A98" s="44" t="s">
        <v>1229</v>
      </c>
      <c r="B98" s="44" t="s">
        <v>1230</v>
      </c>
      <c r="C98" s="52" t="s">
        <v>1231</v>
      </c>
      <c r="D98" s="16">
        <v>120000</v>
      </c>
      <c r="E98" s="217"/>
      <c r="F98" s="16">
        <f t="shared" si="2"/>
        <v>601500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ht="15.75" customHeight="1" x14ac:dyDescent="0.25">
      <c r="A99" s="23" t="s">
        <v>1175</v>
      </c>
      <c r="B99" s="23" t="s">
        <v>511</v>
      </c>
      <c r="C99" s="16" t="s">
        <v>1153</v>
      </c>
      <c r="D99" s="16"/>
      <c r="E99" s="217">
        <v>52800</v>
      </c>
      <c r="F99" s="16">
        <f t="shared" si="2"/>
        <v>548700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ht="15.75" customHeight="1" x14ac:dyDescent="0.25">
      <c r="A100" s="23" t="s">
        <v>1176</v>
      </c>
      <c r="B100" s="23" t="s">
        <v>4</v>
      </c>
      <c r="C100" s="16" t="s">
        <v>1153</v>
      </c>
      <c r="D100" s="16"/>
      <c r="E100" s="217">
        <v>52800</v>
      </c>
      <c r="F100" s="16">
        <f t="shared" si="2"/>
        <v>495900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15.75" customHeight="1" x14ac:dyDescent="0.25">
      <c r="A101" s="23" t="s">
        <v>1232</v>
      </c>
      <c r="B101" s="23" t="s">
        <v>5</v>
      </c>
      <c r="C101" s="16" t="s">
        <v>1153</v>
      </c>
      <c r="D101" s="16"/>
      <c r="E101" s="217">
        <v>52800</v>
      </c>
      <c r="F101" s="16">
        <f t="shared" si="2"/>
        <v>443100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15.75" customHeight="1" x14ac:dyDescent="0.25">
      <c r="A102" s="23" t="s">
        <v>1233</v>
      </c>
      <c r="B102" s="23" t="s">
        <v>6</v>
      </c>
      <c r="C102" s="16" t="s">
        <v>1153</v>
      </c>
      <c r="D102" s="16"/>
      <c r="E102" s="217">
        <v>52800</v>
      </c>
      <c r="F102" s="16">
        <f t="shared" si="2"/>
        <v>390300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15.75" customHeight="1" x14ac:dyDescent="0.25">
      <c r="A103" s="44" t="s">
        <v>1181</v>
      </c>
      <c r="B103" s="44" t="s">
        <v>514</v>
      </c>
      <c r="C103" s="16" t="s">
        <v>1153</v>
      </c>
      <c r="D103" s="16"/>
      <c r="E103" s="217">
        <v>52800</v>
      </c>
      <c r="F103" s="16">
        <f t="shared" si="2"/>
        <v>337500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ht="15.75" customHeight="1" x14ac:dyDescent="0.25">
      <c r="A104" s="23" t="s">
        <v>1183</v>
      </c>
      <c r="B104" s="23" t="s">
        <v>1184</v>
      </c>
      <c r="C104" s="16" t="s">
        <v>1153</v>
      </c>
      <c r="D104" s="16"/>
      <c r="E104" s="217">
        <v>53035.71</v>
      </c>
      <c r="F104" s="16">
        <f t="shared" si="2"/>
        <v>284464.28999999998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ht="15.75" customHeight="1" x14ac:dyDescent="0.25">
      <c r="A105" s="23" t="s">
        <v>1185</v>
      </c>
      <c r="B105" s="23" t="s">
        <v>1186</v>
      </c>
      <c r="C105" s="16" t="s">
        <v>1153</v>
      </c>
      <c r="D105" s="16"/>
      <c r="E105" s="217">
        <v>53035.71</v>
      </c>
      <c r="F105" s="16">
        <f t="shared" si="2"/>
        <v>231428.58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15.75" customHeight="1" x14ac:dyDescent="0.25">
      <c r="A106" s="23" t="s">
        <v>1234</v>
      </c>
      <c r="B106" s="23" t="s">
        <v>1202</v>
      </c>
      <c r="C106" s="16" t="s">
        <v>1153</v>
      </c>
      <c r="D106" s="16"/>
      <c r="E106" s="217">
        <v>53035.71</v>
      </c>
      <c r="F106" s="16">
        <f t="shared" si="2"/>
        <v>178392.87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15.75" customHeight="1" x14ac:dyDescent="0.25">
      <c r="A107" s="44" t="s">
        <v>1235</v>
      </c>
      <c r="B107" s="44" t="s">
        <v>596</v>
      </c>
      <c r="C107" s="52" t="s">
        <v>43</v>
      </c>
      <c r="D107" s="16"/>
      <c r="E107" s="217">
        <v>48215</v>
      </c>
      <c r="F107" s="16">
        <f t="shared" si="2"/>
        <v>130177.87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15.75" customHeight="1" x14ac:dyDescent="0.25">
      <c r="A108" s="44" t="s">
        <v>1188</v>
      </c>
      <c r="B108" s="44" t="s">
        <v>1189</v>
      </c>
      <c r="C108" s="16" t="s">
        <v>1153</v>
      </c>
      <c r="D108" s="16"/>
      <c r="E108" s="217">
        <v>53035.71</v>
      </c>
      <c r="F108" s="16">
        <f t="shared" si="2"/>
        <v>77142.16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ht="15.75" customHeight="1" x14ac:dyDescent="0.25">
      <c r="A109" s="44" t="s">
        <v>1190</v>
      </c>
      <c r="B109" s="44" t="s">
        <v>1157</v>
      </c>
      <c r="C109" s="16" t="s">
        <v>1153</v>
      </c>
      <c r="D109" s="16"/>
      <c r="E109" s="217">
        <v>53035.71</v>
      </c>
      <c r="F109" s="16">
        <f t="shared" si="2"/>
        <v>24106.450000000004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ht="15.75" customHeight="1" x14ac:dyDescent="0.25">
      <c r="A110" s="44" t="s">
        <v>1191</v>
      </c>
      <c r="B110" s="44" t="s">
        <v>1159</v>
      </c>
      <c r="C110" s="16" t="s">
        <v>1153</v>
      </c>
      <c r="D110" s="16"/>
      <c r="E110" s="217">
        <v>53035.71</v>
      </c>
      <c r="F110" s="16">
        <f t="shared" si="2"/>
        <v>-28929.259999999995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15.75" customHeight="1" x14ac:dyDescent="0.25">
      <c r="A111" s="44" t="s">
        <v>1236</v>
      </c>
      <c r="B111" s="44" t="s">
        <v>593</v>
      </c>
      <c r="C111" s="52" t="s">
        <v>1237</v>
      </c>
      <c r="D111" s="16">
        <v>28929.26</v>
      </c>
      <c r="E111" s="217"/>
      <c r="F111" s="16">
        <f t="shared" si="2"/>
        <v>3.637978807091713E-12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15.75" customHeight="1" x14ac:dyDescent="0.25">
      <c r="A112" s="225">
        <v>43957</v>
      </c>
      <c r="B112" s="44" t="s">
        <v>593</v>
      </c>
      <c r="C112" s="52" t="s">
        <v>1237</v>
      </c>
      <c r="D112" s="16">
        <v>53035.71</v>
      </c>
      <c r="E112" s="217"/>
      <c r="F112" s="16">
        <f t="shared" si="2"/>
        <v>53035.710000000006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15.75" customHeight="1" x14ac:dyDescent="0.25">
      <c r="A113" s="44" t="s">
        <v>1238</v>
      </c>
      <c r="B113" s="44" t="s">
        <v>593</v>
      </c>
      <c r="C113" s="52" t="s">
        <v>1237</v>
      </c>
      <c r="D113" s="16">
        <v>53035.71</v>
      </c>
      <c r="E113" s="217"/>
      <c r="F113" s="16">
        <f t="shared" si="2"/>
        <v>106071.42000000001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ht="15.75" customHeight="1" x14ac:dyDescent="0.25">
      <c r="A114" s="44" t="s">
        <v>1192</v>
      </c>
      <c r="B114" s="44" t="s">
        <v>1161</v>
      </c>
      <c r="C114" s="16" t="s">
        <v>1153</v>
      </c>
      <c r="D114" s="226"/>
      <c r="E114" s="217">
        <v>53035.71</v>
      </c>
      <c r="F114" s="16">
        <f t="shared" si="2"/>
        <v>53035.710000000014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ht="15.75" customHeight="1" x14ac:dyDescent="0.25">
      <c r="A115" s="44" t="s">
        <v>1193</v>
      </c>
      <c r="B115" s="44" t="s">
        <v>1239</v>
      </c>
      <c r="C115" s="16" t="s">
        <v>1153</v>
      </c>
      <c r="D115" s="226"/>
      <c r="E115" s="217">
        <v>53035.71</v>
      </c>
      <c r="F115" s="16">
        <f t="shared" si="2"/>
        <v>0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15.75" customHeight="1" x14ac:dyDescent="0.25">
      <c r="A116" s="44" t="s">
        <v>1199</v>
      </c>
      <c r="B116" s="44" t="s">
        <v>1184</v>
      </c>
      <c r="C116" s="16" t="s">
        <v>1153</v>
      </c>
      <c r="D116" s="226"/>
      <c r="E116" s="217">
        <v>95833.33</v>
      </c>
      <c r="F116" s="16">
        <f t="shared" si="2"/>
        <v>-95833.33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15.75" customHeight="1" x14ac:dyDescent="0.25">
      <c r="A117" s="225">
        <v>44022</v>
      </c>
      <c r="B117" s="44" t="s">
        <v>593</v>
      </c>
      <c r="C117" s="52" t="s">
        <v>1240</v>
      </c>
      <c r="D117" s="217">
        <v>1000000</v>
      </c>
      <c r="E117" s="217"/>
      <c r="F117" s="16">
        <f t="shared" si="2"/>
        <v>904166.67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15.75" customHeight="1" x14ac:dyDescent="0.25">
      <c r="A118" s="225">
        <v>44022</v>
      </c>
      <c r="B118" s="44" t="s">
        <v>593</v>
      </c>
      <c r="C118" s="52" t="s">
        <v>1240</v>
      </c>
      <c r="D118" s="217">
        <v>600000</v>
      </c>
      <c r="E118" s="217"/>
      <c r="F118" s="16">
        <f t="shared" si="2"/>
        <v>1504166.67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ht="15.75" customHeight="1" x14ac:dyDescent="0.25">
      <c r="A119" s="44" t="s">
        <v>1241</v>
      </c>
      <c r="B119" s="44" t="s">
        <v>593</v>
      </c>
      <c r="C119" s="52" t="s">
        <v>1237</v>
      </c>
      <c r="D119" s="217">
        <v>100000</v>
      </c>
      <c r="E119" s="217"/>
      <c r="F119" s="16">
        <f t="shared" si="2"/>
        <v>1604166.67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1:26" ht="15.75" customHeight="1" x14ac:dyDescent="0.25">
      <c r="A120" s="44" t="s">
        <v>1241</v>
      </c>
      <c r="B120" s="44" t="s">
        <v>593</v>
      </c>
      <c r="C120" s="52" t="s">
        <v>1237</v>
      </c>
      <c r="D120" s="217">
        <v>200000</v>
      </c>
      <c r="E120" s="217"/>
      <c r="F120" s="16">
        <f t="shared" si="2"/>
        <v>1804166.67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15.75" customHeight="1" x14ac:dyDescent="0.25">
      <c r="A121" s="44" t="s">
        <v>1241</v>
      </c>
      <c r="B121" s="44" t="s">
        <v>593</v>
      </c>
      <c r="C121" s="52" t="s">
        <v>1237</v>
      </c>
      <c r="D121" s="217">
        <v>100000</v>
      </c>
      <c r="E121" s="217"/>
      <c r="F121" s="16">
        <f t="shared" si="2"/>
        <v>1904166.67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15.75" customHeight="1" x14ac:dyDescent="0.25">
      <c r="A122" s="23" t="s">
        <v>1242</v>
      </c>
      <c r="B122" s="44" t="s">
        <v>761</v>
      </c>
      <c r="C122" s="16" t="s">
        <v>1224</v>
      </c>
      <c r="D122" s="217">
        <v>300000</v>
      </c>
      <c r="E122" s="217"/>
      <c r="F122" s="16">
        <f t="shared" si="2"/>
        <v>2204166.67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15.75" customHeight="1" x14ac:dyDescent="0.25">
      <c r="A123" s="227">
        <v>43872</v>
      </c>
      <c r="B123" s="44" t="s">
        <v>593</v>
      </c>
      <c r="C123" s="52" t="s">
        <v>1243</v>
      </c>
      <c r="D123" s="217">
        <v>19280</v>
      </c>
      <c r="E123" s="217"/>
      <c r="F123" s="16">
        <f t="shared" si="2"/>
        <v>2223446.67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ht="15.75" customHeight="1" x14ac:dyDescent="0.25">
      <c r="A124" s="44" t="s">
        <v>1200</v>
      </c>
      <c r="B124" s="44" t="s">
        <v>1186</v>
      </c>
      <c r="C124" s="16" t="s">
        <v>1153</v>
      </c>
      <c r="D124" s="226"/>
      <c r="E124" s="217">
        <v>95833.33</v>
      </c>
      <c r="F124" s="16">
        <f t="shared" si="2"/>
        <v>2127613.34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ht="15.75" customHeight="1" x14ac:dyDescent="0.25">
      <c r="A125" s="44" t="s">
        <v>1201</v>
      </c>
      <c r="B125" s="44" t="s">
        <v>1202</v>
      </c>
      <c r="C125" s="16" t="s">
        <v>1153</v>
      </c>
      <c r="D125" s="226"/>
      <c r="E125" s="217">
        <v>95833.33</v>
      </c>
      <c r="F125" s="16">
        <f t="shared" si="2"/>
        <v>2031780.0099999998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15.75" customHeight="1" x14ac:dyDescent="0.25">
      <c r="A126" s="44" t="s">
        <v>1203</v>
      </c>
      <c r="B126" s="44" t="s">
        <v>1203</v>
      </c>
      <c r="C126" s="16" t="s">
        <v>1153</v>
      </c>
      <c r="D126" s="226"/>
      <c r="E126" s="217">
        <v>95833.33</v>
      </c>
      <c r="F126" s="16">
        <f t="shared" si="2"/>
        <v>1935946.6799999997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15.75" customHeight="1" x14ac:dyDescent="0.25">
      <c r="A127" s="44" t="s">
        <v>1204</v>
      </c>
      <c r="B127" s="44" t="s">
        <v>1204</v>
      </c>
      <c r="C127" s="16" t="s">
        <v>1153</v>
      </c>
      <c r="D127" s="226"/>
      <c r="E127" s="217">
        <v>95833.33</v>
      </c>
      <c r="F127" s="16">
        <f t="shared" si="2"/>
        <v>1840113.3499999996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ht="15.75" customHeight="1" x14ac:dyDescent="0.25">
      <c r="A128" s="44" t="s">
        <v>1205</v>
      </c>
      <c r="B128" s="44" t="s">
        <v>1205</v>
      </c>
      <c r="C128" s="16" t="s">
        <v>1153</v>
      </c>
      <c r="D128" s="226"/>
      <c r="E128" s="217">
        <v>95833.33</v>
      </c>
      <c r="F128" s="16">
        <f t="shared" si="2"/>
        <v>1744280.0199999996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ht="15.75" customHeight="1" x14ac:dyDescent="0.25">
      <c r="A129" s="44" t="s">
        <v>1206</v>
      </c>
      <c r="B129" s="44" t="s">
        <v>1206</v>
      </c>
      <c r="C129" s="16" t="s">
        <v>1153</v>
      </c>
      <c r="D129" s="226"/>
      <c r="E129" s="217">
        <v>95833.33</v>
      </c>
      <c r="F129" s="16">
        <f t="shared" si="2"/>
        <v>1648446.6899999995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ht="15.75" customHeight="1" x14ac:dyDescent="0.25">
      <c r="A130" s="44" t="s">
        <v>1207</v>
      </c>
      <c r="B130" s="44" t="s">
        <v>1207</v>
      </c>
      <c r="C130" s="16" t="s">
        <v>1153</v>
      </c>
      <c r="D130" s="226"/>
      <c r="E130" s="217">
        <v>95833.33</v>
      </c>
      <c r="F130" s="16">
        <f t="shared" si="2"/>
        <v>1552613.3599999994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15.75" customHeight="1" x14ac:dyDescent="0.25">
      <c r="A131" s="44" t="s">
        <v>1208</v>
      </c>
      <c r="B131" s="44" t="s">
        <v>1208</v>
      </c>
      <c r="C131" s="16" t="s">
        <v>1153</v>
      </c>
      <c r="D131" s="226"/>
      <c r="E131" s="217">
        <v>95833.33</v>
      </c>
      <c r="F131" s="16">
        <f t="shared" si="2"/>
        <v>1456780.0299999993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15.75" customHeight="1" x14ac:dyDescent="0.25">
      <c r="A132" s="225">
        <v>44324</v>
      </c>
      <c r="B132" s="44" t="s">
        <v>593</v>
      </c>
      <c r="C132" s="52" t="s">
        <v>1244</v>
      </c>
      <c r="D132" s="217">
        <v>400000</v>
      </c>
      <c r="E132" s="217"/>
      <c r="F132" s="16">
        <f t="shared" si="2"/>
        <v>1856780.0299999993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15.75" customHeight="1" x14ac:dyDescent="0.25">
      <c r="A133" s="44" t="s">
        <v>1209</v>
      </c>
      <c r="B133" s="44" t="s">
        <v>1209</v>
      </c>
      <c r="C133" s="16" t="s">
        <v>1153</v>
      </c>
      <c r="D133" s="226"/>
      <c r="E133" s="217">
        <v>95833.33</v>
      </c>
      <c r="F133" s="16">
        <f t="shared" si="2"/>
        <v>1760946.6999999993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ht="15.75" customHeight="1" x14ac:dyDescent="0.25">
      <c r="A134" s="44" t="s">
        <v>1210</v>
      </c>
      <c r="B134" s="44" t="s">
        <v>1210</v>
      </c>
      <c r="C134" s="16" t="s">
        <v>1153</v>
      </c>
      <c r="D134" s="226"/>
      <c r="E134" s="217">
        <v>95833.33</v>
      </c>
      <c r="F134" s="16">
        <f t="shared" si="2"/>
        <v>1665113.3699999992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spans="1:26" ht="15.75" customHeight="1" x14ac:dyDescent="0.25">
      <c r="A135" s="44" t="s">
        <v>1211</v>
      </c>
      <c r="B135" s="44" t="s">
        <v>1211</v>
      </c>
      <c r="C135" s="16" t="s">
        <v>1153</v>
      </c>
      <c r="D135" s="226"/>
      <c r="E135" s="217">
        <v>95833.33</v>
      </c>
      <c r="F135" s="16">
        <f t="shared" si="2"/>
        <v>1569280.0399999991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15.75" customHeight="1" x14ac:dyDescent="0.25">
      <c r="A136" s="23" t="s">
        <v>1212</v>
      </c>
      <c r="B136" s="23" t="s">
        <v>1212</v>
      </c>
      <c r="C136" s="16" t="s">
        <v>1153</v>
      </c>
      <c r="D136" s="226"/>
      <c r="E136" s="217">
        <v>95833.33</v>
      </c>
      <c r="F136" s="16">
        <f t="shared" si="2"/>
        <v>1473446.709999999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15.75" customHeight="1" x14ac:dyDescent="0.25">
      <c r="A137" s="44" t="s">
        <v>1213</v>
      </c>
      <c r="B137" s="44" t="s">
        <v>1213</v>
      </c>
      <c r="C137" s="16" t="s">
        <v>1153</v>
      </c>
      <c r="D137" s="226"/>
      <c r="E137" s="217">
        <v>95833.33</v>
      </c>
      <c r="F137" s="16">
        <f t="shared" si="2"/>
        <v>1377613.379999999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15.75" customHeight="1" x14ac:dyDescent="0.25">
      <c r="A138" s="44" t="s">
        <v>1214</v>
      </c>
      <c r="B138" s="44" t="s">
        <v>1214</v>
      </c>
      <c r="C138" s="16" t="s">
        <v>1153</v>
      </c>
      <c r="D138" s="226"/>
      <c r="E138" s="217">
        <v>95833.33</v>
      </c>
      <c r="F138" s="16">
        <f t="shared" si="2"/>
        <v>1281780.0499999989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ht="15.75" customHeight="1" x14ac:dyDescent="0.25">
      <c r="A139" s="31" t="s">
        <v>611</v>
      </c>
      <c r="B139" s="31" t="s">
        <v>593</v>
      </c>
      <c r="C139" s="58" t="s">
        <v>777</v>
      </c>
      <c r="D139" s="56">
        <v>250000</v>
      </c>
      <c r="E139" s="217"/>
      <c r="F139" s="16">
        <f t="shared" si="2"/>
        <v>1531780.0499999989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spans="1:26" ht="15.75" customHeight="1" x14ac:dyDescent="0.25">
      <c r="A140" s="31" t="s">
        <v>611</v>
      </c>
      <c r="B140" s="44" t="s">
        <v>761</v>
      </c>
      <c r="C140" s="16" t="s">
        <v>1224</v>
      </c>
      <c r="D140" s="56">
        <v>25000</v>
      </c>
      <c r="E140" s="217"/>
      <c r="F140" s="16">
        <f t="shared" si="2"/>
        <v>1556780.0499999989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15.75" customHeight="1" x14ac:dyDescent="0.25">
      <c r="A141" s="223">
        <v>44583</v>
      </c>
      <c r="B141" s="223">
        <v>44583</v>
      </c>
      <c r="C141" s="16" t="s">
        <v>1153</v>
      </c>
      <c r="D141" s="16"/>
      <c r="E141" s="224">
        <v>95833.33</v>
      </c>
      <c r="F141" s="16">
        <f t="shared" si="2"/>
        <v>1460946.7199999988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15.75" customHeight="1" x14ac:dyDescent="0.25">
      <c r="A142" s="223">
        <v>44614</v>
      </c>
      <c r="B142" s="223">
        <v>44614</v>
      </c>
      <c r="C142" s="16" t="s">
        <v>1153</v>
      </c>
      <c r="D142" s="16"/>
      <c r="E142" s="224">
        <v>95833.33</v>
      </c>
      <c r="F142" s="16">
        <f t="shared" si="2"/>
        <v>1365113.3899999987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15.75" customHeight="1" x14ac:dyDescent="0.25">
      <c r="A143" s="223">
        <v>44642</v>
      </c>
      <c r="B143" s="223">
        <v>44642</v>
      </c>
      <c r="C143" s="16" t="s">
        <v>1153</v>
      </c>
      <c r="D143" s="16"/>
      <c r="E143" s="224">
        <v>95833.33</v>
      </c>
      <c r="F143" s="16">
        <f t="shared" si="2"/>
        <v>1269280.0599999987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ht="15.75" customHeight="1" x14ac:dyDescent="0.25">
      <c r="A144" s="223">
        <v>44673</v>
      </c>
      <c r="B144" s="223">
        <v>44673</v>
      </c>
      <c r="C144" s="16" t="s">
        <v>1153</v>
      </c>
      <c r="D144" s="16"/>
      <c r="E144" s="224">
        <v>95833.33</v>
      </c>
      <c r="F144" s="16">
        <f t="shared" si="2"/>
        <v>1173446.7299999986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spans="1:26" ht="15.75" customHeight="1" x14ac:dyDescent="0.25">
      <c r="A145" s="228">
        <v>44682</v>
      </c>
      <c r="B145" s="229">
        <v>44682</v>
      </c>
      <c r="C145" s="16" t="s">
        <v>1153</v>
      </c>
      <c r="D145" s="16"/>
      <c r="E145" s="230">
        <v>95833.33</v>
      </c>
      <c r="F145" s="16">
        <f t="shared" si="2"/>
        <v>1077613.3999999985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15.75" customHeight="1" x14ac:dyDescent="0.25">
      <c r="A146" s="228">
        <v>44713</v>
      </c>
      <c r="B146" s="228">
        <v>44713</v>
      </c>
      <c r="C146" s="16" t="s">
        <v>1153</v>
      </c>
      <c r="D146" s="16"/>
      <c r="E146" s="230">
        <v>95833.33</v>
      </c>
      <c r="F146" s="16">
        <f t="shared" si="2"/>
        <v>981780.06999999855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15.75" customHeight="1" x14ac:dyDescent="0.25">
      <c r="A147" s="228">
        <v>44743</v>
      </c>
      <c r="B147" s="228">
        <v>44743</v>
      </c>
      <c r="C147" s="16" t="s">
        <v>1153</v>
      </c>
      <c r="D147" s="16"/>
      <c r="E147" s="224">
        <v>95833.33</v>
      </c>
      <c r="F147" s="16">
        <f t="shared" si="2"/>
        <v>885946.73999999859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15.75" customHeight="1" x14ac:dyDescent="0.25">
      <c r="A148" s="228">
        <v>44774</v>
      </c>
      <c r="B148" s="228">
        <v>44774</v>
      </c>
      <c r="C148" s="16" t="s">
        <v>1153</v>
      </c>
      <c r="D148" s="16"/>
      <c r="E148" s="224">
        <v>95833.33</v>
      </c>
      <c r="F148" s="16">
        <f t="shared" si="2"/>
        <v>790113.40999999864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ht="15.75" customHeight="1" x14ac:dyDescent="0.25">
      <c r="A149" s="24" t="s">
        <v>1245</v>
      </c>
      <c r="B149" s="24" t="s">
        <v>761</v>
      </c>
      <c r="C149" s="43" t="s">
        <v>1246</v>
      </c>
      <c r="D149" s="16"/>
      <c r="E149" s="230">
        <v>241250</v>
      </c>
      <c r="F149" s="16">
        <f t="shared" si="2"/>
        <v>548863.40999999864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ht="15.75" customHeight="1" x14ac:dyDescent="0.25">
      <c r="A150" s="23"/>
      <c r="B150" s="23"/>
      <c r="C150" s="16"/>
      <c r="D150" s="16"/>
      <c r="E150" s="217"/>
      <c r="F150" s="16">
        <f t="shared" si="2"/>
        <v>548863.40999999864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15.75" customHeight="1" x14ac:dyDescent="0.25">
      <c r="A151" s="23"/>
      <c r="B151" s="23"/>
      <c r="C151" s="16"/>
      <c r="D151" s="16"/>
      <c r="E151" s="217"/>
      <c r="F151" s="16">
        <f t="shared" si="2"/>
        <v>548863.40999999864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15.75" customHeight="1" x14ac:dyDescent="0.25">
      <c r="A152" s="23"/>
      <c r="B152" s="23"/>
      <c r="C152" s="16"/>
      <c r="D152" s="16"/>
      <c r="E152" s="217"/>
      <c r="F152" s="16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15.75" customHeight="1" x14ac:dyDescent="0.25">
      <c r="A153" s="23"/>
      <c r="B153" s="23"/>
      <c r="C153" s="16"/>
      <c r="D153" s="16"/>
      <c r="E153" s="222" t="s">
        <v>12</v>
      </c>
      <c r="F153" s="218">
        <f>F151</f>
        <v>548863.40999999864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ht="15.75" customHeight="1" x14ac:dyDescent="0.25">
      <c r="A154" s="23"/>
      <c r="B154" s="23"/>
      <c r="C154" s="16"/>
      <c r="D154" s="16"/>
      <c r="E154" s="217"/>
      <c r="F154" s="218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ht="15.75" customHeight="1" x14ac:dyDescent="0.25">
      <c r="A155" s="23"/>
      <c r="B155" s="23"/>
      <c r="C155" s="16"/>
      <c r="D155" s="16"/>
      <c r="E155" s="217"/>
      <c r="F155" s="218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15.75" customHeight="1" x14ac:dyDescent="0.25">
      <c r="A156" s="23"/>
      <c r="B156" s="23"/>
      <c r="C156" s="16"/>
      <c r="D156" s="16"/>
      <c r="E156" s="217"/>
      <c r="F156" s="218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15.75" customHeight="1" x14ac:dyDescent="0.25">
      <c r="A157" s="23"/>
      <c r="B157" s="23"/>
      <c r="C157" s="16"/>
      <c r="D157" s="16"/>
      <c r="E157" s="217"/>
      <c r="F157" s="218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15.75" customHeight="1" x14ac:dyDescent="0.25">
      <c r="A158" s="23"/>
      <c r="B158" s="23"/>
      <c r="C158" s="218" t="s">
        <v>1146</v>
      </c>
      <c r="D158" s="16"/>
      <c r="E158" s="217"/>
      <c r="F158" s="16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15.75" customHeight="1" x14ac:dyDescent="0.25">
      <c r="A159" s="219" t="s">
        <v>1147</v>
      </c>
      <c r="B159" s="23"/>
      <c r="C159" s="218" t="s">
        <v>1247</v>
      </c>
      <c r="D159" s="218" t="s">
        <v>1149</v>
      </c>
      <c r="E159" s="220" t="s">
        <v>1216</v>
      </c>
      <c r="F159" s="16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15.75" customHeight="1" x14ac:dyDescent="0.25">
      <c r="A160" s="219" t="s">
        <v>549</v>
      </c>
      <c r="B160" s="219" t="s">
        <v>550</v>
      </c>
      <c r="C160" s="221" t="s">
        <v>551</v>
      </c>
      <c r="D160" s="221" t="s">
        <v>552</v>
      </c>
      <c r="E160" s="222" t="s">
        <v>553</v>
      </c>
      <c r="F160" s="221" t="s">
        <v>554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15.75" customHeight="1" x14ac:dyDescent="0.25">
      <c r="A161" s="23">
        <v>43101</v>
      </c>
      <c r="B161" s="23"/>
      <c r="C161" s="16" t="s">
        <v>19</v>
      </c>
      <c r="D161" s="16"/>
      <c r="E161" s="217"/>
      <c r="F161" s="16">
        <v>400216.70999999996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15.75" customHeight="1" x14ac:dyDescent="0.25">
      <c r="A162" s="23" t="s">
        <v>1151</v>
      </c>
      <c r="B162" s="23" t="s">
        <v>1152</v>
      </c>
      <c r="C162" s="16" t="s">
        <v>1153</v>
      </c>
      <c r="D162" s="16"/>
      <c r="E162" s="217">
        <v>38133.33</v>
      </c>
      <c r="F162" s="16">
        <f t="shared" ref="F162:F197" si="3">F161+D162-E162</f>
        <v>362083.37999999995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15.75" customHeight="1" x14ac:dyDescent="0.25">
      <c r="A163" s="23" t="s">
        <v>1154</v>
      </c>
      <c r="B163" s="23" t="s">
        <v>1155</v>
      </c>
      <c r="C163" s="16" t="s">
        <v>1153</v>
      </c>
      <c r="D163" s="16"/>
      <c r="E163" s="217">
        <v>38133.33</v>
      </c>
      <c r="F163" s="16">
        <f t="shared" si="3"/>
        <v>323950.04999999993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ht="15.75" customHeight="1" x14ac:dyDescent="0.25">
      <c r="A164" s="23" t="s">
        <v>1156</v>
      </c>
      <c r="B164" s="23" t="s">
        <v>1157</v>
      </c>
      <c r="C164" s="16" t="s">
        <v>1153</v>
      </c>
      <c r="D164" s="16"/>
      <c r="E164" s="217">
        <v>38133.33</v>
      </c>
      <c r="F164" s="16">
        <f t="shared" si="3"/>
        <v>285816.71999999991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spans="1:26" ht="15.75" customHeight="1" x14ac:dyDescent="0.25">
      <c r="A165" s="23" t="s">
        <v>1158</v>
      </c>
      <c r="B165" s="23" t="s">
        <v>1159</v>
      </c>
      <c r="C165" s="16" t="s">
        <v>1153</v>
      </c>
      <c r="D165" s="16"/>
      <c r="E165" s="217">
        <v>38133.33</v>
      </c>
      <c r="F165" s="16">
        <f t="shared" si="3"/>
        <v>247683.3899999999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15.75" customHeight="1" x14ac:dyDescent="0.25">
      <c r="A166" s="23" t="s">
        <v>1160</v>
      </c>
      <c r="B166" s="23" t="s">
        <v>1161</v>
      </c>
      <c r="C166" s="16" t="s">
        <v>1153</v>
      </c>
      <c r="D166" s="16"/>
      <c r="E166" s="217">
        <v>38133.33</v>
      </c>
      <c r="F166" s="16">
        <f t="shared" si="3"/>
        <v>209550.05999999988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15.75" customHeight="1" x14ac:dyDescent="0.25">
      <c r="A167" s="23" t="s">
        <v>1162</v>
      </c>
      <c r="B167" s="23" t="s">
        <v>1163</v>
      </c>
      <c r="C167" s="16" t="s">
        <v>1153</v>
      </c>
      <c r="D167" s="16"/>
      <c r="E167" s="217">
        <v>38133.33</v>
      </c>
      <c r="F167" s="16">
        <f t="shared" si="3"/>
        <v>171416.72999999986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15.75" customHeight="1" x14ac:dyDescent="0.25">
      <c r="A168" s="23" t="s">
        <v>1164</v>
      </c>
      <c r="B168" s="23" t="s">
        <v>1165</v>
      </c>
      <c r="C168" s="16" t="s">
        <v>1153</v>
      </c>
      <c r="D168" s="16"/>
      <c r="E168" s="217">
        <v>38133.33</v>
      </c>
      <c r="F168" s="16">
        <f t="shared" si="3"/>
        <v>133283.39999999985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15.75" customHeight="1" x14ac:dyDescent="0.25">
      <c r="A169" s="23" t="s">
        <v>1166</v>
      </c>
      <c r="B169" s="23" t="s">
        <v>1167</v>
      </c>
      <c r="C169" s="16" t="s">
        <v>1153</v>
      </c>
      <c r="D169" s="16"/>
      <c r="E169" s="217">
        <v>38133.33</v>
      </c>
      <c r="F169" s="16">
        <f t="shared" si="3"/>
        <v>95150.069999999847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15.75" customHeight="1" x14ac:dyDescent="0.25">
      <c r="A170" s="23" t="s">
        <v>1168</v>
      </c>
      <c r="B170" s="23" t="s">
        <v>1169</v>
      </c>
      <c r="C170" s="16" t="s">
        <v>1153</v>
      </c>
      <c r="D170" s="16"/>
      <c r="E170" s="217">
        <v>38133.33</v>
      </c>
      <c r="F170" s="16">
        <f t="shared" si="3"/>
        <v>57016.739999999845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15.75" customHeight="1" x14ac:dyDescent="0.25">
      <c r="A171" s="23" t="s">
        <v>1248</v>
      </c>
      <c r="B171" s="23" t="s">
        <v>1184</v>
      </c>
      <c r="C171" s="16" t="s">
        <v>1153</v>
      </c>
      <c r="D171" s="16"/>
      <c r="E171" s="217">
        <v>38133.33</v>
      </c>
      <c r="F171" s="16">
        <f t="shared" si="3"/>
        <v>18883.409999999843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15.75" customHeight="1" x14ac:dyDescent="0.25">
      <c r="A172" s="23">
        <v>43111</v>
      </c>
      <c r="B172" s="23" t="s">
        <v>596</v>
      </c>
      <c r="C172" s="16" t="s">
        <v>1249</v>
      </c>
      <c r="D172" s="16">
        <v>516000</v>
      </c>
      <c r="E172" s="217"/>
      <c r="F172" s="16">
        <f t="shared" si="3"/>
        <v>534883.4099999998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15.75" customHeight="1" x14ac:dyDescent="0.25">
      <c r="A173" s="23" t="s">
        <v>1250</v>
      </c>
      <c r="B173" s="23" t="s">
        <v>596</v>
      </c>
      <c r="C173" s="16" t="s">
        <v>1251</v>
      </c>
      <c r="D173" s="16">
        <v>51600</v>
      </c>
      <c r="E173" s="217"/>
      <c r="F173" s="16">
        <f t="shared" si="3"/>
        <v>586483.4099999998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ht="15.75" customHeight="1" x14ac:dyDescent="0.25">
      <c r="A174" s="23" t="s">
        <v>1225</v>
      </c>
      <c r="B174" s="23" t="s">
        <v>1186</v>
      </c>
      <c r="C174" s="16" t="s">
        <v>1153</v>
      </c>
      <c r="D174" s="16"/>
      <c r="E174" s="217">
        <v>47300</v>
      </c>
      <c r="F174" s="16">
        <f t="shared" si="3"/>
        <v>539183.4099999998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ht="15.75" customHeight="1" x14ac:dyDescent="0.25">
      <c r="A175" s="23" t="s">
        <v>1226</v>
      </c>
      <c r="B175" s="23" t="s">
        <v>1202</v>
      </c>
      <c r="C175" s="16" t="s">
        <v>1153</v>
      </c>
      <c r="D175" s="16"/>
      <c r="E175" s="217">
        <v>47300</v>
      </c>
      <c r="F175" s="16">
        <f t="shared" si="3"/>
        <v>491883.4099999998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15.75" customHeight="1" x14ac:dyDescent="0.25">
      <c r="A176" s="23">
        <v>43142</v>
      </c>
      <c r="B176" s="23" t="s">
        <v>680</v>
      </c>
      <c r="C176" s="16" t="s">
        <v>1252</v>
      </c>
      <c r="D176" s="16"/>
      <c r="E176" s="217">
        <v>19000</v>
      </c>
      <c r="F176" s="16">
        <f t="shared" si="3"/>
        <v>472883.4099999998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15.75" customHeight="1" x14ac:dyDescent="0.25">
      <c r="A177" s="23" t="s">
        <v>1172</v>
      </c>
      <c r="B177" s="23" t="s">
        <v>508</v>
      </c>
      <c r="C177" s="16" t="s">
        <v>1153</v>
      </c>
      <c r="D177" s="16"/>
      <c r="E177" s="217">
        <v>47300</v>
      </c>
      <c r="F177" s="16">
        <f t="shared" si="3"/>
        <v>425583.4099999998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15.75" customHeight="1" x14ac:dyDescent="0.25">
      <c r="A178" s="23" t="s">
        <v>1173</v>
      </c>
      <c r="B178" s="23" t="s">
        <v>509</v>
      </c>
      <c r="C178" s="16" t="s">
        <v>1153</v>
      </c>
      <c r="D178" s="16"/>
      <c r="E178" s="217">
        <v>47300</v>
      </c>
      <c r="F178" s="16">
        <f t="shared" si="3"/>
        <v>378283.4099999998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15.75" customHeight="1" x14ac:dyDescent="0.25">
      <c r="A179" s="23" t="s">
        <v>1174</v>
      </c>
      <c r="B179" s="23" t="s">
        <v>510</v>
      </c>
      <c r="C179" s="16" t="s">
        <v>1153</v>
      </c>
      <c r="D179" s="16"/>
      <c r="E179" s="217">
        <v>47300</v>
      </c>
      <c r="F179" s="16">
        <f t="shared" si="3"/>
        <v>330983.4099999998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15.75" customHeight="1" x14ac:dyDescent="0.25">
      <c r="A180" s="23" t="s">
        <v>1174</v>
      </c>
      <c r="B180" s="23" t="s">
        <v>1159</v>
      </c>
      <c r="C180" s="16" t="s">
        <v>1253</v>
      </c>
      <c r="D180" s="16"/>
      <c r="E180" s="217">
        <v>330983.40999999997</v>
      </c>
      <c r="F180" s="16">
        <f t="shared" si="3"/>
        <v>0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15.75" customHeight="1" x14ac:dyDescent="0.25">
      <c r="A181" s="225">
        <v>43681</v>
      </c>
      <c r="B181" s="44" t="s">
        <v>593</v>
      </c>
      <c r="C181" s="52" t="s">
        <v>1254</v>
      </c>
      <c r="D181" s="23">
        <v>76000</v>
      </c>
      <c r="E181" s="217"/>
      <c r="F181" s="16">
        <f t="shared" si="3"/>
        <v>76000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15.75" customHeight="1" x14ac:dyDescent="0.25">
      <c r="A182" s="225">
        <v>43681</v>
      </c>
      <c r="B182" s="23" t="s">
        <v>761</v>
      </c>
      <c r="C182" s="16" t="s">
        <v>1251</v>
      </c>
      <c r="D182" s="16">
        <v>7600</v>
      </c>
      <c r="E182" s="217"/>
      <c r="F182" s="16">
        <f t="shared" si="3"/>
        <v>83600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15.75" customHeight="1" x14ac:dyDescent="0.25">
      <c r="A183" s="44" t="s">
        <v>1229</v>
      </c>
      <c r="B183" s="44" t="s">
        <v>593</v>
      </c>
      <c r="C183" s="52" t="s">
        <v>1255</v>
      </c>
      <c r="D183" s="16">
        <v>47300</v>
      </c>
      <c r="E183" s="217"/>
      <c r="F183" s="16">
        <f t="shared" si="3"/>
        <v>130900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ht="15.75" customHeight="1" x14ac:dyDescent="0.25">
      <c r="A184" s="23" t="s">
        <v>1175</v>
      </c>
      <c r="B184" s="23" t="s">
        <v>511</v>
      </c>
      <c r="C184" s="16" t="s">
        <v>1153</v>
      </c>
      <c r="D184" s="16"/>
      <c r="E184" s="217">
        <v>47300</v>
      </c>
      <c r="F184" s="16">
        <f t="shared" si="3"/>
        <v>83600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ht="15.75" customHeight="1" x14ac:dyDescent="0.25">
      <c r="A185" s="23" t="s">
        <v>1176</v>
      </c>
      <c r="B185" s="23" t="s">
        <v>4</v>
      </c>
      <c r="C185" s="16" t="s">
        <v>1153</v>
      </c>
      <c r="D185" s="16"/>
      <c r="E185" s="217">
        <v>47300</v>
      </c>
      <c r="F185" s="16">
        <f t="shared" si="3"/>
        <v>36300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15.75" customHeight="1" x14ac:dyDescent="0.25">
      <c r="A186" s="23" t="s">
        <v>1177</v>
      </c>
      <c r="B186" s="23" t="s">
        <v>5</v>
      </c>
      <c r="C186" s="16" t="s">
        <v>1153</v>
      </c>
      <c r="D186" s="16"/>
      <c r="E186" s="217">
        <v>47300</v>
      </c>
      <c r="F186" s="16">
        <f t="shared" si="3"/>
        <v>-11000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15.75" customHeight="1" x14ac:dyDescent="0.25">
      <c r="A187" s="23" t="s">
        <v>1178</v>
      </c>
      <c r="B187" s="23" t="s">
        <v>6</v>
      </c>
      <c r="C187" s="16" t="s">
        <v>1153</v>
      </c>
      <c r="D187" s="16"/>
      <c r="E187" s="217">
        <v>47300</v>
      </c>
      <c r="F187" s="16">
        <f t="shared" si="3"/>
        <v>-58300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15.75" customHeight="1" x14ac:dyDescent="0.25">
      <c r="A188" s="44" t="s">
        <v>1256</v>
      </c>
      <c r="B188" s="44" t="s">
        <v>593</v>
      </c>
      <c r="C188" s="52" t="s">
        <v>1254</v>
      </c>
      <c r="D188" s="16">
        <v>47000</v>
      </c>
      <c r="E188" s="217"/>
      <c r="F188" s="16">
        <f t="shared" si="3"/>
        <v>-11300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15.75" customHeight="1" x14ac:dyDescent="0.25">
      <c r="A189" s="44" t="s">
        <v>1257</v>
      </c>
      <c r="B189" s="44" t="s">
        <v>593</v>
      </c>
      <c r="C189" s="52" t="s">
        <v>1254</v>
      </c>
      <c r="D189" s="16">
        <v>47000</v>
      </c>
      <c r="E189" s="217"/>
      <c r="F189" s="16">
        <f t="shared" si="3"/>
        <v>35700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15.75" customHeight="1" x14ac:dyDescent="0.25">
      <c r="A190" s="225">
        <v>43684</v>
      </c>
      <c r="B190" s="44" t="s">
        <v>596</v>
      </c>
      <c r="C190" s="52" t="s">
        <v>1258</v>
      </c>
      <c r="D190" s="16"/>
      <c r="E190" s="217">
        <v>1920000</v>
      </c>
      <c r="F190" s="16">
        <f t="shared" si="3"/>
        <v>-1884300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15.75" customHeight="1" x14ac:dyDescent="0.25">
      <c r="A191" s="225">
        <v>43715</v>
      </c>
      <c r="B191" s="44" t="s">
        <v>593</v>
      </c>
      <c r="C191" s="52" t="s">
        <v>1254</v>
      </c>
      <c r="D191" s="16">
        <v>1920000</v>
      </c>
      <c r="E191" s="217"/>
      <c r="F191" s="16">
        <f t="shared" si="3"/>
        <v>35700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15.75" customHeight="1" x14ac:dyDescent="0.25">
      <c r="A192" s="23" t="s">
        <v>1182</v>
      </c>
      <c r="B192" s="23" t="s">
        <v>761</v>
      </c>
      <c r="C192" s="16" t="s">
        <v>1259</v>
      </c>
      <c r="D192" s="16"/>
      <c r="E192" s="217">
        <v>35700</v>
      </c>
      <c r="F192" s="16">
        <f t="shared" si="3"/>
        <v>0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15.75" customHeight="1" x14ac:dyDescent="0.25">
      <c r="A193" s="23"/>
      <c r="B193" s="23"/>
      <c r="C193" s="16"/>
      <c r="D193" s="16"/>
      <c r="E193" s="217"/>
      <c r="F193" s="16">
        <f t="shared" si="3"/>
        <v>0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15.75" customHeight="1" x14ac:dyDescent="0.25">
      <c r="A194" s="23"/>
      <c r="B194" s="23"/>
      <c r="C194" s="16"/>
      <c r="D194" s="16"/>
      <c r="E194" s="217"/>
      <c r="F194" s="16">
        <f t="shared" si="3"/>
        <v>0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15.75" customHeight="1" x14ac:dyDescent="0.25">
      <c r="A195" s="23"/>
      <c r="B195" s="23"/>
      <c r="C195" s="16"/>
      <c r="D195" s="16"/>
      <c r="E195" s="217"/>
      <c r="F195" s="16">
        <f t="shared" si="3"/>
        <v>0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15.75" customHeight="1" x14ac:dyDescent="0.25">
      <c r="A196" s="23"/>
      <c r="B196" s="23"/>
      <c r="C196" s="16"/>
      <c r="D196" s="16"/>
      <c r="E196" s="217"/>
      <c r="F196" s="16">
        <f t="shared" si="3"/>
        <v>0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15.75" customHeight="1" x14ac:dyDescent="0.25">
      <c r="A197" s="23"/>
      <c r="B197" s="23"/>
      <c r="C197" s="16"/>
      <c r="D197" s="16"/>
      <c r="E197" s="217"/>
      <c r="F197" s="16">
        <f t="shared" si="3"/>
        <v>0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15.75" customHeight="1" x14ac:dyDescent="0.25">
      <c r="A198" s="23"/>
      <c r="B198" s="23"/>
      <c r="C198" s="16"/>
      <c r="D198" s="16">
        <f t="shared" ref="D198:E198" si="4">SUM(D161:D187)</f>
        <v>698500</v>
      </c>
      <c r="E198" s="217">
        <f t="shared" si="4"/>
        <v>1157016.71</v>
      </c>
      <c r="F198" s="16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15.75" customHeight="1" x14ac:dyDescent="0.25">
      <c r="A199" s="23"/>
      <c r="B199" s="23"/>
      <c r="C199" s="16"/>
      <c r="D199" s="16"/>
      <c r="E199" s="222" t="s">
        <v>12</v>
      </c>
      <c r="F199" s="218">
        <f>F197</f>
        <v>0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15.75" customHeight="1" x14ac:dyDescent="0.25">
      <c r="A200" s="23"/>
      <c r="B200" s="23"/>
      <c r="C200" s="16"/>
      <c r="D200" s="16"/>
      <c r="E200" s="217"/>
      <c r="F200" s="218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15.75" customHeight="1" x14ac:dyDescent="0.25">
      <c r="A201" s="23"/>
      <c r="B201" s="23"/>
      <c r="C201" s="16"/>
      <c r="D201" s="16"/>
      <c r="E201" s="217"/>
      <c r="F201" s="218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15.75" customHeight="1" x14ac:dyDescent="0.25">
      <c r="A202" s="23"/>
      <c r="B202" s="23"/>
      <c r="C202" s="218" t="s">
        <v>1146</v>
      </c>
      <c r="D202" s="16"/>
      <c r="E202" s="217"/>
      <c r="F202" s="16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15.75" customHeight="1" x14ac:dyDescent="0.25">
      <c r="A203" s="219" t="s">
        <v>1147</v>
      </c>
      <c r="B203" s="23"/>
      <c r="C203" s="218" t="s">
        <v>1260</v>
      </c>
      <c r="D203" s="218" t="s">
        <v>1149</v>
      </c>
      <c r="E203" s="220" t="s">
        <v>1261</v>
      </c>
      <c r="F203" s="16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15.75" customHeight="1" x14ac:dyDescent="0.25">
      <c r="A204" s="219" t="s">
        <v>549</v>
      </c>
      <c r="B204" s="219" t="s">
        <v>550</v>
      </c>
      <c r="C204" s="221" t="s">
        <v>551</v>
      </c>
      <c r="D204" s="221" t="s">
        <v>552</v>
      </c>
      <c r="E204" s="222" t="s">
        <v>553</v>
      </c>
      <c r="F204" s="221" t="s">
        <v>554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15.75" customHeight="1" x14ac:dyDescent="0.25">
      <c r="A205" s="225">
        <v>43101</v>
      </c>
      <c r="B205" s="23"/>
      <c r="C205" s="16" t="s">
        <v>19</v>
      </c>
      <c r="D205" s="16"/>
      <c r="E205" s="217"/>
      <c r="F205" s="16">
        <v>21933.219999999972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15.75" customHeight="1" x14ac:dyDescent="0.25">
      <c r="A206" s="23" t="s">
        <v>1262</v>
      </c>
      <c r="B206" s="23" t="s">
        <v>593</v>
      </c>
      <c r="C206" s="16" t="s">
        <v>1263</v>
      </c>
      <c r="D206" s="16">
        <v>410000</v>
      </c>
      <c r="E206" s="217"/>
      <c r="F206" s="16">
        <f t="shared" ref="F206:F239" si="5">F205+D206-E206</f>
        <v>431933.22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15.75" customHeight="1" x14ac:dyDescent="0.25">
      <c r="A207" s="23" t="s">
        <v>1262</v>
      </c>
      <c r="B207" s="23" t="s">
        <v>761</v>
      </c>
      <c r="C207" s="16" t="s">
        <v>1219</v>
      </c>
      <c r="D207" s="16">
        <v>41000</v>
      </c>
      <c r="E207" s="217"/>
      <c r="F207" s="16">
        <f t="shared" si="5"/>
        <v>472933.22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15.75" customHeight="1" x14ac:dyDescent="0.25">
      <c r="A208" s="23" t="s">
        <v>1151</v>
      </c>
      <c r="B208" s="23" t="s">
        <v>680</v>
      </c>
      <c r="C208" s="16" t="s">
        <v>1264</v>
      </c>
      <c r="D208" s="16"/>
      <c r="E208" s="217">
        <v>22000</v>
      </c>
      <c r="F208" s="16">
        <f t="shared" si="5"/>
        <v>450933.22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15.75" customHeight="1" x14ac:dyDescent="0.25">
      <c r="A209" s="23" t="s">
        <v>1151</v>
      </c>
      <c r="B209" s="23" t="s">
        <v>1152</v>
      </c>
      <c r="C209" s="16" t="s">
        <v>1153</v>
      </c>
      <c r="D209" s="16"/>
      <c r="E209" s="217">
        <v>37583.33</v>
      </c>
      <c r="F209" s="16">
        <f t="shared" si="5"/>
        <v>413349.88999999996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15.75" customHeight="1" x14ac:dyDescent="0.25">
      <c r="A210" s="23" t="s">
        <v>1154</v>
      </c>
      <c r="B210" s="23" t="s">
        <v>1155</v>
      </c>
      <c r="C210" s="16" t="s">
        <v>1153</v>
      </c>
      <c r="D210" s="16"/>
      <c r="E210" s="217">
        <v>37583.33</v>
      </c>
      <c r="F210" s="16">
        <f t="shared" si="5"/>
        <v>375766.55999999994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15.75" customHeight="1" x14ac:dyDescent="0.25">
      <c r="A211" s="23" t="s">
        <v>1156</v>
      </c>
      <c r="B211" s="23" t="s">
        <v>1157</v>
      </c>
      <c r="C211" s="16" t="s">
        <v>1153</v>
      </c>
      <c r="D211" s="16"/>
      <c r="E211" s="217">
        <v>37583.33</v>
      </c>
      <c r="F211" s="16">
        <f t="shared" si="5"/>
        <v>338183.22999999992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15.75" customHeight="1" x14ac:dyDescent="0.25">
      <c r="A212" s="23" t="s">
        <v>1158</v>
      </c>
      <c r="B212" s="23" t="s">
        <v>1159</v>
      </c>
      <c r="C212" s="16" t="s">
        <v>1153</v>
      </c>
      <c r="D212" s="16"/>
      <c r="E212" s="217">
        <v>37583.33</v>
      </c>
      <c r="F212" s="16">
        <f t="shared" si="5"/>
        <v>300599.89999999991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15.75" customHeight="1" x14ac:dyDescent="0.25">
      <c r="A213" s="23" t="s">
        <v>1160</v>
      </c>
      <c r="B213" s="23" t="s">
        <v>1161</v>
      </c>
      <c r="C213" s="16" t="s">
        <v>1153</v>
      </c>
      <c r="D213" s="16"/>
      <c r="E213" s="217">
        <v>37583.33</v>
      </c>
      <c r="F213" s="16">
        <f t="shared" si="5"/>
        <v>263016.56999999989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15.75" customHeight="1" x14ac:dyDescent="0.25">
      <c r="A214" s="23" t="s">
        <v>1162</v>
      </c>
      <c r="B214" s="23" t="s">
        <v>1163</v>
      </c>
      <c r="C214" s="16" t="s">
        <v>1153</v>
      </c>
      <c r="D214" s="16"/>
      <c r="E214" s="217">
        <v>37583.33</v>
      </c>
      <c r="F214" s="16">
        <f t="shared" si="5"/>
        <v>225433.23999999987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15.75" customHeight="1" x14ac:dyDescent="0.25">
      <c r="A215" s="23" t="s">
        <v>1164</v>
      </c>
      <c r="B215" s="23" t="s">
        <v>1165</v>
      </c>
      <c r="C215" s="16" t="s">
        <v>1153</v>
      </c>
      <c r="D215" s="16"/>
      <c r="E215" s="217">
        <v>37583.33</v>
      </c>
      <c r="F215" s="16">
        <f t="shared" si="5"/>
        <v>187849.90999999986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15.75" customHeight="1" x14ac:dyDescent="0.25">
      <c r="A216" s="23" t="s">
        <v>1166</v>
      </c>
      <c r="B216" s="23" t="s">
        <v>1167</v>
      </c>
      <c r="C216" s="16" t="s">
        <v>1153</v>
      </c>
      <c r="D216" s="16"/>
      <c r="E216" s="217">
        <v>37583.33</v>
      </c>
      <c r="F216" s="16">
        <f t="shared" si="5"/>
        <v>150266.57999999984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15.75" customHeight="1" x14ac:dyDescent="0.25">
      <c r="A217" s="23" t="s">
        <v>1168</v>
      </c>
      <c r="B217" s="23" t="s">
        <v>1169</v>
      </c>
      <c r="C217" s="16" t="s">
        <v>1153</v>
      </c>
      <c r="D217" s="16"/>
      <c r="E217" s="217">
        <v>37583.33</v>
      </c>
      <c r="F217" s="16">
        <f t="shared" si="5"/>
        <v>112683.24999999984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15.75" customHeight="1" x14ac:dyDescent="0.25">
      <c r="A218" s="23" t="s">
        <v>1248</v>
      </c>
      <c r="B218" s="23" t="s">
        <v>1184</v>
      </c>
      <c r="C218" s="16" t="s">
        <v>1153</v>
      </c>
      <c r="D218" s="16"/>
      <c r="E218" s="217">
        <v>37583.33</v>
      </c>
      <c r="F218" s="16">
        <f t="shared" si="5"/>
        <v>75099.919999999838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15.75" customHeight="1" x14ac:dyDescent="0.25">
      <c r="A219" s="23" t="s">
        <v>1225</v>
      </c>
      <c r="B219" s="23" t="s">
        <v>1186</v>
      </c>
      <c r="C219" s="16" t="s">
        <v>1153</v>
      </c>
      <c r="D219" s="16"/>
      <c r="E219" s="217">
        <v>37583.33</v>
      </c>
      <c r="F219" s="16">
        <f t="shared" si="5"/>
        <v>37516.589999999836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15.75" customHeight="1" x14ac:dyDescent="0.25">
      <c r="A220" s="23" t="s">
        <v>1226</v>
      </c>
      <c r="B220" s="23" t="s">
        <v>1202</v>
      </c>
      <c r="C220" s="16" t="s">
        <v>1153</v>
      </c>
      <c r="D220" s="16"/>
      <c r="E220" s="217">
        <v>37583.33</v>
      </c>
      <c r="F220" s="16">
        <f t="shared" si="5"/>
        <v>-66.74000000016531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15.75" customHeight="1" x14ac:dyDescent="0.25">
      <c r="A221" s="23" t="s">
        <v>1172</v>
      </c>
      <c r="B221" s="23" t="s">
        <v>593</v>
      </c>
      <c r="C221" s="16" t="s">
        <v>1265</v>
      </c>
      <c r="D221" s="16">
        <v>640000</v>
      </c>
      <c r="E221" s="217"/>
      <c r="F221" s="16">
        <f t="shared" si="5"/>
        <v>639933.25999999978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15.75" customHeight="1" x14ac:dyDescent="0.25">
      <c r="A222" s="23" t="s">
        <v>1172</v>
      </c>
      <c r="B222" s="23" t="s">
        <v>761</v>
      </c>
      <c r="C222" s="16" t="s">
        <v>1266</v>
      </c>
      <c r="D222" s="16">
        <v>64000</v>
      </c>
      <c r="E222" s="217"/>
      <c r="F222" s="16">
        <f t="shared" si="5"/>
        <v>703933.25999999978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15.75" customHeight="1" x14ac:dyDescent="0.25">
      <c r="A223" s="23" t="s">
        <v>1172</v>
      </c>
      <c r="B223" s="23" t="s">
        <v>508</v>
      </c>
      <c r="C223" s="16" t="s">
        <v>1153</v>
      </c>
      <c r="D223" s="16"/>
      <c r="E223" s="217">
        <v>37583.33</v>
      </c>
      <c r="F223" s="16">
        <f t="shared" si="5"/>
        <v>666349.92999999982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15.75" customHeight="1" x14ac:dyDescent="0.25">
      <c r="A224" s="23" t="s">
        <v>1173</v>
      </c>
      <c r="B224" s="23" t="s">
        <v>509</v>
      </c>
      <c r="C224" s="16" t="s">
        <v>1153</v>
      </c>
      <c r="D224" s="16"/>
      <c r="E224" s="217">
        <v>37583.33</v>
      </c>
      <c r="F224" s="16">
        <f t="shared" si="5"/>
        <v>628766.59999999986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15.75" customHeight="1" x14ac:dyDescent="0.25">
      <c r="A225" s="23" t="s">
        <v>1174</v>
      </c>
      <c r="B225" s="23" t="s">
        <v>510</v>
      </c>
      <c r="C225" s="16" t="s">
        <v>1153</v>
      </c>
      <c r="D225" s="16"/>
      <c r="E225" s="217">
        <v>28776.67</v>
      </c>
      <c r="F225" s="16">
        <f t="shared" si="5"/>
        <v>599989.92999999982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15.75" customHeight="1" x14ac:dyDescent="0.25">
      <c r="A226" s="23" t="s">
        <v>1175</v>
      </c>
      <c r="B226" s="23" t="s">
        <v>511</v>
      </c>
      <c r="C226" s="16" t="s">
        <v>1153</v>
      </c>
      <c r="D226" s="16"/>
      <c r="E226" s="217">
        <v>58666.67</v>
      </c>
      <c r="F226" s="16">
        <f t="shared" si="5"/>
        <v>541323.25999999978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15.75" customHeight="1" x14ac:dyDescent="0.25">
      <c r="A227" s="23" t="s">
        <v>1176</v>
      </c>
      <c r="B227" s="23" t="s">
        <v>4</v>
      </c>
      <c r="C227" s="16" t="s">
        <v>1153</v>
      </c>
      <c r="D227" s="16"/>
      <c r="E227" s="217">
        <v>58666.67</v>
      </c>
      <c r="F227" s="16">
        <f t="shared" si="5"/>
        <v>482656.58999999979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15.75" customHeight="1" x14ac:dyDescent="0.25">
      <c r="A228" s="23" t="s">
        <v>1177</v>
      </c>
      <c r="B228" s="23" t="s">
        <v>5</v>
      </c>
      <c r="C228" s="16" t="s">
        <v>1153</v>
      </c>
      <c r="D228" s="16"/>
      <c r="E228" s="217">
        <v>58666.67</v>
      </c>
      <c r="F228" s="16">
        <f t="shared" si="5"/>
        <v>423989.91999999981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15.75" customHeight="1" x14ac:dyDescent="0.25">
      <c r="A229" s="23" t="s">
        <v>1178</v>
      </c>
      <c r="B229" s="23" t="s">
        <v>6</v>
      </c>
      <c r="C229" s="16" t="s">
        <v>1153</v>
      </c>
      <c r="D229" s="16"/>
      <c r="E229" s="217">
        <v>58666.67</v>
      </c>
      <c r="F229" s="16">
        <f t="shared" si="5"/>
        <v>365323.24999999983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15.75" customHeight="1" x14ac:dyDescent="0.25">
      <c r="A230" s="23" t="s">
        <v>1181</v>
      </c>
      <c r="B230" s="23" t="s">
        <v>514</v>
      </c>
      <c r="C230" s="16" t="s">
        <v>1153</v>
      </c>
      <c r="D230" s="16"/>
      <c r="E230" s="217">
        <v>58666.67</v>
      </c>
      <c r="F230" s="16">
        <f t="shared" si="5"/>
        <v>306656.57999999984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15.75" customHeight="1" x14ac:dyDescent="0.25">
      <c r="A231" s="23" t="s">
        <v>1182</v>
      </c>
      <c r="B231" s="23" t="s">
        <v>515</v>
      </c>
      <c r="C231" s="16" t="s">
        <v>1153</v>
      </c>
      <c r="D231" s="16"/>
      <c r="E231" s="217">
        <v>58666.67</v>
      </c>
      <c r="F231" s="16">
        <f t="shared" si="5"/>
        <v>247989.90999999986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15.75" customHeight="1" x14ac:dyDescent="0.25">
      <c r="A232" s="231">
        <v>43718</v>
      </c>
      <c r="B232" s="23" t="s">
        <v>516</v>
      </c>
      <c r="C232" s="52" t="s">
        <v>1267</v>
      </c>
      <c r="D232" s="16">
        <v>60000</v>
      </c>
      <c r="E232" s="217"/>
      <c r="F232" s="16">
        <f t="shared" si="5"/>
        <v>307989.90999999986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15.75" customHeight="1" x14ac:dyDescent="0.25">
      <c r="A233" s="231">
        <v>43718</v>
      </c>
      <c r="B233" s="23" t="s">
        <v>516</v>
      </c>
      <c r="C233" s="16" t="s">
        <v>1266</v>
      </c>
      <c r="D233" s="16">
        <v>6000</v>
      </c>
      <c r="E233" s="217"/>
      <c r="F233" s="16">
        <f t="shared" si="5"/>
        <v>313989.90999999986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15.75" customHeight="1" x14ac:dyDescent="0.25">
      <c r="A234" s="23" t="s">
        <v>1183</v>
      </c>
      <c r="B234" s="23" t="s">
        <v>1184</v>
      </c>
      <c r="C234" s="16" t="s">
        <v>1153</v>
      </c>
      <c r="D234" s="16"/>
      <c r="E234" s="217">
        <v>58666.67</v>
      </c>
      <c r="F234" s="16">
        <f t="shared" si="5"/>
        <v>255323.23999999987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15.75" customHeight="1" x14ac:dyDescent="0.25">
      <c r="A235" s="23" t="s">
        <v>1185</v>
      </c>
      <c r="B235" s="23" t="s">
        <v>1186</v>
      </c>
      <c r="C235" s="16" t="s">
        <v>1153</v>
      </c>
      <c r="D235" s="16"/>
      <c r="E235" s="217">
        <v>58666.67</v>
      </c>
      <c r="F235" s="16">
        <f t="shared" si="5"/>
        <v>196656.56999999989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15.75" customHeight="1" x14ac:dyDescent="0.25">
      <c r="A236" s="44" t="s">
        <v>1268</v>
      </c>
      <c r="B236" s="44" t="s">
        <v>596</v>
      </c>
      <c r="C236" s="52" t="s">
        <v>1269</v>
      </c>
      <c r="D236" s="16">
        <v>60666.67</v>
      </c>
      <c r="E236" s="217"/>
      <c r="F236" s="16">
        <f t="shared" si="5"/>
        <v>257323.23999999987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15.75" customHeight="1" x14ac:dyDescent="0.25">
      <c r="A237" s="23" t="s">
        <v>1188</v>
      </c>
      <c r="B237" s="23" t="s">
        <v>1189</v>
      </c>
      <c r="C237" s="16" t="s">
        <v>1153</v>
      </c>
      <c r="D237" s="16"/>
      <c r="E237" s="217">
        <v>58666.67</v>
      </c>
      <c r="F237" s="16">
        <f t="shared" si="5"/>
        <v>198656.56999999989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15.75" customHeight="1" x14ac:dyDescent="0.25">
      <c r="A238" s="231">
        <v>44143</v>
      </c>
      <c r="B238" s="44" t="s">
        <v>761</v>
      </c>
      <c r="C238" s="16" t="s">
        <v>1270</v>
      </c>
      <c r="D238" s="16"/>
      <c r="E238" s="217">
        <v>137989.9</v>
      </c>
      <c r="F238" s="16">
        <f t="shared" si="5"/>
        <v>60666.669999999896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15.75" customHeight="1" x14ac:dyDescent="0.25">
      <c r="A239" s="23"/>
      <c r="B239" s="23"/>
      <c r="C239" s="16"/>
      <c r="D239" s="16"/>
      <c r="E239" s="217"/>
      <c r="F239" s="16">
        <f t="shared" si="5"/>
        <v>60666.669999999896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15.75" customHeight="1" x14ac:dyDescent="0.25">
      <c r="A240" s="23"/>
      <c r="B240" s="23"/>
      <c r="C240" s="16"/>
      <c r="D240" s="16">
        <f t="shared" ref="D240:E240" si="6">SUM(D205:D233)</f>
        <v>1221000</v>
      </c>
      <c r="E240" s="217">
        <f t="shared" si="6"/>
        <v>928943.31000000041</v>
      </c>
      <c r="F240" s="16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15.75" customHeight="1" x14ac:dyDescent="0.25">
      <c r="A241" s="23"/>
      <c r="B241" s="23"/>
      <c r="C241" s="16"/>
      <c r="D241" s="16"/>
      <c r="E241" s="222" t="s">
        <v>12</v>
      </c>
      <c r="F241" s="218">
        <f>F239</f>
        <v>60666.669999999896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15.75" customHeight="1" x14ac:dyDescent="0.25">
      <c r="A242" s="23"/>
      <c r="B242" s="23"/>
      <c r="C242" s="16"/>
      <c r="D242" s="16"/>
      <c r="E242" s="217"/>
      <c r="F242" s="218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15.75" customHeight="1" x14ac:dyDescent="0.25">
      <c r="A243" s="23"/>
      <c r="B243" s="23"/>
      <c r="C243" s="16"/>
      <c r="D243" s="16"/>
      <c r="E243" s="217"/>
      <c r="F243" s="218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15.75" customHeight="1" x14ac:dyDescent="0.25">
      <c r="A244" s="23"/>
      <c r="B244" s="23"/>
      <c r="C244" s="218" t="s">
        <v>1146</v>
      </c>
      <c r="D244" s="16"/>
      <c r="E244" s="217"/>
      <c r="F244" s="16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15.75" customHeight="1" x14ac:dyDescent="0.25">
      <c r="A245" s="219" t="s">
        <v>1147</v>
      </c>
      <c r="B245" s="23"/>
      <c r="C245" s="218" t="s">
        <v>1271</v>
      </c>
      <c r="D245" s="218" t="s">
        <v>1149</v>
      </c>
      <c r="E245" s="222" t="s">
        <v>1216</v>
      </c>
      <c r="F245" s="16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15.75" customHeight="1" x14ac:dyDescent="0.25">
      <c r="A246" s="219" t="s">
        <v>549</v>
      </c>
      <c r="B246" s="219" t="s">
        <v>550</v>
      </c>
      <c r="C246" s="221" t="s">
        <v>551</v>
      </c>
      <c r="D246" s="221" t="s">
        <v>552</v>
      </c>
      <c r="E246" s="222" t="s">
        <v>553</v>
      </c>
      <c r="F246" s="221" t="s">
        <v>554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15.75" customHeight="1" x14ac:dyDescent="0.25">
      <c r="A247" s="23">
        <v>43101</v>
      </c>
      <c r="B247" s="23"/>
      <c r="C247" s="16" t="s">
        <v>19</v>
      </c>
      <c r="D247" s="16"/>
      <c r="E247" s="217"/>
      <c r="F247" s="16">
        <v>275000.03999999992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15.75" customHeight="1" x14ac:dyDescent="0.25">
      <c r="A248" s="23" t="s">
        <v>1151</v>
      </c>
      <c r="B248" s="23" t="s">
        <v>1152</v>
      </c>
      <c r="C248" s="16" t="s">
        <v>1153</v>
      </c>
      <c r="D248" s="16"/>
      <c r="E248" s="217">
        <v>45833.33</v>
      </c>
      <c r="F248" s="16">
        <f t="shared" ref="F248:F310" si="7">F247+D248-E248</f>
        <v>229166.7099999999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15.75" customHeight="1" x14ac:dyDescent="0.25">
      <c r="A249" s="23" t="s">
        <v>1154</v>
      </c>
      <c r="B249" s="23" t="s">
        <v>1155</v>
      </c>
      <c r="C249" s="16" t="s">
        <v>1153</v>
      </c>
      <c r="D249" s="16"/>
      <c r="E249" s="217">
        <v>45833.33</v>
      </c>
      <c r="F249" s="16">
        <f t="shared" si="7"/>
        <v>183333.37999999989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15.75" customHeight="1" x14ac:dyDescent="0.25">
      <c r="A250" s="23" t="s">
        <v>1156</v>
      </c>
      <c r="B250" s="23" t="s">
        <v>1157</v>
      </c>
      <c r="C250" s="16" t="s">
        <v>1153</v>
      </c>
      <c r="D250" s="16"/>
      <c r="E250" s="217">
        <v>45833.33</v>
      </c>
      <c r="F250" s="16">
        <f t="shared" si="7"/>
        <v>137500.04999999987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15.75" customHeight="1" x14ac:dyDescent="0.25">
      <c r="A251" s="23" t="s">
        <v>1158</v>
      </c>
      <c r="B251" s="23" t="s">
        <v>1159</v>
      </c>
      <c r="C251" s="16" t="s">
        <v>1153</v>
      </c>
      <c r="D251" s="16"/>
      <c r="E251" s="217">
        <v>45833.33</v>
      </c>
      <c r="F251" s="16">
        <f t="shared" si="7"/>
        <v>91666.71999999987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15.75" customHeight="1" x14ac:dyDescent="0.25">
      <c r="A252" s="23">
        <v>43197</v>
      </c>
      <c r="B252" s="23" t="s">
        <v>593</v>
      </c>
      <c r="C252" s="16" t="s">
        <v>1272</v>
      </c>
      <c r="D252" s="16">
        <v>140000</v>
      </c>
      <c r="E252" s="217"/>
      <c r="F252" s="16">
        <f t="shared" si="7"/>
        <v>231666.71999999986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15.75" customHeight="1" x14ac:dyDescent="0.25">
      <c r="A253" s="23">
        <v>43197</v>
      </c>
      <c r="B253" s="23" t="s">
        <v>593</v>
      </c>
      <c r="C253" s="16" t="s">
        <v>1273</v>
      </c>
      <c r="D253" s="16">
        <v>14000</v>
      </c>
      <c r="E253" s="217"/>
      <c r="F253" s="16">
        <f t="shared" si="7"/>
        <v>245666.71999999986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15.75" customHeight="1" x14ac:dyDescent="0.25">
      <c r="A254" s="23" t="s">
        <v>1160</v>
      </c>
      <c r="B254" s="23" t="s">
        <v>1161</v>
      </c>
      <c r="C254" s="16" t="s">
        <v>1153</v>
      </c>
      <c r="D254" s="16"/>
      <c r="E254" s="217">
        <v>45833.33</v>
      </c>
      <c r="F254" s="16">
        <f t="shared" si="7"/>
        <v>199833.38999999984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15.75" customHeight="1" x14ac:dyDescent="0.25">
      <c r="A255" s="23" t="s">
        <v>1164</v>
      </c>
      <c r="B255" s="23" t="s">
        <v>1165</v>
      </c>
      <c r="C255" s="16" t="s">
        <v>1153</v>
      </c>
      <c r="D255" s="16"/>
      <c r="E255" s="217">
        <v>71500</v>
      </c>
      <c r="F255" s="16">
        <f t="shared" si="7"/>
        <v>128333.38999999984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15.75" customHeight="1" x14ac:dyDescent="0.25">
      <c r="A256" s="23" t="s">
        <v>1166</v>
      </c>
      <c r="B256" s="23" t="s">
        <v>1167</v>
      </c>
      <c r="C256" s="16" t="s">
        <v>1153</v>
      </c>
      <c r="D256" s="16"/>
      <c r="E256" s="217">
        <v>25666.67</v>
      </c>
      <c r="F256" s="16">
        <f t="shared" si="7"/>
        <v>102666.71999999984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15.75" customHeight="1" x14ac:dyDescent="0.25">
      <c r="A257" s="23" t="s">
        <v>1168</v>
      </c>
      <c r="B257" s="23" t="s">
        <v>1169</v>
      </c>
      <c r="C257" s="16" t="s">
        <v>1153</v>
      </c>
      <c r="D257" s="16"/>
      <c r="E257" s="217">
        <v>25666.67</v>
      </c>
      <c r="F257" s="16">
        <f t="shared" si="7"/>
        <v>77000.049999999843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15.75" customHeight="1" x14ac:dyDescent="0.25">
      <c r="A258" s="23">
        <v>43230</v>
      </c>
      <c r="B258" s="23" t="s">
        <v>596</v>
      </c>
      <c r="C258" s="16" t="s">
        <v>1274</v>
      </c>
      <c r="D258" s="16">
        <v>680000</v>
      </c>
      <c r="E258" s="217"/>
      <c r="F258" s="16">
        <f t="shared" si="7"/>
        <v>757000.04999999981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15.75" customHeight="1" x14ac:dyDescent="0.25">
      <c r="A259" s="23">
        <v>43230</v>
      </c>
      <c r="B259" s="23" t="s">
        <v>761</v>
      </c>
      <c r="C259" s="16" t="s">
        <v>1275</v>
      </c>
      <c r="D259" s="16">
        <v>68000</v>
      </c>
      <c r="E259" s="217"/>
      <c r="F259" s="16">
        <f t="shared" si="7"/>
        <v>825000.04999999981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15.75" customHeight="1" x14ac:dyDescent="0.25">
      <c r="A260" s="23" t="s">
        <v>1248</v>
      </c>
      <c r="B260" s="23" t="s">
        <v>1184</v>
      </c>
      <c r="C260" s="16" t="s">
        <v>1153</v>
      </c>
      <c r="D260" s="16"/>
      <c r="E260" s="217">
        <v>62333.33</v>
      </c>
      <c r="F260" s="16">
        <f t="shared" si="7"/>
        <v>762666.71999999986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15.75" customHeight="1" x14ac:dyDescent="0.25">
      <c r="A261" s="23">
        <v>43200</v>
      </c>
      <c r="B261" s="23" t="s">
        <v>590</v>
      </c>
      <c r="C261" s="16" t="s">
        <v>1276</v>
      </c>
      <c r="D261" s="16"/>
      <c r="E261" s="217">
        <v>27000</v>
      </c>
      <c r="F261" s="16">
        <f t="shared" si="7"/>
        <v>735666.71999999986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15.75" customHeight="1" x14ac:dyDescent="0.25">
      <c r="A262" s="23">
        <v>43230</v>
      </c>
      <c r="B262" s="23" t="s">
        <v>593</v>
      </c>
      <c r="C262" s="16" t="s">
        <v>1277</v>
      </c>
      <c r="D262" s="16"/>
      <c r="E262" s="217">
        <v>50000</v>
      </c>
      <c r="F262" s="16">
        <f t="shared" si="7"/>
        <v>685666.71999999986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15.75" customHeight="1" x14ac:dyDescent="0.25">
      <c r="A263" s="23" t="s">
        <v>1225</v>
      </c>
      <c r="B263" s="23" t="s">
        <v>1186</v>
      </c>
      <c r="C263" s="16" t="s">
        <v>1153</v>
      </c>
      <c r="D263" s="16"/>
      <c r="E263" s="217">
        <v>62333.33</v>
      </c>
      <c r="F263" s="16">
        <f t="shared" si="7"/>
        <v>623333.3899999999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15.75" customHeight="1" x14ac:dyDescent="0.25">
      <c r="A264" s="23" t="s">
        <v>1226</v>
      </c>
      <c r="B264" s="23" t="s">
        <v>1202</v>
      </c>
      <c r="C264" s="16" t="s">
        <v>1153</v>
      </c>
      <c r="D264" s="16"/>
      <c r="E264" s="217">
        <v>62333.33</v>
      </c>
      <c r="F264" s="16">
        <f t="shared" si="7"/>
        <v>561000.05999999994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15.75" customHeight="1" x14ac:dyDescent="0.25">
      <c r="A265" s="23" t="s">
        <v>1172</v>
      </c>
      <c r="B265" s="23" t="s">
        <v>508</v>
      </c>
      <c r="C265" s="16" t="s">
        <v>1153</v>
      </c>
      <c r="D265" s="16"/>
      <c r="E265" s="217">
        <v>62333.33</v>
      </c>
      <c r="F265" s="16">
        <f t="shared" si="7"/>
        <v>498666.72999999992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15.75" customHeight="1" x14ac:dyDescent="0.25">
      <c r="A266" s="23" t="s">
        <v>1173</v>
      </c>
      <c r="B266" s="23" t="s">
        <v>509</v>
      </c>
      <c r="C266" s="16" t="s">
        <v>1153</v>
      </c>
      <c r="D266" s="16"/>
      <c r="E266" s="217">
        <v>62333.33</v>
      </c>
      <c r="F266" s="16">
        <f t="shared" si="7"/>
        <v>436333.39999999991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15.75" customHeight="1" x14ac:dyDescent="0.25">
      <c r="A267" s="23" t="s">
        <v>1174</v>
      </c>
      <c r="B267" s="23" t="s">
        <v>510</v>
      </c>
      <c r="C267" s="16" t="s">
        <v>1153</v>
      </c>
      <c r="D267" s="16"/>
      <c r="E267" s="217">
        <v>62333.33</v>
      </c>
      <c r="F267" s="16">
        <f t="shared" si="7"/>
        <v>374000.06999999989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15.75" customHeight="1" x14ac:dyDescent="0.25">
      <c r="A268" s="225">
        <v>43651</v>
      </c>
      <c r="B268" s="44" t="s">
        <v>593</v>
      </c>
      <c r="C268" s="52" t="s">
        <v>1278</v>
      </c>
      <c r="D268" s="16">
        <v>100000</v>
      </c>
      <c r="E268" s="217"/>
      <c r="F268" s="16">
        <f t="shared" si="7"/>
        <v>474000.06999999989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15.75" customHeight="1" x14ac:dyDescent="0.25">
      <c r="A269" s="225">
        <v>43651</v>
      </c>
      <c r="B269" s="23" t="s">
        <v>761</v>
      </c>
      <c r="C269" s="16" t="s">
        <v>1275</v>
      </c>
      <c r="D269" s="16">
        <v>10000</v>
      </c>
      <c r="E269" s="217"/>
      <c r="F269" s="16">
        <f t="shared" si="7"/>
        <v>484000.06999999989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15.75" customHeight="1" x14ac:dyDescent="0.25">
      <c r="A270" s="23" t="s">
        <v>1175</v>
      </c>
      <c r="B270" s="23" t="s">
        <v>511</v>
      </c>
      <c r="C270" s="16" t="s">
        <v>1153</v>
      </c>
      <c r="D270" s="16"/>
      <c r="E270" s="217">
        <v>62333.33</v>
      </c>
      <c r="F270" s="16">
        <f t="shared" si="7"/>
        <v>421666.73999999987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15.75" customHeight="1" x14ac:dyDescent="0.25">
      <c r="A271" s="23" t="s">
        <v>1176</v>
      </c>
      <c r="B271" s="23" t="s">
        <v>4</v>
      </c>
      <c r="C271" s="16" t="s">
        <v>1153</v>
      </c>
      <c r="D271" s="16"/>
      <c r="E271" s="217">
        <v>62333.33</v>
      </c>
      <c r="F271" s="16">
        <f t="shared" si="7"/>
        <v>359333.40999999986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15.75" customHeight="1" x14ac:dyDescent="0.25">
      <c r="A272" s="23" t="s">
        <v>1177</v>
      </c>
      <c r="B272" s="23" t="s">
        <v>5</v>
      </c>
      <c r="C272" s="16" t="s">
        <v>1153</v>
      </c>
      <c r="D272" s="16"/>
      <c r="E272" s="217">
        <v>62333.33</v>
      </c>
      <c r="F272" s="16">
        <f t="shared" si="7"/>
        <v>297000.07999999984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15.75" customHeight="1" x14ac:dyDescent="0.25">
      <c r="A273" s="44" t="s">
        <v>1233</v>
      </c>
      <c r="B273" s="44" t="s">
        <v>593</v>
      </c>
      <c r="C273" s="52" t="s">
        <v>1278</v>
      </c>
      <c r="D273" s="16">
        <v>30000</v>
      </c>
      <c r="E273" s="217"/>
      <c r="F273" s="16">
        <f t="shared" si="7"/>
        <v>327000.07999999984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ht="15.75" customHeight="1" x14ac:dyDescent="0.25">
      <c r="A274" s="44" t="s">
        <v>1279</v>
      </c>
      <c r="B274" s="44" t="s">
        <v>593</v>
      </c>
      <c r="C274" s="52" t="s">
        <v>1280</v>
      </c>
      <c r="D274" s="16">
        <v>30000</v>
      </c>
      <c r="E274" s="217"/>
      <c r="F274" s="16">
        <f t="shared" si="7"/>
        <v>357000.07999999984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ht="15.75" customHeight="1" x14ac:dyDescent="0.25">
      <c r="A275" s="44" t="s">
        <v>1281</v>
      </c>
      <c r="B275" s="44" t="s">
        <v>593</v>
      </c>
      <c r="C275" s="52" t="s">
        <v>1282</v>
      </c>
      <c r="D275" s="16">
        <v>30000</v>
      </c>
      <c r="E275" s="217"/>
      <c r="F275" s="16">
        <f t="shared" si="7"/>
        <v>387000.07999999984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ht="15.75" customHeight="1" x14ac:dyDescent="0.25">
      <c r="A276" s="23" t="s">
        <v>1281</v>
      </c>
      <c r="B276" s="23" t="s">
        <v>761</v>
      </c>
      <c r="C276" s="16" t="s">
        <v>1283</v>
      </c>
      <c r="D276" s="16"/>
      <c r="E276" s="217">
        <v>387000.08</v>
      </c>
      <c r="F276" s="16">
        <f t="shared" si="7"/>
        <v>0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spans="1:26" ht="15.75" customHeight="1" x14ac:dyDescent="0.25">
      <c r="A277" s="44" t="s">
        <v>1284</v>
      </c>
      <c r="B277" s="44" t="s">
        <v>1285</v>
      </c>
      <c r="C277" s="52" t="s">
        <v>1286</v>
      </c>
      <c r="D277" s="16">
        <v>260000</v>
      </c>
      <c r="E277" s="217"/>
      <c r="F277" s="16">
        <f t="shared" si="7"/>
        <v>260000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ht="15.75" customHeight="1" x14ac:dyDescent="0.25">
      <c r="A278" s="23" t="s">
        <v>1284</v>
      </c>
      <c r="B278" s="23" t="s">
        <v>761</v>
      </c>
      <c r="C278" s="16" t="s">
        <v>1275</v>
      </c>
      <c r="D278" s="16">
        <v>26000</v>
      </c>
      <c r="E278" s="217"/>
      <c r="F278" s="16">
        <f t="shared" si="7"/>
        <v>286000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spans="1:26" ht="15.75" customHeight="1" x14ac:dyDescent="0.25">
      <c r="A279" s="44" t="s">
        <v>1287</v>
      </c>
      <c r="B279" s="44" t="s">
        <v>1288</v>
      </c>
      <c r="C279" s="52" t="s">
        <v>1289</v>
      </c>
      <c r="D279" s="16">
        <v>200000</v>
      </c>
      <c r="E279" s="217"/>
      <c r="F279" s="16">
        <f t="shared" si="7"/>
        <v>486000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spans="1:26" ht="15.75" customHeight="1" x14ac:dyDescent="0.25">
      <c r="A280" s="23" t="s">
        <v>1287</v>
      </c>
      <c r="B280" s="23" t="s">
        <v>761</v>
      </c>
      <c r="C280" s="16" t="s">
        <v>1275</v>
      </c>
      <c r="D280" s="16">
        <v>20000</v>
      </c>
      <c r="E280" s="217"/>
      <c r="F280" s="16">
        <f t="shared" si="7"/>
        <v>506000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spans="1:26" ht="15.75" customHeight="1" x14ac:dyDescent="0.25">
      <c r="A281" s="23" t="s">
        <v>1200</v>
      </c>
      <c r="B281" s="23" t="s">
        <v>1186</v>
      </c>
      <c r="C281" s="16" t="s">
        <v>1153</v>
      </c>
      <c r="D281" s="16"/>
      <c r="E281" s="217">
        <v>23833.33</v>
      </c>
      <c r="F281" s="16">
        <f t="shared" si="7"/>
        <v>482166.67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spans="1:26" ht="15.75" customHeight="1" x14ac:dyDescent="0.25">
      <c r="A282" s="23" t="s">
        <v>1201</v>
      </c>
      <c r="B282" s="23" t="s">
        <v>1202</v>
      </c>
      <c r="C282" s="16" t="s">
        <v>1153</v>
      </c>
      <c r="D282" s="16"/>
      <c r="E282" s="217">
        <v>23833.33</v>
      </c>
      <c r="F282" s="16">
        <f t="shared" si="7"/>
        <v>458333.33999999997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spans="1:26" ht="15.75" customHeight="1" x14ac:dyDescent="0.25">
      <c r="A283" s="23" t="s">
        <v>1203</v>
      </c>
      <c r="B283" s="23" t="s">
        <v>1203</v>
      </c>
      <c r="C283" s="16" t="s">
        <v>1153</v>
      </c>
      <c r="D283" s="16"/>
      <c r="E283" s="217">
        <v>42166.67</v>
      </c>
      <c r="F283" s="16">
        <f t="shared" si="7"/>
        <v>416166.67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spans="1:26" ht="15.75" customHeight="1" x14ac:dyDescent="0.25">
      <c r="A284" s="23" t="s">
        <v>1204</v>
      </c>
      <c r="B284" s="23" t="s">
        <v>1204</v>
      </c>
      <c r="C284" s="16" t="s">
        <v>1153</v>
      </c>
      <c r="D284" s="16"/>
      <c r="E284" s="217">
        <v>42166.67</v>
      </c>
      <c r="F284" s="16">
        <f t="shared" si="7"/>
        <v>374000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spans="1:26" ht="15.75" customHeight="1" x14ac:dyDescent="0.25">
      <c r="A285" s="23" t="s">
        <v>1205</v>
      </c>
      <c r="B285" s="23" t="s">
        <v>1205</v>
      </c>
      <c r="C285" s="16" t="s">
        <v>1153</v>
      </c>
      <c r="D285" s="16"/>
      <c r="E285" s="217">
        <v>42166.67</v>
      </c>
      <c r="F285" s="16">
        <f t="shared" si="7"/>
        <v>331833.33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ht="15.75" customHeight="1" x14ac:dyDescent="0.25">
      <c r="A286" s="23" t="s">
        <v>1206</v>
      </c>
      <c r="B286" s="23" t="s">
        <v>1206</v>
      </c>
      <c r="C286" s="16" t="s">
        <v>1153</v>
      </c>
      <c r="D286" s="16"/>
      <c r="E286" s="217">
        <v>42166.67</v>
      </c>
      <c r="F286" s="16">
        <f t="shared" si="7"/>
        <v>289666.66000000003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ht="15.75" customHeight="1" x14ac:dyDescent="0.25">
      <c r="A287" s="23" t="s">
        <v>1207</v>
      </c>
      <c r="B287" s="23" t="s">
        <v>1207</v>
      </c>
      <c r="C287" s="16" t="s">
        <v>1153</v>
      </c>
      <c r="D287" s="16"/>
      <c r="E287" s="217">
        <v>42166.67</v>
      </c>
      <c r="F287" s="16">
        <f t="shared" si="7"/>
        <v>247499.99000000005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ht="15.75" customHeight="1" x14ac:dyDescent="0.25">
      <c r="A288" s="23" t="s">
        <v>1208</v>
      </c>
      <c r="B288" s="23" t="s">
        <v>1208</v>
      </c>
      <c r="C288" s="16" t="s">
        <v>1153</v>
      </c>
      <c r="D288" s="16"/>
      <c r="E288" s="217">
        <v>42166.67</v>
      </c>
      <c r="F288" s="16">
        <f t="shared" si="7"/>
        <v>205333.32000000007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spans="1:26" ht="15.75" customHeight="1" x14ac:dyDescent="0.25">
      <c r="A289" s="23" t="s">
        <v>1209</v>
      </c>
      <c r="B289" s="23" t="s">
        <v>1209</v>
      </c>
      <c r="C289" s="16" t="s">
        <v>1153</v>
      </c>
      <c r="D289" s="16"/>
      <c r="E289" s="217">
        <v>42166.67</v>
      </c>
      <c r="F289" s="16">
        <f t="shared" si="7"/>
        <v>163166.65000000008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ht="15.75" customHeight="1" x14ac:dyDescent="0.25">
      <c r="A290" s="23" t="s">
        <v>1210</v>
      </c>
      <c r="B290" s="23" t="s">
        <v>1210</v>
      </c>
      <c r="C290" s="16" t="s">
        <v>1153</v>
      </c>
      <c r="D290" s="16"/>
      <c r="E290" s="217">
        <v>42166.67</v>
      </c>
      <c r="F290" s="16">
        <f t="shared" si="7"/>
        <v>120999.98000000008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ht="15.75" customHeight="1" x14ac:dyDescent="0.25">
      <c r="A291" s="23" t="s">
        <v>1211</v>
      </c>
      <c r="B291" s="23" t="s">
        <v>1211</v>
      </c>
      <c r="C291" s="16" t="s">
        <v>1153</v>
      </c>
      <c r="D291" s="16"/>
      <c r="E291" s="217">
        <v>42166.67</v>
      </c>
      <c r="F291" s="16">
        <f t="shared" si="7"/>
        <v>78833.310000000085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spans="1:26" ht="15.75" customHeight="1" x14ac:dyDescent="0.25">
      <c r="A292" s="44" t="s">
        <v>1290</v>
      </c>
      <c r="B292" s="44" t="s">
        <v>593</v>
      </c>
      <c r="C292" s="52" t="s">
        <v>1291</v>
      </c>
      <c r="D292" s="16">
        <v>3500000</v>
      </c>
      <c r="E292" s="217"/>
      <c r="F292" s="16">
        <f t="shared" si="7"/>
        <v>3578833.31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ht="15.75" customHeight="1" x14ac:dyDescent="0.25">
      <c r="A293" s="23" t="s">
        <v>1290</v>
      </c>
      <c r="B293" s="23" t="s">
        <v>761</v>
      </c>
      <c r="C293" s="16" t="s">
        <v>1275</v>
      </c>
      <c r="D293" s="16">
        <v>525000</v>
      </c>
      <c r="E293" s="217"/>
      <c r="F293" s="16">
        <f t="shared" si="7"/>
        <v>4103833.31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ht="15.75" customHeight="1" x14ac:dyDescent="0.25">
      <c r="A294" s="23" t="s">
        <v>1212</v>
      </c>
      <c r="B294" s="23" t="s">
        <v>1212</v>
      </c>
      <c r="C294" s="16" t="s">
        <v>1153</v>
      </c>
      <c r="D294" s="16"/>
      <c r="E294" s="217">
        <v>42166.67</v>
      </c>
      <c r="F294" s="16">
        <f t="shared" si="7"/>
        <v>4061666.64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spans="1:26" ht="15.75" customHeight="1" x14ac:dyDescent="0.25">
      <c r="A295" s="23" t="s">
        <v>1213</v>
      </c>
      <c r="B295" s="23" t="s">
        <v>1213</v>
      </c>
      <c r="C295" s="16" t="s">
        <v>1153</v>
      </c>
      <c r="D295" s="16"/>
      <c r="E295" s="217">
        <v>42166.67</v>
      </c>
      <c r="F295" s="16">
        <f t="shared" si="7"/>
        <v>4019499.97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spans="1:26" ht="15.75" customHeight="1" x14ac:dyDescent="0.25">
      <c r="A296" s="223">
        <v>44583</v>
      </c>
      <c r="B296" s="223">
        <v>44583</v>
      </c>
      <c r="C296" s="16" t="s">
        <v>1153</v>
      </c>
      <c r="D296" s="16"/>
      <c r="E296" s="224">
        <v>167708.32999999999</v>
      </c>
      <c r="F296" s="16">
        <f t="shared" si="7"/>
        <v>3851791.64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ht="15.75" customHeight="1" x14ac:dyDescent="0.25">
      <c r="A297" s="223">
        <v>44614</v>
      </c>
      <c r="B297" s="223">
        <v>44614</v>
      </c>
      <c r="C297" s="16" t="s">
        <v>1153</v>
      </c>
      <c r="D297" s="16"/>
      <c r="E297" s="224">
        <v>167708.32999999999</v>
      </c>
      <c r="F297" s="16">
        <f t="shared" si="7"/>
        <v>3684083.31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ht="15.75" customHeight="1" x14ac:dyDescent="0.25">
      <c r="A298" s="223">
        <v>44642</v>
      </c>
      <c r="B298" s="223">
        <v>44642</v>
      </c>
      <c r="C298" s="16" t="s">
        <v>1153</v>
      </c>
      <c r="D298" s="16"/>
      <c r="E298" s="224">
        <v>167708.32999999999</v>
      </c>
      <c r="F298" s="16">
        <f t="shared" si="7"/>
        <v>3516374.98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spans="1:26" ht="15.75" customHeight="1" x14ac:dyDescent="0.25">
      <c r="A299" s="223">
        <v>44673</v>
      </c>
      <c r="B299" s="223">
        <v>44673</v>
      </c>
      <c r="C299" s="16" t="s">
        <v>1153</v>
      </c>
      <c r="D299" s="16"/>
      <c r="E299" s="224">
        <v>167708.32999999999</v>
      </c>
      <c r="F299" s="16">
        <f t="shared" si="7"/>
        <v>3348666.65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spans="1:26" ht="15.75" customHeight="1" x14ac:dyDescent="0.25">
      <c r="A300" s="229">
        <v>44682</v>
      </c>
      <c r="B300" s="228">
        <v>44682</v>
      </c>
      <c r="C300" s="16" t="s">
        <v>1153</v>
      </c>
      <c r="D300" s="16"/>
      <c r="E300" s="224">
        <v>167708.32999999999</v>
      </c>
      <c r="F300" s="16">
        <f t="shared" si="7"/>
        <v>3180958.32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spans="1:26" ht="15.75" customHeight="1" x14ac:dyDescent="0.25">
      <c r="A301" s="228">
        <v>44713</v>
      </c>
      <c r="B301" s="228">
        <v>44713</v>
      </c>
      <c r="C301" s="16" t="s">
        <v>1153</v>
      </c>
      <c r="D301" s="16"/>
      <c r="E301" s="224">
        <v>167708.32999999999</v>
      </c>
      <c r="F301" s="16">
        <f t="shared" si="7"/>
        <v>3013249.9899999998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spans="1:26" ht="15.75" customHeight="1" x14ac:dyDescent="0.25">
      <c r="A302" s="228">
        <v>44743</v>
      </c>
      <c r="B302" s="228">
        <v>44743</v>
      </c>
      <c r="C302" s="16" t="s">
        <v>1153</v>
      </c>
      <c r="D302" s="16"/>
      <c r="E302" s="224">
        <v>167708.32999999999</v>
      </c>
      <c r="F302" s="16">
        <f t="shared" si="7"/>
        <v>2845541.6599999997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ht="15.75" customHeight="1" x14ac:dyDescent="0.25">
      <c r="A303" s="228">
        <v>44774</v>
      </c>
      <c r="B303" s="228">
        <v>44774</v>
      </c>
      <c r="C303" s="16" t="s">
        <v>1153</v>
      </c>
      <c r="D303" s="16"/>
      <c r="E303" s="224">
        <v>167708.32999999999</v>
      </c>
      <c r="F303" s="16">
        <f t="shared" si="7"/>
        <v>2677833.3299999996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spans="1:26" ht="15.75" customHeight="1" x14ac:dyDescent="0.25">
      <c r="A304" s="232" t="s">
        <v>1292</v>
      </c>
      <c r="B304" s="233" t="s">
        <v>1292</v>
      </c>
      <c r="C304" s="234" t="s">
        <v>1153</v>
      </c>
      <c r="D304" s="16"/>
      <c r="E304" s="230">
        <v>167708.32999999999</v>
      </c>
      <c r="F304" s="16">
        <f t="shared" si="7"/>
        <v>2510124.9999999995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ht="15.75" customHeight="1" x14ac:dyDescent="0.25">
      <c r="A305" s="235">
        <v>44835</v>
      </c>
      <c r="B305" s="236">
        <v>44835</v>
      </c>
      <c r="C305" s="237" t="s">
        <v>1153</v>
      </c>
      <c r="D305" s="16"/>
      <c r="E305" s="230">
        <v>167708.32999999999</v>
      </c>
      <c r="F305" s="16">
        <f t="shared" si="7"/>
        <v>2342416.6699999995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spans="1:26" ht="15.75" customHeight="1" x14ac:dyDescent="0.25">
      <c r="A306" s="238">
        <v>44866</v>
      </c>
      <c r="B306" s="238">
        <v>44866</v>
      </c>
      <c r="C306" s="237" t="s">
        <v>1153</v>
      </c>
      <c r="D306" s="16"/>
      <c r="E306" s="230">
        <v>167708.32999999999</v>
      </c>
      <c r="F306" s="16">
        <f t="shared" si="7"/>
        <v>2174708.3399999994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ht="15.75" customHeight="1" x14ac:dyDescent="0.25">
      <c r="A307" s="238">
        <v>44896</v>
      </c>
      <c r="B307" s="238">
        <v>44896</v>
      </c>
      <c r="C307" s="237" t="s">
        <v>1153</v>
      </c>
      <c r="D307" s="16"/>
      <c r="E307" s="230">
        <v>167708.32999999999</v>
      </c>
      <c r="F307" s="16">
        <f t="shared" si="7"/>
        <v>2007000.0099999993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spans="1:26" ht="15.75" customHeight="1" x14ac:dyDescent="0.25">
      <c r="A308" s="23"/>
      <c r="B308" s="23"/>
      <c r="C308" s="16"/>
      <c r="D308" s="16"/>
      <c r="E308" s="217"/>
      <c r="F308" s="16">
        <f t="shared" si="7"/>
        <v>2007000.0099999993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spans="1:26" ht="15.75" customHeight="1" x14ac:dyDescent="0.25">
      <c r="A309" s="23"/>
      <c r="B309" s="23"/>
      <c r="C309" s="16"/>
      <c r="D309" s="16"/>
      <c r="E309" s="217"/>
      <c r="F309" s="16">
        <f t="shared" si="7"/>
        <v>2007000.0099999993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ht="15.75" customHeight="1" x14ac:dyDescent="0.25">
      <c r="A310" s="23"/>
      <c r="B310" s="23"/>
      <c r="C310" s="16"/>
      <c r="D310" s="16"/>
      <c r="E310" s="217"/>
      <c r="F310" s="16">
        <f t="shared" si="7"/>
        <v>2007000.0099999993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spans="1:26" ht="15.75" customHeight="1" x14ac:dyDescent="0.25">
      <c r="A311" s="23"/>
      <c r="B311" s="23"/>
      <c r="C311" s="16"/>
      <c r="D311" s="16">
        <f>SUM(D247:D276)</f>
        <v>1102000</v>
      </c>
      <c r="E311" s="217">
        <f>SUM(E248:E276)</f>
        <v>1377000.0399999998</v>
      </c>
      <c r="F311" s="16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ht="15.75" customHeight="1" x14ac:dyDescent="0.25">
      <c r="A312" s="23"/>
      <c r="B312" s="23"/>
      <c r="C312" s="16"/>
      <c r="D312" s="16"/>
      <c r="E312" s="222" t="s">
        <v>12</v>
      </c>
      <c r="F312" s="218">
        <f>F310</f>
        <v>2007000.0099999993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ht="15.75" customHeight="1" x14ac:dyDescent="0.25">
      <c r="A313" s="23"/>
      <c r="B313" s="23"/>
      <c r="C313" s="16"/>
      <c r="D313" s="16"/>
      <c r="E313" s="217"/>
      <c r="F313" s="218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spans="1:26" ht="15.75" customHeight="1" x14ac:dyDescent="0.25">
      <c r="A314" s="23"/>
      <c r="B314" s="23"/>
      <c r="C314" s="16"/>
      <c r="D314" s="16"/>
      <c r="E314" s="217"/>
      <c r="F314" s="218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ht="15.75" customHeight="1" x14ac:dyDescent="0.25">
      <c r="A315" s="23"/>
      <c r="B315" s="23"/>
      <c r="C315" s="16"/>
      <c r="D315" s="16"/>
      <c r="E315" s="217"/>
      <c r="F315" s="218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ht="15.75" customHeight="1" x14ac:dyDescent="0.25">
      <c r="A316" s="23"/>
      <c r="B316" s="23"/>
      <c r="C316" s="218" t="s">
        <v>1146</v>
      </c>
      <c r="D316" s="16"/>
      <c r="E316" s="217"/>
      <c r="F316" s="16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ht="15.75" customHeight="1" x14ac:dyDescent="0.25">
      <c r="A317" s="219" t="s">
        <v>1147</v>
      </c>
      <c r="B317" s="23"/>
      <c r="C317" s="239" t="s">
        <v>1293</v>
      </c>
      <c r="D317" s="218" t="s">
        <v>1149</v>
      </c>
      <c r="E317" s="220" t="s">
        <v>1216</v>
      </c>
      <c r="F317" s="16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ht="15.75" customHeight="1" x14ac:dyDescent="0.25">
      <c r="A318" s="219" t="s">
        <v>549</v>
      </c>
      <c r="B318" s="219" t="s">
        <v>550</v>
      </c>
      <c r="C318" s="221" t="s">
        <v>551</v>
      </c>
      <c r="D318" s="221" t="s">
        <v>552</v>
      </c>
      <c r="E318" s="222" t="s">
        <v>553</v>
      </c>
      <c r="F318" s="221" t="s">
        <v>554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ht="15.75" customHeight="1" x14ac:dyDescent="0.25">
      <c r="A319" s="23">
        <v>43101</v>
      </c>
      <c r="B319" s="23"/>
      <c r="C319" s="16" t="s">
        <v>19</v>
      </c>
      <c r="D319" s="16"/>
      <c r="E319" s="217"/>
      <c r="F319" s="16">
        <v>98999.98000000001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ht="15.75" customHeight="1" x14ac:dyDescent="0.25">
      <c r="A320" s="23" t="s">
        <v>1151</v>
      </c>
      <c r="B320" s="23" t="s">
        <v>1152</v>
      </c>
      <c r="C320" s="16" t="s">
        <v>1153</v>
      </c>
      <c r="D320" s="16"/>
      <c r="E320" s="217">
        <v>33000</v>
      </c>
      <c r="F320" s="16">
        <f t="shared" ref="F320:F350" si="8">F319+D320-E320</f>
        <v>65999.98000000001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ht="15.75" customHeight="1" x14ac:dyDescent="0.25">
      <c r="A321" s="23" t="s">
        <v>1154</v>
      </c>
      <c r="B321" s="23" t="s">
        <v>1155</v>
      </c>
      <c r="C321" s="16" t="s">
        <v>1153</v>
      </c>
      <c r="D321" s="16"/>
      <c r="E321" s="217">
        <v>33000</v>
      </c>
      <c r="F321" s="16">
        <f t="shared" si="8"/>
        <v>32999.98000000001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spans="1:26" ht="15.75" customHeight="1" x14ac:dyDescent="0.25">
      <c r="A322" s="23" t="s">
        <v>1156</v>
      </c>
      <c r="B322" s="23" t="s">
        <v>1157</v>
      </c>
      <c r="C322" s="16" t="s">
        <v>1153</v>
      </c>
      <c r="D322" s="16"/>
      <c r="E322" s="217">
        <v>33000</v>
      </c>
      <c r="F322" s="16">
        <f t="shared" si="8"/>
        <v>-1.9999999989522621E-2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ht="15.75" customHeight="1" x14ac:dyDescent="0.25">
      <c r="A323" s="23">
        <v>43377</v>
      </c>
      <c r="B323" s="23" t="s">
        <v>593</v>
      </c>
      <c r="C323" s="16" t="s">
        <v>1294</v>
      </c>
      <c r="D323" s="16">
        <v>390000</v>
      </c>
      <c r="E323" s="217"/>
      <c r="F323" s="16">
        <f t="shared" si="8"/>
        <v>389999.98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spans="1:26" ht="15.75" customHeight="1" x14ac:dyDescent="0.25">
      <c r="A324" s="23">
        <v>43377</v>
      </c>
      <c r="B324" s="23" t="s">
        <v>761</v>
      </c>
      <c r="C324" s="16" t="s">
        <v>1273</v>
      </c>
      <c r="D324" s="16">
        <v>39000</v>
      </c>
      <c r="E324" s="217"/>
      <c r="F324" s="16">
        <f t="shared" si="8"/>
        <v>428999.98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ht="15.75" customHeight="1" x14ac:dyDescent="0.25">
      <c r="A325" s="23" t="s">
        <v>1158</v>
      </c>
      <c r="B325" s="23" t="s">
        <v>1159</v>
      </c>
      <c r="C325" s="16" t="s">
        <v>1153</v>
      </c>
      <c r="D325" s="16"/>
      <c r="E325" s="217">
        <v>35750</v>
      </c>
      <c r="F325" s="16">
        <f t="shared" si="8"/>
        <v>393249.98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ht="15.75" customHeight="1" x14ac:dyDescent="0.25">
      <c r="A326" s="23" t="s">
        <v>1160</v>
      </c>
      <c r="B326" s="23" t="s">
        <v>1161</v>
      </c>
      <c r="C326" s="16" t="s">
        <v>1153</v>
      </c>
      <c r="D326" s="16"/>
      <c r="E326" s="217">
        <v>35750</v>
      </c>
      <c r="F326" s="16">
        <f t="shared" si="8"/>
        <v>357499.98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spans="1:26" ht="15.75" customHeight="1" x14ac:dyDescent="0.25">
      <c r="A327" s="23" t="s">
        <v>1162</v>
      </c>
      <c r="B327" s="23" t="s">
        <v>1163</v>
      </c>
      <c r="C327" s="16" t="s">
        <v>1153</v>
      </c>
      <c r="D327" s="16"/>
      <c r="E327" s="217">
        <v>35750</v>
      </c>
      <c r="F327" s="16">
        <f t="shared" si="8"/>
        <v>321749.98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ht="15.75" customHeight="1" x14ac:dyDescent="0.25">
      <c r="A328" s="23" t="s">
        <v>1164</v>
      </c>
      <c r="B328" s="23" t="s">
        <v>1165</v>
      </c>
      <c r="C328" s="16" t="s">
        <v>1153</v>
      </c>
      <c r="D328" s="16"/>
      <c r="E328" s="217">
        <v>35750</v>
      </c>
      <c r="F328" s="16">
        <f t="shared" si="8"/>
        <v>285999.98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ht="15.75" customHeight="1" x14ac:dyDescent="0.25">
      <c r="A329" s="23" t="s">
        <v>1166</v>
      </c>
      <c r="B329" s="23" t="s">
        <v>1167</v>
      </c>
      <c r="C329" s="16" t="s">
        <v>1153</v>
      </c>
      <c r="D329" s="16"/>
      <c r="E329" s="217">
        <v>35750</v>
      </c>
      <c r="F329" s="16">
        <f t="shared" si="8"/>
        <v>250249.97999999998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ht="15.75" customHeight="1" x14ac:dyDescent="0.25">
      <c r="A330" s="23" t="s">
        <v>1168</v>
      </c>
      <c r="B330" s="23" t="s">
        <v>1169</v>
      </c>
      <c r="C330" s="16" t="s">
        <v>1153</v>
      </c>
      <c r="D330" s="16"/>
      <c r="E330" s="217">
        <v>35750</v>
      </c>
      <c r="F330" s="16">
        <f t="shared" si="8"/>
        <v>214499.97999999998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1:26" ht="15.75" customHeight="1" x14ac:dyDescent="0.25">
      <c r="A331" s="23" t="s">
        <v>1248</v>
      </c>
      <c r="B331" s="23" t="s">
        <v>1184</v>
      </c>
      <c r="C331" s="16" t="s">
        <v>1153</v>
      </c>
      <c r="D331" s="16"/>
      <c r="E331" s="217">
        <v>35750</v>
      </c>
      <c r="F331" s="16">
        <f t="shared" si="8"/>
        <v>178749.97999999998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ht="15.75" customHeight="1" x14ac:dyDescent="0.25">
      <c r="A332" s="23" t="s">
        <v>1225</v>
      </c>
      <c r="B332" s="23" t="s">
        <v>1186</v>
      </c>
      <c r="C332" s="16" t="s">
        <v>1153</v>
      </c>
      <c r="D332" s="16"/>
      <c r="E332" s="217">
        <v>35750</v>
      </c>
      <c r="F332" s="16">
        <f t="shared" si="8"/>
        <v>142999.97999999998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1:26" ht="15.75" customHeight="1" x14ac:dyDescent="0.25">
      <c r="A333" s="23" t="s">
        <v>1226</v>
      </c>
      <c r="B333" s="23" t="s">
        <v>1202</v>
      </c>
      <c r="C333" s="16" t="s">
        <v>1153</v>
      </c>
      <c r="D333" s="16"/>
      <c r="E333" s="217">
        <v>35750</v>
      </c>
      <c r="F333" s="16">
        <f t="shared" si="8"/>
        <v>107249.97999999998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ht="15.75" customHeight="1" x14ac:dyDescent="0.25">
      <c r="A334" s="23" t="s">
        <v>1172</v>
      </c>
      <c r="B334" s="23" t="s">
        <v>508</v>
      </c>
      <c r="C334" s="16" t="s">
        <v>1153</v>
      </c>
      <c r="D334" s="16"/>
      <c r="E334" s="217">
        <v>35750</v>
      </c>
      <c r="F334" s="16">
        <f t="shared" si="8"/>
        <v>71499.979999999981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ht="15.75" customHeight="1" x14ac:dyDescent="0.25">
      <c r="A335" s="23" t="s">
        <v>1173</v>
      </c>
      <c r="B335" s="23" t="s">
        <v>509</v>
      </c>
      <c r="C335" s="16" t="s">
        <v>1153</v>
      </c>
      <c r="D335" s="16"/>
      <c r="E335" s="217">
        <v>35750</v>
      </c>
      <c r="F335" s="16">
        <f t="shared" si="8"/>
        <v>35749.979999999981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spans="1:26" ht="15.75" customHeight="1" x14ac:dyDescent="0.25">
      <c r="A336" s="23" t="s">
        <v>1174</v>
      </c>
      <c r="B336" s="23" t="s">
        <v>510</v>
      </c>
      <c r="C336" s="16" t="s">
        <v>1153</v>
      </c>
      <c r="D336" s="16"/>
      <c r="E336" s="217">
        <v>35750</v>
      </c>
      <c r="F336" s="16">
        <f t="shared" si="8"/>
        <v>-2.0000000018626451E-2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spans="1:26" ht="15.75" customHeight="1" x14ac:dyDescent="0.25">
      <c r="A337" s="225">
        <v>43682</v>
      </c>
      <c r="B337" s="44" t="s">
        <v>593</v>
      </c>
      <c r="C337" s="52" t="s">
        <v>1295</v>
      </c>
      <c r="D337" s="16">
        <v>160000</v>
      </c>
      <c r="E337" s="217"/>
      <c r="F337" s="16">
        <f t="shared" si="8"/>
        <v>159999.97999999998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spans="1:26" ht="15.75" customHeight="1" x14ac:dyDescent="0.25">
      <c r="A338" s="225">
        <v>43682</v>
      </c>
      <c r="B338" s="23" t="s">
        <v>593</v>
      </c>
      <c r="C338" s="16" t="s">
        <v>1296</v>
      </c>
      <c r="D338" s="16">
        <v>16000</v>
      </c>
      <c r="E338" s="217"/>
      <c r="F338" s="16">
        <f t="shared" si="8"/>
        <v>175999.97999999998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ht="15.75" customHeight="1" x14ac:dyDescent="0.25">
      <c r="A339" s="23" t="s">
        <v>1176</v>
      </c>
      <c r="B339" s="23" t="s">
        <v>4</v>
      </c>
      <c r="C339" s="16" t="s">
        <v>1153</v>
      </c>
      <c r="D339" s="16"/>
      <c r="E339" s="217">
        <v>17600</v>
      </c>
      <c r="F339" s="16">
        <f t="shared" si="8"/>
        <v>158399.97999999998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spans="1:26" ht="15.75" customHeight="1" x14ac:dyDescent="0.25">
      <c r="A340" s="231">
        <v>43593</v>
      </c>
      <c r="B340" s="23" t="s">
        <v>7</v>
      </c>
      <c r="C340" s="16" t="s">
        <v>1297</v>
      </c>
      <c r="D340" s="16"/>
      <c r="E340" s="217">
        <v>68320</v>
      </c>
      <c r="F340" s="16">
        <f t="shared" si="8"/>
        <v>90079.979999999981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spans="1:26" ht="15.75" customHeight="1" x14ac:dyDescent="0.25">
      <c r="A341" s="231">
        <v>43531</v>
      </c>
      <c r="B341" s="23" t="s">
        <v>6</v>
      </c>
      <c r="C341" s="16" t="s">
        <v>1298</v>
      </c>
      <c r="D341" s="16"/>
      <c r="E341" s="217">
        <v>67000</v>
      </c>
      <c r="F341" s="16">
        <f t="shared" si="8"/>
        <v>23079.979999999981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ht="15.75" customHeight="1" x14ac:dyDescent="0.25">
      <c r="A342" s="225">
        <v>43717</v>
      </c>
      <c r="B342" s="44" t="s">
        <v>1299</v>
      </c>
      <c r="C342" s="52" t="s">
        <v>1295</v>
      </c>
      <c r="D342" s="16">
        <v>250000</v>
      </c>
      <c r="E342" s="217"/>
      <c r="F342" s="16">
        <f t="shared" si="8"/>
        <v>273079.98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ht="15.75" customHeight="1" x14ac:dyDescent="0.25">
      <c r="A343" s="231">
        <v>43717</v>
      </c>
      <c r="B343" s="23" t="s">
        <v>1299</v>
      </c>
      <c r="C343" s="16" t="s">
        <v>1296</v>
      </c>
      <c r="D343" s="16">
        <v>25000</v>
      </c>
      <c r="E343" s="217"/>
      <c r="F343" s="16">
        <f t="shared" si="8"/>
        <v>298079.98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spans="1:26" ht="15.75" customHeight="1" x14ac:dyDescent="0.25">
      <c r="A344" s="23" t="s">
        <v>1300</v>
      </c>
      <c r="B344" s="23" t="s">
        <v>517</v>
      </c>
      <c r="C344" s="52" t="s">
        <v>1295</v>
      </c>
      <c r="D344" s="16"/>
      <c r="E344" s="217">
        <v>50000</v>
      </c>
      <c r="F344" s="16">
        <f t="shared" si="8"/>
        <v>248079.97999999998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spans="1:26" ht="15.75" customHeight="1" x14ac:dyDescent="0.25">
      <c r="A345" s="23" t="s">
        <v>1301</v>
      </c>
      <c r="B345" s="23" t="s">
        <v>517</v>
      </c>
      <c r="C345" s="52" t="s">
        <v>1295</v>
      </c>
      <c r="D345" s="16"/>
      <c r="E345" s="217">
        <v>50000</v>
      </c>
      <c r="F345" s="16">
        <f t="shared" si="8"/>
        <v>198079.97999999998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spans="1:26" ht="15.75" customHeight="1" x14ac:dyDescent="0.25">
      <c r="A346" s="227">
        <v>43892</v>
      </c>
      <c r="B346" s="44" t="s">
        <v>593</v>
      </c>
      <c r="C346" s="52" t="s">
        <v>1302</v>
      </c>
      <c r="D346" s="16"/>
      <c r="E346" s="217">
        <v>50000</v>
      </c>
      <c r="F346" s="16">
        <f t="shared" si="8"/>
        <v>148079.97999999998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spans="1:26" ht="15.75" customHeight="1" x14ac:dyDescent="0.25">
      <c r="A347" s="231" t="s">
        <v>1303</v>
      </c>
      <c r="B347" s="44" t="s">
        <v>593</v>
      </c>
      <c r="C347" s="52" t="s">
        <v>1302</v>
      </c>
      <c r="D347" s="16"/>
      <c r="E347" s="217">
        <v>50000</v>
      </c>
      <c r="F347" s="16">
        <f t="shared" si="8"/>
        <v>98079.979999999981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spans="1:26" ht="15.75" customHeight="1" x14ac:dyDescent="0.25">
      <c r="A348" s="44" t="s">
        <v>1304</v>
      </c>
      <c r="B348" s="44" t="s">
        <v>761</v>
      </c>
      <c r="C348" s="16" t="s">
        <v>1259</v>
      </c>
      <c r="D348" s="16"/>
      <c r="E348" s="217">
        <v>98079.98</v>
      </c>
      <c r="F348" s="16">
        <f t="shared" si="8"/>
        <v>0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spans="1:26" ht="15.75" customHeight="1" x14ac:dyDescent="0.25">
      <c r="A349" s="23"/>
      <c r="B349" s="23"/>
      <c r="C349" s="16"/>
      <c r="D349" s="16"/>
      <c r="E349" s="217"/>
      <c r="F349" s="16">
        <f t="shared" si="8"/>
        <v>0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spans="1:26" ht="15.75" customHeight="1" x14ac:dyDescent="0.25">
      <c r="A350" s="23"/>
      <c r="B350" s="23"/>
      <c r="C350" s="16"/>
      <c r="D350" s="16"/>
      <c r="E350" s="217"/>
      <c r="F350" s="16">
        <f t="shared" si="8"/>
        <v>0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spans="1:26" ht="15.75" customHeight="1" x14ac:dyDescent="0.25">
      <c r="A351" s="23"/>
      <c r="B351" s="23"/>
      <c r="C351" s="16"/>
      <c r="D351" s="16">
        <f t="shared" ref="D351:E351" si="9">SUM(D319:D344)</f>
        <v>880000</v>
      </c>
      <c r="E351" s="217">
        <f t="shared" si="9"/>
        <v>730920</v>
      </c>
      <c r="F351" s="16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ht="15.75" customHeight="1" x14ac:dyDescent="0.25">
      <c r="A352" s="23"/>
      <c r="B352" s="23"/>
      <c r="C352" s="16"/>
      <c r="D352" s="16"/>
      <c r="E352" s="222" t="s">
        <v>12</v>
      </c>
      <c r="F352" s="218">
        <f>F350</f>
        <v>0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spans="1:26" ht="15.75" customHeight="1" x14ac:dyDescent="0.25">
      <c r="A353" s="23"/>
      <c r="B353" s="23"/>
      <c r="C353" s="16"/>
      <c r="D353" s="16"/>
      <c r="E353" s="217"/>
      <c r="F353" s="218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spans="1:26" ht="15.75" customHeight="1" x14ac:dyDescent="0.25">
      <c r="A354" s="23"/>
      <c r="B354" s="23"/>
      <c r="C354" s="16"/>
      <c r="D354" s="16"/>
      <c r="E354" s="217"/>
      <c r="F354" s="218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spans="1:26" ht="15.75" customHeight="1" x14ac:dyDescent="0.25">
      <c r="A355" s="23"/>
      <c r="B355" s="23"/>
      <c r="C355" s="218" t="s">
        <v>1146</v>
      </c>
      <c r="D355" s="16"/>
      <c r="E355" s="217"/>
      <c r="F355" s="16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ht="15.75" customHeight="1" x14ac:dyDescent="0.25">
      <c r="A356" s="219" t="s">
        <v>1147</v>
      </c>
      <c r="B356" s="23"/>
      <c r="C356" s="205" t="s">
        <v>1305</v>
      </c>
      <c r="D356" s="218" t="s">
        <v>1149</v>
      </c>
      <c r="E356" s="220" t="s">
        <v>1216</v>
      </c>
      <c r="F356" s="16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ht="15.75" customHeight="1" x14ac:dyDescent="0.25">
      <c r="A357" s="219" t="s">
        <v>549</v>
      </c>
      <c r="B357" s="219" t="s">
        <v>550</v>
      </c>
      <c r="C357" s="221" t="s">
        <v>551</v>
      </c>
      <c r="D357" s="221" t="s">
        <v>552</v>
      </c>
      <c r="E357" s="222" t="s">
        <v>553</v>
      </c>
      <c r="F357" s="221" t="s">
        <v>554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1:26" ht="15.75" customHeight="1" x14ac:dyDescent="0.25">
      <c r="A358" s="23">
        <v>43101</v>
      </c>
      <c r="B358" s="23"/>
      <c r="C358" s="16" t="s">
        <v>19</v>
      </c>
      <c r="D358" s="16"/>
      <c r="E358" s="217"/>
      <c r="F358" s="16">
        <v>58758.299999999974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ht="15.75" customHeight="1" x14ac:dyDescent="0.25">
      <c r="A359" s="23" t="s">
        <v>1151</v>
      </c>
      <c r="B359" s="23" t="s">
        <v>1152</v>
      </c>
      <c r="C359" s="16" t="s">
        <v>1153</v>
      </c>
      <c r="D359" s="16"/>
      <c r="E359" s="217">
        <v>14666.67</v>
      </c>
      <c r="F359" s="16">
        <f t="shared" ref="F359:F438" si="10">F358+D359-E359</f>
        <v>44091.629999999976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1:26" ht="15.75" customHeight="1" x14ac:dyDescent="0.25">
      <c r="A360" s="23" t="s">
        <v>1306</v>
      </c>
      <c r="B360" s="23" t="s">
        <v>680</v>
      </c>
      <c r="C360" s="16" t="s">
        <v>1307</v>
      </c>
      <c r="D360" s="16"/>
      <c r="E360" s="217">
        <v>30000</v>
      </c>
      <c r="F360" s="16">
        <f t="shared" si="10"/>
        <v>14091.629999999976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1:26" ht="15.75" customHeight="1" x14ac:dyDescent="0.25">
      <c r="A361" s="23" t="s">
        <v>1308</v>
      </c>
      <c r="B361" s="23" t="s">
        <v>680</v>
      </c>
      <c r="C361" s="16" t="s">
        <v>1307</v>
      </c>
      <c r="D361" s="16"/>
      <c r="E361" s="217">
        <v>14100</v>
      </c>
      <c r="F361" s="16">
        <f t="shared" si="10"/>
        <v>-8.3700000000244472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ht="15.75" customHeight="1" x14ac:dyDescent="0.25">
      <c r="A362" s="23">
        <v>43102</v>
      </c>
      <c r="B362" s="23" t="s">
        <v>1309</v>
      </c>
      <c r="C362" s="16" t="s">
        <v>1310</v>
      </c>
      <c r="D362" s="16">
        <v>300000</v>
      </c>
      <c r="E362" s="217"/>
      <c r="F362" s="16">
        <f t="shared" si="10"/>
        <v>299991.63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ht="15.75" customHeight="1" x14ac:dyDescent="0.25">
      <c r="A363" s="23">
        <v>43102</v>
      </c>
      <c r="B363" s="23" t="s">
        <v>761</v>
      </c>
      <c r="C363" s="16" t="s">
        <v>1219</v>
      </c>
      <c r="D363" s="16">
        <v>30000</v>
      </c>
      <c r="E363" s="217"/>
      <c r="F363" s="16">
        <f t="shared" si="10"/>
        <v>329991.63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spans="1:26" ht="15.75" customHeight="1" x14ac:dyDescent="0.25">
      <c r="A364" s="23" t="s">
        <v>1154</v>
      </c>
      <c r="B364" s="23" t="s">
        <v>1155</v>
      </c>
      <c r="C364" s="16" t="s">
        <v>1153</v>
      </c>
      <c r="D364" s="16"/>
      <c r="E364" s="217">
        <v>14666.63</v>
      </c>
      <c r="F364" s="16">
        <f t="shared" si="10"/>
        <v>315325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ht="15.75" customHeight="1" x14ac:dyDescent="0.25">
      <c r="A365" s="23" t="s">
        <v>1156</v>
      </c>
      <c r="B365" s="23" t="s">
        <v>1157</v>
      </c>
      <c r="C365" s="16" t="s">
        <v>1153</v>
      </c>
      <c r="D365" s="16"/>
      <c r="E365" s="217">
        <v>14666.63</v>
      </c>
      <c r="F365" s="16">
        <f t="shared" si="10"/>
        <v>300658.37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spans="1:26" ht="15.75" customHeight="1" x14ac:dyDescent="0.25">
      <c r="A366" s="23" t="s">
        <v>1158</v>
      </c>
      <c r="B366" s="23" t="s">
        <v>1159</v>
      </c>
      <c r="C366" s="16" t="s">
        <v>1153</v>
      </c>
      <c r="D366" s="16"/>
      <c r="E366" s="217">
        <v>27500</v>
      </c>
      <c r="F366" s="16">
        <f t="shared" si="10"/>
        <v>273158.37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spans="1:26" ht="15.75" customHeight="1" x14ac:dyDescent="0.25">
      <c r="A367" s="23" t="s">
        <v>1311</v>
      </c>
      <c r="B367" s="23" t="s">
        <v>1161</v>
      </c>
      <c r="C367" s="16" t="s">
        <v>1153</v>
      </c>
      <c r="D367" s="16"/>
      <c r="E367" s="217">
        <v>27500</v>
      </c>
      <c r="F367" s="16">
        <f t="shared" si="10"/>
        <v>245658.37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spans="1:26" ht="15.75" customHeight="1" x14ac:dyDescent="0.25">
      <c r="A368" s="23" t="s">
        <v>1162</v>
      </c>
      <c r="B368" s="23" t="s">
        <v>1163</v>
      </c>
      <c r="C368" s="16" t="s">
        <v>1153</v>
      </c>
      <c r="D368" s="16"/>
      <c r="E368" s="217">
        <v>27500</v>
      </c>
      <c r="F368" s="16">
        <f t="shared" si="10"/>
        <v>218158.37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ht="15.75" customHeight="1" x14ac:dyDescent="0.25">
      <c r="A369" s="23" t="s">
        <v>1312</v>
      </c>
      <c r="B369" s="23" t="s">
        <v>1165</v>
      </c>
      <c r="C369" s="16" t="s">
        <v>1153</v>
      </c>
      <c r="D369" s="16"/>
      <c r="E369" s="217">
        <v>27500</v>
      </c>
      <c r="F369" s="16">
        <f t="shared" si="10"/>
        <v>190658.37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spans="1:26" ht="15.75" customHeight="1" x14ac:dyDescent="0.25">
      <c r="A370" s="23" t="s">
        <v>1166</v>
      </c>
      <c r="B370" s="23" t="s">
        <v>1167</v>
      </c>
      <c r="C370" s="16" t="s">
        <v>1153</v>
      </c>
      <c r="D370" s="16"/>
      <c r="E370" s="217">
        <v>27500</v>
      </c>
      <c r="F370" s="16">
        <f t="shared" si="10"/>
        <v>163158.37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spans="1:26" ht="15.75" customHeight="1" x14ac:dyDescent="0.25">
      <c r="A371" s="23" t="s">
        <v>1168</v>
      </c>
      <c r="B371" s="23" t="s">
        <v>1169</v>
      </c>
      <c r="C371" s="16" t="s">
        <v>1153</v>
      </c>
      <c r="D371" s="16"/>
      <c r="E371" s="217">
        <v>27500</v>
      </c>
      <c r="F371" s="16">
        <f t="shared" si="10"/>
        <v>135658.37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spans="1:26" ht="15.75" customHeight="1" x14ac:dyDescent="0.25">
      <c r="A372" s="23" t="s">
        <v>1248</v>
      </c>
      <c r="B372" s="23" t="s">
        <v>1184</v>
      </c>
      <c r="C372" s="16" t="s">
        <v>1153</v>
      </c>
      <c r="D372" s="16"/>
      <c r="E372" s="217">
        <v>27500</v>
      </c>
      <c r="F372" s="16">
        <f t="shared" si="10"/>
        <v>108158.37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ht="15.75" customHeight="1" x14ac:dyDescent="0.25">
      <c r="A373" s="23">
        <v>43142</v>
      </c>
      <c r="B373" s="23" t="s">
        <v>590</v>
      </c>
      <c r="C373" s="16" t="s">
        <v>1313</v>
      </c>
      <c r="D373" s="16"/>
      <c r="E373" s="217">
        <v>108160</v>
      </c>
      <c r="F373" s="16">
        <f t="shared" si="10"/>
        <v>-1.6300000000046566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ht="15.75" customHeight="1" x14ac:dyDescent="0.25">
      <c r="A374" s="23">
        <v>43231</v>
      </c>
      <c r="B374" s="23" t="s">
        <v>1314</v>
      </c>
      <c r="C374" s="16" t="s">
        <v>1315</v>
      </c>
      <c r="D374" s="16">
        <v>600000</v>
      </c>
      <c r="E374" s="217"/>
      <c r="F374" s="16">
        <f t="shared" si="10"/>
        <v>599998.37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ht="15.75" customHeight="1" x14ac:dyDescent="0.25">
      <c r="A375" s="23">
        <v>43231</v>
      </c>
      <c r="B375" s="23" t="s">
        <v>761</v>
      </c>
      <c r="C375" s="16" t="s">
        <v>1316</v>
      </c>
      <c r="D375" s="16">
        <v>60000</v>
      </c>
      <c r="E375" s="217"/>
      <c r="F375" s="16">
        <f t="shared" si="10"/>
        <v>659998.37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ht="15.75" customHeight="1" x14ac:dyDescent="0.25">
      <c r="A376" s="23" t="s">
        <v>1225</v>
      </c>
      <c r="B376" s="23" t="s">
        <v>1186</v>
      </c>
      <c r="C376" s="16" t="s">
        <v>1153</v>
      </c>
      <c r="D376" s="16"/>
      <c r="E376" s="217">
        <v>55000</v>
      </c>
      <c r="F376" s="16">
        <f t="shared" si="10"/>
        <v>604998.37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spans="1:26" ht="15.75" customHeight="1" x14ac:dyDescent="0.25">
      <c r="A377" s="23" t="s">
        <v>1226</v>
      </c>
      <c r="B377" s="23" t="s">
        <v>1202</v>
      </c>
      <c r="C377" s="16" t="s">
        <v>1153</v>
      </c>
      <c r="D377" s="16"/>
      <c r="E377" s="217">
        <v>55000</v>
      </c>
      <c r="F377" s="16">
        <f t="shared" si="10"/>
        <v>549998.37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ht="15.75" customHeight="1" x14ac:dyDescent="0.25">
      <c r="A378" s="23" t="s">
        <v>1172</v>
      </c>
      <c r="B378" s="23" t="s">
        <v>508</v>
      </c>
      <c r="C378" s="16" t="s">
        <v>1153</v>
      </c>
      <c r="D378" s="16"/>
      <c r="E378" s="217">
        <v>55000</v>
      </c>
      <c r="F378" s="16">
        <f t="shared" si="10"/>
        <v>494998.37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ht="15.75" customHeight="1" x14ac:dyDescent="0.25">
      <c r="A379" s="23" t="s">
        <v>1173</v>
      </c>
      <c r="B379" s="23" t="s">
        <v>509</v>
      </c>
      <c r="C379" s="16" t="s">
        <v>1153</v>
      </c>
      <c r="D379" s="16"/>
      <c r="E379" s="217">
        <v>55000</v>
      </c>
      <c r="F379" s="16">
        <f t="shared" si="10"/>
        <v>439998.37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ht="15.75" customHeight="1" x14ac:dyDescent="0.25">
      <c r="A380" s="23" t="s">
        <v>1174</v>
      </c>
      <c r="B380" s="23" t="s">
        <v>510</v>
      </c>
      <c r="C380" s="16" t="s">
        <v>1153</v>
      </c>
      <c r="D380" s="16"/>
      <c r="E380" s="217">
        <v>55000</v>
      </c>
      <c r="F380" s="16">
        <f t="shared" si="10"/>
        <v>384998.37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ht="15.75" customHeight="1" x14ac:dyDescent="0.25">
      <c r="A381" s="23" t="s">
        <v>1175</v>
      </c>
      <c r="B381" s="23" t="s">
        <v>511</v>
      </c>
      <c r="C381" s="16" t="s">
        <v>1153</v>
      </c>
      <c r="D381" s="16"/>
      <c r="E381" s="217">
        <v>55000</v>
      </c>
      <c r="F381" s="16">
        <f t="shared" si="10"/>
        <v>329998.37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ht="15.75" customHeight="1" x14ac:dyDescent="0.25">
      <c r="A382" s="23" t="s">
        <v>1176</v>
      </c>
      <c r="B382" s="23" t="s">
        <v>4</v>
      </c>
      <c r="C382" s="16" t="s">
        <v>1153</v>
      </c>
      <c r="D382" s="16"/>
      <c r="E382" s="217">
        <v>55000</v>
      </c>
      <c r="F382" s="16">
        <f t="shared" si="10"/>
        <v>274998.37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ht="15.75" customHeight="1" x14ac:dyDescent="0.25">
      <c r="A383" s="23" t="s">
        <v>1177</v>
      </c>
      <c r="B383" s="23" t="s">
        <v>5</v>
      </c>
      <c r="C383" s="16" t="s">
        <v>1153</v>
      </c>
      <c r="D383" s="16"/>
      <c r="E383" s="217">
        <v>55000</v>
      </c>
      <c r="F383" s="16">
        <f t="shared" si="10"/>
        <v>219998.37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ht="15.75" customHeight="1" x14ac:dyDescent="0.25">
      <c r="A384" s="23" t="s">
        <v>1178</v>
      </c>
      <c r="B384" s="23" t="s">
        <v>6</v>
      </c>
      <c r="C384" s="16" t="s">
        <v>1153</v>
      </c>
      <c r="D384" s="16"/>
      <c r="E384" s="217">
        <v>55000</v>
      </c>
      <c r="F384" s="16">
        <f t="shared" si="10"/>
        <v>164998.37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spans="1:26" ht="15.75" customHeight="1" x14ac:dyDescent="0.25">
      <c r="A385" s="44" t="s">
        <v>1279</v>
      </c>
      <c r="B385" s="44" t="s">
        <v>680</v>
      </c>
      <c r="C385" s="52" t="s">
        <v>1317</v>
      </c>
      <c r="D385" s="16"/>
      <c r="E385" s="217">
        <v>100000</v>
      </c>
      <c r="F385" s="16">
        <f t="shared" si="10"/>
        <v>64998.369999999995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ht="15.75" customHeight="1" x14ac:dyDescent="0.25">
      <c r="A386" s="23" t="s">
        <v>1181</v>
      </c>
      <c r="B386" s="23" t="s">
        <v>514</v>
      </c>
      <c r="C386" s="16" t="s">
        <v>1153</v>
      </c>
      <c r="D386" s="16"/>
      <c r="E386" s="217">
        <v>55000</v>
      </c>
      <c r="F386" s="16">
        <f t="shared" si="10"/>
        <v>9998.3699999999953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ht="15.75" customHeight="1" x14ac:dyDescent="0.25">
      <c r="A387" s="23" t="s">
        <v>1182</v>
      </c>
      <c r="B387" s="23" t="s">
        <v>515</v>
      </c>
      <c r="C387" s="16" t="s">
        <v>1153</v>
      </c>
      <c r="D387" s="16"/>
      <c r="E387" s="217">
        <v>55000</v>
      </c>
      <c r="F387" s="16">
        <f t="shared" si="10"/>
        <v>-45001.630000000005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ht="15.75" customHeight="1" x14ac:dyDescent="0.25">
      <c r="A388" s="44" t="s">
        <v>1281</v>
      </c>
      <c r="B388" s="44" t="s">
        <v>596</v>
      </c>
      <c r="C388" s="52" t="s">
        <v>1318</v>
      </c>
      <c r="D388" s="16">
        <v>45001.36</v>
      </c>
      <c r="E388" s="217"/>
      <c r="F388" s="16">
        <f t="shared" si="10"/>
        <v>-0.27000000000407454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ht="15.75" customHeight="1" x14ac:dyDescent="0.25">
      <c r="A389" s="231">
        <v>43656</v>
      </c>
      <c r="B389" s="23" t="s">
        <v>593</v>
      </c>
      <c r="C389" s="52" t="s">
        <v>1319</v>
      </c>
      <c r="D389" s="16">
        <v>300000</v>
      </c>
      <c r="E389" s="217"/>
      <c r="F389" s="16">
        <f t="shared" si="10"/>
        <v>299999.73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ht="15.75" customHeight="1" x14ac:dyDescent="0.25">
      <c r="A390" s="231">
        <v>43656</v>
      </c>
      <c r="B390" s="23" t="s">
        <v>761</v>
      </c>
      <c r="C390" s="16" t="s">
        <v>1316</v>
      </c>
      <c r="D390" s="16">
        <v>30000</v>
      </c>
      <c r="E390" s="217"/>
      <c r="F390" s="16">
        <f t="shared" si="10"/>
        <v>329999.73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ht="15.75" customHeight="1" x14ac:dyDescent="0.25">
      <c r="A391" s="23" t="s">
        <v>1183</v>
      </c>
      <c r="B391" s="23" t="s">
        <v>1184</v>
      </c>
      <c r="C391" s="16" t="s">
        <v>1153</v>
      </c>
      <c r="D391" s="16"/>
      <c r="E391" s="217">
        <v>55000</v>
      </c>
      <c r="F391" s="16">
        <f t="shared" si="10"/>
        <v>274999.73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ht="15.75" customHeight="1" x14ac:dyDescent="0.25">
      <c r="A392" s="23" t="s">
        <v>1185</v>
      </c>
      <c r="B392" s="23" t="s">
        <v>1186</v>
      </c>
      <c r="C392" s="16" t="s">
        <v>1153</v>
      </c>
      <c r="D392" s="16"/>
      <c r="E392" s="217">
        <v>55000</v>
      </c>
      <c r="F392" s="16">
        <f t="shared" si="10"/>
        <v>219999.72999999998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ht="15.75" customHeight="1" x14ac:dyDescent="0.25">
      <c r="A393" s="23" t="s">
        <v>1234</v>
      </c>
      <c r="B393" s="23" t="s">
        <v>1202</v>
      </c>
      <c r="C393" s="16" t="s">
        <v>1153</v>
      </c>
      <c r="D393" s="16"/>
      <c r="E393" s="217">
        <v>93333.33</v>
      </c>
      <c r="F393" s="16">
        <f t="shared" si="10"/>
        <v>126666.39999999998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spans="1:26" ht="15.75" customHeight="1" x14ac:dyDescent="0.25">
      <c r="A394" s="44" t="s">
        <v>1268</v>
      </c>
      <c r="B394" s="44" t="s">
        <v>596</v>
      </c>
      <c r="C394" s="52" t="s">
        <v>1320</v>
      </c>
      <c r="D394" s="16">
        <v>32083.33</v>
      </c>
      <c r="E394" s="217"/>
      <c r="F394" s="16">
        <f t="shared" si="10"/>
        <v>158749.72999999998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spans="1:26" ht="15.75" customHeight="1" x14ac:dyDescent="0.25">
      <c r="A395" s="44" t="s">
        <v>1321</v>
      </c>
      <c r="B395" s="44" t="s">
        <v>596</v>
      </c>
      <c r="C395" s="52" t="s">
        <v>1320</v>
      </c>
      <c r="D395" s="16"/>
      <c r="E395" s="217">
        <v>100000</v>
      </c>
      <c r="F395" s="16">
        <f t="shared" si="10"/>
        <v>58749.729999999981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spans="1:26" ht="15.75" customHeight="1" x14ac:dyDescent="0.25">
      <c r="A396" s="44" t="s">
        <v>1321</v>
      </c>
      <c r="B396" s="44" t="s">
        <v>590</v>
      </c>
      <c r="C396" s="52" t="s">
        <v>1320</v>
      </c>
      <c r="D396" s="16"/>
      <c r="E396" s="217">
        <v>10000</v>
      </c>
      <c r="F396" s="16">
        <f t="shared" si="10"/>
        <v>48749.729999999981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1:26" ht="15.75" customHeight="1" x14ac:dyDescent="0.25">
      <c r="A397" s="44" t="s">
        <v>1322</v>
      </c>
      <c r="B397" s="44" t="s">
        <v>596</v>
      </c>
      <c r="C397" s="52" t="s">
        <v>1320</v>
      </c>
      <c r="D397" s="16">
        <v>850000</v>
      </c>
      <c r="E397" s="217"/>
      <c r="F397" s="16">
        <f t="shared" si="10"/>
        <v>898749.73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1:26" ht="15.75" customHeight="1" x14ac:dyDescent="0.25">
      <c r="A398" s="44" t="s">
        <v>1322</v>
      </c>
      <c r="B398" s="44" t="s">
        <v>596</v>
      </c>
      <c r="C398" s="52" t="s">
        <v>1320</v>
      </c>
      <c r="D398" s="16">
        <v>850000</v>
      </c>
      <c r="E398" s="217"/>
      <c r="F398" s="16">
        <f t="shared" si="10"/>
        <v>1748749.73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1:26" ht="15.75" customHeight="1" x14ac:dyDescent="0.25">
      <c r="A399" s="23" t="s">
        <v>1322</v>
      </c>
      <c r="B399" s="23" t="s">
        <v>761</v>
      </c>
      <c r="C399" s="16" t="s">
        <v>1316</v>
      </c>
      <c r="D399" s="16">
        <v>255000</v>
      </c>
      <c r="E399" s="217"/>
      <c r="F399" s="16">
        <f t="shared" si="10"/>
        <v>2003749.73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1:26" ht="15.75" customHeight="1" x14ac:dyDescent="0.25">
      <c r="A400" s="23" t="s">
        <v>1188</v>
      </c>
      <c r="B400" s="23" t="s">
        <v>1189</v>
      </c>
      <c r="C400" s="16" t="s">
        <v>1153</v>
      </c>
      <c r="D400" s="16"/>
      <c r="E400" s="217">
        <v>87083.33</v>
      </c>
      <c r="F400" s="16">
        <f t="shared" si="10"/>
        <v>1916666.4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1:26" ht="15.75" customHeight="1" x14ac:dyDescent="0.25">
      <c r="A401" s="23" t="s">
        <v>1190</v>
      </c>
      <c r="B401" s="23" t="s">
        <v>1157</v>
      </c>
      <c r="C401" s="16" t="s">
        <v>1153</v>
      </c>
      <c r="D401" s="16"/>
      <c r="E401" s="217">
        <v>81458.33</v>
      </c>
      <c r="F401" s="16">
        <f t="shared" si="10"/>
        <v>1835208.0699999998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spans="1:26" ht="15.75" customHeight="1" x14ac:dyDescent="0.25">
      <c r="A402" s="23" t="s">
        <v>1191</v>
      </c>
      <c r="B402" s="23" t="s">
        <v>511</v>
      </c>
      <c r="C402" s="16" t="s">
        <v>1153</v>
      </c>
      <c r="D402" s="16"/>
      <c r="E402" s="217">
        <v>81458.33</v>
      </c>
      <c r="F402" s="16">
        <f t="shared" si="10"/>
        <v>1753749.7399999998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spans="1:26" ht="15.75" customHeight="1" x14ac:dyDescent="0.25">
      <c r="A403" s="23" t="s">
        <v>1192</v>
      </c>
      <c r="B403" s="23" t="s">
        <v>1161</v>
      </c>
      <c r="C403" s="16" t="s">
        <v>1153</v>
      </c>
      <c r="D403" s="16"/>
      <c r="E403" s="217">
        <v>81458.33</v>
      </c>
      <c r="F403" s="16">
        <f t="shared" si="10"/>
        <v>1672291.4099999997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spans="1:26" ht="15.75" customHeight="1" x14ac:dyDescent="0.25">
      <c r="A404" s="23" t="s">
        <v>1193</v>
      </c>
      <c r="B404" s="23" t="s">
        <v>1194</v>
      </c>
      <c r="C404" s="16" t="s">
        <v>1153</v>
      </c>
      <c r="D404" s="16"/>
      <c r="E404" s="217">
        <v>81458.33</v>
      </c>
      <c r="F404" s="16">
        <f t="shared" si="10"/>
        <v>1590833.0799999996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spans="1:26" ht="15.75" customHeight="1" x14ac:dyDescent="0.25">
      <c r="A405" s="23" t="s">
        <v>1195</v>
      </c>
      <c r="B405" s="23" t="s">
        <v>1196</v>
      </c>
      <c r="C405" s="16" t="s">
        <v>1153</v>
      </c>
      <c r="D405" s="16"/>
      <c r="E405" s="217">
        <v>81458.33</v>
      </c>
      <c r="F405" s="16">
        <f t="shared" si="10"/>
        <v>1509374.7499999995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spans="1:26" ht="15.75" customHeight="1" x14ac:dyDescent="0.25">
      <c r="A406" s="23" t="s">
        <v>1197</v>
      </c>
      <c r="B406" s="23" t="s">
        <v>1167</v>
      </c>
      <c r="C406" s="16" t="s">
        <v>1153</v>
      </c>
      <c r="D406" s="16"/>
      <c r="E406" s="217">
        <v>81458.33</v>
      </c>
      <c r="F406" s="16">
        <f t="shared" si="10"/>
        <v>1427916.4199999995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spans="1:26" ht="15.75" customHeight="1" x14ac:dyDescent="0.25">
      <c r="A407" s="23" t="s">
        <v>1198</v>
      </c>
      <c r="B407" s="23" t="s">
        <v>1169</v>
      </c>
      <c r="C407" s="16" t="s">
        <v>1153</v>
      </c>
      <c r="D407" s="16"/>
      <c r="E407" s="217">
        <v>81458.33</v>
      </c>
      <c r="F407" s="16">
        <f t="shared" si="10"/>
        <v>1346458.0899999994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spans="1:26" ht="15.75" customHeight="1" x14ac:dyDescent="0.25">
      <c r="A408" s="23" t="s">
        <v>1199</v>
      </c>
      <c r="B408" s="23" t="s">
        <v>1184</v>
      </c>
      <c r="C408" s="16" t="s">
        <v>1153</v>
      </c>
      <c r="D408" s="16"/>
      <c r="E408" s="217">
        <v>81458.33</v>
      </c>
      <c r="F408" s="16">
        <f t="shared" si="10"/>
        <v>1264999.7599999993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spans="1:26" ht="15.75" customHeight="1" x14ac:dyDescent="0.25">
      <c r="A409" s="23" t="s">
        <v>1200</v>
      </c>
      <c r="B409" s="23" t="s">
        <v>1186</v>
      </c>
      <c r="C409" s="16" t="s">
        <v>1153</v>
      </c>
      <c r="D409" s="16"/>
      <c r="E409" s="217">
        <v>81458.33</v>
      </c>
      <c r="F409" s="16">
        <f t="shared" si="10"/>
        <v>1183541.4299999992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spans="1:26" ht="15.75" customHeight="1" x14ac:dyDescent="0.25">
      <c r="A410" s="23" t="s">
        <v>1201</v>
      </c>
      <c r="B410" s="23" t="s">
        <v>1202</v>
      </c>
      <c r="C410" s="16" t="s">
        <v>1153</v>
      </c>
      <c r="D410" s="16"/>
      <c r="E410" s="217">
        <v>81458.33</v>
      </c>
      <c r="F410" s="16">
        <f t="shared" si="10"/>
        <v>1102083.0999999992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spans="1:26" ht="15.75" customHeight="1" x14ac:dyDescent="0.25">
      <c r="A411" s="23" t="s">
        <v>1203</v>
      </c>
      <c r="B411" s="23" t="s">
        <v>1203</v>
      </c>
      <c r="C411" s="16" t="s">
        <v>1153</v>
      </c>
      <c r="D411" s="16"/>
      <c r="E411" s="217">
        <v>81458.33</v>
      </c>
      <c r="F411" s="16">
        <f t="shared" si="10"/>
        <v>1020624.7699999992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spans="1:26" ht="15.75" customHeight="1" x14ac:dyDescent="0.25">
      <c r="A412" s="23" t="s">
        <v>1204</v>
      </c>
      <c r="B412" s="23" t="s">
        <v>1204</v>
      </c>
      <c r="C412" s="16" t="s">
        <v>1153</v>
      </c>
      <c r="D412" s="16"/>
      <c r="E412" s="217">
        <v>81458.33</v>
      </c>
      <c r="F412" s="16">
        <f t="shared" si="10"/>
        <v>939166.43999999925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spans="1:26" ht="15.75" customHeight="1" x14ac:dyDescent="0.25">
      <c r="A413" s="23" t="s">
        <v>1205</v>
      </c>
      <c r="B413" s="23" t="s">
        <v>1205</v>
      </c>
      <c r="C413" s="16" t="s">
        <v>1153</v>
      </c>
      <c r="D413" s="16"/>
      <c r="E413" s="217">
        <v>81458.33</v>
      </c>
      <c r="F413" s="16">
        <f t="shared" si="10"/>
        <v>857708.10999999929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spans="1:26" ht="15.75" customHeight="1" x14ac:dyDescent="0.25">
      <c r="A414" s="23" t="s">
        <v>1206</v>
      </c>
      <c r="B414" s="23" t="s">
        <v>1206</v>
      </c>
      <c r="C414" s="16" t="s">
        <v>1153</v>
      </c>
      <c r="D414" s="16"/>
      <c r="E414" s="217">
        <v>81458.33</v>
      </c>
      <c r="F414" s="16">
        <f t="shared" si="10"/>
        <v>776249.77999999933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spans="1:26" ht="15.75" customHeight="1" x14ac:dyDescent="0.25">
      <c r="A415" s="23" t="s">
        <v>1207</v>
      </c>
      <c r="B415" s="23" t="s">
        <v>1207</v>
      </c>
      <c r="C415" s="16" t="s">
        <v>1153</v>
      </c>
      <c r="D415" s="16"/>
      <c r="E415" s="217">
        <v>81458.33</v>
      </c>
      <c r="F415" s="16">
        <f t="shared" si="10"/>
        <v>694791.44999999937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spans="1:26" ht="15.75" customHeight="1" x14ac:dyDescent="0.25">
      <c r="A416" s="23" t="s">
        <v>1208</v>
      </c>
      <c r="B416" s="23" t="s">
        <v>1208</v>
      </c>
      <c r="C416" s="16" t="s">
        <v>1153</v>
      </c>
      <c r="D416" s="16"/>
      <c r="E416" s="217">
        <v>81458.33</v>
      </c>
      <c r="F416" s="16">
        <f t="shared" si="10"/>
        <v>613333.11999999941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spans="1:26" ht="15.75" customHeight="1" x14ac:dyDescent="0.25">
      <c r="A417" s="23" t="s">
        <v>1209</v>
      </c>
      <c r="B417" s="23" t="s">
        <v>1209</v>
      </c>
      <c r="C417" s="16" t="s">
        <v>1153</v>
      </c>
      <c r="D417" s="16"/>
      <c r="E417" s="217">
        <v>81458.33</v>
      </c>
      <c r="F417" s="16">
        <f t="shared" si="10"/>
        <v>531874.78999999946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spans="1:26" ht="15.75" customHeight="1" x14ac:dyDescent="0.25">
      <c r="A418" s="23" t="s">
        <v>1210</v>
      </c>
      <c r="B418" s="23" t="s">
        <v>1210</v>
      </c>
      <c r="C418" s="16" t="s">
        <v>1153</v>
      </c>
      <c r="D418" s="16"/>
      <c r="E418" s="217">
        <v>81458.33</v>
      </c>
      <c r="F418" s="16">
        <f t="shared" si="10"/>
        <v>450416.45999999944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spans="1:26" ht="15.75" customHeight="1" x14ac:dyDescent="0.25">
      <c r="A419" s="23" t="s">
        <v>1211</v>
      </c>
      <c r="B419" s="23" t="s">
        <v>1211</v>
      </c>
      <c r="C419" s="16" t="s">
        <v>1153</v>
      </c>
      <c r="D419" s="16"/>
      <c r="E419" s="217">
        <v>81458.33</v>
      </c>
      <c r="F419" s="16">
        <f t="shared" si="10"/>
        <v>368958.12999999942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spans="1:26" ht="15.75" customHeight="1" x14ac:dyDescent="0.25">
      <c r="A420" s="23" t="s">
        <v>1212</v>
      </c>
      <c r="B420" s="23" t="s">
        <v>1212</v>
      </c>
      <c r="C420" s="16" t="s">
        <v>1153</v>
      </c>
      <c r="D420" s="16"/>
      <c r="E420" s="217">
        <v>81458.33</v>
      </c>
      <c r="F420" s="16">
        <f t="shared" si="10"/>
        <v>287499.79999999941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spans="1:26" ht="15.75" customHeight="1" x14ac:dyDescent="0.25">
      <c r="A421" s="23" t="s">
        <v>1213</v>
      </c>
      <c r="B421" s="23" t="s">
        <v>1213</v>
      </c>
      <c r="C421" s="16" t="s">
        <v>1153</v>
      </c>
      <c r="D421" s="16"/>
      <c r="E421" s="217">
        <v>81458.33</v>
      </c>
      <c r="F421" s="16">
        <f t="shared" si="10"/>
        <v>206041.46999999939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ht="15.75" customHeight="1" x14ac:dyDescent="0.25">
      <c r="A422" s="23" t="s">
        <v>1214</v>
      </c>
      <c r="B422" s="23" t="s">
        <v>1214</v>
      </c>
      <c r="C422" s="16" t="s">
        <v>1153</v>
      </c>
      <c r="D422" s="16"/>
      <c r="E422" s="217">
        <v>81458.33</v>
      </c>
      <c r="F422" s="16">
        <f t="shared" si="10"/>
        <v>124583.13999999939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ht="15.75" customHeight="1" x14ac:dyDescent="0.25">
      <c r="A423" s="31" t="s">
        <v>640</v>
      </c>
      <c r="B423" s="31" t="s">
        <v>596</v>
      </c>
      <c r="C423" s="58" t="s">
        <v>825</v>
      </c>
      <c r="D423" s="43">
        <v>38333.519999999997</v>
      </c>
      <c r="E423" s="217"/>
      <c r="F423" s="16">
        <f t="shared" si="10"/>
        <v>162916.65999999939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ht="15.75" customHeight="1" x14ac:dyDescent="0.25">
      <c r="A424" s="31" t="s">
        <v>859</v>
      </c>
      <c r="B424" s="31" t="s">
        <v>596</v>
      </c>
      <c r="C424" s="58" t="s">
        <v>825</v>
      </c>
      <c r="D424" s="16"/>
      <c r="E424" s="230">
        <v>11666.67</v>
      </c>
      <c r="F424" s="16">
        <f t="shared" si="10"/>
        <v>151249.98999999938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spans="1:26" ht="15.75" customHeight="1" x14ac:dyDescent="0.25">
      <c r="A425" s="223">
        <v>44583</v>
      </c>
      <c r="B425" s="223">
        <v>44583</v>
      </c>
      <c r="C425" s="16" t="s">
        <v>1153</v>
      </c>
      <c r="D425" s="16"/>
      <c r="E425" s="224">
        <v>81458.33</v>
      </c>
      <c r="F425" s="16">
        <f t="shared" si="10"/>
        <v>69791.659999999378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spans="1:26" ht="15.75" customHeight="1" x14ac:dyDescent="0.25">
      <c r="A426" s="223">
        <v>44614</v>
      </c>
      <c r="B426" s="223">
        <v>44614</v>
      </c>
      <c r="C426" s="16" t="s">
        <v>1153</v>
      </c>
      <c r="D426" s="16"/>
      <c r="E426" s="224">
        <v>81458.33</v>
      </c>
      <c r="F426" s="16">
        <f t="shared" si="10"/>
        <v>-11666.670000000624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ht="15.75" customHeight="1" x14ac:dyDescent="0.25">
      <c r="A427" s="40" t="s">
        <v>754</v>
      </c>
      <c r="B427" s="64" t="s">
        <v>593</v>
      </c>
      <c r="C427" s="240" t="s">
        <v>755</v>
      </c>
      <c r="D427" s="43">
        <v>300000</v>
      </c>
      <c r="E427" s="217"/>
      <c r="F427" s="16">
        <f t="shared" si="10"/>
        <v>288333.32999999938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spans="1:26" ht="15.75" customHeight="1" x14ac:dyDescent="0.25">
      <c r="A428" s="40" t="s">
        <v>754</v>
      </c>
      <c r="B428" s="64" t="s">
        <v>593</v>
      </c>
      <c r="C428" s="240" t="s">
        <v>1323</v>
      </c>
      <c r="D428" s="43">
        <v>30000</v>
      </c>
      <c r="E428" s="217"/>
      <c r="F428" s="16">
        <f t="shared" si="10"/>
        <v>318333.32999999938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ht="15.75" customHeight="1" x14ac:dyDescent="0.25">
      <c r="A429" s="23"/>
      <c r="B429" s="23"/>
      <c r="C429" s="16"/>
      <c r="D429" s="16"/>
      <c r="E429" s="217"/>
      <c r="F429" s="16">
        <f t="shared" si="10"/>
        <v>318333.32999999938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spans="1:26" ht="15.75" customHeight="1" x14ac:dyDescent="0.25">
      <c r="A430" s="23"/>
      <c r="B430" s="23"/>
      <c r="C430" s="16"/>
      <c r="D430" s="16"/>
      <c r="E430" s="217"/>
      <c r="F430" s="16">
        <f t="shared" si="10"/>
        <v>318333.32999999938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ht="15.75" customHeight="1" x14ac:dyDescent="0.25">
      <c r="A431" s="23"/>
      <c r="B431" s="23"/>
      <c r="C431" s="16"/>
      <c r="D431" s="16"/>
      <c r="E431" s="217"/>
      <c r="F431" s="16">
        <f t="shared" si="10"/>
        <v>318333.32999999938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spans="1:26" ht="15.75" customHeight="1" x14ac:dyDescent="0.25">
      <c r="A432" s="23"/>
      <c r="B432" s="23"/>
      <c r="C432" s="16"/>
      <c r="D432" s="16"/>
      <c r="E432" s="217"/>
      <c r="F432" s="16">
        <f t="shared" si="10"/>
        <v>318333.32999999938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ht="15.75" customHeight="1" x14ac:dyDescent="0.25">
      <c r="A433" s="23"/>
      <c r="B433" s="23"/>
      <c r="C433" s="16"/>
      <c r="D433" s="16"/>
      <c r="E433" s="217"/>
      <c r="F433" s="16">
        <f t="shared" si="10"/>
        <v>318333.32999999938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spans="1:26" ht="15.75" customHeight="1" x14ac:dyDescent="0.25">
      <c r="A434" s="23"/>
      <c r="B434" s="23"/>
      <c r="C434" s="16"/>
      <c r="D434" s="16"/>
      <c r="E434" s="217"/>
      <c r="F434" s="16">
        <f t="shared" si="10"/>
        <v>318333.32999999938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spans="1:26" ht="15.75" customHeight="1" x14ac:dyDescent="0.25">
      <c r="A435" s="23"/>
      <c r="B435" s="23"/>
      <c r="C435" s="16"/>
      <c r="D435" s="16"/>
      <c r="E435" s="217"/>
      <c r="F435" s="16">
        <f t="shared" si="10"/>
        <v>318333.32999999938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ht="15.75" customHeight="1" x14ac:dyDescent="0.25">
      <c r="A436" s="23"/>
      <c r="B436" s="23"/>
      <c r="C436" s="16"/>
      <c r="D436" s="16"/>
      <c r="E436" s="217"/>
      <c r="F436" s="16">
        <f t="shared" si="10"/>
        <v>318333.32999999938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ht="15.75" customHeight="1" x14ac:dyDescent="0.25">
      <c r="A437" s="23"/>
      <c r="B437" s="23"/>
      <c r="C437" s="16"/>
      <c r="D437" s="16"/>
      <c r="E437" s="217"/>
      <c r="F437" s="16">
        <f t="shared" si="10"/>
        <v>318333.32999999938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ht="15.75" customHeight="1" x14ac:dyDescent="0.25">
      <c r="A438" s="23"/>
      <c r="B438" s="23"/>
      <c r="C438" s="16"/>
      <c r="D438" s="16"/>
      <c r="E438" s="217"/>
      <c r="F438" s="16">
        <f t="shared" si="10"/>
        <v>318333.32999999938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spans="1:26" ht="15.75" customHeight="1" x14ac:dyDescent="0.25">
      <c r="A439" s="23"/>
      <c r="B439" s="23"/>
      <c r="C439" s="16"/>
      <c r="D439" s="16">
        <f t="shared" ref="D439:E439" si="11">SUM(D358:D396)</f>
        <v>1397084.69</v>
      </c>
      <c r="E439" s="217">
        <f t="shared" si="11"/>
        <v>1407093.26</v>
      </c>
      <c r="F439" s="16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ht="15.75" customHeight="1" x14ac:dyDescent="0.25">
      <c r="A440" s="23"/>
      <c r="B440" s="23"/>
      <c r="C440" s="16"/>
      <c r="D440" s="16"/>
      <c r="E440" s="222" t="s">
        <v>12</v>
      </c>
      <c r="F440" s="218">
        <f>F438</f>
        <v>318333.32999999938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ht="15.75" customHeight="1" x14ac:dyDescent="0.25">
      <c r="A441" s="23"/>
      <c r="B441" s="23"/>
      <c r="C441" s="16"/>
      <c r="D441" s="16"/>
      <c r="E441" s="217"/>
      <c r="F441" s="218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ht="15.75" customHeight="1" x14ac:dyDescent="0.25">
      <c r="A442" s="23"/>
      <c r="B442" s="23"/>
      <c r="C442" s="16"/>
      <c r="D442" s="16"/>
      <c r="E442" s="217"/>
      <c r="F442" s="218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spans="1:26" ht="15.75" customHeight="1" x14ac:dyDescent="0.25">
      <c r="A443" s="23"/>
      <c r="B443" s="23"/>
      <c r="C443" s="218" t="s">
        <v>1146</v>
      </c>
      <c r="D443" s="16"/>
      <c r="E443" s="217"/>
      <c r="F443" s="16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ht="15.75" customHeight="1" x14ac:dyDescent="0.25">
      <c r="A444" s="219" t="s">
        <v>1147</v>
      </c>
      <c r="B444" s="219" t="s">
        <v>74</v>
      </c>
      <c r="C444" s="218" t="s">
        <v>896</v>
      </c>
      <c r="D444" s="218" t="s">
        <v>1149</v>
      </c>
      <c r="E444" s="220" t="s">
        <v>1216</v>
      </c>
      <c r="F444" s="16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spans="1:26" ht="15.75" customHeight="1" x14ac:dyDescent="0.25">
      <c r="A445" s="219" t="s">
        <v>549</v>
      </c>
      <c r="B445" s="219" t="s">
        <v>550</v>
      </c>
      <c r="C445" s="221" t="s">
        <v>551</v>
      </c>
      <c r="D445" s="221" t="s">
        <v>552</v>
      </c>
      <c r="E445" s="222" t="s">
        <v>553</v>
      </c>
      <c r="F445" s="221" t="s">
        <v>554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spans="1:26" ht="15.75" customHeight="1" x14ac:dyDescent="0.25">
      <c r="A446" s="23">
        <v>43101</v>
      </c>
      <c r="B446" s="23"/>
      <c r="C446" s="16" t="s">
        <v>19</v>
      </c>
      <c r="D446" s="16"/>
      <c r="E446" s="217"/>
      <c r="F446" s="16">
        <v>66000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spans="1:26" ht="15.75" customHeight="1" x14ac:dyDescent="0.25">
      <c r="A447" s="23" t="s">
        <v>1151</v>
      </c>
      <c r="B447" s="23" t="s">
        <v>761</v>
      </c>
      <c r="C447" s="16" t="s">
        <v>1153</v>
      </c>
      <c r="D447" s="23"/>
      <c r="E447" s="217">
        <v>5500</v>
      </c>
      <c r="F447" s="16">
        <f t="shared" ref="F447:F514" si="12">F446+D447-E447</f>
        <v>60500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spans="1:26" ht="15.75" customHeight="1" x14ac:dyDescent="0.25">
      <c r="A448" s="23" t="s">
        <v>1164</v>
      </c>
      <c r="B448" s="23" t="s">
        <v>1165</v>
      </c>
      <c r="C448" s="16" t="s">
        <v>1153</v>
      </c>
      <c r="D448" s="16"/>
      <c r="E448" s="217">
        <v>5500</v>
      </c>
      <c r="F448" s="16">
        <f t="shared" si="12"/>
        <v>55000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ht="15.75" customHeight="1" x14ac:dyDescent="0.25">
      <c r="A449" s="23" t="s">
        <v>1164</v>
      </c>
      <c r="B449" s="23" t="s">
        <v>761</v>
      </c>
      <c r="C449" s="16" t="s">
        <v>1324</v>
      </c>
      <c r="D449" s="16"/>
      <c r="E449" s="217">
        <v>55000</v>
      </c>
      <c r="F449" s="16">
        <f t="shared" si="12"/>
        <v>0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spans="1:26" ht="15.75" customHeight="1" x14ac:dyDescent="0.25">
      <c r="A450" s="23" t="s">
        <v>1166</v>
      </c>
      <c r="B450" s="23" t="s">
        <v>1167</v>
      </c>
      <c r="C450" s="16" t="s">
        <v>1153</v>
      </c>
      <c r="D450" s="16"/>
      <c r="E450" s="217">
        <v>5500</v>
      </c>
      <c r="F450" s="16">
        <f t="shared" si="12"/>
        <v>-5500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spans="1:26" ht="15.75" customHeight="1" x14ac:dyDescent="0.25">
      <c r="A451" s="23" t="s">
        <v>1325</v>
      </c>
      <c r="B451" s="23" t="s">
        <v>593</v>
      </c>
      <c r="C451" s="16" t="s">
        <v>1326</v>
      </c>
      <c r="D451" s="16">
        <v>165500</v>
      </c>
      <c r="E451" s="217"/>
      <c r="F451" s="16">
        <f t="shared" si="12"/>
        <v>160000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spans="1:26" ht="15.75" customHeight="1" x14ac:dyDescent="0.25">
      <c r="A452" s="23" t="s">
        <v>1325</v>
      </c>
      <c r="B452" s="23" t="s">
        <v>761</v>
      </c>
      <c r="C452" s="16" t="s">
        <v>1219</v>
      </c>
      <c r="D452" s="16">
        <v>16000</v>
      </c>
      <c r="E452" s="217"/>
      <c r="F452" s="16">
        <f t="shared" si="12"/>
        <v>176000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ht="15.75" customHeight="1" x14ac:dyDescent="0.25">
      <c r="A453" s="23" t="s">
        <v>1168</v>
      </c>
      <c r="B453" s="23" t="s">
        <v>1169</v>
      </c>
      <c r="C453" s="16" t="s">
        <v>1153</v>
      </c>
      <c r="D453" s="16"/>
      <c r="E453" s="217">
        <v>14666.67</v>
      </c>
      <c r="F453" s="16">
        <f t="shared" si="12"/>
        <v>161333.32999999999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spans="1:26" ht="15.75" customHeight="1" x14ac:dyDescent="0.25">
      <c r="A454" s="23" t="s">
        <v>1248</v>
      </c>
      <c r="B454" s="23" t="s">
        <v>1184</v>
      </c>
      <c r="C454" s="16" t="s">
        <v>1153</v>
      </c>
      <c r="D454" s="16"/>
      <c r="E454" s="217">
        <v>14666.67</v>
      </c>
      <c r="F454" s="16">
        <f t="shared" si="12"/>
        <v>146666.65999999997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spans="1:26" ht="15.75" customHeight="1" x14ac:dyDescent="0.25">
      <c r="A455" s="23" t="s">
        <v>1225</v>
      </c>
      <c r="B455" s="23" t="s">
        <v>1186</v>
      </c>
      <c r="C455" s="16" t="s">
        <v>1153</v>
      </c>
      <c r="D455" s="16"/>
      <c r="E455" s="217">
        <v>14666.67</v>
      </c>
      <c r="F455" s="16">
        <f t="shared" si="12"/>
        <v>131999.98999999996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spans="1:26" ht="15.75" customHeight="1" x14ac:dyDescent="0.25">
      <c r="A456" s="23" t="s">
        <v>1226</v>
      </c>
      <c r="B456" s="23" t="s">
        <v>1202</v>
      </c>
      <c r="C456" s="16" t="s">
        <v>1153</v>
      </c>
      <c r="D456" s="16"/>
      <c r="E456" s="217">
        <v>14666.67</v>
      </c>
      <c r="F456" s="16">
        <f t="shared" si="12"/>
        <v>117333.31999999996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ht="15.75" customHeight="1" x14ac:dyDescent="0.25">
      <c r="A457" s="225">
        <v>43586</v>
      </c>
      <c r="B457" s="23" t="s">
        <v>761</v>
      </c>
      <c r="C457" s="16" t="s">
        <v>1327</v>
      </c>
      <c r="D457" s="16"/>
      <c r="E457" s="217">
        <v>117333.32</v>
      </c>
      <c r="F457" s="16">
        <f t="shared" si="12"/>
        <v>0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ht="15.75" customHeight="1" x14ac:dyDescent="0.25">
      <c r="A458" s="23" t="s">
        <v>1172</v>
      </c>
      <c r="B458" s="23" t="s">
        <v>1328</v>
      </c>
      <c r="C458" s="16" t="s">
        <v>1329</v>
      </c>
      <c r="D458" s="16">
        <v>58000</v>
      </c>
      <c r="E458" s="217"/>
      <c r="F458" s="16">
        <f t="shared" si="12"/>
        <v>58000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ht="15.75" customHeight="1" x14ac:dyDescent="0.25">
      <c r="A459" s="23" t="s">
        <v>1172</v>
      </c>
      <c r="B459" s="23" t="s">
        <v>761</v>
      </c>
      <c r="C459" s="16" t="s">
        <v>1330</v>
      </c>
      <c r="D459" s="16">
        <v>5800</v>
      </c>
      <c r="E459" s="217"/>
      <c r="F459" s="16">
        <f t="shared" si="12"/>
        <v>63800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spans="1:26" ht="15.75" customHeight="1" x14ac:dyDescent="0.25">
      <c r="A460" s="23" t="s">
        <v>1172</v>
      </c>
      <c r="B460" s="23" t="s">
        <v>508</v>
      </c>
      <c r="C460" s="16" t="s">
        <v>1153</v>
      </c>
      <c r="D460" s="16"/>
      <c r="E460" s="217">
        <v>14666.67</v>
      </c>
      <c r="F460" s="16">
        <f t="shared" si="12"/>
        <v>49133.33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ht="15.75" customHeight="1" x14ac:dyDescent="0.25">
      <c r="A461" s="23" t="s">
        <v>1173</v>
      </c>
      <c r="B461" s="23" t="s">
        <v>509</v>
      </c>
      <c r="C461" s="16" t="s">
        <v>1153</v>
      </c>
      <c r="D461" s="16"/>
      <c r="E461" s="217">
        <v>10633.33</v>
      </c>
      <c r="F461" s="16">
        <f t="shared" si="12"/>
        <v>38500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ht="15.75" customHeight="1" x14ac:dyDescent="0.25">
      <c r="A462" s="23" t="s">
        <v>1331</v>
      </c>
      <c r="B462" s="23" t="s">
        <v>510</v>
      </c>
      <c r="C462" s="16" t="s">
        <v>1153</v>
      </c>
      <c r="D462" s="16"/>
      <c r="E462" s="217">
        <v>10633.33</v>
      </c>
      <c r="F462" s="16">
        <f t="shared" si="12"/>
        <v>27866.67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ht="15.75" customHeight="1" x14ac:dyDescent="0.25">
      <c r="A463" s="225">
        <v>43651</v>
      </c>
      <c r="B463" s="44" t="s">
        <v>593</v>
      </c>
      <c r="C463" s="52" t="s">
        <v>1332</v>
      </c>
      <c r="D463" s="16">
        <v>55000</v>
      </c>
      <c r="E463" s="217"/>
      <c r="F463" s="16">
        <f t="shared" si="12"/>
        <v>82866.67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ht="15.75" customHeight="1" x14ac:dyDescent="0.25">
      <c r="A464" s="225">
        <v>43651</v>
      </c>
      <c r="B464" s="23" t="s">
        <v>761</v>
      </c>
      <c r="C464" s="16" t="s">
        <v>1330</v>
      </c>
      <c r="D464" s="16">
        <v>5500</v>
      </c>
      <c r="E464" s="217"/>
      <c r="F464" s="16">
        <f t="shared" si="12"/>
        <v>88366.67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ht="15.75" customHeight="1" x14ac:dyDescent="0.25">
      <c r="A465" s="23" t="s">
        <v>1175</v>
      </c>
      <c r="B465" s="23" t="s">
        <v>511</v>
      </c>
      <c r="C465" s="16" t="s">
        <v>1153</v>
      </c>
      <c r="D465" s="16"/>
      <c r="E465" s="217">
        <v>10633.33</v>
      </c>
      <c r="F465" s="16">
        <f t="shared" si="12"/>
        <v>77733.34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ht="15.75" customHeight="1" x14ac:dyDescent="0.25">
      <c r="A466" s="23" t="s">
        <v>1176</v>
      </c>
      <c r="B466" s="23" t="s">
        <v>4</v>
      </c>
      <c r="C466" s="16" t="s">
        <v>1153</v>
      </c>
      <c r="D466" s="16"/>
      <c r="E466" s="217">
        <v>10633.33</v>
      </c>
      <c r="F466" s="16">
        <f t="shared" si="12"/>
        <v>67100.009999999995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ht="15.75" customHeight="1" x14ac:dyDescent="0.25">
      <c r="A467" s="23" t="s">
        <v>1232</v>
      </c>
      <c r="B467" s="23" t="s">
        <v>5</v>
      </c>
      <c r="C467" s="16" t="s">
        <v>1153</v>
      </c>
      <c r="D467" s="16"/>
      <c r="E467" s="217">
        <v>10633.33</v>
      </c>
      <c r="F467" s="16">
        <f t="shared" si="12"/>
        <v>56466.679999999993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spans="1:26" ht="15.75" customHeight="1" x14ac:dyDescent="0.25">
      <c r="A468" s="23" t="s">
        <v>1233</v>
      </c>
      <c r="B468" s="23" t="s">
        <v>6</v>
      </c>
      <c r="C468" s="16" t="s">
        <v>1153</v>
      </c>
      <c r="D468" s="16"/>
      <c r="E468" s="217">
        <v>10633.33</v>
      </c>
      <c r="F468" s="16">
        <f t="shared" si="12"/>
        <v>45833.349999999991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ht="15.75" customHeight="1" x14ac:dyDescent="0.25">
      <c r="A469" s="44" t="s">
        <v>1333</v>
      </c>
      <c r="B469" s="44" t="s">
        <v>884</v>
      </c>
      <c r="C469" s="52" t="s">
        <v>1334</v>
      </c>
      <c r="D469" s="16">
        <v>20000</v>
      </c>
      <c r="E469" s="217"/>
      <c r="F469" s="16">
        <f t="shared" si="12"/>
        <v>65833.349999999991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ht="15.75" customHeight="1" x14ac:dyDescent="0.25">
      <c r="A470" s="44" t="s">
        <v>1333</v>
      </c>
      <c r="B470" s="23" t="s">
        <v>761</v>
      </c>
      <c r="C470" s="16" t="s">
        <v>1330</v>
      </c>
      <c r="D470" s="16">
        <v>2000</v>
      </c>
      <c r="E470" s="217"/>
      <c r="F470" s="16">
        <f t="shared" si="12"/>
        <v>67833.349999999991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spans="1:26" ht="15.75" customHeight="1" x14ac:dyDescent="0.25">
      <c r="A471" s="225">
        <v>43534</v>
      </c>
      <c r="B471" s="23" t="s">
        <v>593</v>
      </c>
      <c r="C471" s="52" t="s">
        <v>1335</v>
      </c>
      <c r="D471" s="16">
        <v>54000</v>
      </c>
      <c r="E471" s="217"/>
      <c r="F471" s="16">
        <f t="shared" si="12"/>
        <v>121833.34999999999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spans="1:26" ht="15.75" customHeight="1" x14ac:dyDescent="0.25">
      <c r="A472" s="225">
        <v>43534</v>
      </c>
      <c r="B472" s="23" t="s">
        <v>761</v>
      </c>
      <c r="C472" s="16" t="s">
        <v>1330</v>
      </c>
      <c r="D472" s="16">
        <v>5400</v>
      </c>
      <c r="E472" s="217"/>
      <c r="F472" s="16">
        <f t="shared" si="12"/>
        <v>127233.34999999999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ht="15.75" customHeight="1" x14ac:dyDescent="0.25">
      <c r="A473" s="23" t="s">
        <v>1183</v>
      </c>
      <c r="B473" s="23" t="s">
        <v>1184</v>
      </c>
      <c r="C473" s="16" t="s">
        <v>1153</v>
      </c>
      <c r="D473" s="16"/>
      <c r="E473" s="217">
        <v>9900</v>
      </c>
      <c r="F473" s="16">
        <f t="shared" si="12"/>
        <v>117333.34999999999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ht="15.75" customHeight="1" x14ac:dyDescent="0.25">
      <c r="A474" s="23" t="s">
        <v>1185</v>
      </c>
      <c r="B474" s="23" t="s">
        <v>1186</v>
      </c>
      <c r="C474" s="16" t="s">
        <v>1153</v>
      </c>
      <c r="D474" s="16"/>
      <c r="E474" s="217">
        <v>9900</v>
      </c>
      <c r="F474" s="16">
        <f t="shared" si="12"/>
        <v>107433.34999999999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ht="15.75" customHeight="1" x14ac:dyDescent="0.25">
      <c r="A475" s="23" t="s">
        <v>1234</v>
      </c>
      <c r="B475" s="23" t="s">
        <v>1202</v>
      </c>
      <c r="C475" s="16" t="s">
        <v>1153</v>
      </c>
      <c r="D475" s="16"/>
      <c r="E475" s="217">
        <v>9900</v>
      </c>
      <c r="F475" s="16">
        <f t="shared" si="12"/>
        <v>97533.349999999991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ht="15.75" customHeight="1" x14ac:dyDescent="0.25">
      <c r="A476" s="44" t="s">
        <v>1336</v>
      </c>
      <c r="B476" s="44" t="s">
        <v>593</v>
      </c>
      <c r="C476" s="52" t="s">
        <v>73</v>
      </c>
      <c r="D476" s="16">
        <v>20000</v>
      </c>
      <c r="E476" s="217"/>
      <c r="F476" s="16">
        <f t="shared" si="12"/>
        <v>117533.34999999999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ht="15.75" customHeight="1" x14ac:dyDescent="0.25">
      <c r="A477" s="23" t="s">
        <v>1336</v>
      </c>
      <c r="B477" s="23" t="s">
        <v>761</v>
      </c>
      <c r="C477" s="16" t="s">
        <v>1330</v>
      </c>
      <c r="D477" s="16">
        <v>2000</v>
      </c>
      <c r="E477" s="217"/>
      <c r="F477" s="16">
        <f t="shared" si="12"/>
        <v>119533.34999999999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ht="15.75" customHeight="1" x14ac:dyDescent="0.25">
      <c r="A478" s="23" t="s">
        <v>1188</v>
      </c>
      <c r="B478" s="23" t="s">
        <v>1189</v>
      </c>
      <c r="C478" s="16" t="s">
        <v>1153</v>
      </c>
      <c r="D478" s="16"/>
      <c r="E478" s="217">
        <v>9900</v>
      </c>
      <c r="F478" s="16">
        <f t="shared" si="12"/>
        <v>109633.34999999999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spans="1:26" ht="15.75" customHeight="1" x14ac:dyDescent="0.25">
      <c r="A479" s="23" t="s">
        <v>1190</v>
      </c>
      <c r="B479" s="23" t="s">
        <v>1157</v>
      </c>
      <c r="C479" s="16" t="s">
        <v>1153</v>
      </c>
      <c r="D479" s="16"/>
      <c r="E479" s="217">
        <v>9900</v>
      </c>
      <c r="F479" s="16">
        <f t="shared" si="12"/>
        <v>99733.349999999991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spans="1:26" ht="15.75" customHeight="1" x14ac:dyDescent="0.25">
      <c r="A480" s="23" t="s">
        <v>1191</v>
      </c>
      <c r="B480" s="23" t="s">
        <v>1159</v>
      </c>
      <c r="C480" s="16" t="s">
        <v>1153</v>
      </c>
      <c r="D480" s="16"/>
      <c r="E480" s="217">
        <v>9900</v>
      </c>
      <c r="F480" s="16">
        <f t="shared" si="12"/>
        <v>89833.349999999991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spans="1:26" ht="15.75" customHeight="1" x14ac:dyDescent="0.25">
      <c r="A481" s="44" t="s">
        <v>1337</v>
      </c>
      <c r="B481" s="44" t="s">
        <v>761</v>
      </c>
      <c r="C481" s="16" t="s">
        <v>1259</v>
      </c>
      <c r="D481" s="16"/>
      <c r="E481" s="217">
        <v>89833.35</v>
      </c>
      <c r="F481" s="16">
        <f t="shared" si="12"/>
        <v>0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ht="15.75" customHeight="1" x14ac:dyDescent="0.25">
      <c r="A482" s="225">
        <v>43957</v>
      </c>
      <c r="B482" s="44" t="s">
        <v>593</v>
      </c>
      <c r="C482" s="52" t="s">
        <v>73</v>
      </c>
      <c r="D482" s="16">
        <v>19900</v>
      </c>
      <c r="E482" s="217"/>
      <c r="F482" s="16">
        <f t="shared" si="12"/>
        <v>19900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ht="15.75" customHeight="1" x14ac:dyDescent="0.25">
      <c r="A483" s="23" t="s">
        <v>1192</v>
      </c>
      <c r="B483" s="23" t="s">
        <v>1161</v>
      </c>
      <c r="C483" s="16" t="s">
        <v>1153</v>
      </c>
      <c r="D483" s="16"/>
      <c r="E483" s="217">
        <v>9900</v>
      </c>
      <c r="F483" s="16">
        <f t="shared" si="12"/>
        <v>10000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ht="15.75" customHeight="1" x14ac:dyDescent="0.25">
      <c r="A484" s="225">
        <v>43837</v>
      </c>
      <c r="B484" s="44" t="s">
        <v>593</v>
      </c>
      <c r="C484" s="52" t="s">
        <v>73</v>
      </c>
      <c r="D484" s="16"/>
      <c r="E484" s="217">
        <v>10000</v>
      </c>
      <c r="F484" s="16">
        <f t="shared" si="12"/>
        <v>0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ht="15.75" customHeight="1" x14ac:dyDescent="0.25">
      <c r="A485" s="44" t="s">
        <v>1208</v>
      </c>
      <c r="B485" s="44" t="s">
        <v>1208</v>
      </c>
      <c r="C485" s="16" t="s">
        <v>1153</v>
      </c>
      <c r="D485" s="16"/>
      <c r="E485" s="217">
        <v>7333.33</v>
      </c>
      <c r="F485" s="16">
        <f t="shared" si="12"/>
        <v>-7333.33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ht="15.75" customHeight="1" x14ac:dyDescent="0.25">
      <c r="A486" s="225">
        <v>44291</v>
      </c>
      <c r="B486" s="44" t="s">
        <v>593</v>
      </c>
      <c r="C486" s="52" t="s">
        <v>73</v>
      </c>
      <c r="D486" s="16">
        <v>80000</v>
      </c>
      <c r="E486" s="217"/>
      <c r="F486" s="16">
        <f t="shared" si="12"/>
        <v>72666.67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spans="1:26" ht="15.75" customHeight="1" x14ac:dyDescent="0.25">
      <c r="A487" s="225">
        <v>44291</v>
      </c>
      <c r="B487" s="23" t="s">
        <v>761</v>
      </c>
      <c r="C487" s="16" t="s">
        <v>1330</v>
      </c>
      <c r="D487" s="16">
        <v>8000</v>
      </c>
      <c r="E487" s="217"/>
      <c r="F487" s="16">
        <f t="shared" si="12"/>
        <v>80666.67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spans="1:26" ht="15.75" customHeight="1" x14ac:dyDescent="0.25">
      <c r="A488" s="44" t="s">
        <v>1338</v>
      </c>
      <c r="B488" s="44"/>
      <c r="C488" s="52" t="s">
        <v>1339</v>
      </c>
      <c r="D488" s="16"/>
      <c r="E488" s="217">
        <v>80666.67</v>
      </c>
      <c r="F488" s="16">
        <f t="shared" si="12"/>
        <v>0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spans="1:26" ht="15.75" customHeight="1" x14ac:dyDescent="0.25">
      <c r="A489" s="44" t="s">
        <v>1209</v>
      </c>
      <c r="B489" s="44" t="s">
        <v>1209</v>
      </c>
      <c r="C489" s="16" t="s">
        <v>1153</v>
      </c>
      <c r="D489" s="16"/>
      <c r="E489" s="217">
        <v>7333.33</v>
      </c>
      <c r="F489" s="16">
        <f t="shared" si="12"/>
        <v>-7333.33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ht="15.75" customHeight="1" x14ac:dyDescent="0.25">
      <c r="A490" s="44" t="s">
        <v>1210</v>
      </c>
      <c r="B490" s="44" t="s">
        <v>1210</v>
      </c>
      <c r="C490" s="16" t="s">
        <v>1153</v>
      </c>
      <c r="D490" s="16"/>
      <c r="E490" s="217">
        <v>7333.33</v>
      </c>
      <c r="F490" s="16">
        <f t="shared" si="12"/>
        <v>-14666.66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spans="1:26" ht="15.75" customHeight="1" x14ac:dyDescent="0.25">
      <c r="A491" s="44" t="s">
        <v>1211</v>
      </c>
      <c r="B491" s="44" t="s">
        <v>1211</v>
      </c>
      <c r="C491" s="16" t="s">
        <v>1153</v>
      </c>
      <c r="D491" s="16"/>
      <c r="E491" s="217">
        <v>7333.33</v>
      </c>
      <c r="F491" s="16">
        <f t="shared" si="12"/>
        <v>-21999.989999999998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ht="15.75" customHeight="1" x14ac:dyDescent="0.25">
      <c r="A492" s="231">
        <v>44540</v>
      </c>
      <c r="B492" s="44" t="s">
        <v>596</v>
      </c>
      <c r="C492" s="52" t="s">
        <v>73</v>
      </c>
      <c r="D492" s="16">
        <v>7333.33</v>
      </c>
      <c r="E492" s="217"/>
      <c r="F492" s="16">
        <f t="shared" si="12"/>
        <v>-14666.659999999998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ht="15.75" customHeight="1" x14ac:dyDescent="0.25">
      <c r="A493" s="231">
        <v>44238</v>
      </c>
      <c r="B493" s="44" t="s">
        <v>596</v>
      </c>
      <c r="C493" s="52" t="s">
        <v>73</v>
      </c>
      <c r="D493" s="16">
        <v>7333.33</v>
      </c>
      <c r="E493" s="217"/>
      <c r="F493" s="16">
        <f t="shared" si="12"/>
        <v>-7333.3299999999981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ht="15.75" customHeight="1" x14ac:dyDescent="0.25">
      <c r="A494" s="227">
        <v>44267</v>
      </c>
      <c r="B494" s="44" t="s">
        <v>593</v>
      </c>
      <c r="C494" s="52" t="s">
        <v>73</v>
      </c>
      <c r="D494" s="16">
        <v>102000</v>
      </c>
      <c r="E494" s="217"/>
      <c r="F494" s="16">
        <f t="shared" si="12"/>
        <v>94666.67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ht="15.75" customHeight="1" x14ac:dyDescent="0.25">
      <c r="A495" s="231">
        <v>44267</v>
      </c>
      <c r="B495" s="23" t="s">
        <v>761</v>
      </c>
      <c r="C495" s="16" t="s">
        <v>1330</v>
      </c>
      <c r="D495" s="16">
        <v>10200</v>
      </c>
      <c r="E495" s="217"/>
      <c r="F495" s="16">
        <f t="shared" si="12"/>
        <v>104866.67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spans="1:26" ht="15.75" customHeight="1" x14ac:dyDescent="0.25">
      <c r="A496" s="44" t="s">
        <v>1212</v>
      </c>
      <c r="B496" s="44" t="s">
        <v>1212</v>
      </c>
      <c r="C496" s="16" t="s">
        <v>1153</v>
      </c>
      <c r="D496" s="16"/>
      <c r="E496" s="217">
        <v>7333.33</v>
      </c>
      <c r="F496" s="16">
        <f t="shared" si="12"/>
        <v>97533.34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ht="15.75" customHeight="1" x14ac:dyDescent="0.25">
      <c r="A497" s="44" t="s">
        <v>1213</v>
      </c>
      <c r="B497" s="44" t="s">
        <v>1213</v>
      </c>
      <c r="C497" s="16" t="s">
        <v>1153</v>
      </c>
      <c r="D497" s="16"/>
      <c r="E497" s="217">
        <v>7333.33</v>
      </c>
      <c r="F497" s="16">
        <f t="shared" si="12"/>
        <v>90200.01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spans="1:26" ht="15.75" customHeight="1" x14ac:dyDescent="0.25">
      <c r="A498" s="23" t="s">
        <v>1214</v>
      </c>
      <c r="B498" s="23" t="s">
        <v>1214</v>
      </c>
      <c r="C498" s="16" t="s">
        <v>1153</v>
      </c>
      <c r="D498" s="16"/>
      <c r="E498" s="217">
        <v>7333.33</v>
      </c>
      <c r="F498" s="16">
        <f t="shared" si="12"/>
        <v>82866.679999999993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spans="1:26" ht="15.75" customHeight="1" x14ac:dyDescent="0.25">
      <c r="A499" s="223">
        <v>44583</v>
      </c>
      <c r="B499" s="223">
        <v>44583</v>
      </c>
      <c r="C499" s="16" t="s">
        <v>1153</v>
      </c>
      <c r="D499" s="16"/>
      <c r="E499" s="224">
        <v>18700</v>
      </c>
      <c r="F499" s="16">
        <f t="shared" si="12"/>
        <v>64166.679999999993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ht="15.75" customHeight="1" x14ac:dyDescent="0.25">
      <c r="A500" s="223">
        <v>44614</v>
      </c>
      <c r="B500" s="223">
        <v>44614</v>
      </c>
      <c r="C500" s="16" t="s">
        <v>1153</v>
      </c>
      <c r="D500" s="16"/>
      <c r="E500" s="224">
        <v>18700</v>
      </c>
      <c r="F500" s="16">
        <f t="shared" si="12"/>
        <v>45466.679999999993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ht="15.75" customHeight="1" x14ac:dyDescent="0.25">
      <c r="A501" s="223">
        <v>44642</v>
      </c>
      <c r="B501" s="223">
        <v>44642</v>
      </c>
      <c r="C501" s="16" t="s">
        <v>1153</v>
      </c>
      <c r="D501" s="16"/>
      <c r="E501" s="224">
        <v>18700</v>
      </c>
      <c r="F501" s="16">
        <f t="shared" si="12"/>
        <v>26766.679999999993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ht="15.75" customHeight="1" x14ac:dyDescent="0.25">
      <c r="A502" s="223">
        <v>44673</v>
      </c>
      <c r="B502" s="223">
        <v>44673</v>
      </c>
      <c r="C502" s="16" t="s">
        <v>1153</v>
      </c>
      <c r="D502" s="16"/>
      <c r="E502" s="224">
        <v>18700</v>
      </c>
      <c r="F502" s="16">
        <f t="shared" si="12"/>
        <v>8066.679999999993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spans="1:26" ht="15.75" customHeight="1" x14ac:dyDescent="0.25">
      <c r="A503" s="125">
        <v>44626</v>
      </c>
      <c r="B503" s="40" t="s">
        <v>593</v>
      </c>
      <c r="C503" s="27" t="s">
        <v>73</v>
      </c>
      <c r="D503" s="43">
        <v>18700</v>
      </c>
      <c r="E503" s="217"/>
      <c r="F503" s="16">
        <f t="shared" si="12"/>
        <v>26766.679999999993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spans="1:26" ht="15.75" customHeight="1" x14ac:dyDescent="0.25">
      <c r="A504" s="228">
        <v>44682</v>
      </c>
      <c r="B504" s="228">
        <v>44682</v>
      </c>
      <c r="C504" s="16" t="s">
        <v>1153</v>
      </c>
      <c r="D504" s="16"/>
      <c r="E504" s="230">
        <v>18700</v>
      </c>
      <c r="F504" s="16">
        <f t="shared" si="12"/>
        <v>8066.679999999993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ht="15.75" customHeight="1" x14ac:dyDescent="0.25">
      <c r="A505" s="23"/>
      <c r="B505" s="23"/>
      <c r="C505" s="16"/>
      <c r="D505" s="16"/>
      <c r="E505" s="217"/>
      <c r="F505" s="16">
        <f t="shared" si="12"/>
        <v>8066.679999999993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spans="1:26" ht="15.75" customHeight="1" x14ac:dyDescent="0.25">
      <c r="A506" s="23"/>
      <c r="B506" s="23"/>
      <c r="C506" s="16"/>
      <c r="D506" s="16"/>
      <c r="E506" s="217"/>
      <c r="F506" s="16">
        <f t="shared" si="12"/>
        <v>8066.679999999993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ht="15.75" customHeight="1" x14ac:dyDescent="0.25">
      <c r="A507" s="23"/>
      <c r="B507" s="23"/>
      <c r="C507" s="16"/>
      <c r="D507" s="16"/>
      <c r="E507" s="217"/>
      <c r="F507" s="16">
        <f t="shared" si="12"/>
        <v>8066.679999999993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ht="15.75" customHeight="1" x14ac:dyDescent="0.25">
      <c r="A508" s="23"/>
      <c r="B508" s="23"/>
      <c r="C508" s="16"/>
      <c r="D508" s="16"/>
      <c r="E508" s="217"/>
      <c r="F508" s="16">
        <f t="shared" si="12"/>
        <v>8066.679999999993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ht="15.75" customHeight="1" x14ac:dyDescent="0.25">
      <c r="A509" s="23"/>
      <c r="B509" s="23"/>
      <c r="C509" s="16"/>
      <c r="D509" s="16"/>
      <c r="E509" s="217"/>
      <c r="F509" s="16">
        <f t="shared" si="12"/>
        <v>8066.679999999993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ht="15.75" customHeight="1" x14ac:dyDescent="0.25">
      <c r="A510" s="23"/>
      <c r="B510" s="23"/>
      <c r="C510" s="16"/>
      <c r="D510" s="16"/>
      <c r="E510" s="217"/>
      <c r="F510" s="16">
        <f t="shared" si="12"/>
        <v>8066.679999999993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spans="1:26" ht="15.75" customHeight="1" x14ac:dyDescent="0.25">
      <c r="A511" s="23"/>
      <c r="B511" s="23"/>
      <c r="C511" s="16"/>
      <c r="D511" s="16"/>
      <c r="E511" s="217"/>
      <c r="F511" s="16">
        <f t="shared" si="12"/>
        <v>8066.679999999993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ht="15.75" customHeight="1" x14ac:dyDescent="0.25">
      <c r="A512" s="23"/>
      <c r="B512" s="23"/>
      <c r="C512" s="16"/>
      <c r="D512" s="16"/>
      <c r="E512" s="217"/>
      <c r="F512" s="16">
        <f t="shared" si="12"/>
        <v>8066.679999999993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ht="15.75" customHeight="1" x14ac:dyDescent="0.25">
      <c r="A513" s="23"/>
      <c r="B513" s="23"/>
      <c r="C513" s="16"/>
      <c r="D513" s="16"/>
      <c r="E513" s="217"/>
      <c r="F513" s="16">
        <f t="shared" si="12"/>
        <v>8066.679999999993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ht="15.75" customHeight="1" x14ac:dyDescent="0.25">
      <c r="A514" s="23"/>
      <c r="B514" s="23"/>
      <c r="C514" s="16"/>
      <c r="D514" s="16"/>
      <c r="E514" s="217"/>
      <c r="F514" s="16">
        <f t="shared" si="12"/>
        <v>8066.679999999993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ht="15.75" customHeight="1" x14ac:dyDescent="0.25">
      <c r="A515" s="23"/>
      <c r="B515" s="23"/>
      <c r="C515" s="16"/>
      <c r="D515" s="16">
        <f t="shared" ref="D515:E515" si="13">SUM(D446:D470)</f>
        <v>327800</v>
      </c>
      <c r="E515" s="217">
        <f t="shared" si="13"/>
        <v>325966.65000000008</v>
      </c>
      <c r="F515" s="16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ht="15.75" customHeight="1" x14ac:dyDescent="0.25">
      <c r="A516" s="23"/>
      <c r="B516" s="23"/>
      <c r="C516" s="16"/>
      <c r="D516" s="16"/>
      <c r="E516" s="222" t="s">
        <v>12</v>
      </c>
      <c r="F516" s="218">
        <f>F514</f>
        <v>8066.679999999993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ht="15.75" customHeight="1" x14ac:dyDescent="0.25">
      <c r="A517" s="23"/>
      <c r="B517" s="23"/>
      <c r="C517" s="16"/>
      <c r="D517" s="16"/>
      <c r="E517" s="217"/>
      <c r="F517" s="218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ht="15.75" customHeight="1" x14ac:dyDescent="0.25">
      <c r="A518" s="23"/>
      <c r="B518" s="23"/>
      <c r="C518" s="16"/>
      <c r="D518" s="16"/>
      <c r="E518" s="217"/>
      <c r="F518" s="218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ht="15.75" customHeight="1" x14ac:dyDescent="0.25">
      <c r="A519" s="23"/>
      <c r="B519" s="23"/>
      <c r="C519" s="16"/>
      <c r="D519" s="16"/>
      <c r="E519" s="217"/>
      <c r="F519" s="218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ht="15.75" customHeight="1" x14ac:dyDescent="0.25">
      <c r="A520" s="23"/>
      <c r="B520" s="23"/>
      <c r="C520" s="218" t="s">
        <v>1146</v>
      </c>
      <c r="D520" s="16"/>
      <c r="E520" s="217"/>
      <c r="F520" s="16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ht="15.75" customHeight="1" x14ac:dyDescent="0.25">
      <c r="A521" s="219" t="s">
        <v>1147</v>
      </c>
      <c r="B521" s="23"/>
      <c r="C521" s="218" t="s">
        <v>1340</v>
      </c>
      <c r="D521" s="218" t="s">
        <v>1149</v>
      </c>
      <c r="E521" s="220" t="s">
        <v>1216</v>
      </c>
      <c r="F521" s="16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ht="15.75" customHeight="1" x14ac:dyDescent="0.25">
      <c r="A522" s="219" t="s">
        <v>549</v>
      </c>
      <c r="B522" s="219" t="s">
        <v>550</v>
      </c>
      <c r="C522" s="221" t="s">
        <v>551</v>
      </c>
      <c r="D522" s="221" t="s">
        <v>552</v>
      </c>
      <c r="E522" s="222" t="s">
        <v>553</v>
      </c>
      <c r="F522" s="221" t="s">
        <v>554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ht="15.75" customHeight="1" x14ac:dyDescent="0.25">
      <c r="A523" s="23">
        <v>43101</v>
      </c>
      <c r="B523" s="23"/>
      <c r="C523" s="16" t="s">
        <v>19</v>
      </c>
      <c r="D523" s="16"/>
      <c r="E523" s="217"/>
      <c r="F523" s="16">
        <v>280433.28999999998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ht="15.75" customHeight="1" x14ac:dyDescent="0.25">
      <c r="A524" s="23" t="s">
        <v>1151</v>
      </c>
      <c r="B524" s="23" t="s">
        <v>1152</v>
      </c>
      <c r="C524" s="16" t="s">
        <v>1153</v>
      </c>
      <c r="D524" s="16"/>
      <c r="E524" s="217">
        <v>3166.67</v>
      </c>
      <c r="F524" s="16">
        <f t="shared" ref="F524:F582" si="14">F523+D524-E524</f>
        <v>277266.62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spans="1:26" ht="15.75" customHeight="1" x14ac:dyDescent="0.25">
      <c r="A525" s="23" t="s">
        <v>1154</v>
      </c>
      <c r="B525" s="23" t="s">
        <v>1155</v>
      </c>
      <c r="C525" s="16" t="s">
        <v>1153</v>
      </c>
      <c r="D525" s="16"/>
      <c r="E525" s="217">
        <v>31166.67</v>
      </c>
      <c r="F525" s="16">
        <f t="shared" si="14"/>
        <v>246099.95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spans="1:26" ht="15.75" customHeight="1" x14ac:dyDescent="0.25">
      <c r="A526" s="23" t="s">
        <v>1156</v>
      </c>
      <c r="B526" s="23" t="s">
        <v>1157</v>
      </c>
      <c r="C526" s="16" t="s">
        <v>1153</v>
      </c>
      <c r="D526" s="16"/>
      <c r="E526" s="217">
        <v>31166.67</v>
      </c>
      <c r="F526" s="16">
        <f t="shared" si="14"/>
        <v>214933.28000000003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ht="15.75" customHeight="1" x14ac:dyDescent="0.25">
      <c r="A527" s="23" t="s">
        <v>1158</v>
      </c>
      <c r="B527" s="23" t="s">
        <v>1159</v>
      </c>
      <c r="C527" s="16" t="s">
        <v>1153</v>
      </c>
      <c r="D527" s="16"/>
      <c r="E527" s="217">
        <v>31166.67</v>
      </c>
      <c r="F527" s="16">
        <f t="shared" si="14"/>
        <v>183766.61000000004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ht="15.75" customHeight="1" x14ac:dyDescent="0.25">
      <c r="A528" s="23" t="s">
        <v>1160</v>
      </c>
      <c r="B528" s="23" t="s">
        <v>1161</v>
      </c>
      <c r="C528" s="16" t="s">
        <v>1153</v>
      </c>
      <c r="D528" s="16"/>
      <c r="E528" s="217">
        <v>31166.67</v>
      </c>
      <c r="F528" s="16">
        <f t="shared" si="14"/>
        <v>152599.94000000006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ht="15.75" customHeight="1" x14ac:dyDescent="0.25">
      <c r="A529" s="23" t="s">
        <v>1162</v>
      </c>
      <c r="B529" s="23" t="s">
        <v>1163</v>
      </c>
      <c r="C529" s="16" t="s">
        <v>1153</v>
      </c>
      <c r="D529" s="16"/>
      <c r="E529" s="217">
        <v>31166.67</v>
      </c>
      <c r="F529" s="16">
        <f t="shared" si="14"/>
        <v>121433.27000000006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spans="1:26" ht="15.75" customHeight="1" x14ac:dyDescent="0.25">
      <c r="A530" s="23" t="s">
        <v>1164</v>
      </c>
      <c r="B530" s="23" t="s">
        <v>1165</v>
      </c>
      <c r="C530" s="16" t="s">
        <v>1153</v>
      </c>
      <c r="D530" s="16"/>
      <c r="E530" s="217">
        <v>31166.67</v>
      </c>
      <c r="F530" s="16">
        <f t="shared" si="14"/>
        <v>90266.600000000064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spans="1:26" ht="15.75" customHeight="1" x14ac:dyDescent="0.25">
      <c r="A531" s="23" t="s">
        <v>1341</v>
      </c>
      <c r="B531" s="23" t="s">
        <v>1167</v>
      </c>
      <c r="C531" s="16" t="s">
        <v>1342</v>
      </c>
      <c r="D531" s="16"/>
      <c r="E531" s="217">
        <v>90266.6</v>
      </c>
      <c r="F531" s="16">
        <f t="shared" si="14"/>
        <v>0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ht="15.75" customHeight="1" x14ac:dyDescent="0.25">
      <c r="A532" s="23" t="s">
        <v>1341</v>
      </c>
      <c r="B532" s="23" t="s">
        <v>1167</v>
      </c>
      <c r="C532" s="16" t="s">
        <v>1343</v>
      </c>
      <c r="D532" s="16">
        <v>180000</v>
      </c>
      <c r="E532" s="217"/>
      <c r="F532" s="16">
        <f t="shared" si="14"/>
        <v>180000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spans="1:26" ht="15.75" customHeight="1" x14ac:dyDescent="0.25">
      <c r="A533" s="23" t="s">
        <v>1341</v>
      </c>
      <c r="B533" s="23" t="s">
        <v>1167</v>
      </c>
      <c r="C533" s="16" t="s">
        <v>1219</v>
      </c>
      <c r="D533" s="16">
        <v>18000</v>
      </c>
      <c r="E533" s="217"/>
      <c r="F533" s="16">
        <f t="shared" si="14"/>
        <v>198000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ht="15.75" customHeight="1" x14ac:dyDescent="0.25">
      <c r="A534" s="23" t="s">
        <v>1166</v>
      </c>
      <c r="B534" s="23" t="s">
        <v>1167</v>
      </c>
      <c r="C534" s="16" t="s">
        <v>1153</v>
      </c>
      <c r="D534" s="16"/>
      <c r="E534" s="217">
        <v>31166.67</v>
      </c>
      <c r="F534" s="16">
        <f t="shared" si="14"/>
        <v>166833.33000000002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spans="1:26" ht="15.75" customHeight="1" x14ac:dyDescent="0.25">
      <c r="A535" s="23" t="s">
        <v>1168</v>
      </c>
      <c r="B535" s="23" t="s">
        <v>1169</v>
      </c>
      <c r="C535" s="16" t="s">
        <v>1153</v>
      </c>
      <c r="D535" s="16"/>
      <c r="E535" s="217">
        <v>31166.67</v>
      </c>
      <c r="F535" s="16">
        <f t="shared" si="14"/>
        <v>135666.66000000003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ht="15.75" customHeight="1" x14ac:dyDescent="0.25">
      <c r="A536" s="23" t="s">
        <v>1248</v>
      </c>
      <c r="B536" s="23" t="s">
        <v>1184</v>
      </c>
      <c r="C536" s="16" t="s">
        <v>1153</v>
      </c>
      <c r="D536" s="16"/>
      <c r="E536" s="217">
        <v>27999.88</v>
      </c>
      <c r="F536" s="16">
        <f t="shared" si="14"/>
        <v>107666.78000000003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spans="1:26" ht="15.75" customHeight="1" x14ac:dyDescent="0.25">
      <c r="A537" s="23" t="s">
        <v>1344</v>
      </c>
      <c r="B537" s="23"/>
      <c r="C537" s="16" t="s">
        <v>1345</v>
      </c>
      <c r="D537" s="16">
        <v>100000</v>
      </c>
      <c r="E537" s="217"/>
      <c r="F537" s="16">
        <f t="shared" si="14"/>
        <v>207666.78000000003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ht="15.75" customHeight="1" x14ac:dyDescent="0.25">
      <c r="A538" s="23" t="s">
        <v>1344</v>
      </c>
      <c r="B538" s="23" t="s">
        <v>761</v>
      </c>
      <c r="C538" s="16" t="s">
        <v>1346</v>
      </c>
      <c r="D538" s="16">
        <v>10000</v>
      </c>
      <c r="E538" s="217"/>
      <c r="F538" s="16">
        <f t="shared" si="14"/>
        <v>217666.78000000003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ht="15.75" customHeight="1" x14ac:dyDescent="0.25">
      <c r="A539" s="23" t="s">
        <v>1173</v>
      </c>
      <c r="B539" s="23" t="s">
        <v>509</v>
      </c>
      <c r="C539" s="16" t="s">
        <v>1153</v>
      </c>
      <c r="D539" s="16"/>
      <c r="E539" s="217">
        <v>36666.67</v>
      </c>
      <c r="F539" s="16">
        <f t="shared" si="14"/>
        <v>181000.11000000004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spans="1:26" ht="15.75" customHeight="1" x14ac:dyDescent="0.25">
      <c r="A540" s="23" t="s">
        <v>1174</v>
      </c>
      <c r="B540" s="23" t="s">
        <v>510</v>
      </c>
      <c r="C540" s="16" t="s">
        <v>1153</v>
      </c>
      <c r="D540" s="16"/>
      <c r="E540" s="217">
        <v>36666.67</v>
      </c>
      <c r="F540" s="16">
        <f t="shared" si="14"/>
        <v>144333.44000000006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ht="15.75" customHeight="1" x14ac:dyDescent="0.25">
      <c r="A541" s="23" t="s">
        <v>1175</v>
      </c>
      <c r="B541" s="23" t="s">
        <v>511</v>
      </c>
      <c r="C541" s="16" t="s">
        <v>1153</v>
      </c>
      <c r="D541" s="16"/>
      <c r="E541" s="217">
        <v>36666.67</v>
      </c>
      <c r="F541" s="16">
        <f t="shared" si="14"/>
        <v>107666.77000000006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spans="1:26" ht="15.75" customHeight="1" x14ac:dyDescent="0.25">
      <c r="A542" s="23" t="s">
        <v>1181</v>
      </c>
      <c r="B542" s="23" t="s">
        <v>514</v>
      </c>
      <c r="C542" s="16" t="s">
        <v>1153</v>
      </c>
      <c r="D542" s="16"/>
      <c r="E542" s="217">
        <v>39477.82</v>
      </c>
      <c r="F542" s="16">
        <f t="shared" si="14"/>
        <v>68188.95000000007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ht="15.75" customHeight="1" x14ac:dyDescent="0.25">
      <c r="A543" s="23" t="s">
        <v>1182</v>
      </c>
      <c r="B543" s="23" t="s">
        <v>515</v>
      </c>
      <c r="C543" s="16" t="s">
        <v>1153</v>
      </c>
      <c r="D543" s="16"/>
      <c r="E543" s="217">
        <v>39477.82</v>
      </c>
      <c r="F543" s="16">
        <f t="shared" si="14"/>
        <v>28711.13000000007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ht="15.75" customHeight="1" x14ac:dyDescent="0.25">
      <c r="A544" s="231">
        <v>43656</v>
      </c>
      <c r="B544" s="23" t="s">
        <v>516</v>
      </c>
      <c r="C544" s="52" t="s">
        <v>1347</v>
      </c>
      <c r="D544" s="16">
        <v>300000</v>
      </c>
      <c r="E544" s="217"/>
      <c r="F544" s="16">
        <f t="shared" si="14"/>
        <v>328711.13000000006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ht="15.75" customHeight="1" x14ac:dyDescent="0.25">
      <c r="A545" s="23" t="s">
        <v>1348</v>
      </c>
      <c r="B545" s="23" t="s">
        <v>593</v>
      </c>
      <c r="C545" s="52" t="s">
        <v>1349</v>
      </c>
      <c r="D545" s="16"/>
      <c r="E545" s="217">
        <v>300000</v>
      </c>
      <c r="F545" s="16">
        <f t="shared" si="14"/>
        <v>28711.130000000063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ht="15.75" customHeight="1" x14ac:dyDescent="0.25">
      <c r="A546" s="23" t="s">
        <v>1199</v>
      </c>
      <c r="B546" s="23" t="s">
        <v>1184</v>
      </c>
      <c r="C546" s="16" t="s">
        <v>1153</v>
      </c>
      <c r="D546" s="16"/>
      <c r="E546" s="217">
        <v>14355.57</v>
      </c>
      <c r="F546" s="16">
        <f t="shared" si="14"/>
        <v>14355.560000000063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spans="1:26" ht="15.75" customHeight="1" x14ac:dyDescent="0.25">
      <c r="A547" s="227">
        <v>43872</v>
      </c>
      <c r="B547" s="44" t="s">
        <v>593</v>
      </c>
      <c r="C547" s="52" t="s">
        <v>1350</v>
      </c>
      <c r="D547" s="16">
        <v>300000</v>
      </c>
      <c r="E547" s="217"/>
      <c r="F547" s="16">
        <f t="shared" si="14"/>
        <v>314355.56000000006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spans="1:26" ht="15.75" customHeight="1" x14ac:dyDescent="0.25">
      <c r="A548" s="231">
        <v>43872</v>
      </c>
      <c r="B548" s="23" t="s">
        <v>761</v>
      </c>
      <c r="C548" s="16" t="s">
        <v>1346</v>
      </c>
      <c r="D548" s="16">
        <v>30000</v>
      </c>
      <c r="E548" s="217"/>
      <c r="F548" s="16">
        <f t="shared" si="14"/>
        <v>344355.56000000006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spans="1:26" ht="15.75" customHeight="1" x14ac:dyDescent="0.25">
      <c r="A549" s="23" t="s">
        <v>1200</v>
      </c>
      <c r="B549" s="23" t="s">
        <v>1186</v>
      </c>
      <c r="C549" s="16" t="s">
        <v>1153</v>
      </c>
      <c r="D549" s="16"/>
      <c r="E549" s="217">
        <v>14355.57</v>
      </c>
      <c r="F549" s="16">
        <f t="shared" si="14"/>
        <v>329999.99000000005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ht="15.75" customHeight="1" x14ac:dyDescent="0.25">
      <c r="A550" s="23" t="s">
        <v>1201</v>
      </c>
      <c r="B550" s="23" t="s">
        <v>1202</v>
      </c>
      <c r="C550" s="16" t="s">
        <v>1153</v>
      </c>
      <c r="D550" s="16"/>
      <c r="E550" s="217">
        <v>27500</v>
      </c>
      <c r="F550" s="16">
        <f t="shared" si="14"/>
        <v>302499.99000000005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ht="15.75" customHeight="1" x14ac:dyDescent="0.25">
      <c r="A551" s="23" t="s">
        <v>1203</v>
      </c>
      <c r="B551" s="23" t="s">
        <v>1203</v>
      </c>
      <c r="C551" s="16" t="s">
        <v>1153</v>
      </c>
      <c r="D551" s="16"/>
      <c r="E551" s="217">
        <v>27500</v>
      </c>
      <c r="F551" s="16">
        <f t="shared" si="14"/>
        <v>274999.99000000005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spans="1:26" ht="15.75" customHeight="1" x14ac:dyDescent="0.25">
      <c r="A552" s="23" t="s">
        <v>1204</v>
      </c>
      <c r="B552" s="23" t="s">
        <v>1204</v>
      </c>
      <c r="C552" s="16" t="s">
        <v>1153</v>
      </c>
      <c r="D552" s="16"/>
      <c r="E552" s="217">
        <v>27500</v>
      </c>
      <c r="F552" s="16">
        <f t="shared" si="14"/>
        <v>247499.99000000005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spans="1:26" ht="15.75" customHeight="1" x14ac:dyDescent="0.25">
      <c r="A553" s="23" t="s">
        <v>1205</v>
      </c>
      <c r="B553" s="23" t="s">
        <v>1205</v>
      </c>
      <c r="C553" s="16" t="s">
        <v>1153</v>
      </c>
      <c r="D553" s="16"/>
      <c r="E553" s="217">
        <v>27500</v>
      </c>
      <c r="F553" s="16">
        <f t="shared" si="14"/>
        <v>219999.99000000005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ht="15.75" customHeight="1" x14ac:dyDescent="0.25">
      <c r="A554" s="23" t="s">
        <v>1206</v>
      </c>
      <c r="B554" s="23" t="s">
        <v>1206</v>
      </c>
      <c r="C554" s="16" t="s">
        <v>1153</v>
      </c>
      <c r="D554" s="16"/>
      <c r="E554" s="217">
        <v>27500</v>
      </c>
      <c r="F554" s="16">
        <f t="shared" si="14"/>
        <v>192499.99000000005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spans="1:26" ht="15.75" customHeight="1" x14ac:dyDescent="0.25">
      <c r="A555" s="23" t="s">
        <v>1207</v>
      </c>
      <c r="B555" s="23" t="s">
        <v>1207</v>
      </c>
      <c r="C555" s="16" t="s">
        <v>1153</v>
      </c>
      <c r="D555" s="16"/>
      <c r="E555" s="217">
        <v>27500</v>
      </c>
      <c r="F555" s="16">
        <f t="shared" si="14"/>
        <v>164999.99000000005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spans="1:26" ht="15.75" customHeight="1" x14ac:dyDescent="0.25">
      <c r="A556" s="23" t="s">
        <v>1208</v>
      </c>
      <c r="B556" s="23" t="s">
        <v>1208</v>
      </c>
      <c r="C556" s="16" t="s">
        <v>1153</v>
      </c>
      <c r="D556" s="16"/>
      <c r="E556" s="217">
        <v>27500</v>
      </c>
      <c r="F556" s="16">
        <f t="shared" si="14"/>
        <v>137499.99000000005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spans="1:26" ht="15.75" customHeight="1" x14ac:dyDescent="0.25">
      <c r="A557" s="23" t="s">
        <v>1209</v>
      </c>
      <c r="B557" s="23" t="s">
        <v>1209</v>
      </c>
      <c r="C557" s="16" t="s">
        <v>1153</v>
      </c>
      <c r="D557" s="16"/>
      <c r="E557" s="217">
        <v>27500</v>
      </c>
      <c r="F557" s="16">
        <f t="shared" si="14"/>
        <v>109999.99000000005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ht="15.75" customHeight="1" x14ac:dyDescent="0.25">
      <c r="A558" s="23" t="s">
        <v>1210</v>
      </c>
      <c r="B558" s="23" t="s">
        <v>1210</v>
      </c>
      <c r="C558" s="16" t="s">
        <v>1153</v>
      </c>
      <c r="D558" s="16"/>
      <c r="E558" s="217">
        <v>27500</v>
      </c>
      <c r="F558" s="16">
        <f t="shared" si="14"/>
        <v>82499.990000000049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spans="1:26" ht="15.75" customHeight="1" x14ac:dyDescent="0.25">
      <c r="A559" s="23" t="s">
        <v>1211</v>
      </c>
      <c r="B559" s="23" t="s">
        <v>1211</v>
      </c>
      <c r="C559" s="16" t="s">
        <v>1153</v>
      </c>
      <c r="D559" s="16"/>
      <c r="E559" s="217">
        <v>27500</v>
      </c>
      <c r="F559" s="16">
        <f t="shared" si="14"/>
        <v>54999.990000000049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spans="1:26" ht="15.75" customHeight="1" x14ac:dyDescent="0.25">
      <c r="A560" s="44" t="s">
        <v>1351</v>
      </c>
      <c r="B560" s="44" t="s">
        <v>596</v>
      </c>
      <c r="C560" s="52" t="s">
        <v>1352</v>
      </c>
      <c r="D560" s="16">
        <v>27500</v>
      </c>
      <c r="E560" s="217"/>
      <c r="F560" s="16">
        <f t="shared" si="14"/>
        <v>82499.990000000049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ht="15.75" customHeight="1" x14ac:dyDescent="0.25">
      <c r="A561" s="23" t="s">
        <v>1212</v>
      </c>
      <c r="B561" s="23" t="s">
        <v>1212</v>
      </c>
      <c r="C561" s="16" t="s">
        <v>1153</v>
      </c>
      <c r="D561" s="16"/>
      <c r="E561" s="217">
        <v>27500</v>
      </c>
      <c r="F561" s="16">
        <f t="shared" si="14"/>
        <v>54999.990000000049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spans="1:26" ht="15.75" customHeight="1" x14ac:dyDescent="0.25">
      <c r="A562" s="23" t="s">
        <v>1213</v>
      </c>
      <c r="B562" s="23" t="s">
        <v>1213</v>
      </c>
      <c r="C562" s="16" t="s">
        <v>1153</v>
      </c>
      <c r="D562" s="16"/>
      <c r="E562" s="217">
        <v>27500</v>
      </c>
      <c r="F562" s="16">
        <f t="shared" si="14"/>
        <v>27499.990000000049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spans="1:26" ht="15.75" customHeight="1" x14ac:dyDescent="0.25">
      <c r="A563" s="23" t="s">
        <v>1214</v>
      </c>
      <c r="B563" s="23" t="s">
        <v>1214</v>
      </c>
      <c r="C563" s="16" t="s">
        <v>1153</v>
      </c>
      <c r="D563" s="16"/>
      <c r="E563" s="217">
        <v>27500</v>
      </c>
      <c r="F563" s="16">
        <f t="shared" si="14"/>
        <v>-9.9999999511055648E-3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ht="15.75" customHeight="1" x14ac:dyDescent="0.25">
      <c r="A564" s="241">
        <v>44564</v>
      </c>
      <c r="B564" s="31" t="s">
        <v>596</v>
      </c>
      <c r="C564" s="58" t="s">
        <v>828</v>
      </c>
      <c r="D564" s="43">
        <v>500000</v>
      </c>
      <c r="E564" s="217"/>
      <c r="F564" s="16">
        <f t="shared" si="14"/>
        <v>499999.99000000005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spans="1:26" ht="15.75" customHeight="1" x14ac:dyDescent="0.25">
      <c r="A565" s="241">
        <v>44564</v>
      </c>
      <c r="B565" s="23" t="s">
        <v>761</v>
      </c>
      <c r="C565" s="16" t="s">
        <v>1346</v>
      </c>
      <c r="D565" s="43">
        <v>50000</v>
      </c>
      <c r="E565" s="217"/>
      <c r="F565" s="16">
        <f t="shared" si="14"/>
        <v>549999.99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ht="15.75" customHeight="1" x14ac:dyDescent="0.25">
      <c r="A566" s="223">
        <v>44642</v>
      </c>
      <c r="B566" s="223">
        <v>44642</v>
      </c>
      <c r="C566" s="16" t="s">
        <v>1153</v>
      </c>
      <c r="D566" s="16"/>
      <c r="E566" s="224">
        <v>45833.33</v>
      </c>
      <c r="F566" s="16">
        <f t="shared" si="14"/>
        <v>504166.66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ht="15.75" customHeight="1" x14ac:dyDescent="0.25">
      <c r="A567" s="223">
        <v>44673</v>
      </c>
      <c r="B567" s="223">
        <v>44673</v>
      </c>
      <c r="C567" s="16" t="s">
        <v>1153</v>
      </c>
      <c r="D567" s="16"/>
      <c r="E567" s="224">
        <v>45833.33</v>
      </c>
      <c r="F567" s="16">
        <f t="shared" si="14"/>
        <v>458333.32999999996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ht="15.75" customHeight="1" x14ac:dyDescent="0.25">
      <c r="A568" s="229">
        <v>44682</v>
      </c>
      <c r="B568" s="228">
        <v>44682</v>
      </c>
      <c r="C568" s="16" t="s">
        <v>1153</v>
      </c>
      <c r="D568" s="16"/>
      <c r="E568" s="224">
        <v>45833.33</v>
      </c>
      <c r="F568" s="16">
        <f t="shared" si="14"/>
        <v>412499.99999999994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spans="1:26" ht="15.75" customHeight="1" x14ac:dyDescent="0.25">
      <c r="A569" s="228">
        <v>44713</v>
      </c>
      <c r="B569" s="228">
        <v>44713</v>
      </c>
      <c r="C569" s="16" t="s">
        <v>1153</v>
      </c>
      <c r="D569" s="16"/>
      <c r="E569" s="224">
        <v>45833.33</v>
      </c>
      <c r="F569" s="16">
        <f t="shared" si="14"/>
        <v>366666.66999999993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ht="15.75" customHeight="1" x14ac:dyDescent="0.25">
      <c r="A570" s="228">
        <v>44743</v>
      </c>
      <c r="B570" s="228">
        <v>44743</v>
      </c>
      <c r="C570" s="16" t="s">
        <v>1153</v>
      </c>
      <c r="D570" s="16"/>
      <c r="E570" s="224">
        <v>45833.33</v>
      </c>
      <c r="F570" s="16">
        <f t="shared" si="14"/>
        <v>320833.33999999991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ht="15.75" customHeight="1" x14ac:dyDescent="0.25">
      <c r="A571" s="228">
        <v>44774</v>
      </c>
      <c r="B571" s="228">
        <v>44774</v>
      </c>
      <c r="C571" s="16" t="s">
        <v>1153</v>
      </c>
      <c r="D571" s="16"/>
      <c r="E571" s="224">
        <v>45833.33</v>
      </c>
      <c r="F571" s="16">
        <f t="shared" si="14"/>
        <v>275000.00999999989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ht="15.75" customHeight="1" x14ac:dyDescent="0.25">
      <c r="A572" s="242" t="s">
        <v>1292</v>
      </c>
      <c r="B572" s="234" t="s">
        <v>1292</v>
      </c>
      <c r="C572" s="234" t="s">
        <v>1153</v>
      </c>
      <c r="D572" s="16"/>
      <c r="E572" s="230">
        <v>45833.33</v>
      </c>
      <c r="F572" s="16">
        <f t="shared" si="14"/>
        <v>229166.67999999988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1:26" ht="15.75" customHeight="1" x14ac:dyDescent="0.25">
      <c r="A573" s="235">
        <v>44835</v>
      </c>
      <c r="B573" s="236">
        <v>44835</v>
      </c>
      <c r="C573" s="237" t="s">
        <v>1153</v>
      </c>
      <c r="D573" s="16"/>
      <c r="E573" s="230">
        <v>45833.33</v>
      </c>
      <c r="F573" s="16">
        <f t="shared" si="14"/>
        <v>183333.34999999986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ht="15.75" customHeight="1" x14ac:dyDescent="0.25">
      <c r="A574" s="238">
        <v>44866</v>
      </c>
      <c r="B574" s="238">
        <v>44866</v>
      </c>
      <c r="C574" s="237" t="s">
        <v>1153</v>
      </c>
      <c r="D574" s="16"/>
      <c r="E574" s="230">
        <v>45833.33</v>
      </c>
      <c r="F574" s="16">
        <f t="shared" si="14"/>
        <v>137500.01999999984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ht="15.75" customHeight="1" x14ac:dyDescent="0.25">
      <c r="A575" s="238">
        <v>44896</v>
      </c>
      <c r="B575" s="238">
        <v>44896</v>
      </c>
      <c r="C575" s="237" t="s">
        <v>1153</v>
      </c>
      <c r="D575" s="16"/>
      <c r="E575" s="230">
        <v>45833.33</v>
      </c>
      <c r="F575" s="16">
        <f t="shared" si="14"/>
        <v>91666.689999999842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ht="15.75" customHeight="1" x14ac:dyDescent="0.25">
      <c r="A576" s="23"/>
      <c r="B576" s="23"/>
      <c r="C576" s="16"/>
      <c r="D576" s="16"/>
      <c r="E576" s="217"/>
      <c r="F576" s="16">
        <f t="shared" si="14"/>
        <v>91666.689999999842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spans="1:26" ht="15.75" customHeight="1" x14ac:dyDescent="0.25">
      <c r="A577" s="23"/>
      <c r="B577" s="23"/>
      <c r="C577" s="16"/>
      <c r="D577" s="16"/>
      <c r="E577" s="217"/>
      <c r="F577" s="16">
        <f t="shared" si="14"/>
        <v>91666.689999999842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spans="1:26" ht="15.75" customHeight="1" x14ac:dyDescent="0.25">
      <c r="A578" s="23"/>
      <c r="B578" s="23"/>
      <c r="C578" s="16"/>
      <c r="D578" s="16"/>
      <c r="E578" s="217"/>
      <c r="F578" s="16">
        <f t="shared" si="14"/>
        <v>91666.689999999842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ht="15.75" customHeight="1" x14ac:dyDescent="0.25">
      <c r="A579" s="23"/>
      <c r="B579" s="23"/>
      <c r="C579" s="16"/>
      <c r="D579" s="16"/>
      <c r="E579" s="217"/>
      <c r="F579" s="16">
        <f t="shared" si="14"/>
        <v>91666.689999999842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ht="15.75" customHeight="1" x14ac:dyDescent="0.25">
      <c r="A580" s="23"/>
      <c r="B580" s="23"/>
      <c r="C580" s="16"/>
      <c r="D580" s="16"/>
      <c r="E580" s="217"/>
      <c r="F580" s="16">
        <f t="shared" si="14"/>
        <v>91666.689999999842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ht="15.75" customHeight="1" x14ac:dyDescent="0.25">
      <c r="A581" s="23"/>
      <c r="B581" s="23"/>
      <c r="C581" s="16"/>
      <c r="D581" s="16"/>
      <c r="E581" s="217"/>
      <c r="F581" s="16">
        <f t="shared" si="14"/>
        <v>91666.689999999842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spans="1:26" ht="15.75" customHeight="1" x14ac:dyDescent="0.25">
      <c r="A582" s="23"/>
      <c r="B582" s="23"/>
      <c r="C582" s="16"/>
      <c r="D582" s="16"/>
      <c r="E582" s="217"/>
      <c r="F582" s="16">
        <f t="shared" si="14"/>
        <v>91666.689999999842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ht="15.75" customHeight="1" x14ac:dyDescent="0.25">
      <c r="A583" s="23"/>
      <c r="B583" s="23"/>
      <c r="C583" s="16"/>
      <c r="D583" s="16">
        <f t="shared" ref="D583:E583" si="15">SUM(D523:D548)</f>
        <v>938000</v>
      </c>
      <c r="E583" s="217">
        <f t="shared" si="15"/>
        <v>874077.72999999986</v>
      </c>
      <c r="F583" s="16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spans="1:26" ht="15.75" customHeight="1" x14ac:dyDescent="0.25">
      <c r="A584" s="23"/>
      <c r="B584" s="23"/>
      <c r="C584" s="16"/>
      <c r="D584" s="16"/>
      <c r="E584" s="222" t="s">
        <v>12</v>
      </c>
      <c r="F584" s="218">
        <f>F582</f>
        <v>91666.689999999842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ht="15.75" customHeight="1" x14ac:dyDescent="0.25">
      <c r="A585" s="23"/>
      <c r="B585" s="23"/>
      <c r="C585" s="16"/>
      <c r="D585" s="16"/>
      <c r="E585" s="217"/>
      <c r="F585" s="218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spans="1:26" ht="15.75" customHeight="1" x14ac:dyDescent="0.25">
      <c r="A586" s="23"/>
      <c r="B586" s="23"/>
      <c r="C586" s="16"/>
      <c r="D586" s="16"/>
      <c r="E586" s="217"/>
      <c r="F586" s="218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ht="15.75" customHeight="1" x14ac:dyDescent="0.25">
      <c r="A587" s="23"/>
      <c r="B587" s="23"/>
      <c r="C587" s="16"/>
      <c r="D587" s="16"/>
      <c r="E587" s="217"/>
      <c r="F587" s="218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ht="15.75" customHeight="1" x14ac:dyDescent="0.25">
      <c r="A588" s="23"/>
      <c r="B588" s="23"/>
      <c r="C588" s="218" t="s">
        <v>1146</v>
      </c>
      <c r="D588" s="16"/>
      <c r="E588" s="217"/>
      <c r="F588" s="16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spans="1:26" ht="15.75" customHeight="1" x14ac:dyDescent="0.25">
      <c r="A589" s="219" t="s">
        <v>1147</v>
      </c>
      <c r="B589" s="23"/>
      <c r="C589" s="239" t="s">
        <v>23</v>
      </c>
      <c r="D589" s="218" t="s">
        <v>1149</v>
      </c>
      <c r="E589" s="222" t="s">
        <v>1353</v>
      </c>
      <c r="F589" s="16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spans="1:26" ht="15.75" customHeight="1" x14ac:dyDescent="0.25">
      <c r="A590" s="219" t="s">
        <v>549</v>
      </c>
      <c r="B590" s="219" t="s">
        <v>550</v>
      </c>
      <c r="C590" s="221" t="s">
        <v>551</v>
      </c>
      <c r="D590" s="221" t="s">
        <v>552</v>
      </c>
      <c r="E590" s="222" t="s">
        <v>553</v>
      </c>
      <c r="F590" s="221" t="s">
        <v>554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spans="1:26" ht="15.75" customHeight="1" x14ac:dyDescent="0.25">
      <c r="A591" s="225">
        <v>43101</v>
      </c>
      <c r="B591" s="23"/>
      <c r="C591" s="16" t="s">
        <v>19</v>
      </c>
      <c r="D591" s="16"/>
      <c r="E591" s="217"/>
      <c r="F591" s="16">
        <v>36666.630000000136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1:26" ht="15.75" customHeight="1" x14ac:dyDescent="0.25">
      <c r="A592" s="23" t="s">
        <v>1151</v>
      </c>
      <c r="B592" s="23" t="s">
        <v>1152</v>
      </c>
      <c r="C592" s="16" t="s">
        <v>1153</v>
      </c>
      <c r="D592" s="16"/>
      <c r="E592" s="217">
        <v>36666.65</v>
      </c>
      <c r="F592" s="16">
        <f t="shared" ref="F592:F607" si="16">F591+D592-E592</f>
        <v>-1.9999999865831342E-2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1:26" ht="15.75" customHeight="1" x14ac:dyDescent="0.25">
      <c r="A593" s="23">
        <v>43377</v>
      </c>
      <c r="B593" s="23" t="s">
        <v>593</v>
      </c>
      <c r="C593" s="16" t="s">
        <v>1354</v>
      </c>
      <c r="D593" s="16">
        <v>400000</v>
      </c>
      <c r="E593" s="217"/>
      <c r="F593" s="16">
        <f t="shared" si="16"/>
        <v>399999.98000000016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ht="15.75" customHeight="1" x14ac:dyDescent="0.25">
      <c r="A594" s="23">
        <v>43377</v>
      </c>
      <c r="B594" s="23" t="s">
        <v>761</v>
      </c>
      <c r="C594" s="16" t="s">
        <v>1273</v>
      </c>
      <c r="D594" s="16">
        <v>40000</v>
      </c>
      <c r="E594" s="217"/>
      <c r="F594" s="16">
        <f t="shared" si="16"/>
        <v>439999.98000000016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spans="1:26" ht="15.75" customHeight="1" x14ac:dyDescent="0.25">
      <c r="A595" s="23" t="s">
        <v>1160</v>
      </c>
      <c r="B595" s="23" t="s">
        <v>1161</v>
      </c>
      <c r="C595" s="16" t="s">
        <v>1153</v>
      </c>
      <c r="D595" s="16"/>
      <c r="E595" s="217">
        <v>36666.67</v>
      </c>
      <c r="F595" s="16">
        <f t="shared" si="16"/>
        <v>403333.31000000017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ht="15.75" customHeight="1" x14ac:dyDescent="0.25">
      <c r="A596" s="23" t="s">
        <v>1162</v>
      </c>
      <c r="B596" s="23" t="s">
        <v>1163</v>
      </c>
      <c r="C596" s="16" t="s">
        <v>1153</v>
      </c>
      <c r="D596" s="16"/>
      <c r="E596" s="217">
        <v>36666.67</v>
      </c>
      <c r="F596" s="16">
        <f t="shared" si="16"/>
        <v>366666.64000000019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spans="1:26" ht="15.75" customHeight="1" x14ac:dyDescent="0.25">
      <c r="A597" s="23" t="s">
        <v>1164</v>
      </c>
      <c r="B597" s="23" t="s">
        <v>1165</v>
      </c>
      <c r="C597" s="16" t="s">
        <v>1153</v>
      </c>
      <c r="D597" s="16"/>
      <c r="E597" s="217">
        <v>36666.67</v>
      </c>
      <c r="F597" s="16">
        <f t="shared" si="16"/>
        <v>329999.9700000002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ht="15.75" customHeight="1" x14ac:dyDescent="0.25">
      <c r="A598" s="23" t="s">
        <v>1166</v>
      </c>
      <c r="B598" s="23" t="s">
        <v>1167</v>
      </c>
      <c r="C598" s="16" t="s">
        <v>1153</v>
      </c>
      <c r="D598" s="16"/>
      <c r="E598" s="217">
        <v>36666.67</v>
      </c>
      <c r="F598" s="16">
        <f t="shared" si="16"/>
        <v>293333.30000000022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ht="15.75" customHeight="1" x14ac:dyDescent="0.25">
      <c r="A599" s="23" t="s">
        <v>1168</v>
      </c>
      <c r="B599" s="23" t="s">
        <v>1169</v>
      </c>
      <c r="C599" s="16" t="s">
        <v>1153</v>
      </c>
      <c r="D599" s="16"/>
      <c r="E599" s="217">
        <v>36666.67</v>
      </c>
      <c r="F599" s="16">
        <f t="shared" si="16"/>
        <v>256666.63000000024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spans="1:26" ht="15.75" customHeight="1" x14ac:dyDescent="0.25">
      <c r="A600" s="23" t="s">
        <v>1248</v>
      </c>
      <c r="B600" s="23" t="s">
        <v>1184</v>
      </c>
      <c r="C600" s="16" t="s">
        <v>1153</v>
      </c>
      <c r="D600" s="16"/>
      <c r="E600" s="217">
        <v>36666.67</v>
      </c>
      <c r="F600" s="16">
        <f t="shared" si="16"/>
        <v>219999.96000000025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spans="1:26" ht="15.75" customHeight="1" x14ac:dyDescent="0.25">
      <c r="A601" s="23" t="s">
        <v>1225</v>
      </c>
      <c r="B601" s="23" t="s">
        <v>1186</v>
      </c>
      <c r="C601" s="16" t="s">
        <v>1153</v>
      </c>
      <c r="D601" s="16"/>
      <c r="E601" s="217">
        <v>36666.67</v>
      </c>
      <c r="F601" s="16">
        <f t="shared" si="16"/>
        <v>183333.29000000027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ht="15.75" customHeight="1" x14ac:dyDescent="0.25">
      <c r="A602" s="23" t="s">
        <v>1226</v>
      </c>
      <c r="B602" s="23" t="s">
        <v>1202</v>
      </c>
      <c r="C602" s="16" t="s">
        <v>1153</v>
      </c>
      <c r="D602" s="16"/>
      <c r="E602" s="217">
        <v>36666.67</v>
      </c>
      <c r="F602" s="16">
        <f t="shared" si="16"/>
        <v>146666.62000000029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spans="1:26" ht="15.75" customHeight="1" x14ac:dyDescent="0.25">
      <c r="A603" s="225">
        <v>43592</v>
      </c>
      <c r="B603" s="44" t="s">
        <v>593</v>
      </c>
      <c r="C603" s="52" t="s">
        <v>1355</v>
      </c>
      <c r="D603" s="16"/>
      <c r="E603" s="217">
        <v>50000</v>
      </c>
      <c r="F603" s="16">
        <f t="shared" si="16"/>
        <v>96666.620000000286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spans="1:26" ht="15.75" customHeight="1" x14ac:dyDescent="0.25">
      <c r="A604" s="44" t="s">
        <v>1233</v>
      </c>
      <c r="B604" s="44" t="s">
        <v>593</v>
      </c>
      <c r="C604" s="52" t="s">
        <v>1355</v>
      </c>
      <c r="D604" s="16"/>
      <c r="E604" s="217">
        <v>50000</v>
      </c>
      <c r="F604" s="16">
        <f t="shared" si="16"/>
        <v>46666.620000000286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spans="1:26" ht="15.75" customHeight="1" x14ac:dyDescent="0.25">
      <c r="A605" s="44" t="s">
        <v>1279</v>
      </c>
      <c r="B605" s="44" t="s">
        <v>593</v>
      </c>
      <c r="C605" s="52" t="s">
        <v>1355</v>
      </c>
      <c r="D605" s="16"/>
      <c r="E605" s="217">
        <v>50000</v>
      </c>
      <c r="F605" s="16">
        <f t="shared" si="16"/>
        <v>-3333.3799999997136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spans="1:26" ht="15.75" customHeight="1" x14ac:dyDescent="0.25">
      <c r="A606" s="23" t="s">
        <v>1182</v>
      </c>
      <c r="B606" s="23" t="s">
        <v>761</v>
      </c>
      <c r="C606" s="16" t="s">
        <v>1356</v>
      </c>
      <c r="D606" s="16">
        <v>3333.38</v>
      </c>
      <c r="E606" s="217"/>
      <c r="F606" s="16">
        <f t="shared" si="16"/>
        <v>2.8649083105847239E-10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spans="1:26" ht="15.75" customHeight="1" x14ac:dyDescent="0.25">
      <c r="A607" s="23"/>
      <c r="B607" s="23"/>
      <c r="C607" s="16"/>
      <c r="D607" s="16"/>
      <c r="E607" s="217"/>
      <c r="F607" s="16">
        <f t="shared" si="16"/>
        <v>2.8649083105847239E-10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ht="15.75" customHeight="1" x14ac:dyDescent="0.25">
      <c r="A608" s="23"/>
      <c r="B608" s="23"/>
      <c r="C608" s="16"/>
      <c r="D608" s="16">
        <f t="shared" ref="D608:E608" si="17">SUM(D591:D607)</f>
        <v>443333.38</v>
      </c>
      <c r="E608" s="217">
        <f t="shared" si="17"/>
        <v>480000.00999999995</v>
      </c>
      <c r="F608" s="16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spans="1:26" ht="15.75" customHeight="1" x14ac:dyDescent="0.25">
      <c r="A609" s="23"/>
      <c r="B609" s="23"/>
      <c r="C609" s="16"/>
      <c r="D609" s="16"/>
      <c r="E609" s="222" t="s">
        <v>12</v>
      </c>
      <c r="F609" s="218">
        <f>F607</f>
        <v>2.8649083105847239E-10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ht="15.75" customHeight="1" x14ac:dyDescent="0.25">
      <c r="A610" s="23"/>
      <c r="B610" s="23"/>
      <c r="C610" s="16"/>
      <c r="D610" s="16"/>
      <c r="E610" s="217"/>
      <c r="F610" s="218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ht="15.75" customHeight="1" x14ac:dyDescent="0.25">
      <c r="A611" s="23"/>
      <c r="B611" s="23"/>
      <c r="C611" s="16"/>
      <c r="D611" s="16"/>
      <c r="E611" s="217"/>
      <c r="F611" s="218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spans="1:26" ht="15.75" customHeight="1" x14ac:dyDescent="0.25">
      <c r="A612" s="23"/>
      <c r="B612" s="23"/>
      <c r="C612" s="16"/>
      <c r="D612" s="16"/>
      <c r="E612" s="217"/>
      <c r="F612" s="218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spans="1:26" ht="15.75" customHeight="1" x14ac:dyDescent="0.25">
      <c r="A613" s="23"/>
      <c r="B613" s="23"/>
      <c r="C613" s="218" t="s">
        <v>1146</v>
      </c>
      <c r="D613" s="16"/>
      <c r="E613" s="217"/>
      <c r="F613" s="16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ht="15.75" customHeight="1" x14ac:dyDescent="0.25">
      <c r="A614" s="219" t="s">
        <v>1147</v>
      </c>
      <c r="B614" s="219" t="s">
        <v>68</v>
      </c>
      <c r="C614" s="218" t="s">
        <v>1357</v>
      </c>
      <c r="D614" s="218" t="s">
        <v>1149</v>
      </c>
      <c r="E614" s="220" t="s">
        <v>1216</v>
      </c>
      <c r="F614" s="16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spans="1:26" ht="15.75" customHeight="1" x14ac:dyDescent="0.25">
      <c r="A615" s="219" t="s">
        <v>549</v>
      </c>
      <c r="B615" s="219" t="s">
        <v>550</v>
      </c>
      <c r="C615" s="221" t="s">
        <v>551</v>
      </c>
      <c r="D615" s="221" t="s">
        <v>552</v>
      </c>
      <c r="E615" s="222" t="s">
        <v>553</v>
      </c>
      <c r="F615" s="221" t="s">
        <v>554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ht="15.75" customHeight="1" x14ac:dyDescent="0.25">
      <c r="A616" s="23">
        <v>43101</v>
      </c>
      <c r="B616" s="23"/>
      <c r="C616" s="16" t="s">
        <v>19</v>
      </c>
      <c r="D616" s="16"/>
      <c r="E616" s="217"/>
      <c r="F616" s="16">
        <v>11000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spans="1:26" ht="15.75" customHeight="1" x14ac:dyDescent="0.25">
      <c r="A617" s="23" t="s">
        <v>1151</v>
      </c>
      <c r="B617" s="23" t="s">
        <v>761</v>
      </c>
      <c r="C617" s="16" t="s">
        <v>1153</v>
      </c>
      <c r="D617" s="16"/>
      <c r="E617" s="217">
        <v>11000</v>
      </c>
      <c r="F617" s="16">
        <f t="shared" ref="F617:F668" si="18">F616+D617-E617</f>
        <v>0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spans="1:26" ht="15.75" customHeight="1" x14ac:dyDescent="0.25">
      <c r="A618" s="23" t="s">
        <v>1164</v>
      </c>
      <c r="B618" s="23" t="s">
        <v>1165</v>
      </c>
      <c r="C618" s="16" t="s">
        <v>1153</v>
      </c>
      <c r="D618" s="16"/>
      <c r="E618" s="217">
        <v>27500</v>
      </c>
      <c r="F618" s="16">
        <f t="shared" si="18"/>
        <v>-27500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spans="1:26" ht="15.75" customHeight="1" x14ac:dyDescent="0.25">
      <c r="A619" s="23" t="s">
        <v>1358</v>
      </c>
      <c r="B619" s="23" t="s">
        <v>1359</v>
      </c>
      <c r="C619" s="16" t="s">
        <v>1343</v>
      </c>
      <c r="D619" s="16">
        <v>250000</v>
      </c>
      <c r="E619" s="217"/>
      <c r="F619" s="16">
        <f t="shared" si="18"/>
        <v>222500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ht="15.75" customHeight="1" x14ac:dyDescent="0.25">
      <c r="A620" s="23" t="s">
        <v>1358</v>
      </c>
      <c r="B620" s="23" t="s">
        <v>761</v>
      </c>
      <c r="C620" s="16" t="s">
        <v>1360</v>
      </c>
      <c r="D620" s="16">
        <v>25000</v>
      </c>
      <c r="E620" s="217"/>
      <c r="F620" s="16">
        <f t="shared" si="18"/>
        <v>247500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spans="1:26" ht="15.75" customHeight="1" x14ac:dyDescent="0.25">
      <c r="A621" s="23" t="s">
        <v>1166</v>
      </c>
      <c r="B621" s="23" t="s">
        <v>1167</v>
      </c>
      <c r="C621" s="16" t="s">
        <v>1153</v>
      </c>
      <c r="D621" s="16"/>
      <c r="E621" s="217">
        <v>27500</v>
      </c>
      <c r="F621" s="16">
        <f t="shared" si="18"/>
        <v>220000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spans="1:26" ht="15.75" customHeight="1" x14ac:dyDescent="0.25">
      <c r="A622" s="23" t="s">
        <v>1168</v>
      </c>
      <c r="B622" s="23" t="s">
        <v>1169</v>
      </c>
      <c r="C622" s="16" t="s">
        <v>1153</v>
      </c>
      <c r="D622" s="16"/>
      <c r="E622" s="217">
        <v>27500</v>
      </c>
      <c r="F622" s="16">
        <f t="shared" si="18"/>
        <v>192500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ht="15.75" customHeight="1" x14ac:dyDescent="0.25">
      <c r="A623" s="23" t="s">
        <v>1248</v>
      </c>
      <c r="B623" s="23" t="s">
        <v>1184</v>
      </c>
      <c r="C623" s="16" t="s">
        <v>1153</v>
      </c>
      <c r="D623" s="16"/>
      <c r="E623" s="217">
        <v>27500</v>
      </c>
      <c r="F623" s="16">
        <f t="shared" si="18"/>
        <v>165000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ht="15.75" customHeight="1" x14ac:dyDescent="0.25">
      <c r="A624" s="23" t="s">
        <v>1225</v>
      </c>
      <c r="B624" s="23" t="s">
        <v>1186</v>
      </c>
      <c r="C624" s="16" t="s">
        <v>1153</v>
      </c>
      <c r="D624" s="16"/>
      <c r="E624" s="217">
        <v>27500</v>
      </c>
      <c r="F624" s="16">
        <f t="shared" si="18"/>
        <v>137500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ht="15.75" customHeight="1" x14ac:dyDescent="0.25">
      <c r="A625" s="23" t="s">
        <v>1226</v>
      </c>
      <c r="B625" s="23" t="s">
        <v>1202</v>
      </c>
      <c r="C625" s="16" t="s">
        <v>1153</v>
      </c>
      <c r="D625" s="16"/>
      <c r="E625" s="217">
        <v>27500</v>
      </c>
      <c r="F625" s="16">
        <f t="shared" si="18"/>
        <v>110000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ht="15.75" customHeight="1" x14ac:dyDescent="0.25">
      <c r="A626" s="23" t="s">
        <v>1172</v>
      </c>
      <c r="B626" s="23" t="s">
        <v>508</v>
      </c>
      <c r="C626" s="16" t="s">
        <v>1153</v>
      </c>
      <c r="D626" s="16"/>
      <c r="E626" s="217">
        <v>27500</v>
      </c>
      <c r="F626" s="16">
        <f t="shared" si="18"/>
        <v>82500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spans="1:26" ht="15.75" customHeight="1" x14ac:dyDescent="0.25">
      <c r="A627" s="23" t="s">
        <v>1173</v>
      </c>
      <c r="B627" s="23" t="s">
        <v>509</v>
      </c>
      <c r="C627" s="16" t="s">
        <v>1153</v>
      </c>
      <c r="D627" s="16"/>
      <c r="E627" s="217">
        <v>27500</v>
      </c>
      <c r="F627" s="16">
        <f t="shared" si="18"/>
        <v>55000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spans="1:26" ht="15.75" customHeight="1" x14ac:dyDescent="0.25">
      <c r="A628" s="23" t="s">
        <v>1174</v>
      </c>
      <c r="B628" s="23" t="s">
        <v>510</v>
      </c>
      <c r="C628" s="16" t="s">
        <v>1153</v>
      </c>
      <c r="D628" s="16"/>
      <c r="E628" s="217">
        <v>27500</v>
      </c>
      <c r="F628" s="16">
        <f t="shared" si="18"/>
        <v>27500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spans="1:26" ht="15.75" customHeight="1" x14ac:dyDescent="0.25">
      <c r="A629" s="44" t="s">
        <v>1361</v>
      </c>
      <c r="B629" s="44" t="s">
        <v>1362</v>
      </c>
      <c r="C629" s="52" t="s">
        <v>1363</v>
      </c>
      <c r="D629" s="23">
        <v>150000</v>
      </c>
      <c r="E629" s="217"/>
      <c r="F629" s="16">
        <f t="shared" si="18"/>
        <v>177500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ht="15.75" customHeight="1" x14ac:dyDescent="0.25">
      <c r="A630" s="23" t="s">
        <v>1361</v>
      </c>
      <c r="B630" s="23" t="s">
        <v>761</v>
      </c>
      <c r="C630" s="16" t="s">
        <v>1360</v>
      </c>
      <c r="D630" s="16">
        <v>15000</v>
      </c>
      <c r="E630" s="217"/>
      <c r="F630" s="16">
        <f t="shared" si="18"/>
        <v>192500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spans="1:26" ht="15.75" customHeight="1" x14ac:dyDescent="0.25">
      <c r="A631" s="23" t="s">
        <v>1233</v>
      </c>
      <c r="B631" s="23" t="s">
        <v>6</v>
      </c>
      <c r="C631" s="16" t="s">
        <v>1153</v>
      </c>
      <c r="D631" s="16"/>
      <c r="E631" s="217">
        <v>13750</v>
      </c>
      <c r="F631" s="16">
        <f t="shared" si="18"/>
        <v>178750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ht="15.75" customHeight="1" x14ac:dyDescent="0.25">
      <c r="A632" s="225">
        <v>43745</v>
      </c>
      <c r="B632" s="44" t="s">
        <v>593</v>
      </c>
      <c r="C632" s="52" t="s">
        <v>1364</v>
      </c>
      <c r="D632" s="16"/>
      <c r="E632" s="217">
        <v>16500</v>
      </c>
      <c r="F632" s="16">
        <f t="shared" si="18"/>
        <v>162250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ht="15.75" customHeight="1" x14ac:dyDescent="0.25">
      <c r="A633" s="23" t="s">
        <v>1181</v>
      </c>
      <c r="B633" s="23" t="s">
        <v>514</v>
      </c>
      <c r="C633" s="16" t="s">
        <v>1153</v>
      </c>
      <c r="D633" s="16"/>
      <c r="E633" s="217">
        <v>13750</v>
      </c>
      <c r="F633" s="16">
        <f t="shared" si="18"/>
        <v>148500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ht="15.75" customHeight="1" x14ac:dyDescent="0.25">
      <c r="A634" s="23" t="s">
        <v>1182</v>
      </c>
      <c r="B634" s="23" t="s">
        <v>515</v>
      </c>
      <c r="C634" s="16" t="s">
        <v>1153</v>
      </c>
      <c r="D634" s="16"/>
      <c r="E634" s="217">
        <v>13750</v>
      </c>
      <c r="F634" s="16">
        <f t="shared" si="18"/>
        <v>134750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ht="15.75" customHeight="1" x14ac:dyDescent="0.25">
      <c r="A635" s="23" t="s">
        <v>1183</v>
      </c>
      <c r="B635" s="23" t="s">
        <v>1184</v>
      </c>
      <c r="C635" s="16" t="s">
        <v>1153</v>
      </c>
      <c r="D635" s="16"/>
      <c r="E635" s="217">
        <v>13750</v>
      </c>
      <c r="F635" s="16">
        <f t="shared" si="18"/>
        <v>121000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spans="1:26" ht="15.75" customHeight="1" x14ac:dyDescent="0.25">
      <c r="A636" s="23" t="s">
        <v>1185</v>
      </c>
      <c r="B636" s="23" t="s">
        <v>1186</v>
      </c>
      <c r="C636" s="16" t="s">
        <v>1153</v>
      </c>
      <c r="D636" s="16"/>
      <c r="E636" s="217">
        <v>13750</v>
      </c>
      <c r="F636" s="16">
        <f t="shared" si="18"/>
        <v>107250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ht="15.75" customHeight="1" x14ac:dyDescent="0.25">
      <c r="A637" s="23" t="s">
        <v>1234</v>
      </c>
      <c r="B637" s="23" t="s">
        <v>1202</v>
      </c>
      <c r="C637" s="16" t="s">
        <v>1153</v>
      </c>
      <c r="D637" s="16"/>
      <c r="E637" s="217">
        <v>13750</v>
      </c>
      <c r="F637" s="16">
        <f t="shared" si="18"/>
        <v>93500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spans="1:26" ht="15.75" customHeight="1" x14ac:dyDescent="0.25">
      <c r="A638" s="44" t="s">
        <v>1365</v>
      </c>
      <c r="B638" s="44" t="s">
        <v>593</v>
      </c>
      <c r="C638" s="52" t="s">
        <v>1366</v>
      </c>
      <c r="D638" s="16"/>
      <c r="E638" s="217">
        <v>15000</v>
      </c>
      <c r="F638" s="16">
        <f t="shared" si="18"/>
        <v>78500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ht="15.75" customHeight="1" x14ac:dyDescent="0.25">
      <c r="A639" s="23" t="s">
        <v>1188</v>
      </c>
      <c r="B639" s="23" t="s">
        <v>1189</v>
      </c>
      <c r="C639" s="16" t="s">
        <v>1153</v>
      </c>
      <c r="D639" s="16"/>
      <c r="E639" s="217">
        <v>13750</v>
      </c>
      <c r="F639" s="16">
        <f t="shared" si="18"/>
        <v>64750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spans="1:26" ht="15.75" customHeight="1" x14ac:dyDescent="0.25">
      <c r="A640" s="23" t="s">
        <v>1190</v>
      </c>
      <c r="B640" s="23" t="s">
        <v>1157</v>
      </c>
      <c r="C640" s="16" t="s">
        <v>1153</v>
      </c>
      <c r="D640" s="16"/>
      <c r="E640" s="217">
        <v>13750</v>
      </c>
      <c r="F640" s="16">
        <f t="shared" si="18"/>
        <v>51000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ht="15.75" customHeight="1" x14ac:dyDescent="0.25">
      <c r="A641" s="23" t="s">
        <v>1191</v>
      </c>
      <c r="B641" s="23" t="s">
        <v>1159</v>
      </c>
      <c r="C641" s="16" t="s">
        <v>1153</v>
      </c>
      <c r="D641" s="16"/>
      <c r="E641" s="217">
        <v>13750</v>
      </c>
      <c r="F641" s="16">
        <f t="shared" si="18"/>
        <v>37250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spans="1:26" ht="15.75" customHeight="1" x14ac:dyDescent="0.25">
      <c r="A642" s="23" t="s">
        <v>1192</v>
      </c>
      <c r="B642" s="23" t="s">
        <v>1161</v>
      </c>
      <c r="C642" s="16" t="s">
        <v>1153</v>
      </c>
      <c r="D642" s="16"/>
      <c r="E642" s="217">
        <v>13750</v>
      </c>
      <c r="F642" s="16">
        <f t="shared" si="18"/>
        <v>23500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ht="15.75" customHeight="1" x14ac:dyDescent="0.25">
      <c r="A643" s="23" t="s">
        <v>1193</v>
      </c>
      <c r="B643" s="23" t="s">
        <v>1163</v>
      </c>
      <c r="C643" s="16" t="s">
        <v>1153</v>
      </c>
      <c r="D643" s="16"/>
      <c r="E643" s="217">
        <v>13750</v>
      </c>
      <c r="F643" s="16">
        <f t="shared" si="18"/>
        <v>9750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spans="1:26" ht="15.75" customHeight="1" x14ac:dyDescent="0.25">
      <c r="A644" s="23" t="s">
        <v>1195</v>
      </c>
      <c r="B644" s="23" t="s">
        <v>1165</v>
      </c>
      <c r="C644" s="16" t="s">
        <v>1153</v>
      </c>
      <c r="D644" s="16"/>
      <c r="E644" s="217">
        <v>13750</v>
      </c>
      <c r="F644" s="16">
        <f t="shared" si="18"/>
        <v>-4000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ht="15.75" customHeight="1" x14ac:dyDescent="0.25">
      <c r="A645" s="44" t="s">
        <v>1367</v>
      </c>
      <c r="B645" s="44" t="s">
        <v>1368</v>
      </c>
      <c r="C645" s="52" t="s">
        <v>1369</v>
      </c>
      <c r="D645" s="16">
        <v>150000</v>
      </c>
      <c r="E645" s="217"/>
      <c r="F645" s="16">
        <f t="shared" si="18"/>
        <v>146000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spans="1:26" ht="15.75" customHeight="1" x14ac:dyDescent="0.25">
      <c r="A646" s="23" t="s">
        <v>1367</v>
      </c>
      <c r="B646" s="23" t="s">
        <v>761</v>
      </c>
      <c r="C646" s="16" t="s">
        <v>1360</v>
      </c>
      <c r="D646" s="16">
        <v>15000</v>
      </c>
      <c r="E646" s="217"/>
      <c r="F646" s="16">
        <f t="shared" si="18"/>
        <v>161000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ht="15.75" customHeight="1" x14ac:dyDescent="0.25">
      <c r="A647" s="23" t="s">
        <v>1206</v>
      </c>
      <c r="B647" s="23" t="s">
        <v>1206</v>
      </c>
      <c r="C647" s="16" t="s">
        <v>1153</v>
      </c>
      <c r="D647" s="16"/>
      <c r="E647" s="217">
        <v>16500</v>
      </c>
      <c r="F647" s="16">
        <f t="shared" si="18"/>
        <v>144500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ht="15.75" customHeight="1" x14ac:dyDescent="0.25">
      <c r="A648" s="23" t="s">
        <v>1207</v>
      </c>
      <c r="B648" s="23" t="s">
        <v>1207</v>
      </c>
      <c r="C648" s="16" t="s">
        <v>1153</v>
      </c>
      <c r="D648" s="16"/>
      <c r="E648" s="217">
        <v>16500</v>
      </c>
      <c r="F648" s="16">
        <f t="shared" si="18"/>
        <v>128000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ht="15.75" customHeight="1" x14ac:dyDescent="0.25">
      <c r="A649" s="23" t="s">
        <v>1208</v>
      </c>
      <c r="B649" s="23" t="s">
        <v>1208</v>
      </c>
      <c r="C649" s="16" t="s">
        <v>1153</v>
      </c>
      <c r="D649" s="16"/>
      <c r="E649" s="217">
        <v>16500</v>
      </c>
      <c r="F649" s="16">
        <f t="shared" si="18"/>
        <v>111500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spans="1:26" ht="15.75" customHeight="1" x14ac:dyDescent="0.25">
      <c r="A650" s="44" t="s">
        <v>1370</v>
      </c>
      <c r="B650" s="44" t="s">
        <v>593</v>
      </c>
      <c r="C650" s="52" t="s">
        <v>1371</v>
      </c>
      <c r="D650" s="16">
        <v>200000</v>
      </c>
      <c r="E650" s="217"/>
      <c r="F650" s="16">
        <f t="shared" si="18"/>
        <v>311500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ht="15.75" customHeight="1" x14ac:dyDescent="0.25">
      <c r="A651" s="23" t="s">
        <v>1370</v>
      </c>
      <c r="B651" s="23" t="s">
        <v>761</v>
      </c>
      <c r="C651" s="16" t="s">
        <v>1360</v>
      </c>
      <c r="D651" s="16">
        <v>20000</v>
      </c>
      <c r="E651" s="217"/>
      <c r="F651" s="16">
        <f t="shared" si="18"/>
        <v>331500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ht="15.75" customHeight="1" x14ac:dyDescent="0.25">
      <c r="A652" s="23" t="s">
        <v>1209</v>
      </c>
      <c r="B652" s="23" t="s">
        <v>1209</v>
      </c>
      <c r="C652" s="16" t="s">
        <v>1153</v>
      </c>
      <c r="D652" s="16"/>
      <c r="E652" s="217">
        <v>16500</v>
      </c>
      <c r="F652" s="16">
        <f t="shared" si="18"/>
        <v>315000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ht="15.75" customHeight="1" x14ac:dyDescent="0.25">
      <c r="A653" s="23" t="s">
        <v>1210</v>
      </c>
      <c r="B653" s="23" t="s">
        <v>1210</v>
      </c>
      <c r="C653" s="16" t="s">
        <v>1153</v>
      </c>
      <c r="D653" s="16"/>
      <c r="E653" s="217">
        <v>16500</v>
      </c>
      <c r="F653" s="16">
        <f t="shared" si="18"/>
        <v>298500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ht="15.75" customHeight="1" x14ac:dyDescent="0.25">
      <c r="A654" s="23" t="s">
        <v>1211</v>
      </c>
      <c r="B654" s="23" t="s">
        <v>1211</v>
      </c>
      <c r="C654" s="16" t="s">
        <v>1153</v>
      </c>
      <c r="D654" s="16"/>
      <c r="E654" s="217">
        <v>16500</v>
      </c>
      <c r="F654" s="16">
        <f t="shared" si="18"/>
        <v>282000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spans="1:26" ht="15.75" customHeight="1" x14ac:dyDescent="0.25">
      <c r="A655" s="23" t="s">
        <v>1212</v>
      </c>
      <c r="B655" s="23" t="s">
        <v>1212</v>
      </c>
      <c r="C655" s="16" t="s">
        <v>1153</v>
      </c>
      <c r="D655" s="16"/>
      <c r="E655" s="217">
        <v>22000</v>
      </c>
      <c r="F655" s="16">
        <f t="shared" si="18"/>
        <v>260000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spans="1:26" ht="15.75" customHeight="1" x14ac:dyDescent="0.25">
      <c r="A656" s="23" t="s">
        <v>1213</v>
      </c>
      <c r="B656" s="23" t="s">
        <v>1213</v>
      </c>
      <c r="C656" s="16" t="s">
        <v>1153</v>
      </c>
      <c r="D656" s="16"/>
      <c r="E656" s="217">
        <v>22000</v>
      </c>
      <c r="F656" s="16">
        <f t="shared" si="18"/>
        <v>238000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spans="1:26" ht="15.75" customHeight="1" x14ac:dyDescent="0.25">
      <c r="A657" s="23" t="s">
        <v>1214</v>
      </c>
      <c r="B657" s="23" t="s">
        <v>1214</v>
      </c>
      <c r="C657" s="16" t="s">
        <v>1153</v>
      </c>
      <c r="D657" s="16"/>
      <c r="E657" s="217">
        <v>22000</v>
      </c>
      <c r="F657" s="16">
        <f t="shared" si="18"/>
        <v>216000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spans="1:26" ht="15.75" customHeight="1" x14ac:dyDescent="0.25">
      <c r="A658" s="223">
        <v>44583</v>
      </c>
      <c r="B658" s="223">
        <v>44583</v>
      </c>
      <c r="C658" s="16" t="s">
        <v>1153</v>
      </c>
      <c r="D658" s="16"/>
      <c r="E658" s="224">
        <v>22000</v>
      </c>
      <c r="F658" s="16">
        <f t="shared" si="18"/>
        <v>194000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spans="1:26" ht="15.75" customHeight="1" x14ac:dyDescent="0.25">
      <c r="A659" s="223">
        <v>44614</v>
      </c>
      <c r="B659" s="223">
        <v>44614</v>
      </c>
      <c r="C659" s="16" t="s">
        <v>1153</v>
      </c>
      <c r="D659" s="16"/>
      <c r="E659" s="224">
        <v>22000</v>
      </c>
      <c r="F659" s="16">
        <f t="shared" si="18"/>
        <v>172000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spans="1:26" ht="15.75" customHeight="1" x14ac:dyDescent="0.25">
      <c r="A660" s="223">
        <v>44642</v>
      </c>
      <c r="B660" s="223">
        <v>44642</v>
      </c>
      <c r="C660" s="16" t="s">
        <v>1153</v>
      </c>
      <c r="D660" s="16"/>
      <c r="E660" s="224">
        <v>22000</v>
      </c>
      <c r="F660" s="16">
        <f t="shared" si="18"/>
        <v>150000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ht="15.75" customHeight="1" x14ac:dyDescent="0.25">
      <c r="A661" s="223">
        <v>44673</v>
      </c>
      <c r="B661" s="223">
        <v>44673</v>
      </c>
      <c r="C661" s="16" t="s">
        <v>1153</v>
      </c>
      <c r="D661" s="16"/>
      <c r="E661" s="224">
        <v>22000</v>
      </c>
      <c r="F661" s="16">
        <f t="shared" si="18"/>
        <v>128000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spans="1:26" ht="15.75" customHeight="1" x14ac:dyDescent="0.25">
      <c r="A662" s="229">
        <v>44682</v>
      </c>
      <c r="B662" s="229">
        <v>44682</v>
      </c>
      <c r="C662" s="16" t="s">
        <v>1153</v>
      </c>
      <c r="D662" s="16"/>
      <c r="E662" s="230">
        <v>22000</v>
      </c>
      <c r="F662" s="16">
        <f t="shared" si="18"/>
        <v>106000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ht="15.75" customHeight="1" x14ac:dyDescent="0.25">
      <c r="A663" s="228">
        <v>44713</v>
      </c>
      <c r="B663" s="228">
        <v>44713</v>
      </c>
      <c r="C663" s="16" t="s">
        <v>1153</v>
      </c>
      <c r="D663" s="16"/>
      <c r="E663" s="217"/>
      <c r="F663" s="16">
        <f t="shared" si="18"/>
        <v>106000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ht="15.75" customHeight="1" x14ac:dyDescent="0.25">
      <c r="A664" s="228">
        <v>44743</v>
      </c>
      <c r="B664" s="228">
        <v>44743</v>
      </c>
      <c r="C664" s="16" t="s">
        <v>1153</v>
      </c>
      <c r="D664" s="16"/>
      <c r="E664" s="230">
        <v>22000</v>
      </c>
      <c r="F664" s="16">
        <f t="shared" si="18"/>
        <v>84000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spans="1:26" ht="15.75" customHeight="1" x14ac:dyDescent="0.25">
      <c r="A665" s="228">
        <v>44774</v>
      </c>
      <c r="B665" s="228">
        <v>44774</v>
      </c>
      <c r="C665" s="16" t="s">
        <v>1153</v>
      </c>
      <c r="D665" s="16"/>
      <c r="E665" s="230">
        <v>22000</v>
      </c>
      <c r="F665" s="16">
        <f t="shared" si="18"/>
        <v>62000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spans="1:26" ht="15.75" customHeight="1" x14ac:dyDescent="0.25">
      <c r="A666" s="24" t="s">
        <v>1292</v>
      </c>
      <c r="B666" s="24" t="s">
        <v>1292</v>
      </c>
      <c r="C666" s="16" t="s">
        <v>1153</v>
      </c>
      <c r="D666" s="16"/>
      <c r="E666" s="230">
        <v>22000</v>
      </c>
      <c r="F666" s="16">
        <f t="shared" si="18"/>
        <v>40000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spans="1:26" ht="15.75" customHeight="1" x14ac:dyDescent="0.25">
      <c r="A667" s="238"/>
      <c r="B667" s="238"/>
      <c r="C667" s="13"/>
      <c r="D667" s="16"/>
      <c r="E667" s="217"/>
      <c r="F667" s="16">
        <f t="shared" si="18"/>
        <v>40000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spans="1:26" ht="15.75" customHeight="1" x14ac:dyDescent="0.25">
      <c r="A668" s="23"/>
      <c r="B668" s="23"/>
      <c r="C668" s="16"/>
      <c r="D668" s="16"/>
      <c r="E668" s="217"/>
      <c r="F668" s="16">
        <f t="shared" si="18"/>
        <v>40000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ht="15.75" customHeight="1" x14ac:dyDescent="0.25">
      <c r="A669" s="23"/>
      <c r="B669" s="23"/>
      <c r="C669" s="16"/>
      <c r="D669" s="16"/>
      <c r="E669" s="217"/>
      <c r="F669" s="16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ht="15.75" customHeight="1" x14ac:dyDescent="0.25">
      <c r="A670" s="23"/>
      <c r="B670" s="23"/>
      <c r="C670" s="16"/>
      <c r="D670" s="16"/>
      <c r="E670" s="217"/>
      <c r="F670" s="16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ht="15.75" customHeight="1" x14ac:dyDescent="0.25">
      <c r="A671" s="23"/>
      <c r="B671" s="23"/>
      <c r="C671" s="16"/>
      <c r="D671" s="16"/>
      <c r="E671" s="222" t="s">
        <v>12</v>
      </c>
      <c r="F671" s="218">
        <f>F668</f>
        <v>40000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spans="1:26" ht="15.75" customHeight="1" x14ac:dyDescent="0.25">
      <c r="A672" s="23"/>
      <c r="B672" s="23"/>
      <c r="C672" s="16"/>
      <c r="D672" s="16"/>
      <c r="E672" s="217"/>
      <c r="F672" s="218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spans="1:26" ht="15.75" customHeight="1" x14ac:dyDescent="0.25">
      <c r="A673" s="23"/>
      <c r="B673" s="23"/>
      <c r="C673" s="16"/>
      <c r="D673" s="16"/>
      <c r="E673" s="217"/>
      <c r="F673" s="218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spans="1:26" ht="15.75" customHeight="1" x14ac:dyDescent="0.25">
      <c r="A674" s="23"/>
      <c r="B674" s="23"/>
      <c r="C674" s="16"/>
      <c r="D674" s="16"/>
      <c r="E674" s="217"/>
      <c r="F674" s="218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spans="1:26" ht="15.75" customHeight="1" x14ac:dyDescent="0.25">
      <c r="A675" s="23"/>
      <c r="B675" s="23"/>
      <c r="C675" s="16"/>
      <c r="D675" s="16"/>
      <c r="E675" s="217"/>
      <c r="F675" s="218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ht="15.75" customHeight="1" x14ac:dyDescent="0.25">
      <c r="A676" s="23"/>
      <c r="B676" s="23"/>
      <c r="C676" s="218" t="s">
        <v>1146</v>
      </c>
      <c r="D676" s="16"/>
      <c r="E676" s="217"/>
      <c r="F676" s="16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ht="15.75" customHeight="1" x14ac:dyDescent="0.25">
      <c r="A677" s="219" t="s">
        <v>1147</v>
      </c>
      <c r="B677" s="23"/>
      <c r="C677" s="205" t="s">
        <v>1372</v>
      </c>
      <c r="D677" s="218" t="s">
        <v>1149</v>
      </c>
      <c r="E677" s="222" t="s">
        <v>1353</v>
      </c>
      <c r="F677" s="16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ht="15.75" customHeight="1" x14ac:dyDescent="0.25">
      <c r="A678" s="219" t="s">
        <v>549</v>
      </c>
      <c r="B678" s="219" t="s">
        <v>550</v>
      </c>
      <c r="C678" s="221" t="s">
        <v>551</v>
      </c>
      <c r="D678" s="221" t="s">
        <v>552</v>
      </c>
      <c r="E678" s="222" t="s">
        <v>553</v>
      </c>
      <c r="F678" s="221" t="s">
        <v>554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ht="15.75" customHeight="1" x14ac:dyDescent="0.25">
      <c r="A679" s="23">
        <v>43101</v>
      </c>
      <c r="B679" s="23"/>
      <c r="C679" s="16" t="s">
        <v>19</v>
      </c>
      <c r="D679" s="16"/>
      <c r="E679" s="217"/>
      <c r="F679" s="16">
        <v>137500.02999999985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ht="15.75" customHeight="1" x14ac:dyDescent="0.25">
      <c r="A680" s="23" t="s">
        <v>1151</v>
      </c>
      <c r="B680" s="23" t="s">
        <v>1152</v>
      </c>
      <c r="C680" s="16" t="s">
        <v>1153</v>
      </c>
      <c r="D680" s="16"/>
      <c r="E680" s="217">
        <v>45833.33</v>
      </c>
      <c r="F680" s="16">
        <f t="shared" ref="F680:F713" si="19">F679+D680-E680</f>
        <v>91666.699999999852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spans="1:26" ht="15.75" customHeight="1" x14ac:dyDescent="0.25">
      <c r="A681" s="23" t="s">
        <v>1154</v>
      </c>
      <c r="B681" s="23" t="s">
        <v>1155</v>
      </c>
      <c r="C681" s="16" t="s">
        <v>1153</v>
      </c>
      <c r="D681" s="16"/>
      <c r="E681" s="217">
        <v>45833.37</v>
      </c>
      <c r="F681" s="16">
        <f t="shared" si="19"/>
        <v>45833.329999999849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ht="15.75" customHeight="1" x14ac:dyDescent="0.25">
      <c r="A682" s="23" t="s">
        <v>1156</v>
      </c>
      <c r="B682" s="23" t="s">
        <v>1157</v>
      </c>
      <c r="C682" s="16" t="s">
        <v>1153</v>
      </c>
      <c r="D682" s="16"/>
      <c r="E682" s="217">
        <v>45833.37</v>
      </c>
      <c r="F682" s="16">
        <f t="shared" si="19"/>
        <v>-4.0000000153668225E-2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spans="1:26" ht="15.75" customHeight="1" x14ac:dyDescent="0.25">
      <c r="A683" s="23" t="s">
        <v>1373</v>
      </c>
      <c r="B683" s="23" t="s">
        <v>593</v>
      </c>
      <c r="C683" s="16" t="s">
        <v>1374</v>
      </c>
      <c r="D683" s="16">
        <v>700000</v>
      </c>
      <c r="E683" s="217"/>
      <c r="F683" s="16">
        <f t="shared" si="19"/>
        <v>699999.95999999985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spans="1:26" ht="15.75" customHeight="1" x14ac:dyDescent="0.25">
      <c r="A684" s="23" t="s">
        <v>1373</v>
      </c>
      <c r="B684" s="23" t="s">
        <v>761</v>
      </c>
      <c r="C684" s="16" t="s">
        <v>1375</v>
      </c>
      <c r="D684" s="16">
        <v>70000</v>
      </c>
      <c r="E684" s="217"/>
      <c r="F684" s="16">
        <f t="shared" si="19"/>
        <v>769999.95999999985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spans="1:26" ht="15.75" customHeight="1" x14ac:dyDescent="0.25">
      <c r="A685" s="23" t="s">
        <v>1158</v>
      </c>
      <c r="B685" s="23" t="s">
        <v>1159</v>
      </c>
      <c r="C685" s="16" t="s">
        <v>1153</v>
      </c>
      <c r="D685" s="16"/>
      <c r="E685" s="217">
        <v>110000</v>
      </c>
      <c r="F685" s="16">
        <f t="shared" si="19"/>
        <v>659999.95999999985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spans="1:26" ht="15.75" customHeight="1" x14ac:dyDescent="0.25">
      <c r="A686" s="23" t="s">
        <v>1376</v>
      </c>
      <c r="B686" s="23" t="s">
        <v>1377</v>
      </c>
      <c r="C686" s="16" t="s">
        <v>1378</v>
      </c>
      <c r="D686" s="16"/>
      <c r="E686" s="217">
        <v>46000</v>
      </c>
      <c r="F686" s="16">
        <f t="shared" si="19"/>
        <v>613999.95999999985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ht="15.75" customHeight="1" x14ac:dyDescent="0.25">
      <c r="A687" s="23" t="s">
        <v>1311</v>
      </c>
      <c r="B687" s="23" t="s">
        <v>1161</v>
      </c>
      <c r="C687" s="16" t="s">
        <v>1153</v>
      </c>
      <c r="D687" s="16"/>
      <c r="E687" s="217">
        <v>110000</v>
      </c>
      <c r="F687" s="16">
        <f t="shared" si="19"/>
        <v>503999.95999999985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spans="1:26" ht="15.75" customHeight="1" x14ac:dyDescent="0.25">
      <c r="A688" s="23" t="s">
        <v>1162</v>
      </c>
      <c r="B688" s="23" t="s">
        <v>1163</v>
      </c>
      <c r="C688" s="16" t="s">
        <v>1153</v>
      </c>
      <c r="D688" s="16"/>
      <c r="E688" s="217">
        <v>110000</v>
      </c>
      <c r="F688" s="16">
        <f t="shared" si="19"/>
        <v>393999.95999999985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ht="15.75" customHeight="1" x14ac:dyDescent="0.25">
      <c r="A689" s="23" t="s">
        <v>1312</v>
      </c>
      <c r="B689" s="23" t="s">
        <v>1165</v>
      </c>
      <c r="C689" s="16" t="s">
        <v>1153</v>
      </c>
      <c r="D689" s="16"/>
      <c r="E689" s="217">
        <v>110000</v>
      </c>
      <c r="F689" s="16">
        <f t="shared" si="19"/>
        <v>283999.95999999985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ht="15.75" customHeight="1" x14ac:dyDescent="0.25">
      <c r="A690" s="23" t="s">
        <v>1166</v>
      </c>
      <c r="B690" s="23" t="s">
        <v>1167</v>
      </c>
      <c r="C690" s="16" t="s">
        <v>1153</v>
      </c>
      <c r="D690" s="16"/>
      <c r="E690" s="217">
        <v>110000</v>
      </c>
      <c r="F690" s="16">
        <f t="shared" si="19"/>
        <v>173999.95999999985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ht="15.75" customHeight="1" x14ac:dyDescent="0.25">
      <c r="A691" s="23" t="s">
        <v>1379</v>
      </c>
      <c r="B691" s="23" t="s">
        <v>596</v>
      </c>
      <c r="C691" s="16" t="s">
        <v>1380</v>
      </c>
      <c r="D691" s="16"/>
      <c r="E691" s="217">
        <v>174000</v>
      </c>
      <c r="F691" s="16">
        <f t="shared" si="19"/>
        <v>-4.0000000153668225E-2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1:26" ht="15.75" customHeight="1" x14ac:dyDescent="0.25">
      <c r="A692" s="23" t="s">
        <v>1325</v>
      </c>
      <c r="B692" s="23" t="s">
        <v>593</v>
      </c>
      <c r="C692" s="16" t="s">
        <v>1381</v>
      </c>
      <c r="D692" s="16">
        <v>500000</v>
      </c>
      <c r="E692" s="217"/>
      <c r="F692" s="16">
        <f t="shared" si="19"/>
        <v>499999.95999999985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ht="15.75" customHeight="1" x14ac:dyDescent="0.25">
      <c r="A693" s="23" t="s">
        <v>1325</v>
      </c>
      <c r="B693" s="23" t="s">
        <v>761</v>
      </c>
      <c r="C693" s="16" t="s">
        <v>1273</v>
      </c>
      <c r="D693" s="16">
        <v>50000</v>
      </c>
      <c r="E693" s="217"/>
      <c r="F693" s="16">
        <f t="shared" si="19"/>
        <v>549999.95999999985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1:26" ht="15.75" customHeight="1" x14ac:dyDescent="0.25">
      <c r="A694" s="23" t="s">
        <v>1168</v>
      </c>
      <c r="B694" s="23" t="s">
        <v>761</v>
      </c>
      <c r="C694" s="16" t="s">
        <v>1153</v>
      </c>
      <c r="D694" s="16"/>
      <c r="E694" s="217">
        <v>110000</v>
      </c>
      <c r="F694" s="16">
        <f t="shared" si="19"/>
        <v>439999.95999999985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ht="15.75" customHeight="1" x14ac:dyDescent="0.25">
      <c r="A695" s="23" t="s">
        <v>1382</v>
      </c>
      <c r="B695" s="23" t="s">
        <v>596</v>
      </c>
      <c r="C695" s="243" t="s">
        <v>1380</v>
      </c>
      <c r="D695" s="16"/>
      <c r="E695" s="217">
        <v>200000</v>
      </c>
      <c r="F695" s="16">
        <f t="shared" si="19"/>
        <v>239999.95999999985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ht="15.75" customHeight="1" x14ac:dyDescent="0.25">
      <c r="A696" s="23" t="s">
        <v>1248</v>
      </c>
      <c r="B696" s="23" t="s">
        <v>1184</v>
      </c>
      <c r="C696" s="16" t="s">
        <v>1153</v>
      </c>
      <c r="D696" s="16"/>
      <c r="E696" s="217">
        <v>110000</v>
      </c>
      <c r="F696" s="16">
        <f t="shared" si="19"/>
        <v>129999.95999999985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1:26" ht="15.75" customHeight="1" x14ac:dyDescent="0.25">
      <c r="A697" s="23" t="s">
        <v>1225</v>
      </c>
      <c r="B697" s="23" t="s">
        <v>1186</v>
      </c>
      <c r="C697" s="16" t="s">
        <v>1153</v>
      </c>
      <c r="D697" s="16"/>
      <c r="E697" s="217">
        <v>110000</v>
      </c>
      <c r="F697" s="16">
        <f t="shared" si="19"/>
        <v>19999.959999999846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ht="15.75" customHeight="1" x14ac:dyDescent="0.25">
      <c r="A698" s="23" t="s">
        <v>1226</v>
      </c>
      <c r="B698" s="23" t="s">
        <v>1202</v>
      </c>
      <c r="C698" s="16" t="s">
        <v>1153</v>
      </c>
      <c r="D698" s="16"/>
      <c r="E698" s="217">
        <v>110000</v>
      </c>
      <c r="F698" s="16">
        <f t="shared" si="19"/>
        <v>-90000.040000000154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ht="15.75" customHeight="1" x14ac:dyDescent="0.25">
      <c r="A699" s="23" t="s">
        <v>1383</v>
      </c>
      <c r="B699" s="23" t="s">
        <v>593</v>
      </c>
      <c r="C699" s="16" t="s">
        <v>1384</v>
      </c>
      <c r="D699" s="16">
        <v>90000</v>
      </c>
      <c r="E699" s="217"/>
      <c r="F699" s="16">
        <f t="shared" si="19"/>
        <v>-4.0000000153668225E-2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ht="15.75" customHeight="1" x14ac:dyDescent="0.25">
      <c r="A700" s="23" t="s">
        <v>1172</v>
      </c>
      <c r="B700" s="23" t="s">
        <v>593</v>
      </c>
      <c r="C700" s="16" t="s">
        <v>1385</v>
      </c>
      <c r="D700" s="16">
        <v>800000</v>
      </c>
      <c r="E700" s="217"/>
      <c r="F700" s="16">
        <f t="shared" si="19"/>
        <v>799999.95999999985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ht="15.75" customHeight="1" x14ac:dyDescent="0.25">
      <c r="A701" s="23" t="s">
        <v>1172</v>
      </c>
      <c r="B701" s="23" t="s">
        <v>761</v>
      </c>
      <c r="C701" s="16" t="s">
        <v>1386</v>
      </c>
      <c r="D701" s="16">
        <v>80000</v>
      </c>
      <c r="E701" s="217"/>
      <c r="F701" s="16">
        <f t="shared" si="19"/>
        <v>879999.95999999985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ht="15.75" customHeight="1" x14ac:dyDescent="0.25">
      <c r="A702" s="227" t="s">
        <v>1172</v>
      </c>
      <c r="B702" s="44" t="s">
        <v>596</v>
      </c>
      <c r="C702" s="52" t="s">
        <v>1387</v>
      </c>
      <c r="D702" s="16">
        <v>69000</v>
      </c>
      <c r="E702" s="217"/>
      <c r="F702" s="16">
        <f t="shared" si="19"/>
        <v>948999.95999999985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1:26" ht="15.75" customHeight="1" x14ac:dyDescent="0.25">
      <c r="A703" s="227" t="s">
        <v>1172</v>
      </c>
      <c r="B703" s="23" t="s">
        <v>761</v>
      </c>
      <c r="C703" s="16" t="s">
        <v>1388</v>
      </c>
      <c r="D703" s="16">
        <v>41000</v>
      </c>
      <c r="E703" s="217"/>
      <c r="F703" s="16">
        <f t="shared" si="19"/>
        <v>989999.95999999985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1:26" ht="15.75" customHeight="1" x14ac:dyDescent="0.25">
      <c r="A704" s="23" t="s">
        <v>1172</v>
      </c>
      <c r="B704" s="23" t="s">
        <v>508</v>
      </c>
      <c r="C704" s="16" t="s">
        <v>1153</v>
      </c>
      <c r="D704" s="16"/>
      <c r="E704" s="217">
        <v>110000</v>
      </c>
      <c r="F704" s="16">
        <f t="shared" si="19"/>
        <v>879999.95999999985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ht="15.75" customHeight="1" x14ac:dyDescent="0.25">
      <c r="A705" s="23" t="s">
        <v>1173</v>
      </c>
      <c r="B705" s="23" t="s">
        <v>509</v>
      </c>
      <c r="C705" s="16" t="s">
        <v>1153</v>
      </c>
      <c r="D705" s="16"/>
      <c r="E705" s="217">
        <v>73333.33</v>
      </c>
      <c r="F705" s="16">
        <f t="shared" si="19"/>
        <v>806666.62999999989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1:26" ht="15.75" customHeight="1" x14ac:dyDescent="0.25">
      <c r="A706" s="23" t="s">
        <v>1174</v>
      </c>
      <c r="B706" s="23" t="s">
        <v>510</v>
      </c>
      <c r="C706" s="16" t="s">
        <v>1153</v>
      </c>
      <c r="D706" s="16"/>
      <c r="E706" s="217">
        <v>73333.33</v>
      </c>
      <c r="F706" s="16">
        <f t="shared" si="19"/>
        <v>733333.29999999993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1:26" ht="15.75" customHeight="1" x14ac:dyDescent="0.25">
      <c r="A707" s="23" t="s">
        <v>1175</v>
      </c>
      <c r="B707" s="23" t="s">
        <v>511</v>
      </c>
      <c r="C707" s="16" t="s">
        <v>1153</v>
      </c>
      <c r="D707" s="16"/>
      <c r="E707" s="217">
        <v>73333.33</v>
      </c>
      <c r="F707" s="16">
        <f t="shared" si="19"/>
        <v>659999.97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ht="15.75" customHeight="1" x14ac:dyDescent="0.25">
      <c r="A708" s="23" t="s">
        <v>1389</v>
      </c>
      <c r="B708" s="23" t="s">
        <v>4</v>
      </c>
      <c r="C708" s="16" t="s">
        <v>1153</v>
      </c>
      <c r="D708" s="16"/>
      <c r="E708" s="217">
        <v>73333.33</v>
      </c>
      <c r="F708" s="16">
        <f t="shared" si="19"/>
        <v>586666.64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ht="15.75" customHeight="1" x14ac:dyDescent="0.25">
      <c r="A709" s="44" t="s">
        <v>1177</v>
      </c>
      <c r="B709" s="44" t="s">
        <v>5</v>
      </c>
      <c r="C709" s="16" t="s">
        <v>1153</v>
      </c>
      <c r="D709" s="226"/>
      <c r="E709" s="217">
        <v>73333.33</v>
      </c>
      <c r="F709" s="16">
        <f t="shared" si="19"/>
        <v>513333.31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ht="15.75" customHeight="1" x14ac:dyDescent="0.25">
      <c r="A710" s="23" t="s">
        <v>1178</v>
      </c>
      <c r="B710" s="23" t="s">
        <v>6</v>
      </c>
      <c r="C710" s="16" t="s">
        <v>1153</v>
      </c>
      <c r="D710" s="16"/>
      <c r="E710" s="217">
        <v>73333.33</v>
      </c>
      <c r="F710" s="16">
        <f t="shared" si="19"/>
        <v>439999.98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1:26" ht="15.75" customHeight="1" x14ac:dyDescent="0.25">
      <c r="A711" s="23" t="s">
        <v>1183</v>
      </c>
      <c r="B711" s="23" t="s">
        <v>761</v>
      </c>
      <c r="C711" s="16" t="s">
        <v>1390</v>
      </c>
      <c r="D711" s="16"/>
      <c r="E711" s="217">
        <v>439999.98</v>
      </c>
      <c r="F711" s="16">
        <f t="shared" si="19"/>
        <v>0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ht="15.75" customHeight="1" x14ac:dyDescent="0.25">
      <c r="A712" s="23"/>
      <c r="B712" s="23"/>
      <c r="C712" s="16"/>
      <c r="D712" s="16"/>
      <c r="E712" s="217"/>
      <c r="F712" s="16">
        <f t="shared" si="19"/>
        <v>0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1:26" ht="15.75" customHeight="1" x14ac:dyDescent="0.25">
      <c r="A713" s="23"/>
      <c r="B713" s="23"/>
      <c r="C713" s="16"/>
      <c r="D713" s="16"/>
      <c r="E713" s="217"/>
      <c r="F713" s="16">
        <f t="shared" si="19"/>
        <v>0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ht="15.75" customHeight="1" x14ac:dyDescent="0.25">
      <c r="A714" s="23"/>
      <c r="B714" s="23"/>
      <c r="C714" s="16"/>
      <c r="D714" s="16">
        <f t="shared" ref="D714:E714" si="20">SUM(D679:D695)</f>
        <v>1320000</v>
      </c>
      <c r="E714" s="217">
        <f t="shared" si="20"/>
        <v>1217500.07</v>
      </c>
      <c r="F714" s="16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1:26" ht="15.75" customHeight="1" x14ac:dyDescent="0.25">
      <c r="A715" s="23"/>
      <c r="B715" s="23"/>
      <c r="C715" s="16"/>
      <c r="D715" s="16"/>
      <c r="E715" s="222" t="s">
        <v>12</v>
      </c>
      <c r="F715" s="218">
        <f>F713</f>
        <v>0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1:26" ht="15.75" customHeight="1" x14ac:dyDescent="0.25">
      <c r="A716" s="23"/>
      <c r="B716" s="23"/>
      <c r="C716" s="16"/>
      <c r="D716" s="16"/>
      <c r="E716" s="217"/>
      <c r="F716" s="218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ht="15.75" customHeight="1" x14ac:dyDescent="0.25">
      <c r="A717" s="23"/>
      <c r="B717" s="23"/>
      <c r="C717" s="16"/>
      <c r="D717" s="16"/>
      <c r="E717" s="217"/>
      <c r="F717" s="218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1:26" ht="15.75" customHeight="1" x14ac:dyDescent="0.25">
      <c r="A718" s="23"/>
      <c r="B718" s="23"/>
      <c r="C718" s="16"/>
      <c r="D718" s="16"/>
      <c r="E718" s="217"/>
      <c r="F718" s="218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1:26" ht="15.75" customHeight="1" x14ac:dyDescent="0.25">
      <c r="A719" s="23"/>
      <c r="B719" s="23"/>
      <c r="C719" s="218" t="s">
        <v>1146</v>
      </c>
      <c r="D719" s="16"/>
      <c r="E719" s="217"/>
      <c r="F719" s="16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ht="15.75" customHeight="1" x14ac:dyDescent="0.25">
      <c r="A720" s="219" t="s">
        <v>1147</v>
      </c>
      <c r="B720" s="219" t="s">
        <v>51</v>
      </c>
      <c r="C720" s="219" t="s">
        <v>49</v>
      </c>
      <c r="D720" s="218" t="s">
        <v>1149</v>
      </c>
      <c r="E720" s="222" t="s">
        <v>1353</v>
      </c>
      <c r="F720" s="16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ht="15.75" customHeight="1" x14ac:dyDescent="0.25">
      <c r="A721" s="219" t="s">
        <v>549</v>
      </c>
      <c r="B721" s="219" t="s">
        <v>550</v>
      </c>
      <c r="C721" s="221" t="s">
        <v>551</v>
      </c>
      <c r="D721" s="221" t="s">
        <v>552</v>
      </c>
      <c r="E721" s="222" t="s">
        <v>553</v>
      </c>
      <c r="F721" s="221" t="s">
        <v>554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1:26" ht="15.75" customHeight="1" x14ac:dyDescent="0.25">
      <c r="A722" s="23">
        <v>43101</v>
      </c>
      <c r="B722" s="23"/>
      <c r="C722" s="16" t="s">
        <v>19</v>
      </c>
      <c r="D722" s="16"/>
      <c r="E722" s="217"/>
      <c r="F722" s="16">
        <v>64900.029999999912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ht="15.75" customHeight="1" x14ac:dyDescent="0.25">
      <c r="A723" s="23" t="s">
        <v>1391</v>
      </c>
      <c r="B723" s="23" t="s">
        <v>593</v>
      </c>
      <c r="C723" s="16" t="s">
        <v>1392</v>
      </c>
      <c r="D723" s="16">
        <v>250000</v>
      </c>
      <c r="E723" s="217"/>
      <c r="F723" s="16">
        <f t="shared" ref="F723:F796" si="21">F722+D723-E723</f>
        <v>314900.02999999991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1:26" ht="15.75" customHeight="1" x14ac:dyDescent="0.25">
      <c r="A724" s="23" t="s">
        <v>1391</v>
      </c>
      <c r="B724" s="23" t="s">
        <v>761</v>
      </c>
      <c r="C724" s="16" t="s">
        <v>1219</v>
      </c>
      <c r="D724" s="16">
        <v>25000</v>
      </c>
      <c r="E724" s="217"/>
      <c r="F724" s="16">
        <f t="shared" si="21"/>
        <v>339900.02999999991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ht="15.75" customHeight="1" x14ac:dyDescent="0.25">
      <c r="A725" s="23" t="s">
        <v>1151</v>
      </c>
      <c r="B725" s="23" t="s">
        <v>1152</v>
      </c>
      <c r="C725" s="16" t="s">
        <v>1153</v>
      </c>
      <c r="D725" s="16"/>
      <c r="E725" s="217">
        <v>21633.33</v>
      </c>
      <c r="F725" s="16">
        <f t="shared" si="21"/>
        <v>318266.6999999999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ht="15.75" customHeight="1" x14ac:dyDescent="0.25">
      <c r="A726" s="23" t="s">
        <v>1154</v>
      </c>
      <c r="B726" s="23" t="s">
        <v>1155</v>
      </c>
      <c r="C726" s="16" t="s">
        <v>1153</v>
      </c>
      <c r="D726" s="16"/>
      <c r="E726" s="217">
        <v>21633.33</v>
      </c>
      <c r="F726" s="16">
        <f t="shared" si="21"/>
        <v>296633.36999999988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1:26" ht="15.75" customHeight="1" x14ac:dyDescent="0.25">
      <c r="A727" s="23" t="s">
        <v>1156</v>
      </c>
      <c r="B727" s="23" t="s">
        <v>1157</v>
      </c>
      <c r="C727" s="16" t="s">
        <v>1153</v>
      </c>
      <c r="D727" s="16"/>
      <c r="E727" s="217">
        <v>21633.37</v>
      </c>
      <c r="F727" s="16">
        <f t="shared" si="21"/>
        <v>274999.99999999988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1:26" ht="15.75" customHeight="1" x14ac:dyDescent="0.25">
      <c r="A728" s="23" t="s">
        <v>1393</v>
      </c>
      <c r="B728" s="23" t="s">
        <v>410</v>
      </c>
      <c r="C728" s="16" t="s">
        <v>1394</v>
      </c>
      <c r="D728" s="16"/>
      <c r="E728" s="217">
        <v>43266.7</v>
      </c>
      <c r="F728" s="16">
        <f t="shared" si="21"/>
        <v>231733.29999999987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1:26" ht="15.75" customHeight="1" x14ac:dyDescent="0.25">
      <c r="A729" s="23" t="s">
        <v>1395</v>
      </c>
      <c r="B729" s="23" t="s">
        <v>1161</v>
      </c>
      <c r="C729" s="16" t="s">
        <v>1153</v>
      </c>
      <c r="D729" s="16"/>
      <c r="E729" s="217">
        <v>22916.67</v>
      </c>
      <c r="F729" s="16">
        <f t="shared" si="21"/>
        <v>208816.62999999989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1:26" ht="15.75" customHeight="1" x14ac:dyDescent="0.25">
      <c r="A730" s="23" t="s">
        <v>1396</v>
      </c>
      <c r="B730" s="23" t="s">
        <v>1163</v>
      </c>
      <c r="C730" s="16" t="s">
        <v>1153</v>
      </c>
      <c r="D730" s="16"/>
      <c r="E730" s="217">
        <v>22916.67</v>
      </c>
      <c r="F730" s="16">
        <f t="shared" si="21"/>
        <v>185899.9599999999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ht="15.75" customHeight="1" x14ac:dyDescent="0.25">
      <c r="A731" s="23" t="s">
        <v>1397</v>
      </c>
      <c r="B731" s="23" t="s">
        <v>1165</v>
      </c>
      <c r="C731" s="16" t="s">
        <v>1153</v>
      </c>
      <c r="D731" s="16"/>
      <c r="E731" s="217">
        <v>22916.67</v>
      </c>
      <c r="F731" s="16">
        <f t="shared" si="21"/>
        <v>162983.28999999992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ht="15.75" customHeight="1" x14ac:dyDescent="0.25">
      <c r="A732" s="23" t="s">
        <v>1166</v>
      </c>
      <c r="B732" s="23" t="s">
        <v>1167</v>
      </c>
      <c r="C732" s="16" t="s">
        <v>1153</v>
      </c>
      <c r="D732" s="16"/>
      <c r="E732" s="217">
        <v>22916.67</v>
      </c>
      <c r="F732" s="16">
        <f t="shared" si="21"/>
        <v>140066.61999999994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spans="1:26" ht="15.75" customHeight="1" x14ac:dyDescent="0.25">
      <c r="A733" s="23">
        <v>43290</v>
      </c>
      <c r="B733" s="23" t="s">
        <v>593</v>
      </c>
      <c r="C733" s="16" t="s">
        <v>1398</v>
      </c>
      <c r="D733" s="16">
        <v>488000</v>
      </c>
      <c r="E733" s="217"/>
      <c r="F733" s="16">
        <f t="shared" si="21"/>
        <v>628066.61999999988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ht="15.75" customHeight="1" x14ac:dyDescent="0.25">
      <c r="A734" s="23">
        <v>43290</v>
      </c>
      <c r="B734" s="23" t="s">
        <v>761</v>
      </c>
      <c r="C734" s="16" t="s">
        <v>1219</v>
      </c>
      <c r="D734" s="16">
        <v>48800</v>
      </c>
      <c r="E734" s="217"/>
      <c r="F734" s="16">
        <f t="shared" si="21"/>
        <v>676866.61999999988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spans="1:26" ht="15.75" customHeight="1" x14ac:dyDescent="0.25">
      <c r="A735" s="23">
        <v>43260</v>
      </c>
      <c r="B735" s="23" t="s">
        <v>590</v>
      </c>
      <c r="C735" s="16" t="s">
        <v>1399</v>
      </c>
      <c r="D735" s="16"/>
      <c r="E735" s="217">
        <v>140000</v>
      </c>
      <c r="F735" s="16">
        <f t="shared" si="21"/>
        <v>536866.61999999988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spans="1:26" ht="15.75" customHeight="1" x14ac:dyDescent="0.25">
      <c r="A736" s="23" t="s">
        <v>1168</v>
      </c>
      <c r="B736" s="23" t="s">
        <v>1169</v>
      </c>
      <c r="C736" s="16" t="s">
        <v>1153</v>
      </c>
      <c r="D736" s="16"/>
      <c r="E736" s="217">
        <v>44733.33</v>
      </c>
      <c r="F736" s="16">
        <f t="shared" si="21"/>
        <v>492133.28999999986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spans="1:26" ht="15.75" customHeight="1" x14ac:dyDescent="0.25">
      <c r="A737" s="23" t="s">
        <v>1248</v>
      </c>
      <c r="B737" s="23" t="s">
        <v>516</v>
      </c>
      <c r="C737" s="16" t="s">
        <v>1153</v>
      </c>
      <c r="D737" s="16"/>
      <c r="E737" s="217">
        <v>44733.33</v>
      </c>
      <c r="F737" s="16">
        <f t="shared" si="21"/>
        <v>447399.95999999985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spans="1:26" ht="15.75" customHeight="1" x14ac:dyDescent="0.25">
      <c r="A738" s="23" t="s">
        <v>1225</v>
      </c>
      <c r="B738" s="23" t="s">
        <v>1186</v>
      </c>
      <c r="C738" s="16" t="s">
        <v>1153</v>
      </c>
      <c r="D738" s="16"/>
      <c r="E738" s="217">
        <v>44733.33</v>
      </c>
      <c r="F738" s="16">
        <f t="shared" si="21"/>
        <v>402666.62999999983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spans="1:26" ht="15.75" customHeight="1" x14ac:dyDescent="0.25">
      <c r="A739" s="23" t="s">
        <v>1226</v>
      </c>
      <c r="B739" s="23" t="s">
        <v>1202</v>
      </c>
      <c r="C739" s="16" t="s">
        <v>1153</v>
      </c>
      <c r="D739" s="16"/>
      <c r="E739" s="217">
        <v>44733.33</v>
      </c>
      <c r="F739" s="16">
        <f t="shared" si="21"/>
        <v>357933.29999999981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spans="1:26" ht="15.75" customHeight="1" x14ac:dyDescent="0.25">
      <c r="A740" s="23" t="s">
        <v>1172</v>
      </c>
      <c r="B740" s="23" t="s">
        <v>508</v>
      </c>
      <c r="C740" s="16" t="s">
        <v>1153</v>
      </c>
      <c r="D740" s="16"/>
      <c r="E740" s="217">
        <v>44733.33</v>
      </c>
      <c r="F740" s="16">
        <f t="shared" si="21"/>
        <v>313199.9699999998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ht="15.75" customHeight="1" x14ac:dyDescent="0.25">
      <c r="A741" s="23" t="s">
        <v>1173</v>
      </c>
      <c r="B741" s="23" t="s">
        <v>509</v>
      </c>
      <c r="C741" s="16" t="s">
        <v>1153</v>
      </c>
      <c r="D741" s="16"/>
      <c r="E741" s="217">
        <v>44733.33</v>
      </c>
      <c r="F741" s="16">
        <f t="shared" si="21"/>
        <v>268466.63999999978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spans="1:26" ht="15.75" customHeight="1" x14ac:dyDescent="0.25">
      <c r="A742" s="23" t="s">
        <v>1174</v>
      </c>
      <c r="B742" s="23" t="s">
        <v>510</v>
      </c>
      <c r="C742" s="16" t="s">
        <v>1153</v>
      </c>
      <c r="D742" s="16"/>
      <c r="E742" s="217">
        <v>44733.33</v>
      </c>
      <c r="F742" s="16">
        <f t="shared" si="21"/>
        <v>223733.30999999976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spans="1:26" ht="15.75" customHeight="1" x14ac:dyDescent="0.25">
      <c r="A743" s="23" t="s">
        <v>1400</v>
      </c>
      <c r="B743" s="23" t="s">
        <v>511</v>
      </c>
      <c r="C743" s="16" t="s">
        <v>1153</v>
      </c>
      <c r="D743" s="16"/>
      <c r="E743" s="217">
        <v>44733.33</v>
      </c>
      <c r="F743" s="16">
        <f t="shared" si="21"/>
        <v>178999.97999999975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spans="1:26" ht="15.75" customHeight="1" x14ac:dyDescent="0.25">
      <c r="A744" s="23" t="s">
        <v>1176</v>
      </c>
      <c r="B744" s="23" t="s">
        <v>4</v>
      </c>
      <c r="C744" s="16" t="s">
        <v>1153</v>
      </c>
      <c r="D744" s="16"/>
      <c r="E744" s="217">
        <v>44733.33</v>
      </c>
      <c r="F744" s="16">
        <f t="shared" si="21"/>
        <v>134266.64999999973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spans="1:26" ht="15.75" customHeight="1" x14ac:dyDescent="0.25">
      <c r="A745" s="23" t="s">
        <v>1232</v>
      </c>
      <c r="B745" s="23" t="s">
        <v>5</v>
      </c>
      <c r="C745" s="16" t="s">
        <v>1153</v>
      </c>
      <c r="D745" s="16"/>
      <c r="E745" s="217">
        <v>44733.33</v>
      </c>
      <c r="F745" s="16">
        <f t="shared" si="21"/>
        <v>89533.31999999973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ht="15.75" customHeight="1" x14ac:dyDescent="0.25">
      <c r="A746" s="23" t="s">
        <v>1233</v>
      </c>
      <c r="B746" s="23" t="s">
        <v>6</v>
      </c>
      <c r="C746" s="16" t="s">
        <v>1153</v>
      </c>
      <c r="D746" s="16"/>
      <c r="E746" s="217">
        <v>44733.33</v>
      </c>
      <c r="F746" s="16">
        <f t="shared" si="21"/>
        <v>44799.989999999729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spans="1:26" ht="15.75" customHeight="1" x14ac:dyDescent="0.25">
      <c r="A747" s="225">
        <v>43654</v>
      </c>
      <c r="B747" s="44" t="s">
        <v>680</v>
      </c>
      <c r="C747" s="52" t="s">
        <v>1401</v>
      </c>
      <c r="D747" s="16"/>
      <c r="E747" s="217">
        <v>44800</v>
      </c>
      <c r="F747" s="16">
        <f t="shared" si="21"/>
        <v>-1.00000002712477E-2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spans="1:26" ht="15.75" customHeight="1" x14ac:dyDescent="0.25">
      <c r="A748" s="44" t="s">
        <v>1402</v>
      </c>
      <c r="B748" s="44" t="s">
        <v>596</v>
      </c>
      <c r="C748" s="52" t="s">
        <v>1403</v>
      </c>
      <c r="D748" s="16">
        <v>450000</v>
      </c>
      <c r="E748" s="217"/>
      <c r="F748" s="16">
        <f t="shared" si="21"/>
        <v>449999.98999999976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ht="15.75" customHeight="1" x14ac:dyDescent="0.25">
      <c r="A749" s="23" t="s">
        <v>1402</v>
      </c>
      <c r="B749" s="23" t="s">
        <v>761</v>
      </c>
      <c r="C749" s="16" t="s">
        <v>1404</v>
      </c>
      <c r="D749" s="16">
        <v>45000</v>
      </c>
      <c r="E749" s="217"/>
      <c r="F749" s="16">
        <f t="shared" si="21"/>
        <v>494999.98999999976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spans="1:26" ht="15.75" customHeight="1" x14ac:dyDescent="0.25">
      <c r="A750" s="23" t="s">
        <v>1181</v>
      </c>
      <c r="B750" s="23" t="s">
        <v>514</v>
      </c>
      <c r="C750" s="16" t="s">
        <v>1153</v>
      </c>
      <c r="D750" s="16"/>
      <c r="E750" s="217">
        <v>44733.33</v>
      </c>
      <c r="F750" s="16">
        <f t="shared" si="21"/>
        <v>450266.65999999974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spans="1:26" ht="15.75" customHeight="1" x14ac:dyDescent="0.25">
      <c r="A751" s="23" t="s">
        <v>1182</v>
      </c>
      <c r="B751" s="23" t="s">
        <v>515</v>
      </c>
      <c r="C751" s="16" t="s">
        <v>1153</v>
      </c>
      <c r="D751" s="16"/>
      <c r="E751" s="217">
        <v>41250</v>
      </c>
      <c r="F751" s="16">
        <f t="shared" si="21"/>
        <v>409016.65999999974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spans="1:26" ht="15.75" customHeight="1" x14ac:dyDescent="0.25">
      <c r="A752" s="23" t="s">
        <v>1183</v>
      </c>
      <c r="B752" s="23" t="s">
        <v>1184</v>
      </c>
      <c r="C752" s="16" t="s">
        <v>1153</v>
      </c>
      <c r="D752" s="16"/>
      <c r="E752" s="217">
        <v>41250</v>
      </c>
      <c r="F752" s="16">
        <f t="shared" si="21"/>
        <v>367766.65999999974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ht="15.75" customHeight="1" x14ac:dyDescent="0.25">
      <c r="A753" s="23" t="s">
        <v>1185</v>
      </c>
      <c r="B753" s="23" t="s">
        <v>1186</v>
      </c>
      <c r="C753" s="16" t="s">
        <v>1153</v>
      </c>
      <c r="D753" s="16"/>
      <c r="E753" s="217">
        <v>41250</v>
      </c>
      <c r="F753" s="16">
        <f t="shared" si="21"/>
        <v>326516.65999999974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ht="15.75" customHeight="1" x14ac:dyDescent="0.25">
      <c r="A754" s="23" t="s">
        <v>1234</v>
      </c>
      <c r="B754" s="23" t="s">
        <v>1202</v>
      </c>
      <c r="C754" s="16" t="s">
        <v>1153</v>
      </c>
      <c r="D754" s="16"/>
      <c r="E754" s="217">
        <v>41250</v>
      </c>
      <c r="F754" s="16">
        <f t="shared" si="21"/>
        <v>285266.65999999974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spans="1:26" ht="15.75" customHeight="1" x14ac:dyDescent="0.25">
      <c r="A755" s="23" t="s">
        <v>1188</v>
      </c>
      <c r="B755" s="23" t="s">
        <v>1189</v>
      </c>
      <c r="C755" s="16" t="s">
        <v>1153</v>
      </c>
      <c r="D755" s="16"/>
      <c r="E755" s="217">
        <v>41250</v>
      </c>
      <c r="F755" s="16">
        <f t="shared" si="21"/>
        <v>244016.65999999974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ht="15.75" customHeight="1" x14ac:dyDescent="0.25">
      <c r="A756" s="23" t="s">
        <v>1190</v>
      </c>
      <c r="B756" s="23" t="s">
        <v>1157</v>
      </c>
      <c r="C756" s="16" t="s">
        <v>1153</v>
      </c>
      <c r="D756" s="16"/>
      <c r="E756" s="217">
        <v>41250</v>
      </c>
      <c r="F756" s="16">
        <f t="shared" si="21"/>
        <v>202766.65999999974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spans="1:26" ht="15.75" customHeight="1" x14ac:dyDescent="0.25">
      <c r="A757" s="23" t="s">
        <v>1191</v>
      </c>
      <c r="B757" s="23" t="s">
        <v>1159</v>
      </c>
      <c r="C757" s="16" t="s">
        <v>1153</v>
      </c>
      <c r="D757" s="16"/>
      <c r="E757" s="217">
        <v>41250</v>
      </c>
      <c r="F757" s="16">
        <f t="shared" si="21"/>
        <v>161516.65999999974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ht="15.75" customHeight="1" x14ac:dyDescent="0.25">
      <c r="A758" s="23" t="s">
        <v>1192</v>
      </c>
      <c r="B758" s="23" t="s">
        <v>1161</v>
      </c>
      <c r="C758" s="16" t="s">
        <v>1153</v>
      </c>
      <c r="D758" s="16"/>
      <c r="E758" s="217">
        <v>41250</v>
      </c>
      <c r="F758" s="16">
        <f t="shared" si="21"/>
        <v>120266.65999999974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ht="15.75" customHeight="1" x14ac:dyDescent="0.25">
      <c r="A759" s="23" t="s">
        <v>1193</v>
      </c>
      <c r="B759" s="23" t="s">
        <v>1163</v>
      </c>
      <c r="C759" s="16" t="s">
        <v>1153</v>
      </c>
      <c r="D759" s="16"/>
      <c r="E759" s="217">
        <v>41250</v>
      </c>
      <c r="F759" s="16">
        <f t="shared" si="21"/>
        <v>79016.659999999742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spans="1:26" ht="15.75" customHeight="1" x14ac:dyDescent="0.25">
      <c r="A760" s="23" t="s">
        <v>1195</v>
      </c>
      <c r="B760" s="23" t="s">
        <v>1165</v>
      </c>
      <c r="C760" s="16" t="s">
        <v>1153</v>
      </c>
      <c r="D760" s="16"/>
      <c r="E760" s="217">
        <v>41250</v>
      </c>
      <c r="F760" s="16">
        <f t="shared" si="21"/>
        <v>37766.659999999742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spans="1:26" ht="15.75" customHeight="1" x14ac:dyDescent="0.25">
      <c r="A761" s="23" t="s">
        <v>1197</v>
      </c>
      <c r="B761" s="23" t="s">
        <v>1167</v>
      </c>
      <c r="C761" s="16" t="s">
        <v>1153</v>
      </c>
      <c r="D761" s="16"/>
      <c r="E761" s="217">
        <v>41250</v>
      </c>
      <c r="F761" s="16">
        <f t="shared" si="21"/>
        <v>-3483.3400000002584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ht="15.75" customHeight="1" x14ac:dyDescent="0.25">
      <c r="A762" s="23" t="s">
        <v>1242</v>
      </c>
      <c r="B762" s="23" t="s">
        <v>1184</v>
      </c>
      <c r="C762" s="16" t="s">
        <v>1153</v>
      </c>
      <c r="D762" s="16"/>
      <c r="E762" s="217">
        <v>41250</v>
      </c>
      <c r="F762" s="16">
        <f t="shared" si="21"/>
        <v>-44733.340000000258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spans="1:26" ht="15.75" customHeight="1" x14ac:dyDescent="0.25">
      <c r="A763" s="44" t="s">
        <v>1405</v>
      </c>
      <c r="B763" s="44" t="s">
        <v>596</v>
      </c>
      <c r="C763" s="52" t="s">
        <v>1406</v>
      </c>
      <c r="D763" s="16">
        <v>450000</v>
      </c>
      <c r="E763" s="217"/>
      <c r="F763" s="16">
        <f t="shared" si="21"/>
        <v>405266.65999999974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ht="15.75" customHeight="1" x14ac:dyDescent="0.25">
      <c r="A764" s="23" t="s">
        <v>1407</v>
      </c>
      <c r="B764" s="23" t="s">
        <v>761</v>
      </c>
      <c r="C764" s="16" t="s">
        <v>1404</v>
      </c>
      <c r="D764" s="16">
        <v>45000</v>
      </c>
      <c r="E764" s="217"/>
      <c r="F764" s="16">
        <f t="shared" si="21"/>
        <v>450266.65999999974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spans="1:26" ht="15.75" customHeight="1" x14ac:dyDescent="0.25">
      <c r="A765" s="23" t="s">
        <v>1200</v>
      </c>
      <c r="B765" s="23" t="s">
        <v>1186</v>
      </c>
      <c r="C765" s="16" t="s">
        <v>1153</v>
      </c>
      <c r="D765" s="16"/>
      <c r="E765" s="217">
        <v>41250</v>
      </c>
      <c r="F765" s="16">
        <f t="shared" si="21"/>
        <v>409016.65999999974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spans="1:26" ht="15.75" customHeight="1" x14ac:dyDescent="0.25">
      <c r="A766" s="23" t="s">
        <v>1201</v>
      </c>
      <c r="B766" s="23" t="s">
        <v>1202</v>
      </c>
      <c r="C766" s="16" t="s">
        <v>1153</v>
      </c>
      <c r="D766" s="16"/>
      <c r="E766" s="217">
        <v>41250</v>
      </c>
      <c r="F766" s="16">
        <f t="shared" si="21"/>
        <v>367766.65999999974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ht="15.75" customHeight="1" x14ac:dyDescent="0.25">
      <c r="A767" s="23" t="s">
        <v>1203</v>
      </c>
      <c r="B767" s="23" t="s">
        <v>1203</v>
      </c>
      <c r="C767" s="16" t="s">
        <v>1153</v>
      </c>
      <c r="D767" s="16"/>
      <c r="E767" s="217">
        <v>41250</v>
      </c>
      <c r="F767" s="16">
        <f t="shared" si="21"/>
        <v>326516.65999999974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ht="15.75" customHeight="1" x14ac:dyDescent="0.25">
      <c r="A768" s="23" t="s">
        <v>1204</v>
      </c>
      <c r="B768" s="23" t="s">
        <v>1204</v>
      </c>
      <c r="C768" s="16" t="s">
        <v>1153</v>
      </c>
      <c r="D768" s="16"/>
      <c r="E768" s="217">
        <v>41250</v>
      </c>
      <c r="F768" s="16">
        <f t="shared" si="21"/>
        <v>285266.65999999974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spans="1:26" ht="15.75" customHeight="1" x14ac:dyDescent="0.25">
      <c r="A769" s="23" t="s">
        <v>1205</v>
      </c>
      <c r="B769" s="23" t="s">
        <v>1205</v>
      </c>
      <c r="C769" s="16" t="s">
        <v>1153</v>
      </c>
      <c r="D769" s="16"/>
      <c r="E769" s="217">
        <v>41250</v>
      </c>
      <c r="F769" s="16">
        <f t="shared" si="21"/>
        <v>244016.65999999974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ht="15.75" customHeight="1" x14ac:dyDescent="0.25">
      <c r="A770" s="23" t="s">
        <v>1206</v>
      </c>
      <c r="B770" s="23" t="s">
        <v>1206</v>
      </c>
      <c r="C770" s="16" t="s">
        <v>1153</v>
      </c>
      <c r="D770" s="16"/>
      <c r="E770" s="217">
        <v>41250</v>
      </c>
      <c r="F770" s="16">
        <f t="shared" si="21"/>
        <v>202766.65999999974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ht="15.75" customHeight="1" x14ac:dyDescent="0.25">
      <c r="A771" s="44" t="s">
        <v>1207</v>
      </c>
      <c r="B771" s="44" t="s">
        <v>1207</v>
      </c>
      <c r="C771" s="16" t="s">
        <v>1153</v>
      </c>
      <c r="D771" s="16"/>
      <c r="E771" s="217">
        <v>41250</v>
      </c>
      <c r="F771" s="16">
        <f t="shared" si="21"/>
        <v>161516.65999999974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ht="15.75" customHeight="1" x14ac:dyDescent="0.25">
      <c r="A772" s="23" t="s">
        <v>1208</v>
      </c>
      <c r="B772" s="23" t="s">
        <v>1208</v>
      </c>
      <c r="C772" s="16" t="s">
        <v>1153</v>
      </c>
      <c r="D772" s="16"/>
      <c r="E772" s="217">
        <v>41250</v>
      </c>
      <c r="F772" s="16">
        <f t="shared" si="21"/>
        <v>120266.65999999974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ht="15.75" customHeight="1" x14ac:dyDescent="0.25">
      <c r="A773" s="231">
        <v>44236</v>
      </c>
      <c r="B773" s="44" t="s">
        <v>596</v>
      </c>
      <c r="C773" s="52" t="s">
        <v>703</v>
      </c>
      <c r="D773" s="16">
        <v>570000</v>
      </c>
      <c r="E773" s="217"/>
      <c r="F773" s="16">
        <f t="shared" si="21"/>
        <v>690266.65999999968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ht="15.75" customHeight="1" x14ac:dyDescent="0.25">
      <c r="A774" s="231">
        <v>44236</v>
      </c>
      <c r="B774" s="23" t="s">
        <v>761</v>
      </c>
      <c r="C774" s="16" t="s">
        <v>1404</v>
      </c>
      <c r="D774" s="16">
        <v>57000</v>
      </c>
      <c r="E774" s="217"/>
      <c r="F774" s="16">
        <f t="shared" si="21"/>
        <v>747266.65999999968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ht="15.75" customHeight="1" x14ac:dyDescent="0.25">
      <c r="A775" s="23" t="s">
        <v>1209</v>
      </c>
      <c r="B775" s="23" t="s">
        <v>1209</v>
      </c>
      <c r="C775" s="16" t="s">
        <v>1153</v>
      </c>
      <c r="D775" s="16"/>
      <c r="E775" s="217">
        <v>41250</v>
      </c>
      <c r="F775" s="16">
        <f t="shared" si="21"/>
        <v>706016.65999999968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ht="15.75" customHeight="1" x14ac:dyDescent="0.25">
      <c r="A776" s="23" t="s">
        <v>1210</v>
      </c>
      <c r="B776" s="23" t="s">
        <v>1210</v>
      </c>
      <c r="C776" s="16" t="s">
        <v>1153</v>
      </c>
      <c r="D776" s="16"/>
      <c r="E776" s="217">
        <v>41250</v>
      </c>
      <c r="F776" s="16">
        <f t="shared" si="21"/>
        <v>664766.65999999968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1:26" ht="15.75" customHeight="1" x14ac:dyDescent="0.25">
      <c r="A777" s="23" t="s">
        <v>1211</v>
      </c>
      <c r="B777" s="23" t="s">
        <v>1211</v>
      </c>
      <c r="C777" s="16" t="s">
        <v>1153</v>
      </c>
      <c r="D777" s="16"/>
      <c r="E777" s="217">
        <v>52250</v>
      </c>
      <c r="F777" s="16">
        <f t="shared" si="21"/>
        <v>612516.65999999968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ht="15.75" customHeight="1" x14ac:dyDescent="0.25">
      <c r="A778" s="23" t="s">
        <v>1212</v>
      </c>
      <c r="B778" s="23" t="s">
        <v>1212</v>
      </c>
      <c r="C778" s="16" t="s">
        <v>1153</v>
      </c>
      <c r="D778" s="16"/>
      <c r="E778" s="217">
        <v>52250</v>
      </c>
      <c r="F778" s="16">
        <f t="shared" si="21"/>
        <v>560266.65999999968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1:26" ht="15.75" customHeight="1" x14ac:dyDescent="0.25">
      <c r="A779" s="23" t="s">
        <v>1213</v>
      </c>
      <c r="B779" s="23" t="s">
        <v>1213</v>
      </c>
      <c r="C779" s="16" t="s">
        <v>1153</v>
      </c>
      <c r="D779" s="16"/>
      <c r="E779" s="217">
        <v>52250</v>
      </c>
      <c r="F779" s="16">
        <f t="shared" si="21"/>
        <v>508016.65999999968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ht="15.75" customHeight="1" x14ac:dyDescent="0.25">
      <c r="A780" s="23" t="s">
        <v>1214</v>
      </c>
      <c r="B780" s="23" t="s">
        <v>1214</v>
      </c>
      <c r="C780" s="16" t="s">
        <v>1153</v>
      </c>
      <c r="D780" s="16"/>
      <c r="E780" s="217">
        <v>52250</v>
      </c>
      <c r="F780" s="16">
        <f t="shared" si="21"/>
        <v>455766.65999999968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ht="15.75" customHeight="1" x14ac:dyDescent="0.25">
      <c r="A781" s="244">
        <v>44583</v>
      </c>
      <c r="B781" s="244">
        <v>44583</v>
      </c>
      <c r="C781" s="16" t="s">
        <v>1153</v>
      </c>
      <c r="D781" s="16"/>
      <c r="E781" s="245">
        <v>52250</v>
      </c>
      <c r="F781" s="16">
        <f t="shared" si="21"/>
        <v>403516.65999999968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ht="15.75" customHeight="1" x14ac:dyDescent="0.25">
      <c r="A782" s="244">
        <v>44614</v>
      </c>
      <c r="B782" s="244">
        <v>44614</v>
      </c>
      <c r="C782" s="16" t="s">
        <v>1153</v>
      </c>
      <c r="D782" s="16"/>
      <c r="E782" s="245">
        <v>52250</v>
      </c>
      <c r="F782" s="16">
        <f t="shared" si="21"/>
        <v>351266.65999999968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ht="15.75" customHeight="1" x14ac:dyDescent="0.25">
      <c r="A783" s="244">
        <v>44642</v>
      </c>
      <c r="B783" s="244">
        <v>44642</v>
      </c>
      <c r="C783" s="16" t="s">
        <v>1153</v>
      </c>
      <c r="D783" s="16"/>
      <c r="E783" s="245">
        <v>52250</v>
      </c>
      <c r="F783" s="16">
        <f t="shared" si="21"/>
        <v>299016.65999999968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ht="15.75" customHeight="1" x14ac:dyDescent="0.25">
      <c r="A784" s="244">
        <v>44673</v>
      </c>
      <c r="B784" s="244">
        <v>44673</v>
      </c>
      <c r="C784" s="16" t="s">
        <v>1153</v>
      </c>
      <c r="D784" s="16"/>
      <c r="E784" s="245">
        <v>52250</v>
      </c>
      <c r="F784" s="16">
        <f t="shared" si="21"/>
        <v>246766.65999999968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1:26" ht="15.75" customHeight="1" x14ac:dyDescent="0.25">
      <c r="A785" s="229">
        <v>44682</v>
      </c>
      <c r="B785" s="228">
        <v>44682</v>
      </c>
      <c r="C785" s="16" t="s">
        <v>1153</v>
      </c>
      <c r="D785" s="16"/>
      <c r="E785" s="246">
        <v>52250</v>
      </c>
      <c r="F785" s="16">
        <f t="shared" si="21"/>
        <v>194516.65999999968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1:26" ht="15.75" customHeight="1" x14ac:dyDescent="0.25">
      <c r="A786" s="228">
        <v>44713</v>
      </c>
      <c r="B786" s="228">
        <v>44713</v>
      </c>
      <c r="C786" s="16" t="s">
        <v>1153</v>
      </c>
      <c r="D786" s="16"/>
      <c r="E786" s="230">
        <v>52250</v>
      </c>
      <c r="F786" s="16">
        <f t="shared" si="21"/>
        <v>142266.65999999968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1:26" ht="15.75" customHeight="1" x14ac:dyDescent="0.25">
      <c r="A787" s="228">
        <v>44743</v>
      </c>
      <c r="B787" s="228">
        <v>44743</v>
      </c>
      <c r="C787" s="16" t="s">
        <v>1153</v>
      </c>
      <c r="D787" s="16"/>
      <c r="E787" s="224">
        <v>52250</v>
      </c>
      <c r="F787" s="16">
        <f t="shared" si="21"/>
        <v>90016.659999999683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ht="15.75" customHeight="1" x14ac:dyDescent="0.25">
      <c r="A788" s="247">
        <v>44774</v>
      </c>
      <c r="B788" s="247">
        <v>44774</v>
      </c>
      <c r="C788" s="13" t="s">
        <v>1153</v>
      </c>
      <c r="D788" s="16"/>
      <c r="E788" s="224">
        <v>64166.67</v>
      </c>
      <c r="F788" s="16">
        <f t="shared" si="21"/>
        <v>25849.989999999685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ht="15.75" customHeight="1" x14ac:dyDescent="0.25">
      <c r="A789" s="248">
        <v>44628</v>
      </c>
      <c r="B789" s="64" t="s">
        <v>596</v>
      </c>
      <c r="C789" s="64" t="s">
        <v>703</v>
      </c>
      <c r="D789" s="16"/>
      <c r="E789" s="230">
        <v>90020</v>
      </c>
      <c r="F789" s="16">
        <f t="shared" si="21"/>
        <v>-64170.010000000315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ht="15.75" customHeight="1" x14ac:dyDescent="0.25">
      <c r="A790" s="248">
        <v>44628</v>
      </c>
      <c r="B790" s="64" t="s">
        <v>596</v>
      </c>
      <c r="C790" s="64" t="s">
        <v>703</v>
      </c>
      <c r="D790" s="43">
        <v>700000</v>
      </c>
      <c r="E790" s="217"/>
      <c r="F790" s="16">
        <f t="shared" si="21"/>
        <v>635829.98999999964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1:26" ht="15.75" customHeight="1" x14ac:dyDescent="0.25">
      <c r="A791" s="248">
        <v>44628</v>
      </c>
      <c r="B791" s="23" t="s">
        <v>761</v>
      </c>
      <c r="C791" s="16" t="s">
        <v>1404</v>
      </c>
      <c r="D791" s="43">
        <v>70000</v>
      </c>
      <c r="E791" s="217"/>
      <c r="F791" s="16">
        <f t="shared" si="21"/>
        <v>705829.98999999964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ht="15.75" customHeight="1" x14ac:dyDescent="0.25">
      <c r="A792" s="24" t="s">
        <v>1292</v>
      </c>
      <c r="B792" s="24" t="s">
        <v>1292</v>
      </c>
      <c r="C792" s="16" t="s">
        <v>1153</v>
      </c>
      <c r="D792" s="16"/>
      <c r="E792" s="224">
        <v>64166.67</v>
      </c>
      <c r="F792" s="16">
        <f t="shared" si="21"/>
        <v>641663.3199999996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1:26" ht="15.75" customHeight="1" x14ac:dyDescent="0.25">
      <c r="A793" s="238">
        <v>44835</v>
      </c>
      <c r="B793" s="238">
        <v>44835</v>
      </c>
      <c r="C793" s="13" t="s">
        <v>1153</v>
      </c>
      <c r="D793" s="16"/>
      <c r="E793" s="224">
        <v>64166.67</v>
      </c>
      <c r="F793" s="16">
        <f t="shared" si="21"/>
        <v>577496.64999999956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ht="15.75" customHeight="1" x14ac:dyDescent="0.25">
      <c r="A794" s="238">
        <v>44866</v>
      </c>
      <c r="B794" s="238">
        <v>44866</v>
      </c>
      <c r="C794" s="43" t="s">
        <v>1153</v>
      </c>
      <c r="D794" s="16"/>
      <c r="E794" s="249">
        <v>64166.67</v>
      </c>
      <c r="F794" s="16">
        <f t="shared" si="21"/>
        <v>513329.97999999957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1:26" ht="15.75" customHeight="1" x14ac:dyDescent="0.25">
      <c r="A795" s="238">
        <v>44896</v>
      </c>
      <c r="B795" s="238">
        <v>44896</v>
      </c>
      <c r="C795" s="43" t="s">
        <v>1153</v>
      </c>
      <c r="D795" s="16"/>
      <c r="E795" s="249">
        <v>64166.67</v>
      </c>
      <c r="F795" s="16">
        <f t="shared" si="21"/>
        <v>449163.30999999959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ht="15.75" customHeight="1" x14ac:dyDescent="0.25">
      <c r="A796" s="23"/>
      <c r="B796" s="23"/>
      <c r="C796" s="16"/>
      <c r="D796" s="16"/>
      <c r="E796" s="217"/>
      <c r="F796" s="16">
        <f t="shared" si="21"/>
        <v>449163.30999999959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1:26" ht="15.75" customHeight="1" x14ac:dyDescent="0.25">
      <c r="A797" s="23"/>
      <c r="B797" s="23"/>
      <c r="C797" s="16"/>
      <c r="D797" s="16"/>
      <c r="E797" s="217"/>
      <c r="F797" s="16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1:26" ht="15.75" customHeight="1" x14ac:dyDescent="0.25">
      <c r="A798" s="23"/>
      <c r="B798" s="23"/>
      <c r="C798" s="16"/>
      <c r="D798" s="16"/>
      <c r="E798" s="222" t="s">
        <v>12</v>
      </c>
      <c r="F798" s="218">
        <f>F796</f>
        <v>449163.30999999959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1:26" ht="15.75" customHeight="1" x14ac:dyDescent="0.25">
      <c r="A799" s="23"/>
      <c r="B799" s="23"/>
      <c r="C799" s="16"/>
      <c r="D799" s="16"/>
      <c r="E799" s="217"/>
      <c r="F799" s="218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ht="15.75" customHeight="1" x14ac:dyDescent="0.25">
      <c r="A800" s="23"/>
      <c r="B800" s="23"/>
      <c r="C800" s="16"/>
      <c r="D800" s="16"/>
      <c r="E800" s="217"/>
      <c r="F800" s="218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1:26" ht="15.75" customHeight="1" x14ac:dyDescent="0.25">
      <c r="A801" s="23"/>
      <c r="B801" s="23"/>
      <c r="C801" s="218" t="s">
        <v>1146</v>
      </c>
      <c r="D801" s="16"/>
      <c r="E801" s="217"/>
      <c r="F801" s="16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1:26" ht="15.75" customHeight="1" x14ac:dyDescent="0.25">
      <c r="A802" s="219" t="s">
        <v>1147</v>
      </c>
      <c r="B802" s="23"/>
      <c r="C802" s="239" t="s">
        <v>1408</v>
      </c>
      <c r="D802" s="218" t="s">
        <v>1149</v>
      </c>
      <c r="E802" s="222" t="s">
        <v>1353</v>
      </c>
      <c r="F802" s="16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1:26" ht="15.75" customHeight="1" x14ac:dyDescent="0.25">
      <c r="A803" s="219" t="s">
        <v>549</v>
      </c>
      <c r="B803" s="219" t="s">
        <v>550</v>
      </c>
      <c r="C803" s="221" t="s">
        <v>551</v>
      </c>
      <c r="D803" s="221" t="s">
        <v>552</v>
      </c>
      <c r="E803" s="222" t="s">
        <v>553</v>
      </c>
      <c r="F803" s="221" t="s">
        <v>554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ht="15.75" customHeight="1" x14ac:dyDescent="0.25">
      <c r="A804" s="23">
        <v>43101</v>
      </c>
      <c r="B804" s="23"/>
      <c r="C804" s="16" t="s">
        <v>19</v>
      </c>
      <c r="D804" s="16"/>
      <c r="E804" s="217"/>
      <c r="F804" s="16">
        <v>91666.68999999993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ht="15.75" customHeight="1" x14ac:dyDescent="0.25">
      <c r="A805" s="23" t="s">
        <v>1151</v>
      </c>
      <c r="B805" s="23" t="s">
        <v>1152</v>
      </c>
      <c r="C805" s="16" t="s">
        <v>1153</v>
      </c>
      <c r="D805" s="16"/>
      <c r="E805" s="217">
        <v>18333.330000000002</v>
      </c>
      <c r="F805" s="16">
        <f t="shared" ref="F805:F820" si="22">F804+D805-E805</f>
        <v>73333.359999999928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ht="15.75" customHeight="1" x14ac:dyDescent="0.25">
      <c r="A806" s="23" t="s">
        <v>1154</v>
      </c>
      <c r="B806" s="23" t="s">
        <v>1155</v>
      </c>
      <c r="C806" s="16" t="s">
        <v>1153</v>
      </c>
      <c r="D806" s="16"/>
      <c r="E806" s="217">
        <v>18333.330000000002</v>
      </c>
      <c r="F806" s="16">
        <f t="shared" si="22"/>
        <v>55000.029999999926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1:26" ht="15.75" customHeight="1" x14ac:dyDescent="0.25">
      <c r="A807" s="23" t="s">
        <v>1156</v>
      </c>
      <c r="B807" s="23" t="s">
        <v>1157</v>
      </c>
      <c r="C807" s="16" t="s">
        <v>1153</v>
      </c>
      <c r="D807" s="16"/>
      <c r="E807" s="217">
        <v>18333.330000000002</v>
      </c>
      <c r="F807" s="16">
        <f t="shared" si="22"/>
        <v>36666.699999999924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ht="15.75" customHeight="1" x14ac:dyDescent="0.25">
      <c r="A808" s="23" t="s">
        <v>1158</v>
      </c>
      <c r="B808" s="23" t="s">
        <v>1159</v>
      </c>
      <c r="C808" s="16" t="s">
        <v>1153</v>
      </c>
      <c r="D808" s="16"/>
      <c r="E808" s="217">
        <v>18333.330000000002</v>
      </c>
      <c r="F808" s="16">
        <f t="shared" si="22"/>
        <v>18333.369999999923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ht="15.75" customHeight="1" x14ac:dyDescent="0.25">
      <c r="A809" s="23" t="s">
        <v>1164</v>
      </c>
      <c r="B809" s="23" t="s">
        <v>1165</v>
      </c>
      <c r="C809" s="16" t="s">
        <v>1153</v>
      </c>
      <c r="D809" s="16"/>
      <c r="E809" s="217">
        <v>18333.37</v>
      </c>
      <c r="F809" s="16">
        <f t="shared" si="22"/>
        <v>-7.6397554948925972E-11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1:26" ht="15.75" customHeight="1" x14ac:dyDescent="0.25">
      <c r="A810" s="23" t="s">
        <v>1172</v>
      </c>
      <c r="B810" s="23" t="s">
        <v>508</v>
      </c>
      <c r="C810" s="16" t="s">
        <v>1153</v>
      </c>
      <c r="D810" s="16"/>
      <c r="E810" s="217">
        <v>5000</v>
      </c>
      <c r="F810" s="16">
        <f t="shared" si="22"/>
        <v>-5000.0000000000764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ht="15.75" customHeight="1" x14ac:dyDescent="0.25">
      <c r="A811" s="23"/>
      <c r="B811" s="23"/>
      <c r="C811" s="16"/>
      <c r="D811" s="16"/>
      <c r="E811" s="217"/>
      <c r="F811" s="16">
        <f t="shared" si="22"/>
        <v>-5000.0000000000764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ht="15.75" customHeight="1" x14ac:dyDescent="0.25">
      <c r="A812" s="23"/>
      <c r="B812" s="23"/>
      <c r="C812" s="239"/>
      <c r="D812" s="16"/>
      <c r="E812" s="217"/>
      <c r="F812" s="16">
        <f t="shared" si="22"/>
        <v>-5000.0000000000764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ht="15.75" customHeight="1" x14ac:dyDescent="0.25">
      <c r="A813" s="23"/>
      <c r="B813" s="23"/>
      <c r="C813" s="16"/>
      <c r="D813" s="16"/>
      <c r="E813" s="217"/>
      <c r="F813" s="16">
        <f t="shared" si="22"/>
        <v>-5000.0000000000764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spans="1:26" ht="15.75" customHeight="1" x14ac:dyDescent="0.25">
      <c r="A814" s="23"/>
      <c r="B814" s="23"/>
      <c r="C814" s="16"/>
      <c r="D814" s="16"/>
      <c r="E814" s="217"/>
      <c r="F814" s="16">
        <f t="shared" si="22"/>
        <v>-5000.0000000000764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ht="15.75" customHeight="1" x14ac:dyDescent="0.25">
      <c r="A815" s="23"/>
      <c r="B815" s="23"/>
      <c r="C815" s="16"/>
      <c r="D815" s="16"/>
      <c r="E815" s="217"/>
      <c r="F815" s="16">
        <f t="shared" si="22"/>
        <v>-5000.0000000000764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ht="15.75" customHeight="1" x14ac:dyDescent="0.25">
      <c r="A816" s="23"/>
      <c r="B816" s="23"/>
      <c r="C816" s="16"/>
      <c r="D816" s="16"/>
      <c r="E816" s="217"/>
      <c r="F816" s="16">
        <f t="shared" si="22"/>
        <v>-5000.0000000000764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1:26" ht="15.75" customHeight="1" x14ac:dyDescent="0.25">
      <c r="A817" s="23"/>
      <c r="B817" s="23"/>
      <c r="C817" s="16"/>
      <c r="D817" s="16"/>
      <c r="E817" s="217"/>
      <c r="F817" s="16">
        <f t="shared" si="22"/>
        <v>-5000.0000000000764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ht="15.75" customHeight="1" x14ac:dyDescent="0.25">
      <c r="A818" s="23"/>
      <c r="B818" s="23"/>
      <c r="C818" s="16"/>
      <c r="D818" s="16"/>
      <c r="E818" s="217"/>
      <c r="F818" s="16">
        <f t="shared" si="22"/>
        <v>-5000.0000000000764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1:26" ht="15.75" customHeight="1" x14ac:dyDescent="0.25">
      <c r="A819" s="23"/>
      <c r="B819" s="23"/>
      <c r="C819" s="16"/>
      <c r="D819" s="16"/>
      <c r="E819" s="217"/>
      <c r="F819" s="16">
        <f t="shared" si="22"/>
        <v>-5000.0000000000764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ht="15.75" customHeight="1" x14ac:dyDescent="0.25">
      <c r="A820" s="23"/>
      <c r="B820" s="23"/>
      <c r="C820" s="16"/>
      <c r="D820" s="16"/>
      <c r="E820" s="217"/>
      <c r="F820" s="16">
        <f t="shared" si="22"/>
        <v>-5000.0000000000764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ht="15.75" customHeight="1" x14ac:dyDescent="0.25">
      <c r="A821" s="23"/>
      <c r="B821" s="23"/>
      <c r="C821" s="16"/>
      <c r="D821" s="16">
        <f t="shared" ref="D821:E821" si="23">SUM(D804:D820)</f>
        <v>0</v>
      </c>
      <c r="E821" s="217">
        <f t="shared" si="23"/>
        <v>96666.69</v>
      </c>
      <c r="F821" s="16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spans="1:26" ht="15.75" customHeight="1" x14ac:dyDescent="0.25">
      <c r="A822" s="23"/>
      <c r="B822" s="23"/>
      <c r="C822" s="16"/>
      <c r="D822" s="16"/>
      <c r="E822" s="222" t="s">
        <v>12</v>
      </c>
      <c r="F822" s="218">
        <f>F820</f>
        <v>-5000.0000000000764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spans="1:26" ht="15.75" customHeight="1" x14ac:dyDescent="0.25">
      <c r="A823" s="23"/>
      <c r="B823" s="23"/>
      <c r="C823" s="16"/>
      <c r="D823" s="16"/>
      <c r="E823" s="217"/>
      <c r="F823" s="218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ht="15.75" customHeight="1" x14ac:dyDescent="0.25">
      <c r="A824" s="23"/>
      <c r="B824" s="23"/>
      <c r="C824" s="218" t="s">
        <v>1146</v>
      </c>
      <c r="D824" s="16"/>
      <c r="E824" s="217"/>
      <c r="F824" s="16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spans="1:26" ht="15.75" customHeight="1" x14ac:dyDescent="0.25">
      <c r="A825" s="219" t="s">
        <v>1147</v>
      </c>
      <c r="B825" s="23"/>
      <c r="C825" s="218" t="s">
        <v>1409</v>
      </c>
      <c r="D825" s="218" t="s">
        <v>1149</v>
      </c>
      <c r="E825" s="222" t="s">
        <v>1353</v>
      </c>
      <c r="F825" s="16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ht="15.75" customHeight="1" x14ac:dyDescent="0.25">
      <c r="A826" s="219" t="s">
        <v>549</v>
      </c>
      <c r="B826" s="219" t="s">
        <v>550</v>
      </c>
      <c r="C826" s="221" t="s">
        <v>551</v>
      </c>
      <c r="D826" s="221" t="s">
        <v>552</v>
      </c>
      <c r="E826" s="222" t="s">
        <v>553</v>
      </c>
      <c r="F826" s="221" t="s">
        <v>554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spans="1:26" ht="15.75" customHeight="1" x14ac:dyDescent="0.25">
      <c r="A827" s="23">
        <v>43101</v>
      </c>
      <c r="B827" s="23"/>
      <c r="C827" s="16" t="s">
        <v>19</v>
      </c>
      <c r="D827" s="16"/>
      <c r="E827" s="217"/>
      <c r="F827" s="16">
        <v>45833.310000000012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ht="15.75" customHeight="1" x14ac:dyDescent="0.25">
      <c r="A828" s="23" t="s">
        <v>1151</v>
      </c>
      <c r="B828" s="23" t="s">
        <v>1152</v>
      </c>
      <c r="C828" s="16" t="s">
        <v>1153</v>
      </c>
      <c r="D828" s="16"/>
      <c r="E828" s="217">
        <v>9166.67</v>
      </c>
      <c r="F828" s="16">
        <f t="shared" ref="F828:F843" si="24">F827+D828-E828</f>
        <v>36666.640000000014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ht="15.75" customHeight="1" x14ac:dyDescent="0.25">
      <c r="A829" s="23">
        <v>43283</v>
      </c>
      <c r="B829" s="23" t="s">
        <v>1309</v>
      </c>
      <c r="C829" s="16" t="s">
        <v>1410</v>
      </c>
      <c r="D829" s="16">
        <v>150000</v>
      </c>
      <c r="E829" s="217"/>
      <c r="F829" s="16">
        <f t="shared" si="24"/>
        <v>186666.64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ht="15.75" customHeight="1" x14ac:dyDescent="0.25">
      <c r="A830" s="23">
        <v>43283</v>
      </c>
      <c r="B830" s="23" t="s">
        <v>761</v>
      </c>
      <c r="C830" s="16" t="s">
        <v>1219</v>
      </c>
      <c r="D830" s="16">
        <v>15000</v>
      </c>
      <c r="E830" s="217"/>
      <c r="F830" s="16">
        <f t="shared" si="24"/>
        <v>201666.64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spans="1:26" ht="15.75" customHeight="1" x14ac:dyDescent="0.25">
      <c r="A831" s="23" t="s">
        <v>1154</v>
      </c>
      <c r="B831" s="23" t="s">
        <v>1155</v>
      </c>
      <c r="C831" s="16" t="s">
        <v>1153</v>
      </c>
      <c r="D831" s="16"/>
      <c r="E831" s="217">
        <v>9166.67</v>
      </c>
      <c r="F831" s="16">
        <f t="shared" si="24"/>
        <v>192499.97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ht="15.75" customHeight="1" x14ac:dyDescent="0.25">
      <c r="A832" s="23" t="s">
        <v>1156</v>
      </c>
      <c r="B832" s="23" t="s">
        <v>1157</v>
      </c>
      <c r="C832" s="16" t="s">
        <v>1153</v>
      </c>
      <c r="D832" s="16"/>
      <c r="E832" s="217">
        <v>9166.67</v>
      </c>
      <c r="F832" s="16">
        <f t="shared" si="24"/>
        <v>183333.3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ht="15.75" customHeight="1" x14ac:dyDescent="0.25">
      <c r="A833" s="23">
        <v>43253</v>
      </c>
      <c r="B833" s="23" t="s">
        <v>593</v>
      </c>
      <c r="C833" s="16" t="s">
        <v>1411</v>
      </c>
      <c r="D833" s="16"/>
      <c r="E833" s="217">
        <v>37200</v>
      </c>
      <c r="F833" s="16">
        <f t="shared" si="24"/>
        <v>146133.29999999999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spans="1:26" ht="15.75" customHeight="1" x14ac:dyDescent="0.25">
      <c r="A834" s="23" t="s">
        <v>1158</v>
      </c>
      <c r="B834" s="23" t="s">
        <v>1159</v>
      </c>
      <c r="C834" s="16" t="s">
        <v>1153</v>
      </c>
      <c r="D834" s="16"/>
      <c r="E834" s="217">
        <v>9166.67</v>
      </c>
      <c r="F834" s="16">
        <f t="shared" si="24"/>
        <v>136966.62999999998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ht="15.75" customHeight="1" x14ac:dyDescent="0.25">
      <c r="A835" s="23" t="s">
        <v>1160</v>
      </c>
      <c r="B835" s="23" t="s">
        <v>1161</v>
      </c>
      <c r="C835" s="16" t="s">
        <v>1153</v>
      </c>
      <c r="D835" s="16"/>
      <c r="E835" s="217">
        <v>9166.67</v>
      </c>
      <c r="F835" s="16">
        <f t="shared" si="24"/>
        <v>127799.95999999998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1:26" ht="15.75" customHeight="1" x14ac:dyDescent="0.25">
      <c r="A836" s="23" t="s">
        <v>1168</v>
      </c>
      <c r="B836" s="23" t="s">
        <v>1169</v>
      </c>
      <c r="C836" s="16" t="s">
        <v>1153</v>
      </c>
      <c r="D836" s="16"/>
      <c r="E836" s="217">
        <v>21307</v>
      </c>
      <c r="F836" s="16">
        <f t="shared" si="24"/>
        <v>106492.95999999998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1:26" ht="15.75" customHeight="1" x14ac:dyDescent="0.25">
      <c r="A837" s="23" t="s">
        <v>1248</v>
      </c>
      <c r="B837" s="23" t="s">
        <v>1184</v>
      </c>
      <c r="C837" s="16" t="s">
        <v>1153</v>
      </c>
      <c r="D837" s="16"/>
      <c r="E837" s="217">
        <v>21307</v>
      </c>
      <c r="F837" s="16">
        <f t="shared" si="24"/>
        <v>85185.959999999977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ht="15.75" customHeight="1" x14ac:dyDescent="0.25">
      <c r="A838" s="23" t="s">
        <v>1225</v>
      </c>
      <c r="B838" s="23" t="s">
        <v>1186</v>
      </c>
      <c r="C838" s="16" t="s">
        <v>1153</v>
      </c>
      <c r="D838" s="16"/>
      <c r="E838" s="217">
        <v>21307</v>
      </c>
      <c r="F838" s="16">
        <f t="shared" si="24"/>
        <v>63878.959999999977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1:26" ht="15.75" customHeight="1" x14ac:dyDescent="0.25">
      <c r="A839" s="23" t="s">
        <v>1226</v>
      </c>
      <c r="B839" s="23" t="s">
        <v>1202</v>
      </c>
      <c r="C839" s="16" t="s">
        <v>1153</v>
      </c>
      <c r="D839" s="16"/>
      <c r="E839" s="217">
        <v>21307</v>
      </c>
      <c r="F839" s="16">
        <f t="shared" si="24"/>
        <v>42571.959999999977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1:26" ht="15.75" customHeight="1" x14ac:dyDescent="0.25">
      <c r="A840" s="23" t="s">
        <v>1175</v>
      </c>
      <c r="B840" s="23" t="s">
        <v>511</v>
      </c>
      <c r="C840" s="16" t="s">
        <v>1153</v>
      </c>
      <c r="D840" s="16"/>
      <c r="E840" s="217">
        <v>21285.98</v>
      </c>
      <c r="F840" s="16">
        <f t="shared" si="24"/>
        <v>21285.979999999978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spans="1:26" ht="15.75" customHeight="1" x14ac:dyDescent="0.25">
      <c r="A841" s="23" t="s">
        <v>1182</v>
      </c>
      <c r="B841" s="23" t="s">
        <v>761</v>
      </c>
      <c r="C841" s="16" t="s">
        <v>1412</v>
      </c>
      <c r="D841" s="16"/>
      <c r="E841" s="217">
        <v>21285.98</v>
      </c>
      <c r="F841" s="16">
        <f t="shared" si="24"/>
        <v>0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spans="1:26" ht="15.75" customHeight="1" x14ac:dyDescent="0.25">
      <c r="A842" s="23"/>
      <c r="B842" s="23"/>
      <c r="C842" s="16"/>
      <c r="D842" s="16"/>
      <c r="E842" s="217"/>
      <c r="F842" s="16">
        <f t="shared" si="24"/>
        <v>0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spans="1:26" ht="15.75" customHeight="1" x14ac:dyDescent="0.25">
      <c r="A843" s="23"/>
      <c r="B843" s="23"/>
      <c r="C843" s="16"/>
      <c r="D843" s="16"/>
      <c r="E843" s="217"/>
      <c r="F843" s="16">
        <f t="shared" si="24"/>
        <v>0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spans="1:26" ht="15.75" customHeight="1" x14ac:dyDescent="0.25">
      <c r="A844" s="23"/>
      <c r="B844" s="23"/>
      <c r="C844" s="16"/>
      <c r="D844" s="16">
        <f t="shared" ref="D844:E844" si="25">SUM(D827:D843)</f>
        <v>165000</v>
      </c>
      <c r="E844" s="217">
        <f t="shared" si="25"/>
        <v>210833.31000000003</v>
      </c>
      <c r="F844" s="16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ht="15.75" customHeight="1" x14ac:dyDescent="0.25">
      <c r="A845" s="23"/>
      <c r="B845" s="23"/>
      <c r="C845" s="16"/>
      <c r="D845" s="16"/>
      <c r="E845" s="222" t="s">
        <v>12</v>
      </c>
      <c r="F845" s="218">
        <f>F843</f>
        <v>0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spans="1:26" ht="15.75" customHeight="1" x14ac:dyDescent="0.25">
      <c r="A846" s="23"/>
      <c r="B846" s="23"/>
      <c r="C846" s="16"/>
      <c r="D846" s="16"/>
      <c r="E846" s="217"/>
      <c r="F846" s="218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ht="15.75" customHeight="1" x14ac:dyDescent="0.25">
      <c r="A847" s="23"/>
      <c r="B847" s="23"/>
      <c r="C847" s="16"/>
      <c r="D847" s="16"/>
      <c r="E847" s="217"/>
      <c r="F847" s="218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spans="1:26" ht="15.75" customHeight="1" x14ac:dyDescent="0.25">
      <c r="A848" s="23"/>
      <c r="B848" s="23"/>
      <c r="C848" s="218" t="s">
        <v>1146</v>
      </c>
      <c r="D848" s="16"/>
      <c r="E848" s="217"/>
      <c r="F848" s="16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spans="1:26" ht="15.75" customHeight="1" x14ac:dyDescent="0.25">
      <c r="A849" s="219" t="s">
        <v>1147</v>
      </c>
      <c r="B849" s="23"/>
      <c r="C849" s="218" t="s">
        <v>1413</v>
      </c>
      <c r="D849" s="218" t="s">
        <v>1149</v>
      </c>
      <c r="E849" s="222" t="s">
        <v>1353</v>
      </c>
      <c r="F849" s="16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spans="1:26" ht="15.75" customHeight="1" x14ac:dyDescent="0.25">
      <c r="A850" s="219" t="s">
        <v>549</v>
      </c>
      <c r="B850" s="219" t="s">
        <v>550</v>
      </c>
      <c r="C850" s="221" t="s">
        <v>551</v>
      </c>
      <c r="D850" s="221" t="s">
        <v>552</v>
      </c>
      <c r="E850" s="222" t="s">
        <v>553</v>
      </c>
      <c r="F850" s="221" t="s">
        <v>554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ht="15.75" customHeight="1" x14ac:dyDescent="0.25">
      <c r="A851" s="23">
        <v>43101</v>
      </c>
      <c r="B851" s="23"/>
      <c r="C851" s="16" t="s">
        <v>19</v>
      </c>
      <c r="D851" s="16"/>
      <c r="E851" s="217"/>
      <c r="F851" s="16">
        <v>71499.98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spans="1:26" ht="15.75" customHeight="1" x14ac:dyDescent="0.25">
      <c r="A852" s="23" t="s">
        <v>1151</v>
      </c>
      <c r="B852" s="23" t="s">
        <v>1152</v>
      </c>
      <c r="C852" s="16" t="s">
        <v>1153</v>
      </c>
      <c r="D852" s="16"/>
      <c r="E852" s="217">
        <v>11916.67</v>
      </c>
      <c r="F852" s="16">
        <f t="shared" ref="F852:F867" si="26">F851+D852-E852</f>
        <v>59583.31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spans="1:26" ht="15.75" customHeight="1" x14ac:dyDescent="0.25">
      <c r="A853" s="23" t="s">
        <v>1154</v>
      </c>
      <c r="B853" s="23" t="s">
        <v>1155</v>
      </c>
      <c r="C853" s="16" t="s">
        <v>1153</v>
      </c>
      <c r="D853" s="16"/>
      <c r="E853" s="217">
        <v>11916.67</v>
      </c>
      <c r="F853" s="16">
        <f t="shared" si="26"/>
        <v>47666.64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spans="1:26" ht="15.75" customHeight="1" x14ac:dyDescent="0.25">
      <c r="A854" s="23" t="s">
        <v>1156</v>
      </c>
      <c r="B854" s="23" t="s">
        <v>1157</v>
      </c>
      <c r="C854" s="16" t="s">
        <v>1153</v>
      </c>
      <c r="D854" s="16"/>
      <c r="E854" s="217">
        <v>11916.67</v>
      </c>
      <c r="F854" s="16">
        <f t="shared" si="26"/>
        <v>35749.97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spans="1:26" ht="15.75" customHeight="1" x14ac:dyDescent="0.25">
      <c r="A855" s="23" t="s">
        <v>1158</v>
      </c>
      <c r="B855" s="23" t="s">
        <v>1159</v>
      </c>
      <c r="C855" s="16" t="s">
        <v>1153</v>
      </c>
      <c r="D855" s="16"/>
      <c r="E855" s="217">
        <v>11916.67</v>
      </c>
      <c r="F855" s="16">
        <f t="shared" si="26"/>
        <v>23833.300000000003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spans="1:26" ht="15.75" customHeight="1" x14ac:dyDescent="0.25">
      <c r="A856" s="23" t="s">
        <v>1395</v>
      </c>
      <c r="B856" s="23" t="s">
        <v>1161</v>
      </c>
      <c r="C856" s="16" t="s">
        <v>1153</v>
      </c>
      <c r="D856" s="16"/>
      <c r="E856" s="217">
        <v>11916.67</v>
      </c>
      <c r="F856" s="16">
        <f t="shared" si="26"/>
        <v>11916.630000000003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spans="1:26" ht="15.75" customHeight="1" x14ac:dyDescent="0.25">
      <c r="A857" s="23" t="s">
        <v>1164</v>
      </c>
      <c r="B857" s="23" t="s">
        <v>1165</v>
      </c>
      <c r="C857" s="16" t="s">
        <v>1153</v>
      </c>
      <c r="D857" s="16"/>
      <c r="E857" s="217">
        <v>11916</v>
      </c>
      <c r="F857" s="16">
        <f t="shared" si="26"/>
        <v>0.63000000000283762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ht="15.75" customHeight="1" x14ac:dyDescent="0.25">
      <c r="A858" s="23"/>
      <c r="B858" s="23"/>
      <c r="C858" s="16"/>
      <c r="D858" s="16"/>
      <c r="E858" s="217"/>
      <c r="F858" s="16">
        <f t="shared" si="26"/>
        <v>0.63000000000283762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ht="15.75" customHeight="1" x14ac:dyDescent="0.25">
      <c r="A859" s="23"/>
      <c r="B859" s="23"/>
      <c r="C859" s="16"/>
      <c r="D859" s="16"/>
      <c r="E859" s="217"/>
      <c r="F859" s="16">
        <f t="shared" si="26"/>
        <v>0.63000000000283762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ht="15.75" customHeight="1" x14ac:dyDescent="0.25">
      <c r="A860" s="23"/>
      <c r="B860" s="23"/>
      <c r="C860" s="16"/>
      <c r="D860" s="16"/>
      <c r="E860" s="217"/>
      <c r="F860" s="16">
        <f t="shared" si="26"/>
        <v>0.63000000000283762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spans="1:26" ht="15.75" customHeight="1" x14ac:dyDescent="0.25">
      <c r="A861" s="23"/>
      <c r="B861" s="23"/>
      <c r="C861" s="16"/>
      <c r="D861" s="16"/>
      <c r="E861" s="217"/>
      <c r="F861" s="16">
        <f t="shared" si="26"/>
        <v>0.63000000000283762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spans="1:26" ht="15.75" customHeight="1" x14ac:dyDescent="0.25">
      <c r="A862" s="23"/>
      <c r="B862" s="23"/>
      <c r="C862" s="16"/>
      <c r="D862" s="16"/>
      <c r="E862" s="217"/>
      <c r="F862" s="16">
        <f t="shared" si="26"/>
        <v>0.63000000000283762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spans="1:26" ht="15.75" customHeight="1" x14ac:dyDescent="0.25">
      <c r="A863" s="23"/>
      <c r="B863" s="23"/>
      <c r="C863" s="16"/>
      <c r="D863" s="16"/>
      <c r="E863" s="217"/>
      <c r="F863" s="16">
        <f t="shared" si="26"/>
        <v>0.63000000000283762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spans="1:26" ht="15.75" customHeight="1" x14ac:dyDescent="0.25">
      <c r="A864" s="23"/>
      <c r="B864" s="23"/>
      <c r="C864" s="16"/>
      <c r="D864" s="16"/>
      <c r="E864" s="217"/>
      <c r="F864" s="16">
        <f t="shared" si="26"/>
        <v>0.63000000000283762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ht="15.75" customHeight="1" x14ac:dyDescent="0.25">
      <c r="A865" s="23"/>
      <c r="B865" s="23"/>
      <c r="C865" s="16"/>
      <c r="D865" s="16"/>
      <c r="E865" s="217"/>
      <c r="F865" s="16">
        <f t="shared" si="26"/>
        <v>0.63000000000283762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spans="1:26" ht="15.75" customHeight="1" x14ac:dyDescent="0.25">
      <c r="A866" s="23"/>
      <c r="B866" s="23"/>
      <c r="C866" s="16"/>
      <c r="D866" s="16"/>
      <c r="E866" s="217"/>
      <c r="F866" s="16">
        <f t="shared" si="26"/>
        <v>0.63000000000283762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spans="1:26" ht="15.75" customHeight="1" x14ac:dyDescent="0.25">
      <c r="A867" s="23"/>
      <c r="B867" s="23"/>
      <c r="C867" s="16"/>
      <c r="D867" s="16"/>
      <c r="E867" s="217"/>
      <c r="F867" s="16">
        <f t="shared" si="26"/>
        <v>0.63000000000283762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ht="15.75" customHeight="1" x14ac:dyDescent="0.25">
      <c r="A868" s="23"/>
      <c r="B868" s="23"/>
      <c r="C868" s="16"/>
      <c r="D868" s="16">
        <f t="shared" ref="D868:E868" si="27">SUM(D851:D867)</f>
        <v>0</v>
      </c>
      <c r="E868" s="217">
        <f t="shared" si="27"/>
        <v>71499.350000000006</v>
      </c>
      <c r="F868" s="16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ht="15.75" customHeight="1" x14ac:dyDescent="0.25">
      <c r="A869" s="23"/>
      <c r="B869" s="23"/>
      <c r="C869" s="16"/>
      <c r="D869" s="16"/>
      <c r="E869" s="222" t="s">
        <v>12</v>
      </c>
      <c r="F869" s="218">
        <f>F867</f>
        <v>0.63000000000283762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ht="15.75" customHeight="1" x14ac:dyDescent="0.25">
      <c r="A870" s="23"/>
      <c r="B870" s="23"/>
      <c r="C870" s="16"/>
      <c r="D870" s="16"/>
      <c r="E870" s="217"/>
      <c r="F870" s="218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ht="15.75" customHeight="1" x14ac:dyDescent="0.25">
      <c r="A871" s="23"/>
      <c r="B871" s="23"/>
      <c r="C871" s="16"/>
      <c r="D871" s="16"/>
      <c r="E871" s="217"/>
      <c r="F871" s="218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ht="15.75" customHeight="1" x14ac:dyDescent="0.25">
      <c r="A872" s="23"/>
      <c r="B872" s="23"/>
      <c r="C872" s="218" t="s">
        <v>1146</v>
      </c>
      <c r="D872" s="16"/>
      <c r="E872" s="217"/>
      <c r="F872" s="16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spans="1:26" ht="15.75" customHeight="1" x14ac:dyDescent="0.25">
      <c r="A873" s="219" t="s">
        <v>1147</v>
      </c>
      <c r="B873" s="219" t="s">
        <v>47</v>
      </c>
      <c r="C873" s="218" t="s">
        <v>1414</v>
      </c>
      <c r="D873" s="218" t="s">
        <v>1149</v>
      </c>
      <c r="E873" s="222" t="s">
        <v>1353</v>
      </c>
      <c r="F873" s="16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ht="15.75" customHeight="1" x14ac:dyDescent="0.25">
      <c r="A874" s="219" t="s">
        <v>549</v>
      </c>
      <c r="B874" s="219" t="s">
        <v>550</v>
      </c>
      <c r="C874" s="221" t="s">
        <v>551</v>
      </c>
      <c r="D874" s="221" t="s">
        <v>552</v>
      </c>
      <c r="E874" s="222" t="s">
        <v>553</v>
      </c>
      <c r="F874" s="221" t="s">
        <v>554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ht="15.75" customHeight="1" x14ac:dyDescent="0.25">
      <c r="A875" s="23">
        <v>43101</v>
      </c>
      <c r="B875" s="23"/>
      <c r="C875" s="16" t="s">
        <v>19</v>
      </c>
      <c r="D875" s="16"/>
      <c r="E875" s="217"/>
      <c r="F875" s="16">
        <v>192500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ht="15.75" customHeight="1" x14ac:dyDescent="0.25">
      <c r="A876" s="23" t="s">
        <v>1151</v>
      </c>
      <c r="B876" s="23" t="s">
        <v>1152</v>
      </c>
      <c r="C876" s="16" t="s">
        <v>1153</v>
      </c>
      <c r="D876" s="16"/>
      <c r="E876" s="217">
        <v>27500</v>
      </c>
      <c r="F876" s="16">
        <f t="shared" ref="F876:F956" si="28">F875+D876-E876</f>
        <v>165000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spans="1:26" ht="15.75" customHeight="1" x14ac:dyDescent="0.25">
      <c r="A877" s="23" t="s">
        <v>1154</v>
      </c>
      <c r="B877" s="23" t="s">
        <v>1155</v>
      </c>
      <c r="C877" s="16" t="s">
        <v>1153</v>
      </c>
      <c r="D877" s="16"/>
      <c r="E877" s="217">
        <v>27500</v>
      </c>
      <c r="F877" s="16">
        <f t="shared" si="28"/>
        <v>137500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ht="15.75" customHeight="1" x14ac:dyDescent="0.25">
      <c r="A878" s="23" t="s">
        <v>1156</v>
      </c>
      <c r="B878" s="23" t="s">
        <v>1157</v>
      </c>
      <c r="C878" s="16" t="s">
        <v>1153</v>
      </c>
      <c r="D878" s="16"/>
      <c r="E878" s="217">
        <v>27500</v>
      </c>
      <c r="F878" s="16">
        <f t="shared" si="28"/>
        <v>110000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ht="15.75" customHeight="1" x14ac:dyDescent="0.25">
      <c r="A879" s="23" t="s">
        <v>1158</v>
      </c>
      <c r="B879" s="23" t="s">
        <v>1159</v>
      </c>
      <c r="C879" s="16" t="s">
        <v>1153</v>
      </c>
      <c r="D879" s="16"/>
      <c r="E879" s="217">
        <v>27500</v>
      </c>
      <c r="F879" s="16">
        <f t="shared" si="28"/>
        <v>82500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ht="15.75" customHeight="1" x14ac:dyDescent="0.25">
      <c r="A880" s="23" t="s">
        <v>1160</v>
      </c>
      <c r="B880" s="23" t="s">
        <v>1161</v>
      </c>
      <c r="C880" s="16" t="s">
        <v>1153</v>
      </c>
      <c r="D880" s="16"/>
      <c r="E880" s="217">
        <v>27500</v>
      </c>
      <c r="F880" s="16">
        <f t="shared" si="28"/>
        <v>55000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ht="15.75" customHeight="1" x14ac:dyDescent="0.25">
      <c r="A881" s="23" t="s">
        <v>1162</v>
      </c>
      <c r="B881" s="23" t="s">
        <v>1163</v>
      </c>
      <c r="C881" s="16" t="s">
        <v>1153</v>
      </c>
      <c r="D881" s="16"/>
      <c r="E881" s="217">
        <v>27500</v>
      </c>
      <c r="F881" s="16">
        <f t="shared" si="28"/>
        <v>27500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ht="15.75" customHeight="1" x14ac:dyDescent="0.25">
      <c r="A882" s="23" t="s">
        <v>1164</v>
      </c>
      <c r="B882" s="23" t="s">
        <v>1165</v>
      </c>
      <c r="C882" s="16" t="s">
        <v>1153</v>
      </c>
      <c r="D882" s="16"/>
      <c r="E882" s="217">
        <v>27500</v>
      </c>
      <c r="F882" s="16">
        <f t="shared" si="28"/>
        <v>0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ht="15.75" customHeight="1" x14ac:dyDescent="0.25">
      <c r="A883" s="23" t="s">
        <v>1226</v>
      </c>
      <c r="B883" s="23" t="s">
        <v>1202</v>
      </c>
      <c r="C883" s="16" t="s">
        <v>1153</v>
      </c>
      <c r="D883" s="16"/>
      <c r="E883" s="217">
        <v>39200</v>
      </c>
      <c r="F883" s="16">
        <f t="shared" si="28"/>
        <v>-39200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ht="15.75" customHeight="1" x14ac:dyDescent="0.25">
      <c r="A884" s="23" t="s">
        <v>1226</v>
      </c>
      <c r="B884" s="23" t="s">
        <v>593</v>
      </c>
      <c r="C884" s="16" t="s">
        <v>1415</v>
      </c>
      <c r="D884" s="16">
        <v>112000</v>
      </c>
      <c r="E884" s="217"/>
      <c r="F884" s="16">
        <f t="shared" si="28"/>
        <v>72800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ht="15.75" customHeight="1" x14ac:dyDescent="0.25">
      <c r="A885" s="23" t="s">
        <v>1226</v>
      </c>
      <c r="B885" s="23" t="s">
        <v>761</v>
      </c>
      <c r="C885" s="16" t="s">
        <v>1416</v>
      </c>
      <c r="D885" s="16">
        <v>5600</v>
      </c>
      <c r="E885" s="217"/>
      <c r="F885" s="16">
        <f t="shared" si="28"/>
        <v>78400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spans="1:26" ht="15.75" customHeight="1" x14ac:dyDescent="0.25">
      <c r="A886" s="23" t="s">
        <v>1226</v>
      </c>
      <c r="B886" s="23"/>
      <c r="C886" s="16" t="s">
        <v>1417</v>
      </c>
      <c r="D886" s="16">
        <v>85000</v>
      </c>
      <c r="E886" s="217"/>
      <c r="F886" s="16">
        <f t="shared" si="28"/>
        <v>163400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spans="1:26" ht="15.75" customHeight="1" x14ac:dyDescent="0.25">
      <c r="A887" s="23" t="s">
        <v>1226</v>
      </c>
      <c r="B887" s="23" t="s">
        <v>761</v>
      </c>
      <c r="C887" s="16" t="s">
        <v>1416</v>
      </c>
      <c r="D887" s="16">
        <v>4250</v>
      </c>
      <c r="E887" s="217"/>
      <c r="F887" s="16">
        <f t="shared" si="28"/>
        <v>167650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spans="1:26" ht="15.75" customHeight="1" x14ac:dyDescent="0.25">
      <c r="A888" s="23" t="s">
        <v>1418</v>
      </c>
      <c r="B888" s="23" t="s">
        <v>508</v>
      </c>
      <c r="C888" s="16" t="s">
        <v>1419</v>
      </c>
      <c r="D888" s="16"/>
      <c r="E888" s="217">
        <v>39200</v>
      </c>
      <c r="F888" s="16">
        <f t="shared" si="28"/>
        <v>128450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spans="1:26" ht="15.75" customHeight="1" x14ac:dyDescent="0.25">
      <c r="A889" s="23" t="s">
        <v>1173</v>
      </c>
      <c r="B889" s="23" t="s">
        <v>509</v>
      </c>
      <c r="C889" s="16" t="s">
        <v>1153</v>
      </c>
      <c r="D889" s="16"/>
      <c r="E889" s="217">
        <v>50766.67</v>
      </c>
      <c r="F889" s="16">
        <f t="shared" si="28"/>
        <v>77683.33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ht="15.75" customHeight="1" x14ac:dyDescent="0.25">
      <c r="A890" s="23" t="s">
        <v>1174</v>
      </c>
      <c r="B890" s="23" t="s">
        <v>510</v>
      </c>
      <c r="C890" s="16" t="s">
        <v>1153</v>
      </c>
      <c r="D890" s="16"/>
      <c r="E890" s="217">
        <v>31166.67</v>
      </c>
      <c r="F890" s="16">
        <f t="shared" si="28"/>
        <v>46516.66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ht="15.75" customHeight="1" x14ac:dyDescent="0.25">
      <c r="A891" s="225">
        <v>43468</v>
      </c>
      <c r="B891" s="23" t="s">
        <v>593</v>
      </c>
      <c r="C891" s="52" t="s">
        <v>1420</v>
      </c>
      <c r="D891" s="16">
        <v>11566.67</v>
      </c>
      <c r="E891" s="217"/>
      <c r="F891" s="16">
        <f t="shared" si="28"/>
        <v>58083.33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spans="1:26" ht="15.75" customHeight="1" x14ac:dyDescent="0.25">
      <c r="A892" s="225">
        <v>43742</v>
      </c>
      <c r="B892" s="44" t="s">
        <v>593</v>
      </c>
      <c r="C892" s="52" t="s">
        <v>1421</v>
      </c>
      <c r="D892" s="16">
        <v>500000</v>
      </c>
      <c r="E892" s="217"/>
      <c r="F892" s="16">
        <f t="shared" si="28"/>
        <v>558083.32999999996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spans="1:26" ht="15.75" customHeight="1" x14ac:dyDescent="0.25">
      <c r="A893" s="225">
        <v>43742</v>
      </c>
      <c r="B893" s="23" t="s">
        <v>761</v>
      </c>
      <c r="C893" s="16" t="s">
        <v>1416</v>
      </c>
      <c r="D893" s="16">
        <v>50000</v>
      </c>
      <c r="E893" s="217"/>
      <c r="F893" s="16">
        <f t="shared" si="28"/>
        <v>608083.32999999996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ht="15.75" customHeight="1" x14ac:dyDescent="0.25">
      <c r="A894" s="23" t="s">
        <v>1175</v>
      </c>
      <c r="B894" s="23" t="s">
        <v>511</v>
      </c>
      <c r="C894" s="16" t="s">
        <v>1153</v>
      </c>
      <c r="D894" s="16"/>
      <c r="E894" s="217">
        <v>19600</v>
      </c>
      <c r="F894" s="16">
        <f t="shared" si="28"/>
        <v>588483.32999999996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ht="15.75" customHeight="1" x14ac:dyDescent="0.25">
      <c r="A895" s="23" t="s">
        <v>1389</v>
      </c>
      <c r="B895" s="23" t="s">
        <v>4</v>
      </c>
      <c r="C895" s="16" t="s">
        <v>1153</v>
      </c>
      <c r="D895" s="16"/>
      <c r="E895" s="217">
        <v>19600</v>
      </c>
      <c r="F895" s="16">
        <f t="shared" si="28"/>
        <v>568883.32999999996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ht="15.75" customHeight="1" x14ac:dyDescent="0.25">
      <c r="A896" s="23" t="s">
        <v>1233</v>
      </c>
      <c r="B896" s="23" t="s">
        <v>6</v>
      </c>
      <c r="C896" s="16" t="s">
        <v>1153</v>
      </c>
      <c r="D896" s="16"/>
      <c r="E896" s="217">
        <v>45833.33</v>
      </c>
      <c r="F896" s="16">
        <f t="shared" si="28"/>
        <v>523049.99999999994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ht="15.75" customHeight="1" x14ac:dyDescent="0.25">
      <c r="A897" s="44" t="s">
        <v>1257</v>
      </c>
      <c r="B897" s="44" t="s">
        <v>596</v>
      </c>
      <c r="C897" s="52" t="s">
        <v>1422</v>
      </c>
      <c r="D897" s="16"/>
      <c r="E897" s="217">
        <v>18883</v>
      </c>
      <c r="F897" s="16">
        <f t="shared" si="28"/>
        <v>504166.99999999994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spans="1:26" ht="15.75" customHeight="1" x14ac:dyDescent="0.25">
      <c r="A898" s="23" t="s">
        <v>1181</v>
      </c>
      <c r="B898" s="23" t="s">
        <v>514</v>
      </c>
      <c r="C898" s="16" t="s">
        <v>1153</v>
      </c>
      <c r="D898" s="16"/>
      <c r="E898" s="217">
        <v>45833.33</v>
      </c>
      <c r="F898" s="16">
        <f t="shared" si="28"/>
        <v>458333.66999999993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spans="1:26" ht="15.75" customHeight="1" x14ac:dyDescent="0.25">
      <c r="A899" s="23" t="s">
        <v>1182</v>
      </c>
      <c r="B899" s="23" t="s">
        <v>515</v>
      </c>
      <c r="C899" s="16" t="s">
        <v>1153</v>
      </c>
      <c r="D899" s="16"/>
      <c r="E899" s="217">
        <v>45833.33</v>
      </c>
      <c r="F899" s="16">
        <f t="shared" si="28"/>
        <v>412500.33999999991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spans="1:26" ht="15.75" customHeight="1" x14ac:dyDescent="0.25">
      <c r="A900" s="23" t="s">
        <v>1183</v>
      </c>
      <c r="B900" s="23" t="s">
        <v>1184</v>
      </c>
      <c r="C900" s="16" t="s">
        <v>1153</v>
      </c>
      <c r="D900" s="16"/>
      <c r="E900" s="217">
        <v>45833.33</v>
      </c>
      <c r="F900" s="16">
        <f t="shared" si="28"/>
        <v>366667.00999999989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ht="15.75" customHeight="1" x14ac:dyDescent="0.25">
      <c r="A901" s="23" t="s">
        <v>1185</v>
      </c>
      <c r="B901" s="23" t="s">
        <v>1186</v>
      </c>
      <c r="C901" s="16" t="s">
        <v>1153</v>
      </c>
      <c r="D901" s="16"/>
      <c r="E901" s="217">
        <v>45833.33</v>
      </c>
      <c r="F901" s="16">
        <f t="shared" si="28"/>
        <v>320833.67999999988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ht="15.75" customHeight="1" x14ac:dyDescent="0.25">
      <c r="A902" s="23" t="s">
        <v>1234</v>
      </c>
      <c r="B902" s="23" t="s">
        <v>1202</v>
      </c>
      <c r="C902" s="16" t="s">
        <v>1153</v>
      </c>
      <c r="D902" s="16"/>
      <c r="E902" s="217">
        <v>45833.33</v>
      </c>
      <c r="F902" s="16">
        <f t="shared" si="28"/>
        <v>275000.34999999986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ht="15.75" customHeight="1" x14ac:dyDescent="0.25">
      <c r="A903" s="44" t="s">
        <v>1235</v>
      </c>
      <c r="B903" s="44" t="s">
        <v>596</v>
      </c>
      <c r="C903" s="52" t="s">
        <v>1414</v>
      </c>
      <c r="D903" s="16"/>
      <c r="E903" s="217">
        <v>35833.33</v>
      </c>
      <c r="F903" s="16">
        <f t="shared" si="28"/>
        <v>239167.01999999984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ht="15.75" customHeight="1" x14ac:dyDescent="0.25">
      <c r="A904" s="23" t="s">
        <v>1188</v>
      </c>
      <c r="B904" s="23" t="s">
        <v>1189</v>
      </c>
      <c r="C904" s="16" t="s">
        <v>1153</v>
      </c>
      <c r="D904" s="16"/>
      <c r="E904" s="217">
        <v>45833.33</v>
      </c>
      <c r="F904" s="16">
        <f t="shared" si="28"/>
        <v>193333.68999999983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ht="15.75" customHeight="1" x14ac:dyDescent="0.25">
      <c r="A905" s="23" t="s">
        <v>1190</v>
      </c>
      <c r="B905" s="23" t="s">
        <v>1157</v>
      </c>
      <c r="C905" s="16" t="s">
        <v>1153</v>
      </c>
      <c r="D905" s="16"/>
      <c r="E905" s="217">
        <v>45833.33</v>
      </c>
      <c r="F905" s="16">
        <f t="shared" si="28"/>
        <v>147500.35999999981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spans="1:26" ht="15.75" customHeight="1" x14ac:dyDescent="0.25">
      <c r="A906" s="23" t="s">
        <v>1191</v>
      </c>
      <c r="B906" s="23" t="s">
        <v>1159</v>
      </c>
      <c r="C906" s="16" t="s">
        <v>1153</v>
      </c>
      <c r="D906" s="16"/>
      <c r="E906" s="217">
        <v>45833.33</v>
      </c>
      <c r="F906" s="16">
        <f t="shared" si="28"/>
        <v>101667.02999999981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ht="15.75" customHeight="1" x14ac:dyDescent="0.25">
      <c r="A907" s="23" t="s">
        <v>1192</v>
      </c>
      <c r="B907" s="23" t="s">
        <v>1161</v>
      </c>
      <c r="C907" s="16" t="s">
        <v>1153</v>
      </c>
      <c r="D907" s="16"/>
      <c r="E907" s="217">
        <v>45833.33</v>
      </c>
      <c r="F907" s="16">
        <f t="shared" si="28"/>
        <v>55833.699999999808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spans="1:26" ht="15.75" customHeight="1" x14ac:dyDescent="0.25">
      <c r="A908" s="23" t="s">
        <v>1193</v>
      </c>
      <c r="B908" s="23" t="s">
        <v>1194</v>
      </c>
      <c r="C908" s="16" t="s">
        <v>1153</v>
      </c>
      <c r="D908" s="16"/>
      <c r="E908" s="217">
        <v>45833.33</v>
      </c>
      <c r="F908" s="16">
        <f t="shared" si="28"/>
        <v>10000.369999999806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spans="1:26" ht="15.75" customHeight="1" x14ac:dyDescent="0.25">
      <c r="A909" s="23" t="s">
        <v>1195</v>
      </c>
      <c r="B909" s="23" t="s">
        <v>1196</v>
      </c>
      <c r="C909" s="16" t="s">
        <v>1153</v>
      </c>
      <c r="D909" s="16"/>
      <c r="E909" s="217">
        <v>45833.33</v>
      </c>
      <c r="F909" s="16">
        <f t="shared" si="28"/>
        <v>-35832.960000000196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spans="1:26" ht="15.75" customHeight="1" x14ac:dyDescent="0.25">
      <c r="A910" s="23" t="s">
        <v>1197</v>
      </c>
      <c r="B910" s="23" t="s">
        <v>1167</v>
      </c>
      <c r="C910" s="16" t="s">
        <v>1153</v>
      </c>
      <c r="D910" s="16"/>
      <c r="E910" s="217">
        <v>16765</v>
      </c>
      <c r="F910" s="16">
        <f t="shared" si="28"/>
        <v>-52597.960000000196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spans="1:26" ht="15.75" customHeight="1" x14ac:dyDescent="0.25">
      <c r="A911" s="23" t="s">
        <v>1198</v>
      </c>
      <c r="B911" s="23" t="s">
        <v>1169</v>
      </c>
      <c r="C911" s="16" t="s">
        <v>1153</v>
      </c>
      <c r="D911" s="16"/>
      <c r="E911" s="217">
        <v>16765</v>
      </c>
      <c r="F911" s="16">
        <f t="shared" si="28"/>
        <v>-69362.960000000196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ht="15.75" customHeight="1" x14ac:dyDescent="0.25">
      <c r="A912" s="23" t="s">
        <v>1199</v>
      </c>
      <c r="B912" s="23" t="s">
        <v>1184</v>
      </c>
      <c r="C912" s="16" t="s">
        <v>1153</v>
      </c>
      <c r="D912" s="16"/>
      <c r="E912" s="217">
        <v>16765</v>
      </c>
      <c r="F912" s="16">
        <f t="shared" si="28"/>
        <v>-86127.960000000196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spans="1:26" ht="15.75" customHeight="1" x14ac:dyDescent="0.25">
      <c r="A913" s="225">
        <v>43929</v>
      </c>
      <c r="B913" s="44" t="s">
        <v>680</v>
      </c>
      <c r="C913" s="52" t="s">
        <v>1423</v>
      </c>
      <c r="D913" s="16">
        <v>45833.33</v>
      </c>
      <c r="E913" s="217"/>
      <c r="F913" s="16">
        <f t="shared" si="28"/>
        <v>-40294.630000000194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ht="15.75" customHeight="1" x14ac:dyDescent="0.25">
      <c r="A914" s="231">
        <v>44143</v>
      </c>
      <c r="B914" s="44" t="s">
        <v>596</v>
      </c>
      <c r="C914" s="52" t="s">
        <v>1424</v>
      </c>
      <c r="D914" s="16">
        <v>47900</v>
      </c>
      <c r="E914" s="217"/>
      <c r="F914" s="16">
        <f t="shared" si="28"/>
        <v>7605.3699999998062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ht="15.75" customHeight="1" x14ac:dyDescent="0.25">
      <c r="A915" s="231">
        <v>44143</v>
      </c>
      <c r="B915" s="23" t="s">
        <v>761</v>
      </c>
      <c r="C915" s="16" t="s">
        <v>1416</v>
      </c>
      <c r="D915" s="16">
        <v>2395</v>
      </c>
      <c r="E915" s="217"/>
      <c r="F915" s="16">
        <f t="shared" si="28"/>
        <v>10000.369999999806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ht="15.75" customHeight="1" x14ac:dyDescent="0.25">
      <c r="A916" s="44" t="s">
        <v>1197</v>
      </c>
      <c r="B916" s="44" t="s">
        <v>593</v>
      </c>
      <c r="C916" s="52" t="s">
        <v>1414</v>
      </c>
      <c r="D916" s="16">
        <v>570000</v>
      </c>
      <c r="E916" s="217"/>
      <c r="F916" s="16">
        <f t="shared" si="28"/>
        <v>580000.36999999976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spans="1:26" ht="15.75" customHeight="1" x14ac:dyDescent="0.25">
      <c r="A917" s="23" t="s">
        <v>1197</v>
      </c>
      <c r="B917" s="23" t="s">
        <v>761</v>
      </c>
      <c r="C917" s="16" t="s">
        <v>1416</v>
      </c>
      <c r="D917" s="16">
        <v>57000</v>
      </c>
      <c r="E917" s="217"/>
      <c r="F917" s="16">
        <f t="shared" si="28"/>
        <v>637000.36999999976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spans="1:26" ht="15.75" customHeight="1" x14ac:dyDescent="0.25">
      <c r="A918" s="23" t="s">
        <v>1203</v>
      </c>
      <c r="B918" s="23" t="s">
        <v>1203</v>
      </c>
      <c r="C918" s="16" t="s">
        <v>1153</v>
      </c>
      <c r="D918" s="16"/>
      <c r="E918" s="217">
        <v>52250</v>
      </c>
      <c r="F918" s="16">
        <f t="shared" si="28"/>
        <v>584750.36999999976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spans="1:26" ht="15.75" customHeight="1" x14ac:dyDescent="0.25">
      <c r="A919" s="23" t="s">
        <v>1204</v>
      </c>
      <c r="B919" s="23" t="s">
        <v>1204</v>
      </c>
      <c r="C919" s="16" t="s">
        <v>1153</v>
      </c>
      <c r="D919" s="16"/>
      <c r="E919" s="217">
        <v>52250</v>
      </c>
      <c r="F919" s="16">
        <f t="shared" si="28"/>
        <v>532500.36999999976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ht="15.75" customHeight="1" x14ac:dyDescent="0.25">
      <c r="A920" s="23" t="s">
        <v>1205</v>
      </c>
      <c r="B920" s="23" t="s">
        <v>1205</v>
      </c>
      <c r="C920" s="16" t="s">
        <v>1153</v>
      </c>
      <c r="D920" s="16"/>
      <c r="E920" s="217">
        <v>52250</v>
      </c>
      <c r="F920" s="16">
        <f t="shared" si="28"/>
        <v>480250.36999999976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ht="15.75" customHeight="1" x14ac:dyDescent="0.25">
      <c r="A921" s="23" t="s">
        <v>1425</v>
      </c>
      <c r="B921" s="23" t="s">
        <v>1425</v>
      </c>
      <c r="C921" s="16" t="s">
        <v>1153</v>
      </c>
      <c r="D921" s="16"/>
      <c r="E921" s="217">
        <v>52250</v>
      </c>
      <c r="F921" s="16">
        <f t="shared" si="28"/>
        <v>428000.36999999976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spans="1:26" ht="15.75" customHeight="1" x14ac:dyDescent="0.25">
      <c r="A922" s="23" t="s">
        <v>1207</v>
      </c>
      <c r="B922" s="23" t="s">
        <v>1207</v>
      </c>
      <c r="C922" s="16" t="s">
        <v>1153</v>
      </c>
      <c r="D922" s="16"/>
      <c r="E922" s="217">
        <v>52250</v>
      </c>
      <c r="F922" s="16">
        <f t="shared" si="28"/>
        <v>375750.36999999976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ht="15.75" customHeight="1" x14ac:dyDescent="0.25">
      <c r="A923" s="23" t="s">
        <v>1208</v>
      </c>
      <c r="B923" s="23" t="s">
        <v>1208</v>
      </c>
      <c r="C923" s="16" t="s">
        <v>1153</v>
      </c>
      <c r="D923" s="16"/>
      <c r="E923" s="217">
        <v>52250</v>
      </c>
      <c r="F923" s="16">
        <f t="shared" si="28"/>
        <v>323500.36999999976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spans="1:26" ht="15.75" customHeight="1" x14ac:dyDescent="0.25">
      <c r="A924" s="225">
        <v>44475</v>
      </c>
      <c r="B924" s="44" t="s">
        <v>596</v>
      </c>
      <c r="C924" s="52" t="s">
        <v>1426</v>
      </c>
      <c r="D924" s="16">
        <v>120000</v>
      </c>
      <c r="E924" s="217"/>
      <c r="F924" s="16">
        <f t="shared" si="28"/>
        <v>443500.36999999976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ht="15.75" customHeight="1" x14ac:dyDescent="0.25">
      <c r="A925" s="231">
        <v>44475</v>
      </c>
      <c r="B925" s="23" t="s">
        <v>761</v>
      </c>
      <c r="C925" s="16" t="s">
        <v>1416</v>
      </c>
      <c r="D925" s="16">
        <v>6000</v>
      </c>
      <c r="E925" s="217"/>
      <c r="F925" s="16">
        <f t="shared" si="28"/>
        <v>449500.36999999976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ht="15.75" customHeight="1" x14ac:dyDescent="0.25">
      <c r="A926" s="225">
        <v>44538</v>
      </c>
      <c r="B926" s="44" t="s">
        <v>596</v>
      </c>
      <c r="C926" s="52" t="s">
        <v>1427</v>
      </c>
      <c r="D926" s="16">
        <v>77500</v>
      </c>
      <c r="E926" s="217"/>
      <c r="F926" s="16">
        <f t="shared" si="28"/>
        <v>527000.36999999976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ht="15.75" customHeight="1" x14ac:dyDescent="0.25">
      <c r="A927" s="231">
        <v>44538</v>
      </c>
      <c r="B927" s="23" t="s">
        <v>761</v>
      </c>
      <c r="C927" s="16" t="s">
        <v>1416</v>
      </c>
      <c r="D927" s="16">
        <v>3875</v>
      </c>
      <c r="E927" s="217"/>
      <c r="F927" s="16">
        <f t="shared" si="28"/>
        <v>530875.36999999976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spans="1:26" ht="15.75" customHeight="1" x14ac:dyDescent="0.25">
      <c r="A928" s="23" t="s">
        <v>1209</v>
      </c>
      <c r="B928" s="23" t="s">
        <v>1209</v>
      </c>
      <c r="C928" s="16" t="s">
        <v>1153</v>
      </c>
      <c r="D928" s="16"/>
      <c r="E928" s="217">
        <v>52250</v>
      </c>
      <c r="F928" s="16">
        <f t="shared" si="28"/>
        <v>478625.36999999976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ht="15.75" customHeight="1" x14ac:dyDescent="0.25">
      <c r="A929" s="23" t="s">
        <v>1210</v>
      </c>
      <c r="B929" s="23" t="s">
        <v>1210</v>
      </c>
      <c r="C929" s="16" t="s">
        <v>1153</v>
      </c>
      <c r="D929" s="16"/>
      <c r="E929" s="217">
        <v>52250</v>
      </c>
      <c r="F929" s="16">
        <f t="shared" si="28"/>
        <v>426375.36999999976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ht="15.75" customHeight="1" x14ac:dyDescent="0.25">
      <c r="A930" s="23" t="s">
        <v>1211</v>
      </c>
      <c r="B930" s="23" t="s">
        <v>1211</v>
      </c>
      <c r="C930" s="16" t="s">
        <v>1153</v>
      </c>
      <c r="D930" s="16"/>
      <c r="E930" s="217">
        <v>52250</v>
      </c>
      <c r="F930" s="16">
        <f t="shared" si="28"/>
        <v>374125.36999999976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spans="1:26" ht="15.75" customHeight="1" x14ac:dyDescent="0.25">
      <c r="A931" s="44" t="s">
        <v>1351</v>
      </c>
      <c r="B931" s="44" t="s">
        <v>596</v>
      </c>
      <c r="C931" s="52" t="s">
        <v>1428</v>
      </c>
      <c r="D931" s="43">
        <v>40000</v>
      </c>
      <c r="E931" s="217"/>
      <c r="F931" s="16">
        <f t="shared" si="28"/>
        <v>414125.36999999976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spans="1:26" ht="15.75" customHeight="1" x14ac:dyDescent="0.25">
      <c r="A932" s="23" t="s">
        <v>1351</v>
      </c>
      <c r="B932" s="23" t="s">
        <v>761</v>
      </c>
      <c r="C932" s="16" t="s">
        <v>1416</v>
      </c>
      <c r="D932" s="43">
        <v>4000</v>
      </c>
      <c r="E932" s="217"/>
      <c r="F932" s="16">
        <f t="shared" si="28"/>
        <v>418125.36999999976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spans="1:26" ht="15.75" customHeight="1" x14ac:dyDescent="0.25">
      <c r="A933" s="44" t="s">
        <v>1212</v>
      </c>
      <c r="B933" s="44" t="s">
        <v>1212</v>
      </c>
      <c r="C933" s="16" t="s">
        <v>1153</v>
      </c>
      <c r="D933" s="16"/>
      <c r="E933" s="217">
        <v>52250</v>
      </c>
      <c r="F933" s="16">
        <f t="shared" si="28"/>
        <v>365875.36999999976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ht="15.75" customHeight="1" x14ac:dyDescent="0.25">
      <c r="A934" s="44" t="s">
        <v>1213</v>
      </c>
      <c r="B934" s="44" t="s">
        <v>1213</v>
      </c>
      <c r="C934" s="16" t="s">
        <v>1153</v>
      </c>
      <c r="D934" s="16"/>
      <c r="E934" s="217">
        <v>52250</v>
      </c>
      <c r="F934" s="16">
        <f t="shared" si="28"/>
        <v>313625.36999999976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ht="15.75" customHeight="1" x14ac:dyDescent="0.25">
      <c r="A935" s="44" t="s">
        <v>1214</v>
      </c>
      <c r="B935" s="44" t="s">
        <v>1214</v>
      </c>
      <c r="C935" s="16" t="s">
        <v>1153</v>
      </c>
      <c r="D935" s="16"/>
      <c r="E935" s="217">
        <v>52250</v>
      </c>
      <c r="F935" s="16">
        <f t="shared" si="28"/>
        <v>261375.36999999976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ht="15.75" customHeight="1" x14ac:dyDescent="0.25">
      <c r="A936" s="241">
        <v>44622</v>
      </c>
      <c r="B936" s="31" t="s">
        <v>593</v>
      </c>
      <c r="C936" s="58" t="s">
        <v>614</v>
      </c>
      <c r="D936" s="16"/>
      <c r="E936" s="230">
        <v>6000</v>
      </c>
      <c r="F936" s="16">
        <f t="shared" si="28"/>
        <v>255375.36999999976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ht="15.75" customHeight="1" x14ac:dyDescent="0.25">
      <c r="A937" s="31" t="s">
        <v>640</v>
      </c>
      <c r="B937" s="31" t="s">
        <v>593</v>
      </c>
      <c r="C937" s="58" t="s">
        <v>614</v>
      </c>
      <c r="D937" s="16"/>
      <c r="E937" s="230">
        <v>6000</v>
      </c>
      <c r="F937" s="16">
        <f t="shared" si="28"/>
        <v>249375.36999999976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spans="1:26" ht="15.75" customHeight="1" x14ac:dyDescent="0.25">
      <c r="A938" s="31" t="s">
        <v>653</v>
      </c>
      <c r="B938" s="31" t="s">
        <v>596</v>
      </c>
      <c r="C938" s="58" t="s">
        <v>842</v>
      </c>
      <c r="D938" s="43">
        <v>2000000</v>
      </c>
      <c r="E938" s="217"/>
      <c r="F938" s="16">
        <f t="shared" si="28"/>
        <v>2249375.3699999996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ht="15.75" customHeight="1" x14ac:dyDescent="0.25">
      <c r="A939" s="24" t="s">
        <v>653</v>
      </c>
      <c r="B939" s="23" t="s">
        <v>761</v>
      </c>
      <c r="C939" s="16" t="s">
        <v>1416</v>
      </c>
      <c r="D939" s="43">
        <v>300000</v>
      </c>
      <c r="E939" s="217"/>
      <c r="F939" s="16">
        <f t="shared" si="28"/>
        <v>2549375.3699999996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ht="15.75" customHeight="1" x14ac:dyDescent="0.25">
      <c r="A940" s="31" t="s">
        <v>663</v>
      </c>
      <c r="B940" s="31" t="s">
        <v>593</v>
      </c>
      <c r="C940" s="58" t="s">
        <v>45</v>
      </c>
      <c r="D940" s="43">
        <v>7333.33</v>
      </c>
      <c r="E940" s="217"/>
      <c r="F940" s="16">
        <f t="shared" si="28"/>
        <v>2556708.6999999997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spans="1:26" ht="15.75" customHeight="1" x14ac:dyDescent="0.25">
      <c r="A941" s="223">
        <v>44583</v>
      </c>
      <c r="B941" s="223">
        <v>44583</v>
      </c>
      <c r="C941" s="16" t="s">
        <v>1153</v>
      </c>
      <c r="D941" s="16"/>
      <c r="E941" s="224">
        <v>52250</v>
      </c>
      <c r="F941" s="16">
        <f t="shared" si="28"/>
        <v>2504458.6999999997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spans="1:26" ht="15.75" customHeight="1" x14ac:dyDescent="0.25">
      <c r="A942" s="223">
        <v>44614</v>
      </c>
      <c r="B942" s="223">
        <v>44614</v>
      </c>
      <c r="C942" s="16" t="s">
        <v>1153</v>
      </c>
      <c r="D942" s="16"/>
      <c r="E942" s="224">
        <v>52250</v>
      </c>
      <c r="F942" s="16">
        <f t="shared" si="28"/>
        <v>2452208.6999999997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spans="1:26" ht="15.75" customHeight="1" x14ac:dyDescent="0.25">
      <c r="A943" s="223">
        <v>44642</v>
      </c>
      <c r="B943" s="223">
        <v>44642</v>
      </c>
      <c r="C943" s="16" t="s">
        <v>1153</v>
      </c>
      <c r="D943" s="16"/>
      <c r="E943" s="224">
        <v>95833.33</v>
      </c>
      <c r="F943" s="16">
        <f t="shared" si="28"/>
        <v>2356375.3699999996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ht="15.75" customHeight="1" x14ac:dyDescent="0.25">
      <c r="A944" s="223">
        <v>44673</v>
      </c>
      <c r="B944" s="223">
        <v>44673</v>
      </c>
      <c r="C944" s="16" t="s">
        <v>1153</v>
      </c>
      <c r="D944" s="16"/>
      <c r="E944" s="224">
        <v>95833.33</v>
      </c>
      <c r="F944" s="16">
        <f t="shared" si="28"/>
        <v>2260542.0399999996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ht="15.75" customHeight="1" x14ac:dyDescent="0.25">
      <c r="A945" s="241">
        <v>44746</v>
      </c>
      <c r="B945" s="31" t="s">
        <v>593</v>
      </c>
      <c r="C945" s="58" t="s">
        <v>614</v>
      </c>
      <c r="D945" s="16"/>
      <c r="E945" s="230">
        <v>6000</v>
      </c>
      <c r="F945" s="16">
        <f t="shared" si="28"/>
        <v>2254542.0399999996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spans="1:26" ht="15.75" customHeight="1" x14ac:dyDescent="0.25">
      <c r="A946" s="229">
        <v>44682</v>
      </c>
      <c r="B946" s="229">
        <v>44682</v>
      </c>
      <c r="C946" s="16" t="s">
        <v>1153</v>
      </c>
      <c r="D946" s="16"/>
      <c r="E946" s="230">
        <v>95833.33</v>
      </c>
      <c r="F946" s="16">
        <f t="shared" si="28"/>
        <v>2158708.7099999995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spans="1:26" ht="15.75" customHeight="1" x14ac:dyDescent="0.25">
      <c r="A947" s="228">
        <v>44713</v>
      </c>
      <c r="B947" s="228">
        <v>44713</v>
      </c>
      <c r="C947" s="16" t="s">
        <v>1153</v>
      </c>
      <c r="D947" s="16"/>
      <c r="E947" s="230">
        <v>95833.33</v>
      </c>
      <c r="F947" s="16">
        <f t="shared" si="28"/>
        <v>2062875.3799999994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ht="15.75" customHeight="1" x14ac:dyDescent="0.25">
      <c r="A948" s="228">
        <v>44743</v>
      </c>
      <c r="B948" s="228">
        <v>44743</v>
      </c>
      <c r="C948" s="16" t="s">
        <v>1153</v>
      </c>
      <c r="D948" s="16"/>
      <c r="E948" s="230">
        <v>95833.33</v>
      </c>
      <c r="F948" s="16">
        <f t="shared" si="28"/>
        <v>1967042.0499999993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ht="15.75" customHeight="1" x14ac:dyDescent="0.25">
      <c r="A949" s="228">
        <v>44774</v>
      </c>
      <c r="B949" s="228">
        <v>44774</v>
      </c>
      <c r="C949" s="16" t="s">
        <v>1153</v>
      </c>
      <c r="D949" s="16"/>
      <c r="E949" s="230">
        <v>95833.33</v>
      </c>
      <c r="F949" s="16">
        <f t="shared" si="28"/>
        <v>1871208.7199999993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spans="1:26" ht="15.75" customHeight="1" x14ac:dyDescent="0.25">
      <c r="A950" s="40" t="s">
        <v>1018</v>
      </c>
      <c r="B950" s="64" t="s">
        <v>593</v>
      </c>
      <c r="C950" s="64" t="s">
        <v>1429</v>
      </c>
      <c r="D950" s="43">
        <v>142000</v>
      </c>
      <c r="E950" s="217"/>
      <c r="F950" s="16">
        <f t="shared" si="28"/>
        <v>2013208.7199999993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spans="1:26" ht="15.75" customHeight="1" x14ac:dyDescent="0.25">
      <c r="A951" s="40" t="s">
        <v>1018</v>
      </c>
      <c r="B951" s="24" t="s">
        <v>761</v>
      </c>
      <c r="C951" s="43" t="s">
        <v>1430</v>
      </c>
      <c r="D951" s="43">
        <v>7100</v>
      </c>
      <c r="E951" s="217"/>
      <c r="F951" s="16">
        <f t="shared" si="28"/>
        <v>2020308.7199999993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ht="15.75" customHeight="1" x14ac:dyDescent="0.25">
      <c r="A952" s="24" t="s">
        <v>1292</v>
      </c>
      <c r="B952" s="24" t="s">
        <v>1292</v>
      </c>
      <c r="C952" s="16" t="s">
        <v>1153</v>
      </c>
      <c r="D952" s="16"/>
      <c r="E952" s="230">
        <v>95833.33</v>
      </c>
      <c r="F952" s="16">
        <f t="shared" si="28"/>
        <v>1924475.3899999992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ht="15.75" customHeight="1" x14ac:dyDescent="0.25">
      <c r="A953" s="238">
        <v>44835</v>
      </c>
      <c r="B953" s="238">
        <v>44835</v>
      </c>
      <c r="C953" s="13" t="s">
        <v>1153</v>
      </c>
      <c r="D953" s="16"/>
      <c r="E953" s="230">
        <v>95833.33</v>
      </c>
      <c r="F953" s="16">
        <f t="shared" si="28"/>
        <v>1828642.0599999991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spans="1:26" ht="15.75" customHeight="1" x14ac:dyDescent="0.25">
      <c r="A954" s="238">
        <v>44866</v>
      </c>
      <c r="B954" s="238">
        <v>44866</v>
      </c>
      <c r="C954" s="43" t="s">
        <v>1153</v>
      </c>
      <c r="D954" s="16"/>
      <c r="E954" s="230">
        <v>95833.33</v>
      </c>
      <c r="F954" s="16">
        <f t="shared" si="28"/>
        <v>1732808.7299999991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spans="1:26" ht="15.75" customHeight="1" x14ac:dyDescent="0.25">
      <c r="A955" s="238">
        <v>44896</v>
      </c>
      <c r="B955" s="238">
        <v>44896</v>
      </c>
      <c r="C955" s="43" t="s">
        <v>1153</v>
      </c>
      <c r="D955" s="16"/>
      <c r="E955" s="230">
        <v>95833.33</v>
      </c>
      <c r="F955" s="16">
        <f t="shared" si="28"/>
        <v>1636975.399999999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spans="1:26" ht="15.75" customHeight="1" x14ac:dyDescent="0.25">
      <c r="A956" s="23"/>
      <c r="B956" s="23"/>
      <c r="C956" s="16"/>
      <c r="D956" s="16"/>
      <c r="E956" s="217"/>
      <c r="F956" s="16">
        <f t="shared" si="28"/>
        <v>1636975.399999999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spans="1:26" ht="15.75" customHeight="1" x14ac:dyDescent="0.25">
      <c r="A957" s="23"/>
      <c r="B957" s="23"/>
      <c r="C957" s="16"/>
      <c r="D957" s="16"/>
      <c r="E957" s="217"/>
      <c r="F957" s="16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ht="15.75" customHeight="1" x14ac:dyDescent="0.25">
      <c r="A958" s="23"/>
      <c r="B958" s="23"/>
      <c r="C958" s="16"/>
      <c r="D958" s="16"/>
      <c r="E958" s="222" t="s">
        <v>12</v>
      </c>
      <c r="F958" s="218">
        <f>F956</f>
        <v>1636975.399999999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ht="15.75" customHeight="1" x14ac:dyDescent="0.25">
      <c r="A959" s="23"/>
      <c r="B959" s="23"/>
      <c r="C959" s="16"/>
      <c r="D959" s="16"/>
      <c r="E959" s="217"/>
      <c r="F959" s="218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spans="1:26" ht="15.75" customHeight="1" x14ac:dyDescent="0.25">
      <c r="A960" s="23"/>
      <c r="B960" s="23"/>
      <c r="C960" s="16"/>
      <c r="D960" s="16"/>
      <c r="E960" s="217"/>
      <c r="F960" s="218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ht="15.75" customHeight="1" x14ac:dyDescent="0.25">
      <c r="A961" s="23"/>
      <c r="B961" s="23"/>
      <c r="C961" s="218" t="s">
        <v>1146</v>
      </c>
      <c r="D961" s="16"/>
      <c r="E961" s="217"/>
      <c r="F961" s="16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ht="15.75" customHeight="1" x14ac:dyDescent="0.25">
      <c r="A962" s="219" t="s">
        <v>1147</v>
      </c>
      <c r="B962" s="219" t="s">
        <v>79</v>
      </c>
      <c r="C962" s="218" t="s">
        <v>1431</v>
      </c>
      <c r="D962" s="218" t="s">
        <v>1149</v>
      </c>
      <c r="E962" s="222" t="s">
        <v>1353</v>
      </c>
      <c r="F962" s="16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spans="1:26" ht="15.75" customHeight="1" x14ac:dyDescent="0.25">
      <c r="A963" s="219" t="s">
        <v>549</v>
      </c>
      <c r="B963" s="219" t="s">
        <v>550</v>
      </c>
      <c r="C963" s="221" t="s">
        <v>551</v>
      </c>
      <c r="D963" s="221" t="s">
        <v>552</v>
      </c>
      <c r="E963" s="222" t="s">
        <v>553</v>
      </c>
      <c r="F963" s="221" t="s">
        <v>554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spans="1:26" ht="15.75" customHeight="1" x14ac:dyDescent="0.25">
      <c r="A964" s="23">
        <v>43101</v>
      </c>
      <c r="B964" s="23"/>
      <c r="C964" s="16" t="s">
        <v>19</v>
      </c>
      <c r="D964" s="16"/>
      <c r="E964" s="217"/>
      <c r="F964" s="16">
        <v>230063.99999999988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spans="1:26" ht="15.75" customHeight="1" x14ac:dyDescent="0.25">
      <c r="A965" s="23" t="s">
        <v>1151</v>
      </c>
      <c r="B965" s="23" t="s">
        <v>1152</v>
      </c>
      <c r="C965" s="16" t="s">
        <v>1153</v>
      </c>
      <c r="D965" s="16"/>
      <c r="E965" s="217">
        <v>69989.399999999994</v>
      </c>
      <c r="F965" s="16">
        <f t="shared" ref="F965:F1012" si="29">F964+D965-E965</f>
        <v>160074.59999999989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ht="15.75" customHeight="1" x14ac:dyDescent="0.25">
      <c r="A966" s="23" t="s">
        <v>1154</v>
      </c>
      <c r="B966" s="23" t="s">
        <v>1155</v>
      </c>
      <c r="C966" s="16" t="s">
        <v>1153</v>
      </c>
      <c r="D966" s="16"/>
      <c r="E966" s="217">
        <v>69989.399999999994</v>
      </c>
      <c r="F966" s="16">
        <f t="shared" si="29"/>
        <v>90085.199999999895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ht="15.75" customHeight="1" x14ac:dyDescent="0.25">
      <c r="A967" s="23" t="s">
        <v>1156</v>
      </c>
      <c r="B967" s="23" t="s">
        <v>1157</v>
      </c>
      <c r="C967" s="16" t="s">
        <v>1153</v>
      </c>
      <c r="D967" s="16"/>
      <c r="E967" s="217">
        <v>69989.399999999994</v>
      </c>
      <c r="F967" s="16">
        <f t="shared" si="29"/>
        <v>20095.799999999901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ht="15.75" customHeight="1" x14ac:dyDescent="0.25">
      <c r="A968" s="23" t="s">
        <v>1158</v>
      </c>
      <c r="B968" s="23" t="s">
        <v>1159</v>
      </c>
      <c r="C968" s="16" t="s">
        <v>1153</v>
      </c>
      <c r="D968" s="16"/>
      <c r="E968" s="217">
        <v>69989.399999999994</v>
      </c>
      <c r="F968" s="16">
        <f t="shared" si="29"/>
        <v>-49893.600000000093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spans="1:26" ht="15.75" customHeight="1" x14ac:dyDescent="0.25">
      <c r="A969" s="23" t="s">
        <v>1158</v>
      </c>
      <c r="B969" s="23" t="s">
        <v>761</v>
      </c>
      <c r="C969" s="16" t="s">
        <v>1432</v>
      </c>
      <c r="D969" s="16">
        <v>49893.599999999999</v>
      </c>
      <c r="E969" s="217"/>
      <c r="F969" s="16">
        <f t="shared" si="29"/>
        <v>-9.4587448984384537E-11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ht="15.75" customHeight="1" x14ac:dyDescent="0.25">
      <c r="A970" s="23" t="s">
        <v>1433</v>
      </c>
      <c r="B970" s="23" t="s">
        <v>593</v>
      </c>
      <c r="C970" s="16" t="s">
        <v>1272</v>
      </c>
      <c r="D970" s="16">
        <v>600000</v>
      </c>
      <c r="E970" s="217"/>
      <c r="F970" s="16">
        <f t="shared" si="29"/>
        <v>599999.99999999988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ht="15.75" customHeight="1" x14ac:dyDescent="0.25">
      <c r="A971" s="23" t="s">
        <v>1433</v>
      </c>
      <c r="B971" s="23" t="s">
        <v>593</v>
      </c>
      <c r="C971" s="16" t="s">
        <v>1434</v>
      </c>
      <c r="D971" s="16">
        <v>60000</v>
      </c>
      <c r="E971" s="217"/>
      <c r="F971" s="16">
        <f t="shared" si="29"/>
        <v>659999.99999999988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ht="15.75" customHeight="1" x14ac:dyDescent="0.25">
      <c r="A972" s="23" t="s">
        <v>1435</v>
      </c>
      <c r="B972" s="23" t="s">
        <v>593</v>
      </c>
      <c r="C972" s="16" t="s">
        <v>1436</v>
      </c>
      <c r="D972" s="16"/>
      <c r="E972" s="217">
        <v>66000</v>
      </c>
      <c r="F972" s="16">
        <f t="shared" si="29"/>
        <v>593999.99999999988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ht="15.75" customHeight="1" x14ac:dyDescent="0.25">
      <c r="A973" s="23" t="s">
        <v>1164</v>
      </c>
      <c r="B973" s="23" t="s">
        <v>1165</v>
      </c>
      <c r="C973" s="16" t="s">
        <v>1153</v>
      </c>
      <c r="D973" s="16"/>
      <c r="E973" s="217">
        <v>55000</v>
      </c>
      <c r="F973" s="16">
        <f t="shared" si="29"/>
        <v>538999.99999999988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spans="1:26" ht="15.75" customHeight="1" x14ac:dyDescent="0.25">
      <c r="A974" s="23" t="s">
        <v>1166</v>
      </c>
      <c r="B974" s="23" t="s">
        <v>1167</v>
      </c>
      <c r="C974" s="16" t="s">
        <v>1153</v>
      </c>
      <c r="D974" s="16"/>
      <c r="E974" s="217">
        <v>55000</v>
      </c>
      <c r="F974" s="16">
        <f t="shared" si="29"/>
        <v>483999.99999999988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spans="1:26" ht="15.75" customHeight="1" x14ac:dyDescent="0.25">
      <c r="A975" s="23" t="s">
        <v>1168</v>
      </c>
      <c r="B975" s="23" t="s">
        <v>1169</v>
      </c>
      <c r="C975" s="16" t="s">
        <v>1153</v>
      </c>
      <c r="D975" s="16"/>
      <c r="E975" s="217">
        <v>55000</v>
      </c>
      <c r="F975" s="16">
        <f t="shared" si="29"/>
        <v>428999.99999999988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spans="1:26" ht="15.75" customHeight="1" x14ac:dyDescent="0.25">
      <c r="A976" s="23" t="s">
        <v>1248</v>
      </c>
      <c r="B976" s="23" t="s">
        <v>1184</v>
      </c>
      <c r="C976" s="16" t="s">
        <v>1153</v>
      </c>
      <c r="D976" s="16"/>
      <c r="E976" s="217">
        <v>55000</v>
      </c>
      <c r="F976" s="16">
        <f t="shared" si="29"/>
        <v>373999.99999999988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  <row r="977" spans="1:26" ht="15.75" customHeight="1" x14ac:dyDescent="0.25">
      <c r="A977" s="23" t="s">
        <v>1225</v>
      </c>
      <c r="B977" s="23" t="s">
        <v>1186</v>
      </c>
      <c r="C977" s="16" t="s">
        <v>1153</v>
      </c>
      <c r="D977" s="16"/>
      <c r="E977" s="217">
        <v>55000</v>
      </c>
      <c r="F977" s="16">
        <f t="shared" si="29"/>
        <v>318999.99999999988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</row>
    <row r="978" spans="1:26" ht="15.75" customHeight="1" x14ac:dyDescent="0.25">
      <c r="A978" s="23" t="s">
        <v>1226</v>
      </c>
      <c r="B978" s="23" t="s">
        <v>1202</v>
      </c>
      <c r="C978" s="16" t="s">
        <v>1153</v>
      </c>
      <c r="D978" s="16"/>
      <c r="E978" s="217">
        <v>55000</v>
      </c>
      <c r="F978" s="16">
        <f t="shared" si="29"/>
        <v>263999.99999999988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</row>
    <row r="979" spans="1:26" ht="15.75" customHeight="1" x14ac:dyDescent="0.25">
      <c r="A979" s="23" t="s">
        <v>1172</v>
      </c>
      <c r="B979" s="23" t="s">
        <v>508</v>
      </c>
      <c r="C979" s="16" t="s">
        <v>1153</v>
      </c>
      <c r="D979" s="16"/>
      <c r="E979" s="217">
        <v>55000</v>
      </c>
      <c r="F979" s="16">
        <f t="shared" si="29"/>
        <v>208999.99999999988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</row>
    <row r="980" spans="1:26" ht="15.75" customHeight="1" x14ac:dyDescent="0.25">
      <c r="A980" s="23" t="s">
        <v>1173</v>
      </c>
      <c r="B980" s="23" t="s">
        <v>509</v>
      </c>
      <c r="C980" s="16" t="s">
        <v>1153</v>
      </c>
      <c r="D980" s="16"/>
      <c r="E980" s="217">
        <v>55000</v>
      </c>
      <c r="F980" s="16">
        <f t="shared" si="29"/>
        <v>153999.99999999988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</row>
    <row r="981" spans="1:26" ht="15.75" customHeight="1" x14ac:dyDescent="0.25">
      <c r="A981" s="23" t="s">
        <v>1174</v>
      </c>
      <c r="B981" s="23" t="s">
        <v>510</v>
      </c>
      <c r="C981" s="16" t="s">
        <v>1153</v>
      </c>
      <c r="D981" s="16"/>
      <c r="E981" s="217">
        <v>55000</v>
      </c>
      <c r="F981" s="16">
        <f t="shared" si="29"/>
        <v>98999.999999999884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</row>
    <row r="982" spans="1:26" ht="15.75" customHeight="1" x14ac:dyDescent="0.25">
      <c r="A982" s="44" t="s">
        <v>1437</v>
      </c>
      <c r="B982" s="44" t="s">
        <v>593</v>
      </c>
      <c r="C982" s="52" t="s">
        <v>1438</v>
      </c>
      <c r="D982" s="16"/>
      <c r="E982" s="217">
        <v>50000</v>
      </c>
      <c r="F982" s="16">
        <f t="shared" si="29"/>
        <v>48999.999999999884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</row>
    <row r="983" spans="1:26" ht="15.75" customHeight="1" x14ac:dyDescent="0.25">
      <c r="A983" s="23" t="s">
        <v>1175</v>
      </c>
      <c r="B983" s="23" t="s">
        <v>511</v>
      </c>
      <c r="C983" s="16" t="s">
        <v>1153</v>
      </c>
      <c r="D983" s="16"/>
      <c r="E983" s="217">
        <v>55000</v>
      </c>
      <c r="F983" s="16">
        <f t="shared" si="29"/>
        <v>-6000.0000000001164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</row>
    <row r="984" spans="1:26" ht="15.75" customHeight="1" x14ac:dyDescent="0.25">
      <c r="A984" s="23" t="s">
        <v>1176</v>
      </c>
      <c r="B984" s="23" t="s">
        <v>4</v>
      </c>
      <c r="C984" s="16" t="s">
        <v>1153</v>
      </c>
      <c r="D984" s="16"/>
      <c r="E984" s="217">
        <v>55000</v>
      </c>
      <c r="F984" s="16">
        <f t="shared" si="29"/>
        <v>-61000.000000000116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</row>
    <row r="985" spans="1:26" ht="15.75" customHeight="1" x14ac:dyDescent="0.25">
      <c r="A985" s="23" t="s">
        <v>1176</v>
      </c>
      <c r="B985" s="23" t="s">
        <v>761</v>
      </c>
      <c r="C985" s="16" t="s">
        <v>1439</v>
      </c>
      <c r="D985" s="16">
        <v>61000</v>
      </c>
      <c r="E985" s="217"/>
      <c r="F985" s="16">
        <f t="shared" si="29"/>
        <v>-1.1641532182693481E-10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</row>
    <row r="986" spans="1:26" ht="15.75" customHeight="1" x14ac:dyDescent="0.25">
      <c r="A986" s="23" t="s">
        <v>1177</v>
      </c>
      <c r="B986" s="23" t="s">
        <v>5</v>
      </c>
      <c r="C986" s="16" t="s">
        <v>1153</v>
      </c>
      <c r="D986" s="16"/>
      <c r="E986" s="217">
        <v>55000</v>
      </c>
      <c r="F986" s="16">
        <f t="shared" si="29"/>
        <v>-55000.000000000116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</row>
    <row r="987" spans="1:26" ht="15.75" customHeight="1" x14ac:dyDescent="0.25">
      <c r="A987" s="225">
        <v>43471</v>
      </c>
      <c r="B987" s="44" t="s">
        <v>593</v>
      </c>
      <c r="C987" s="52" t="s">
        <v>1438</v>
      </c>
      <c r="D987" s="16"/>
      <c r="E987" s="217">
        <v>150000</v>
      </c>
      <c r="F987" s="16">
        <f t="shared" si="29"/>
        <v>-205000.00000000012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</row>
    <row r="988" spans="1:26" ht="15.75" customHeight="1" x14ac:dyDescent="0.25">
      <c r="A988" s="225">
        <v>43652</v>
      </c>
      <c r="B988" s="44" t="s">
        <v>593</v>
      </c>
      <c r="C988" s="52" t="s">
        <v>1438</v>
      </c>
      <c r="D988" s="16"/>
      <c r="E988" s="217">
        <v>120000</v>
      </c>
      <c r="F988" s="16">
        <f t="shared" si="29"/>
        <v>-325000.00000000012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</row>
    <row r="989" spans="1:26" ht="15.75" customHeight="1" x14ac:dyDescent="0.25">
      <c r="A989" s="44" t="s">
        <v>1440</v>
      </c>
      <c r="B989" s="44" t="s">
        <v>593</v>
      </c>
      <c r="C989" s="52" t="s">
        <v>1438</v>
      </c>
      <c r="D989" s="16"/>
      <c r="E989" s="217">
        <v>20000</v>
      </c>
      <c r="F989" s="16">
        <f t="shared" si="29"/>
        <v>-345000.00000000012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</row>
    <row r="990" spans="1:26" ht="15.75" customHeight="1" x14ac:dyDescent="0.25">
      <c r="A990" s="44" t="s">
        <v>1441</v>
      </c>
      <c r="B990" s="44" t="s">
        <v>593</v>
      </c>
      <c r="C990" s="52" t="s">
        <v>1442</v>
      </c>
      <c r="D990" s="16">
        <v>740000</v>
      </c>
      <c r="E990" s="217"/>
      <c r="F990" s="16">
        <f t="shared" si="29"/>
        <v>394999.99999999988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</row>
    <row r="991" spans="1:26" ht="15.75" customHeight="1" x14ac:dyDescent="0.25">
      <c r="A991" s="23" t="s">
        <v>1441</v>
      </c>
      <c r="B991" s="23" t="s">
        <v>761</v>
      </c>
      <c r="C991" s="16" t="s">
        <v>1443</v>
      </c>
      <c r="D991" s="16">
        <v>74000</v>
      </c>
      <c r="E991" s="217"/>
      <c r="F991" s="16">
        <f t="shared" si="29"/>
        <v>468999.99999999988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</row>
    <row r="992" spans="1:26" ht="15.75" customHeight="1" x14ac:dyDescent="0.25">
      <c r="A992" s="44" t="s">
        <v>1257</v>
      </c>
      <c r="B992" s="44" t="s">
        <v>593</v>
      </c>
      <c r="C992" s="52" t="s">
        <v>1442</v>
      </c>
      <c r="D992" s="16">
        <v>351000</v>
      </c>
      <c r="E992" s="217"/>
      <c r="F992" s="16">
        <f t="shared" si="29"/>
        <v>819999.99999999988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</row>
    <row r="993" spans="1:26" ht="15.75" customHeight="1" x14ac:dyDescent="0.25">
      <c r="A993" s="44" t="s">
        <v>1233</v>
      </c>
      <c r="B993" s="44" t="s">
        <v>593</v>
      </c>
      <c r="C993" s="52" t="s">
        <v>1438</v>
      </c>
      <c r="D993" s="16"/>
      <c r="E993" s="217">
        <v>55000</v>
      </c>
      <c r="F993" s="16">
        <f t="shared" si="29"/>
        <v>764999.99999999988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</row>
    <row r="994" spans="1:26" ht="15.75" customHeight="1" x14ac:dyDescent="0.25">
      <c r="A994" s="44" t="s">
        <v>1279</v>
      </c>
      <c r="B994" s="44" t="s">
        <v>593</v>
      </c>
      <c r="C994" s="52" t="s">
        <v>1444</v>
      </c>
      <c r="D994" s="16"/>
      <c r="E994" s="217">
        <v>55000</v>
      </c>
      <c r="F994" s="16">
        <f t="shared" si="29"/>
        <v>709999.99999999988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</row>
    <row r="995" spans="1:26" ht="15.75" customHeight="1" x14ac:dyDescent="0.25">
      <c r="A995" s="44" t="s">
        <v>1281</v>
      </c>
      <c r="B995" s="44" t="s">
        <v>593</v>
      </c>
      <c r="C995" s="52" t="s">
        <v>1438</v>
      </c>
      <c r="D995" s="16"/>
      <c r="E995" s="217">
        <v>50000</v>
      </c>
      <c r="F995" s="16">
        <f t="shared" si="29"/>
        <v>659999.99999999988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1:26" ht="15.75" customHeight="1" x14ac:dyDescent="0.25">
      <c r="A996" s="44" t="s">
        <v>1281</v>
      </c>
      <c r="B996" s="44" t="s">
        <v>593</v>
      </c>
      <c r="C996" s="52" t="s">
        <v>1438</v>
      </c>
      <c r="D996" s="16"/>
      <c r="E996" s="217">
        <v>5000</v>
      </c>
      <c r="F996" s="16">
        <f t="shared" si="29"/>
        <v>654999.99999999988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spans="1:26" ht="15.75" customHeight="1" x14ac:dyDescent="0.25">
      <c r="A997" s="23" t="s">
        <v>1445</v>
      </c>
      <c r="B997" s="23" t="s">
        <v>593</v>
      </c>
      <c r="C997" s="52" t="s">
        <v>1446</v>
      </c>
      <c r="D997" s="16"/>
      <c r="E997" s="217">
        <v>55000</v>
      </c>
      <c r="F997" s="16">
        <f t="shared" si="29"/>
        <v>599999.99999999988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1:26" ht="15.75" customHeight="1" x14ac:dyDescent="0.25">
      <c r="A998" s="227">
        <v>43750</v>
      </c>
      <c r="B998" s="44" t="s">
        <v>593</v>
      </c>
      <c r="C998" s="52" t="s">
        <v>1447</v>
      </c>
      <c r="D998" s="16"/>
      <c r="E998" s="217">
        <v>545000</v>
      </c>
      <c r="F998" s="16">
        <f t="shared" si="29"/>
        <v>54999.999999999884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spans="1:26" ht="15.75" customHeight="1" x14ac:dyDescent="0.25">
      <c r="A999" s="227">
        <v>43781</v>
      </c>
      <c r="B999" s="44" t="s">
        <v>593</v>
      </c>
      <c r="C999" s="52" t="s">
        <v>1442</v>
      </c>
      <c r="D999" s="16">
        <v>950000</v>
      </c>
      <c r="E999" s="217"/>
      <c r="F999" s="16">
        <f t="shared" si="29"/>
        <v>1004999.9999999999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spans="1:26" ht="15.75" customHeight="1" x14ac:dyDescent="0.25">
      <c r="A1000" s="231">
        <v>43781</v>
      </c>
      <c r="B1000" s="23" t="s">
        <v>593</v>
      </c>
      <c r="C1000" s="16" t="s">
        <v>1448</v>
      </c>
      <c r="D1000" s="16">
        <v>95000</v>
      </c>
      <c r="E1000" s="217"/>
      <c r="F1000" s="16">
        <f t="shared" si="29"/>
        <v>1100000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spans="1:26" ht="15.75" customHeight="1" x14ac:dyDescent="0.25">
      <c r="A1001" s="23" t="s">
        <v>1190</v>
      </c>
      <c r="B1001" s="23" t="s">
        <v>1449</v>
      </c>
      <c r="C1001" s="16" t="s">
        <v>1153</v>
      </c>
      <c r="D1001" s="16"/>
      <c r="E1001" s="217">
        <v>87083.33</v>
      </c>
      <c r="F1001" s="16">
        <f t="shared" si="29"/>
        <v>1012916.67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</row>
    <row r="1002" spans="1:26" ht="15.75" customHeight="1" x14ac:dyDescent="0.25">
      <c r="A1002" s="23" t="s">
        <v>1191</v>
      </c>
      <c r="B1002" s="23" t="s">
        <v>1159</v>
      </c>
      <c r="C1002" s="16" t="s">
        <v>1153</v>
      </c>
      <c r="D1002" s="16"/>
      <c r="E1002" s="217">
        <v>87083.33</v>
      </c>
      <c r="F1002" s="16">
        <f t="shared" si="29"/>
        <v>925833.34000000008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</row>
    <row r="1003" spans="1:26" ht="15.75" customHeight="1" x14ac:dyDescent="0.25">
      <c r="A1003" s="23" t="s">
        <v>1192</v>
      </c>
      <c r="B1003" s="23" t="s">
        <v>1161</v>
      </c>
      <c r="C1003" s="16" t="s">
        <v>1153</v>
      </c>
      <c r="D1003" s="16"/>
      <c r="E1003" s="217">
        <v>87083.33</v>
      </c>
      <c r="F1003" s="16">
        <f t="shared" si="29"/>
        <v>838750.01000000013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</row>
    <row r="1004" spans="1:26" ht="15.75" customHeight="1" x14ac:dyDescent="0.25">
      <c r="A1004" s="23" t="s">
        <v>1193</v>
      </c>
      <c r="B1004" s="23" t="s">
        <v>1194</v>
      </c>
      <c r="C1004" s="16" t="s">
        <v>1153</v>
      </c>
      <c r="D1004" s="16"/>
      <c r="E1004" s="217">
        <v>87083.33</v>
      </c>
      <c r="F1004" s="16">
        <f t="shared" si="29"/>
        <v>751666.68000000017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</row>
    <row r="1005" spans="1:26" ht="15.75" customHeight="1" x14ac:dyDescent="0.25">
      <c r="A1005" s="23" t="s">
        <v>1195</v>
      </c>
      <c r="B1005" s="23" t="s">
        <v>1165</v>
      </c>
      <c r="C1005" s="16" t="s">
        <v>1153</v>
      </c>
      <c r="D1005" s="16"/>
      <c r="E1005" s="217">
        <v>87083.33</v>
      </c>
      <c r="F1005" s="16">
        <f t="shared" si="29"/>
        <v>664583.35000000021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</row>
    <row r="1006" spans="1:26" ht="15.75" customHeight="1" x14ac:dyDescent="0.25">
      <c r="A1006" s="23" t="s">
        <v>1197</v>
      </c>
      <c r="B1006" s="23" t="s">
        <v>1167</v>
      </c>
      <c r="C1006" s="16" t="s">
        <v>1153</v>
      </c>
      <c r="D1006" s="16"/>
      <c r="E1006" s="217">
        <v>87083.33</v>
      </c>
      <c r="F1006" s="16">
        <f t="shared" si="29"/>
        <v>577500.02000000025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07" spans="1:26" ht="15.75" customHeight="1" x14ac:dyDescent="0.25">
      <c r="A1007" s="23" t="s">
        <v>1198</v>
      </c>
      <c r="B1007" s="23" t="s">
        <v>1169</v>
      </c>
      <c r="C1007" s="16" t="s">
        <v>1153</v>
      </c>
      <c r="D1007" s="16"/>
      <c r="E1007" s="217">
        <v>87083.33</v>
      </c>
      <c r="F1007" s="16">
        <f t="shared" si="29"/>
        <v>490416.69000000024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</row>
    <row r="1008" spans="1:26" ht="15.75" customHeight="1" x14ac:dyDescent="0.25">
      <c r="A1008" s="23" t="s">
        <v>1199</v>
      </c>
      <c r="B1008" s="23" t="s">
        <v>1184</v>
      </c>
      <c r="C1008" s="16" t="s">
        <v>1153</v>
      </c>
      <c r="D1008" s="16"/>
      <c r="E1008" s="217">
        <v>87083.33</v>
      </c>
      <c r="F1008" s="16">
        <f t="shared" si="29"/>
        <v>403333.36000000022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</row>
    <row r="1009" spans="1:26" ht="15.75" customHeight="1" x14ac:dyDescent="0.25">
      <c r="A1009" s="225">
        <v>44024</v>
      </c>
      <c r="B1009" s="23" t="s">
        <v>761</v>
      </c>
      <c r="C1009" s="16" t="s">
        <v>1439</v>
      </c>
      <c r="D1009" s="16"/>
      <c r="E1009" s="217">
        <v>316250.03000000003</v>
      </c>
      <c r="F1009" s="16">
        <f t="shared" si="29"/>
        <v>87083.330000000191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</row>
    <row r="1010" spans="1:26" ht="15.75" customHeight="1" x14ac:dyDescent="0.25">
      <c r="A1010" s="23" t="s">
        <v>1200</v>
      </c>
      <c r="B1010" s="23" t="s">
        <v>1186</v>
      </c>
      <c r="C1010" s="16" t="s">
        <v>1153</v>
      </c>
      <c r="D1010" s="16"/>
      <c r="E1010" s="217">
        <v>87083.33</v>
      </c>
      <c r="F1010" s="16">
        <f t="shared" si="29"/>
        <v>1.8917489796876907E-10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</row>
    <row r="1011" spans="1:26" ht="15.75" customHeight="1" x14ac:dyDescent="0.25">
      <c r="A1011" s="23"/>
      <c r="B1011" s="23"/>
      <c r="C1011" s="16"/>
      <c r="D1011" s="16"/>
      <c r="E1011" s="217"/>
      <c r="F1011" s="16">
        <f t="shared" si="29"/>
        <v>1.8917489796876907E-10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</row>
    <row r="1012" spans="1:26" ht="15.75" customHeight="1" x14ac:dyDescent="0.25">
      <c r="A1012" s="23"/>
      <c r="B1012" s="23"/>
      <c r="C1012" s="16"/>
      <c r="D1012" s="16"/>
      <c r="E1012" s="217"/>
      <c r="F1012" s="16">
        <f t="shared" si="29"/>
        <v>1.8917489796876907E-10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</row>
    <row r="1013" spans="1:26" ht="15.75" customHeight="1" x14ac:dyDescent="0.25">
      <c r="A1013" s="23"/>
      <c r="B1013" s="23"/>
      <c r="C1013" s="16"/>
      <c r="D1013" s="16">
        <f t="shared" ref="D1013:E1013" si="30">SUM(D964:D997)</f>
        <v>1935893.6</v>
      </c>
      <c r="E1013" s="217">
        <f t="shared" si="30"/>
        <v>1565957.6</v>
      </c>
      <c r="F1013" s="16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</row>
    <row r="1014" spans="1:26" ht="15.75" customHeight="1" x14ac:dyDescent="0.25">
      <c r="A1014" s="23"/>
      <c r="B1014" s="23"/>
      <c r="C1014" s="16"/>
      <c r="D1014" s="16"/>
      <c r="E1014" s="222" t="s">
        <v>12</v>
      </c>
      <c r="F1014" s="218">
        <f>F1012</f>
        <v>1.8917489796876907E-10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</row>
    <row r="1015" spans="1:26" ht="15.75" customHeight="1" x14ac:dyDescent="0.25">
      <c r="A1015" s="23"/>
      <c r="B1015" s="23"/>
      <c r="C1015" s="16"/>
      <c r="D1015" s="16"/>
      <c r="E1015" s="217"/>
      <c r="F1015" s="218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</row>
    <row r="1016" spans="1:26" ht="15.75" customHeight="1" x14ac:dyDescent="0.25">
      <c r="A1016" s="23"/>
      <c r="B1016" s="23"/>
      <c r="C1016" s="16"/>
      <c r="D1016" s="16"/>
      <c r="E1016" s="217"/>
      <c r="F1016" s="218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</row>
    <row r="1017" spans="1:26" ht="15.75" customHeight="1" x14ac:dyDescent="0.25">
      <c r="A1017" s="23"/>
      <c r="B1017" s="23"/>
      <c r="C1017" s="218" t="s">
        <v>1146</v>
      </c>
      <c r="D1017" s="16"/>
      <c r="E1017" s="217"/>
      <c r="F1017" s="16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</row>
    <row r="1018" spans="1:26" ht="15.75" customHeight="1" x14ac:dyDescent="0.25">
      <c r="A1018" s="219" t="s">
        <v>1147</v>
      </c>
      <c r="B1018" s="23"/>
      <c r="C1018" s="219" t="s">
        <v>1450</v>
      </c>
      <c r="D1018" s="218" t="s">
        <v>1149</v>
      </c>
      <c r="E1018" s="222" t="s">
        <v>1353</v>
      </c>
      <c r="F1018" s="16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</row>
    <row r="1019" spans="1:26" ht="15.75" customHeight="1" x14ac:dyDescent="0.25">
      <c r="A1019" s="219" t="s">
        <v>549</v>
      </c>
      <c r="B1019" s="219" t="s">
        <v>550</v>
      </c>
      <c r="C1019" s="221" t="s">
        <v>551</v>
      </c>
      <c r="D1019" s="221" t="s">
        <v>552</v>
      </c>
      <c r="E1019" s="222" t="s">
        <v>553</v>
      </c>
      <c r="F1019" s="221" t="s">
        <v>554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</row>
    <row r="1020" spans="1:26" ht="15.75" customHeight="1" x14ac:dyDescent="0.25">
      <c r="A1020" s="23">
        <v>43101</v>
      </c>
      <c r="B1020" s="23"/>
      <c r="C1020" s="218" t="s">
        <v>19</v>
      </c>
      <c r="D1020" s="16"/>
      <c r="E1020" s="217"/>
      <c r="F1020" s="16">
        <v>43000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</row>
    <row r="1021" spans="1:26" ht="15.75" customHeight="1" x14ac:dyDescent="0.25">
      <c r="A1021" s="23" t="s">
        <v>1151</v>
      </c>
      <c r="B1021" s="23" t="s">
        <v>1152</v>
      </c>
      <c r="C1021" s="16" t="s">
        <v>1153</v>
      </c>
      <c r="D1021" s="16"/>
      <c r="E1021" s="217">
        <v>20000</v>
      </c>
      <c r="F1021" s="16">
        <f t="shared" ref="F1021:F1051" si="31">F1020+D1021-E1021</f>
        <v>23000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</row>
    <row r="1022" spans="1:26" ht="15.75" customHeight="1" x14ac:dyDescent="0.25">
      <c r="A1022" s="23" t="s">
        <v>1154</v>
      </c>
      <c r="B1022" s="23" t="s">
        <v>1155</v>
      </c>
      <c r="C1022" s="16" t="s">
        <v>1153</v>
      </c>
      <c r="D1022" s="16"/>
      <c r="E1022" s="217">
        <v>20000</v>
      </c>
      <c r="F1022" s="16">
        <f t="shared" si="31"/>
        <v>3000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1:26" ht="15.75" customHeight="1" x14ac:dyDescent="0.25">
      <c r="A1023" s="23" t="s">
        <v>1156</v>
      </c>
      <c r="B1023" s="23" t="s">
        <v>1157</v>
      </c>
      <c r="C1023" s="16" t="s">
        <v>1153</v>
      </c>
      <c r="D1023" s="16"/>
      <c r="E1023" s="217">
        <v>3000</v>
      </c>
      <c r="F1023" s="16">
        <f t="shared" si="31"/>
        <v>0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1:26" ht="15.75" customHeight="1" x14ac:dyDescent="0.25">
      <c r="A1024" s="23" t="s">
        <v>1451</v>
      </c>
      <c r="B1024" s="23" t="s">
        <v>1452</v>
      </c>
      <c r="C1024" s="16" t="s">
        <v>1272</v>
      </c>
      <c r="D1024" s="16">
        <v>340000</v>
      </c>
      <c r="E1024" s="217"/>
      <c r="F1024" s="16">
        <f t="shared" si="31"/>
        <v>340000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5" spans="1:26" ht="15.75" customHeight="1" x14ac:dyDescent="0.25">
      <c r="A1025" s="23" t="s">
        <v>1451</v>
      </c>
      <c r="B1025" s="23" t="s">
        <v>1452</v>
      </c>
      <c r="C1025" s="16" t="s">
        <v>1273</v>
      </c>
      <c r="D1025" s="16">
        <v>34000</v>
      </c>
      <c r="E1025" s="217"/>
      <c r="F1025" s="16">
        <f t="shared" si="31"/>
        <v>374000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</row>
    <row r="1026" spans="1:26" ht="15.75" customHeight="1" x14ac:dyDescent="0.25">
      <c r="A1026" s="23" t="s">
        <v>1162</v>
      </c>
      <c r="B1026" s="23" t="s">
        <v>1163</v>
      </c>
      <c r="C1026" s="16" t="s">
        <v>1153</v>
      </c>
      <c r="D1026" s="16"/>
      <c r="E1026" s="217">
        <v>31666.67</v>
      </c>
      <c r="F1026" s="16">
        <f t="shared" si="31"/>
        <v>342333.33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</row>
    <row r="1027" spans="1:26" ht="15.75" customHeight="1" x14ac:dyDescent="0.25">
      <c r="A1027" s="23" t="s">
        <v>1164</v>
      </c>
      <c r="B1027" s="23" t="s">
        <v>1165</v>
      </c>
      <c r="C1027" s="16" t="s">
        <v>1153</v>
      </c>
      <c r="D1027" s="16"/>
      <c r="E1027" s="217">
        <v>31166.67</v>
      </c>
      <c r="F1027" s="16">
        <f t="shared" si="31"/>
        <v>311166.66000000003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</row>
    <row r="1028" spans="1:26" ht="15.75" customHeight="1" x14ac:dyDescent="0.25">
      <c r="A1028" s="23" t="s">
        <v>1166</v>
      </c>
      <c r="B1028" s="23" t="s">
        <v>1167</v>
      </c>
      <c r="C1028" s="16" t="s">
        <v>1153</v>
      </c>
      <c r="D1028" s="16"/>
      <c r="E1028" s="217">
        <v>31166.67</v>
      </c>
      <c r="F1028" s="16">
        <f t="shared" si="31"/>
        <v>279999.99000000005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</row>
    <row r="1029" spans="1:26" ht="15.75" customHeight="1" x14ac:dyDescent="0.25">
      <c r="A1029" s="23" t="s">
        <v>1168</v>
      </c>
      <c r="B1029" s="23" t="s">
        <v>1169</v>
      </c>
      <c r="C1029" s="16" t="s">
        <v>1153</v>
      </c>
      <c r="D1029" s="16"/>
      <c r="E1029" s="217">
        <v>31166.67</v>
      </c>
      <c r="F1029" s="16">
        <f t="shared" si="31"/>
        <v>248833.32000000007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</row>
    <row r="1030" spans="1:26" ht="15.75" customHeight="1" x14ac:dyDescent="0.25">
      <c r="A1030" s="23" t="s">
        <v>1248</v>
      </c>
      <c r="B1030" s="23" t="s">
        <v>1184</v>
      </c>
      <c r="C1030" s="16" t="s">
        <v>1153</v>
      </c>
      <c r="D1030" s="16"/>
      <c r="E1030" s="217">
        <v>31166.67</v>
      </c>
      <c r="F1030" s="16">
        <f t="shared" si="31"/>
        <v>217666.65000000008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</row>
    <row r="1031" spans="1:26" ht="15.75" customHeight="1" x14ac:dyDescent="0.25">
      <c r="A1031" s="23" t="s">
        <v>1453</v>
      </c>
      <c r="B1031" s="23" t="s">
        <v>596</v>
      </c>
      <c r="C1031" s="16" t="s">
        <v>1454</v>
      </c>
      <c r="D1031" s="16">
        <v>56100</v>
      </c>
      <c r="E1031" s="217"/>
      <c r="F1031" s="16">
        <f t="shared" si="31"/>
        <v>273766.65000000008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</row>
    <row r="1032" spans="1:26" ht="15.75" customHeight="1" x14ac:dyDescent="0.25">
      <c r="A1032" s="23" t="s">
        <v>1453</v>
      </c>
      <c r="B1032" s="23" t="s">
        <v>761</v>
      </c>
      <c r="C1032" s="16" t="s">
        <v>1455</v>
      </c>
      <c r="D1032" s="16">
        <v>2805</v>
      </c>
      <c r="E1032" s="217"/>
      <c r="F1032" s="16">
        <f t="shared" si="31"/>
        <v>276571.65000000008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</row>
    <row r="1033" spans="1:26" ht="15.75" customHeight="1" x14ac:dyDescent="0.25">
      <c r="A1033" s="23" t="s">
        <v>1225</v>
      </c>
      <c r="B1033" s="23" t="s">
        <v>517</v>
      </c>
      <c r="C1033" s="16" t="s">
        <v>1153</v>
      </c>
      <c r="D1033" s="16"/>
      <c r="E1033" s="217">
        <v>31166.67</v>
      </c>
      <c r="F1033" s="16">
        <f t="shared" si="31"/>
        <v>245404.9800000001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</row>
    <row r="1034" spans="1:26" ht="15.75" customHeight="1" x14ac:dyDescent="0.25">
      <c r="A1034" s="23" t="s">
        <v>1226</v>
      </c>
      <c r="B1034" s="23" t="s">
        <v>1202</v>
      </c>
      <c r="C1034" s="16" t="s">
        <v>1153</v>
      </c>
      <c r="D1034" s="16"/>
      <c r="E1034" s="217">
        <v>31166.67</v>
      </c>
      <c r="F1034" s="16">
        <f t="shared" si="31"/>
        <v>214238.31000000011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</row>
    <row r="1035" spans="1:26" ht="15.75" customHeight="1" x14ac:dyDescent="0.25">
      <c r="A1035" s="23" t="s">
        <v>1172</v>
      </c>
      <c r="B1035" s="23" t="s">
        <v>508</v>
      </c>
      <c r="C1035" s="16" t="s">
        <v>1153</v>
      </c>
      <c r="D1035" s="16"/>
      <c r="E1035" s="217">
        <v>31166.67</v>
      </c>
      <c r="F1035" s="16">
        <f t="shared" si="31"/>
        <v>183071.64000000013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</row>
    <row r="1036" spans="1:26" ht="15.75" customHeight="1" x14ac:dyDescent="0.25">
      <c r="A1036" s="23" t="s">
        <v>1173</v>
      </c>
      <c r="B1036" s="23" t="s">
        <v>509</v>
      </c>
      <c r="C1036" s="16" t="s">
        <v>1153</v>
      </c>
      <c r="D1036" s="16"/>
      <c r="E1036" s="217">
        <v>31166.67</v>
      </c>
      <c r="F1036" s="16">
        <f t="shared" si="31"/>
        <v>151904.97000000015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</row>
    <row r="1037" spans="1:26" ht="15.75" customHeight="1" x14ac:dyDescent="0.25">
      <c r="A1037" s="23" t="s">
        <v>1174</v>
      </c>
      <c r="B1037" s="23" t="s">
        <v>510</v>
      </c>
      <c r="C1037" s="16" t="s">
        <v>1153</v>
      </c>
      <c r="D1037" s="16"/>
      <c r="E1037" s="217">
        <v>31166.67</v>
      </c>
      <c r="F1037" s="16">
        <f t="shared" si="31"/>
        <v>120738.30000000015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</row>
    <row r="1038" spans="1:26" ht="15.75" customHeight="1" x14ac:dyDescent="0.25">
      <c r="A1038" s="23" t="s">
        <v>1456</v>
      </c>
      <c r="B1038" s="23" t="s">
        <v>511</v>
      </c>
      <c r="C1038" s="16" t="s">
        <v>1153</v>
      </c>
      <c r="D1038" s="16"/>
      <c r="E1038" s="217">
        <v>31166.67</v>
      </c>
      <c r="F1038" s="16">
        <f t="shared" si="31"/>
        <v>89571.63000000015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</row>
    <row r="1039" spans="1:26" ht="15.75" customHeight="1" x14ac:dyDescent="0.25">
      <c r="A1039" s="23" t="s">
        <v>1389</v>
      </c>
      <c r="B1039" s="23" t="s">
        <v>4</v>
      </c>
      <c r="C1039" s="16" t="s">
        <v>1153</v>
      </c>
      <c r="D1039" s="16"/>
      <c r="E1039" s="217">
        <v>30666.66</v>
      </c>
      <c r="F1039" s="16">
        <f t="shared" si="31"/>
        <v>58904.970000000147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</row>
    <row r="1040" spans="1:26" ht="15.75" customHeight="1" x14ac:dyDescent="0.25">
      <c r="A1040" s="23" t="s">
        <v>1181</v>
      </c>
      <c r="B1040" s="23" t="s">
        <v>514</v>
      </c>
      <c r="C1040" s="16" t="s">
        <v>1153</v>
      </c>
      <c r="D1040" s="16"/>
      <c r="E1040" s="217">
        <v>32397.73</v>
      </c>
      <c r="F1040" s="16">
        <f t="shared" si="31"/>
        <v>26507.240000000147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</row>
    <row r="1041" spans="1:26" ht="15.75" customHeight="1" x14ac:dyDescent="0.25">
      <c r="A1041" s="23" t="s">
        <v>1182</v>
      </c>
      <c r="B1041" s="23" t="s">
        <v>515</v>
      </c>
      <c r="C1041" s="16" t="s">
        <v>1153</v>
      </c>
      <c r="D1041" s="16"/>
      <c r="E1041" s="217">
        <v>32397.73</v>
      </c>
      <c r="F1041" s="16">
        <f t="shared" si="31"/>
        <v>-5890.4899999998524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</row>
    <row r="1042" spans="1:26" ht="15.75" customHeight="1" x14ac:dyDescent="0.25">
      <c r="A1042" s="44" t="s">
        <v>1457</v>
      </c>
      <c r="B1042" s="44" t="s">
        <v>1458</v>
      </c>
      <c r="C1042" s="52" t="s">
        <v>1459</v>
      </c>
      <c r="D1042" s="16">
        <v>350000</v>
      </c>
      <c r="E1042" s="217"/>
      <c r="F1042" s="16">
        <f t="shared" si="31"/>
        <v>344109.51000000013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</row>
    <row r="1043" spans="1:26" ht="15.75" customHeight="1" x14ac:dyDescent="0.25">
      <c r="A1043" s="44" t="s">
        <v>1457</v>
      </c>
      <c r="B1043" s="44" t="s">
        <v>761</v>
      </c>
      <c r="C1043" s="16" t="s">
        <v>1273</v>
      </c>
      <c r="D1043" s="16">
        <v>35000</v>
      </c>
      <c r="E1043" s="217"/>
      <c r="F1043" s="16">
        <f t="shared" si="31"/>
        <v>379109.51000000013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</row>
    <row r="1044" spans="1:26" ht="15.75" customHeight="1" x14ac:dyDescent="0.25">
      <c r="A1044" s="23" t="s">
        <v>1197</v>
      </c>
      <c r="B1044" s="23" t="s">
        <v>1167</v>
      </c>
      <c r="C1044" s="16" t="s">
        <v>1153</v>
      </c>
      <c r="D1044" s="16"/>
      <c r="E1044" s="217">
        <v>32083.33</v>
      </c>
      <c r="F1044" s="16">
        <f t="shared" si="31"/>
        <v>347026.18000000011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</row>
    <row r="1045" spans="1:26" ht="15.75" customHeight="1" x14ac:dyDescent="0.25">
      <c r="A1045" s="23" t="s">
        <v>1198</v>
      </c>
      <c r="B1045" s="23" t="s">
        <v>1169</v>
      </c>
      <c r="C1045" s="16" t="s">
        <v>1153</v>
      </c>
      <c r="D1045" s="16"/>
      <c r="E1045" s="217">
        <v>32083.33</v>
      </c>
      <c r="F1045" s="16">
        <f t="shared" si="31"/>
        <v>314942.85000000009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</row>
    <row r="1046" spans="1:26" ht="15.75" customHeight="1" x14ac:dyDescent="0.25">
      <c r="A1046" s="23" t="s">
        <v>1199</v>
      </c>
      <c r="B1046" s="23" t="s">
        <v>1184</v>
      </c>
      <c r="C1046" s="16" t="s">
        <v>1153</v>
      </c>
      <c r="D1046" s="16"/>
      <c r="E1046" s="217">
        <v>32083.33</v>
      </c>
      <c r="F1046" s="16">
        <f t="shared" si="31"/>
        <v>282859.52000000008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</row>
    <row r="1047" spans="1:26" ht="15.75" customHeight="1" x14ac:dyDescent="0.25">
      <c r="A1047" s="23" t="s">
        <v>1200</v>
      </c>
      <c r="B1047" s="23" t="s">
        <v>1186</v>
      </c>
      <c r="C1047" s="16" t="s">
        <v>1153</v>
      </c>
      <c r="D1047" s="16"/>
      <c r="E1047" s="217">
        <v>32083.33</v>
      </c>
      <c r="F1047" s="16">
        <f t="shared" si="31"/>
        <v>250776.19000000006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</row>
    <row r="1048" spans="1:26" ht="15.75" customHeight="1" x14ac:dyDescent="0.25">
      <c r="A1048" s="23" t="s">
        <v>1201</v>
      </c>
      <c r="B1048" s="23" t="s">
        <v>1202</v>
      </c>
      <c r="C1048" s="16" t="s">
        <v>1153</v>
      </c>
      <c r="D1048" s="16"/>
      <c r="E1048" s="217">
        <v>32083.33</v>
      </c>
      <c r="F1048" s="16">
        <f t="shared" si="31"/>
        <v>218692.86000000004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</row>
    <row r="1049" spans="1:26" ht="15.75" customHeight="1" x14ac:dyDescent="0.25">
      <c r="A1049" s="23" t="s">
        <v>1460</v>
      </c>
      <c r="B1049" s="23" t="s">
        <v>761</v>
      </c>
      <c r="C1049" s="16" t="s">
        <v>1412</v>
      </c>
      <c r="D1049" s="16"/>
      <c r="E1049" s="217">
        <v>186609.53</v>
      </c>
      <c r="F1049" s="16">
        <f t="shared" si="31"/>
        <v>32083.330000000045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</row>
    <row r="1050" spans="1:26" ht="15.75" customHeight="1" x14ac:dyDescent="0.25">
      <c r="A1050" s="23"/>
      <c r="B1050" s="23" t="s">
        <v>1203</v>
      </c>
      <c r="C1050" s="16" t="s">
        <v>1153</v>
      </c>
      <c r="D1050" s="16"/>
      <c r="E1050" s="217">
        <v>32083.33</v>
      </c>
      <c r="F1050" s="16">
        <f t="shared" si="31"/>
        <v>4.3655745685100555E-11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</row>
    <row r="1051" spans="1:26" ht="15.75" customHeight="1" x14ac:dyDescent="0.25">
      <c r="A1051" s="23"/>
      <c r="B1051" s="23"/>
      <c r="C1051" s="16"/>
      <c r="D1051" s="16"/>
      <c r="E1051" s="217"/>
      <c r="F1051" s="16">
        <f t="shared" si="31"/>
        <v>4.3655745685100555E-11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</row>
    <row r="1052" spans="1:26" ht="15.75" customHeight="1" x14ac:dyDescent="0.25">
      <c r="A1052" s="23"/>
      <c r="B1052" s="23"/>
      <c r="C1052" s="16"/>
      <c r="D1052" s="16">
        <f t="shared" ref="D1052:E1052" si="32">SUM(D1020:D1051)</f>
        <v>817905</v>
      </c>
      <c r="E1052" s="217">
        <f t="shared" si="32"/>
        <v>860904.99999999965</v>
      </c>
      <c r="F1052" s="16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</row>
    <row r="1053" spans="1:26" ht="15.75" customHeight="1" x14ac:dyDescent="0.25">
      <c r="A1053" s="23"/>
      <c r="B1053" s="23"/>
      <c r="C1053" s="16"/>
      <c r="D1053" s="16"/>
      <c r="E1053" s="222" t="s">
        <v>12</v>
      </c>
      <c r="F1053" s="218">
        <f>F1051</f>
        <v>4.3655745685100555E-11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</row>
    <row r="1054" spans="1:26" ht="15.75" customHeight="1" x14ac:dyDescent="0.25">
      <c r="A1054" s="23"/>
      <c r="B1054" s="23"/>
      <c r="C1054" s="16"/>
      <c r="D1054" s="16"/>
      <c r="E1054" s="217"/>
      <c r="F1054" s="218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</row>
    <row r="1055" spans="1:26" ht="15.75" customHeight="1" x14ac:dyDescent="0.25">
      <c r="A1055" s="23"/>
      <c r="B1055" s="23"/>
      <c r="C1055" s="16"/>
      <c r="D1055" s="16"/>
      <c r="E1055" s="217"/>
      <c r="F1055" s="218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</row>
    <row r="1056" spans="1:26" ht="15.75" customHeight="1" x14ac:dyDescent="0.25">
      <c r="A1056" s="23"/>
      <c r="B1056" s="23"/>
      <c r="C1056" s="16"/>
      <c r="D1056" s="16"/>
      <c r="E1056" s="217"/>
      <c r="F1056" s="218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</row>
    <row r="1057" spans="1:26" ht="15.75" customHeight="1" x14ac:dyDescent="0.25">
      <c r="A1057" s="23"/>
      <c r="B1057" s="23"/>
      <c r="C1057" s="218" t="s">
        <v>1146</v>
      </c>
      <c r="D1057" s="16"/>
      <c r="E1057" s="217"/>
      <c r="F1057" s="16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</row>
    <row r="1058" spans="1:26" ht="15.75" customHeight="1" x14ac:dyDescent="0.25">
      <c r="A1058" s="219" t="s">
        <v>1147</v>
      </c>
      <c r="B1058" s="23"/>
      <c r="C1058" s="219" t="s">
        <v>1461</v>
      </c>
      <c r="D1058" s="218" t="s">
        <v>1149</v>
      </c>
      <c r="E1058" s="222" t="s">
        <v>1353</v>
      </c>
      <c r="F1058" s="16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</row>
    <row r="1059" spans="1:26" ht="15.75" customHeight="1" x14ac:dyDescent="0.25">
      <c r="A1059" s="219" t="s">
        <v>549</v>
      </c>
      <c r="B1059" s="219" t="s">
        <v>550</v>
      </c>
      <c r="C1059" s="221" t="s">
        <v>551</v>
      </c>
      <c r="D1059" s="221" t="s">
        <v>552</v>
      </c>
      <c r="E1059" s="222" t="s">
        <v>553</v>
      </c>
      <c r="F1059" s="221" t="s">
        <v>554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</row>
    <row r="1060" spans="1:26" ht="15.75" customHeight="1" x14ac:dyDescent="0.25">
      <c r="A1060" s="23">
        <v>43101</v>
      </c>
      <c r="B1060" s="23"/>
      <c r="C1060" s="16" t="s">
        <v>19</v>
      </c>
      <c r="D1060" s="16"/>
      <c r="E1060" s="217"/>
      <c r="F1060" s="16">
        <v>242000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</row>
    <row r="1061" spans="1:26" ht="15.75" customHeight="1" x14ac:dyDescent="0.25">
      <c r="A1061" s="23" t="s">
        <v>1462</v>
      </c>
      <c r="B1061" s="23" t="s">
        <v>1463</v>
      </c>
      <c r="C1061" s="16" t="s">
        <v>1153</v>
      </c>
      <c r="D1061" s="16"/>
      <c r="E1061" s="217">
        <v>22000</v>
      </c>
      <c r="F1061" s="16">
        <f t="shared" ref="F1061:F1098" si="33">F1060+D1061-E1061</f>
        <v>220000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</row>
    <row r="1062" spans="1:26" ht="15.75" customHeight="1" x14ac:dyDescent="0.25">
      <c r="A1062" s="23" t="s">
        <v>1464</v>
      </c>
      <c r="B1062" s="23" t="s">
        <v>1465</v>
      </c>
      <c r="C1062" s="16" t="s">
        <v>1153</v>
      </c>
      <c r="D1062" s="16"/>
      <c r="E1062" s="217">
        <v>22000</v>
      </c>
      <c r="F1062" s="16">
        <f t="shared" si="33"/>
        <v>198000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</row>
    <row r="1063" spans="1:26" ht="15.75" customHeight="1" x14ac:dyDescent="0.25">
      <c r="A1063" s="23" t="s">
        <v>1466</v>
      </c>
      <c r="B1063" s="23" t="s">
        <v>1467</v>
      </c>
      <c r="C1063" s="16" t="s">
        <v>1153</v>
      </c>
      <c r="D1063" s="16"/>
      <c r="E1063" s="217">
        <v>22000</v>
      </c>
      <c r="F1063" s="16">
        <f t="shared" si="33"/>
        <v>176000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</row>
    <row r="1064" spans="1:26" ht="15.75" customHeight="1" x14ac:dyDescent="0.25">
      <c r="A1064" s="23" t="s">
        <v>1158</v>
      </c>
      <c r="B1064" s="23" t="s">
        <v>1468</v>
      </c>
      <c r="C1064" s="16" t="s">
        <v>1153</v>
      </c>
      <c r="D1064" s="16"/>
      <c r="E1064" s="217">
        <v>22000</v>
      </c>
      <c r="F1064" s="16">
        <f t="shared" si="33"/>
        <v>154000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</row>
    <row r="1065" spans="1:26" ht="15.75" customHeight="1" x14ac:dyDescent="0.25">
      <c r="A1065" s="23" t="s">
        <v>1160</v>
      </c>
      <c r="B1065" s="23" t="s">
        <v>1161</v>
      </c>
      <c r="C1065" s="16" t="s">
        <v>1153</v>
      </c>
      <c r="D1065" s="16"/>
      <c r="E1065" s="217">
        <v>22000</v>
      </c>
      <c r="F1065" s="16">
        <f t="shared" si="33"/>
        <v>132000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</row>
    <row r="1066" spans="1:26" ht="15.75" customHeight="1" x14ac:dyDescent="0.25">
      <c r="A1066" s="23" t="s">
        <v>1162</v>
      </c>
      <c r="B1066" s="23" t="s">
        <v>1163</v>
      </c>
      <c r="C1066" s="16" t="s">
        <v>1153</v>
      </c>
      <c r="D1066" s="16"/>
      <c r="E1066" s="217">
        <v>22000</v>
      </c>
      <c r="F1066" s="16">
        <f t="shared" si="33"/>
        <v>110000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</row>
    <row r="1067" spans="1:26" ht="15.75" customHeight="1" x14ac:dyDescent="0.25">
      <c r="A1067" s="23" t="s">
        <v>1168</v>
      </c>
      <c r="B1067" s="23" t="s">
        <v>1169</v>
      </c>
      <c r="C1067" s="16" t="s">
        <v>1153</v>
      </c>
      <c r="D1067" s="16"/>
      <c r="E1067" s="217">
        <v>22000</v>
      </c>
      <c r="F1067" s="16">
        <f t="shared" si="33"/>
        <v>88000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</row>
    <row r="1068" spans="1:26" ht="15.75" customHeight="1" x14ac:dyDescent="0.25">
      <c r="A1068" s="23" t="s">
        <v>1248</v>
      </c>
      <c r="B1068" s="23" t="s">
        <v>1184</v>
      </c>
      <c r="C1068" s="16" t="s">
        <v>1153</v>
      </c>
      <c r="D1068" s="16"/>
      <c r="E1068" s="217">
        <v>22000</v>
      </c>
      <c r="F1068" s="16">
        <f t="shared" si="33"/>
        <v>66000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</row>
    <row r="1069" spans="1:26" ht="15.75" customHeight="1" x14ac:dyDescent="0.25">
      <c r="A1069" s="23" t="s">
        <v>1166</v>
      </c>
      <c r="B1069" s="23" t="s">
        <v>1167</v>
      </c>
      <c r="C1069" s="16" t="s">
        <v>1153</v>
      </c>
      <c r="D1069" s="16"/>
      <c r="E1069" s="217">
        <v>22000</v>
      </c>
      <c r="F1069" s="16">
        <f t="shared" si="33"/>
        <v>44000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</row>
    <row r="1070" spans="1:26" ht="15.75" customHeight="1" x14ac:dyDescent="0.25">
      <c r="A1070" s="23" t="s">
        <v>1225</v>
      </c>
      <c r="B1070" s="23" t="s">
        <v>1186</v>
      </c>
      <c r="C1070" s="16" t="s">
        <v>1153</v>
      </c>
      <c r="D1070" s="16"/>
      <c r="E1070" s="217">
        <v>22000</v>
      </c>
      <c r="F1070" s="16">
        <f t="shared" si="33"/>
        <v>22000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</row>
    <row r="1071" spans="1:26" ht="15.75" customHeight="1" x14ac:dyDescent="0.25">
      <c r="A1071" s="23">
        <v>43263</v>
      </c>
      <c r="B1071" s="23" t="s">
        <v>761</v>
      </c>
      <c r="C1071" s="16" t="s">
        <v>1469</v>
      </c>
      <c r="D1071" s="16">
        <v>60000</v>
      </c>
      <c r="E1071" s="217"/>
      <c r="F1071" s="16">
        <f t="shared" si="33"/>
        <v>82000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</row>
    <row r="1072" spans="1:26" ht="15.75" customHeight="1" x14ac:dyDescent="0.25">
      <c r="A1072" s="23">
        <v>43263</v>
      </c>
      <c r="B1072" s="23" t="s">
        <v>761</v>
      </c>
      <c r="C1072" s="16" t="s">
        <v>1470</v>
      </c>
      <c r="D1072" s="16">
        <v>3000</v>
      </c>
      <c r="E1072" s="217"/>
      <c r="F1072" s="16">
        <f t="shared" si="33"/>
        <v>85000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</row>
    <row r="1073" spans="1:26" ht="15.75" customHeight="1" x14ac:dyDescent="0.25">
      <c r="A1073" s="23">
        <v>43202</v>
      </c>
      <c r="B1073" s="23" t="s">
        <v>593</v>
      </c>
      <c r="C1073" s="16" t="s">
        <v>1471</v>
      </c>
      <c r="D1073" s="16"/>
      <c r="E1073" s="217">
        <v>22000</v>
      </c>
      <c r="F1073" s="16">
        <f t="shared" si="33"/>
        <v>63000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</row>
    <row r="1074" spans="1:26" ht="15.75" customHeight="1" x14ac:dyDescent="0.25">
      <c r="A1074" s="23" t="s">
        <v>1226</v>
      </c>
      <c r="B1074" s="23" t="s">
        <v>1202</v>
      </c>
      <c r="C1074" s="16" t="s">
        <v>1153</v>
      </c>
      <c r="D1074" s="16"/>
      <c r="E1074" s="217">
        <v>32500</v>
      </c>
      <c r="F1074" s="16">
        <f t="shared" si="33"/>
        <v>30500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</row>
    <row r="1075" spans="1:26" ht="15.75" customHeight="1" x14ac:dyDescent="0.25">
      <c r="A1075" s="23" t="s">
        <v>1172</v>
      </c>
      <c r="B1075" s="23" t="s">
        <v>508</v>
      </c>
      <c r="C1075" s="16" t="s">
        <v>1153</v>
      </c>
      <c r="D1075" s="16"/>
      <c r="E1075" s="217">
        <v>32500</v>
      </c>
      <c r="F1075" s="16">
        <f t="shared" si="33"/>
        <v>-2000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</row>
    <row r="1076" spans="1:26" ht="15.75" customHeight="1" x14ac:dyDescent="0.25">
      <c r="A1076" s="23" t="s">
        <v>1173</v>
      </c>
      <c r="B1076" s="23" t="s">
        <v>509</v>
      </c>
      <c r="C1076" s="16" t="s">
        <v>1153</v>
      </c>
      <c r="D1076" s="16"/>
      <c r="E1076" s="217">
        <v>20500</v>
      </c>
      <c r="F1076" s="16">
        <f t="shared" si="33"/>
        <v>-22500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</row>
    <row r="1077" spans="1:26" ht="15.75" customHeight="1" x14ac:dyDescent="0.25">
      <c r="A1077" s="23" t="s">
        <v>1472</v>
      </c>
      <c r="B1077" s="23"/>
      <c r="C1077" s="16" t="s">
        <v>1473</v>
      </c>
      <c r="D1077" s="16">
        <v>22000</v>
      </c>
      <c r="E1077" s="217"/>
      <c r="F1077" s="16">
        <f t="shared" si="33"/>
        <v>-500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</row>
    <row r="1078" spans="1:26" ht="15.75" customHeight="1" x14ac:dyDescent="0.25">
      <c r="A1078" s="23" t="s">
        <v>1474</v>
      </c>
      <c r="B1078" s="23"/>
      <c r="C1078" s="16" t="s">
        <v>1475</v>
      </c>
      <c r="D1078" s="16">
        <v>22000</v>
      </c>
      <c r="E1078" s="217"/>
      <c r="F1078" s="16">
        <f t="shared" si="33"/>
        <v>21500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</row>
    <row r="1079" spans="1:26" ht="15.75" customHeight="1" x14ac:dyDescent="0.25">
      <c r="A1079" s="44" t="s">
        <v>1476</v>
      </c>
      <c r="B1079" s="44" t="s">
        <v>593</v>
      </c>
      <c r="C1079" s="52" t="s">
        <v>1475</v>
      </c>
      <c r="D1079" s="16">
        <v>10500</v>
      </c>
      <c r="E1079" s="217"/>
      <c r="F1079" s="16">
        <f t="shared" si="33"/>
        <v>32000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</row>
    <row r="1080" spans="1:26" ht="15.75" customHeight="1" x14ac:dyDescent="0.25">
      <c r="A1080" s="225">
        <v>43621</v>
      </c>
      <c r="B1080" s="44" t="s">
        <v>593</v>
      </c>
      <c r="C1080" s="52" t="s">
        <v>1477</v>
      </c>
      <c r="D1080" s="16">
        <v>65000</v>
      </c>
      <c r="E1080" s="217"/>
      <c r="F1080" s="16">
        <f t="shared" si="33"/>
        <v>97000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</row>
    <row r="1081" spans="1:26" ht="15.75" customHeight="1" x14ac:dyDescent="0.25">
      <c r="A1081" s="225">
        <v>43621</v>
      </c>
      <c r="B1081" s="23" t="s">
        <v>761</v>
      </c>
      <c r="C1081" s="16" t="s">
        <v>1470</v>
      </c>
      <c r="D1081" s="16">
        <v>3250</v>
      </c>
      <c r="E1081" s="217"/>
      <c r="F1081" s="16">
        <f t="shared" si="33"/>
        <v>100250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</row>
    <row r="1082" spans="1:26" ht="15.75" customHeight="1" x14ac:dyDescent="0.25">
      <c r="A1082" s="23" t="s">
        <v>1478</v>
      </c>
      <c r="B1082" s="23" t="s">
        <v>1157</v>
      </c>
      <c r="C1082" s="16" t="s">
        <v>1153</v>
      </c>
      <c r="D1082" s="16"/>
      <c r="E1082" s="217">
        <v>10500</v>
      </c>
      <c r="F1082" s="16">
        <f t="shared" si="33"/>
        <v>89750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</row>
    <row r="1083" spans="1:26" ht="15.75" customHeight="1" x14ac:dyDescent="0.25">
      <c r="A1083" s="23" t="s">
        <v>1176</v>
      </c>
      <c r="B1083" s="23" t="s">
        <v>4</v>
      </c>
      <c r="C1083" s="16" t="s">
        <v>1153</v>
      </c>
      <c r="D1083" s="16"/>
      <c r="E1083" s="217">
        <v>11375</v>
      </c>
      <c r="F1083" s="16">
        <f t="shared" si="33"/>
        <v>78375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</row>
    <row r="1084" spans="1:26" ht="15.75" customHeight="1" x14ac:dyDescent="0.25">
      <c r="A1084" s="23" t="s">
        <v>1177</v>
      </c>
      <c r="B1084" s="23" t="s">
        <v>5</v>
      </c>
      <c r="C1084" s="16" t="s">
        <v>1153</v>
      </c>
      <c r="D1084" s="16"/>
      <c r="E1084" s="217">
        <v>11375</v>
      </c>
      <c r="F1084" s="16">
        <f t="shared" si="33"/>
        <v>67000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</row>
    <row r="1085" spans="1:26" ht="15.75" customHeight="1" x14ac:dyDescent="0.25">
      <c r="A1085" s="23" t="s">
        <v>1178</v>
      </c>
      <c r="B1085" s="23" t="s">
        <v>6</v>
      </c>
      <c r="C1085" s="16" t="s">
        <v>1153</v>
      </c>
      <c r="D1085" s="16"/>
      <c r="E1085" s="217">
        <v>11375</v>
      </c>
      <c r="F1085" s="16">
        <f t="shared" si="33"/>
        <v>55625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</row>
    <row r="1086" spans="1:26" ht="15.75" customHeight="1" x14ac:dyDescent="0.25">
      <c r="A1086" s="23" t="s">
        <v>1182</v>
      </c>
      <c r="B1086" s="23" t="s">
        <v>515</v>
      </c>
      <c r="C1086" s="16" t="s">
        <v>1153</v>
      </c>
      <c r="D1086" s="16"/>
      <c r="E1086" s="217">
        <v>11375</v>
      </c>
      <c r="F1086" s="16">
        <f t="shared" si="33"/>
        <v>44250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</row>
    <row r="1087" spans="1:26" ht="15.75" customHeight="1" x14ac:dyDescent="0.25">
      <c r="A1087" s="23" t="s">
        <v>1183</v>
      </c>
      <c r="B1087" s="23" t="s">
        <v>516</v>
      </c>
      <c r="C1087" s="16" t="s">
        <v>1153</v>
      </c>
      <c r="D1087" s="16"/>
      <c r="E1087" s="217">
        <v>11375</v>
      </c>
      <c r="F1087" s="16">
        <f t="shared" si="33"/>
        <v>32875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</row>
    <row r="1088" spans="1:26" ht="15.75" customHeight="1" x14ac:dyDescent="0.25">
      <c r="A1088" s="44" t="s">
        <v>1479</v>
      </c>
      <c r="B1088" s="44" t="s">
        <v>680</v>
      </c>
      <c r="C1088" s="52" t="s">
        <v>1480</v>
      </c>
      <c r="D1088" s="16"/>
      <c r="E1088" s="217">
        <v>21500</v>
      </c>
      <c r="F1088" s="16">
        <f t="shared" si="33"/>
        <v>11375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</row>
    <row r="1089" spans="1:26" ht="15.75" customHeight="1" x14ac:dyDescent="0.25">
      <c r="A1089" s="44" t="s">
        <v>1481</v>
      </c>
      <c r="B1089" s="44" t="s">
        <v>593</v>
      </c>
      <c r="C1089" s="52" t="s">
        <v>1480</v>
      </c>
      <c r="D1089" s="16">
        <v>560000</v>
      </c>
      <c r="E1089" s="217"/>
      <c r="F1089" s="16">
        <f t="shared" si="33"/>
        <v>571375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</row>
    <row r="1090" spans="1:26" ht="15.75" customHeight="1" x14ac:dyDescent="0.25">
      <c r="A1090" s="23" t="s">
        <v>1481</v>
      </c>
      <c r="B1090" s="23" t="s">
        <v>593</v>
      </c>
      <c r="C1090" s="16" t="s">
        <v>1470</v>
      </c>
      <c r="D1090" s="16">
        <v>56000</v>
      </c>
      <c r="E1090" s="217"/>
      <c r="F1090" s="16">
        <f t="shared" si="33"/>
        <v>627375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</row>
    <row r="1091" spans="1:26" ht="15.75" customHeight="1" x14ac:dyDescent="0.25">
      <c r="A1091" s="23" t="s">
        <v>1185</v>
      </c>
      <c r="B1091" s="23" t="s">
        <v>1186</v>
      </c>
      <c r="C1091" s="16" t="s">
        <v>1153</v>
      </c>
      <c r="D1091" s="16"/>
      <c r="E1091" s="217">
        <v>11375</v>
      </c>
      <c r="F1091" s="16">
        <f t="shared" si="33"/>
        <v>616000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</row>
    <row r="1092" spans="1:26" ht="15.75" customHeight="1" x14ac:dyDescent="0.25">
      <c r="A1092" s="23" t="s">
        <v>1234</v>
      </c>
      <c r="B1092" s="23" t="s">
        <v>1202</v>
      </c>
      <c r="C1092" s="16" t="s">
        <v>1153</v>
      </c>
      <c r="D1092" s="16"/>
      <c r="E1092" s="217">
        <v>51333.33</v>
      </c>
      <c r="F1092" s="16">
        <f t="shared" si="33"/>
        <v>564666.67000000004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</row>
    <row r="1093" spans="1:26" ht="15.75" customHeight="1" x14ac:dyDescent="0.25">
      <c r="A1093" s="23" t="s">
        <v>1188</v>
      </c>
      <c r="B1093" s="23" t="s">
        <v>508</v>
      </c>
      <c r="C1093" s="16" t="s">
        <v>1153</v>
      </c>
      <c r="D1093" s="16"/>
      <c r="E1093" s="217">
        <v>51333</v>
      </c>
      <c r="F1093" s="16">
        <f t="shared" si="33"/>
        <v>513333.67000000004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</row>
    <row r="1094" spans="1:26" ht="15.75" customHeight="1" x14ac:dyDescent="0.25">
      <c r="A1094" s="23" t="s">
        <v>1482</v>
      </c>
      <c r="B1094" s="23" t="s">
        <v>1155</v>
      </c>
      <c r="C1094" s="16" t="s">
        <v>1153</v>
      </c>
      <c r="D1094" s="16"/>
      <c r="E1094" s="217">
        <v>51333</v>
      </c>
      <c r="F1094" s="16">
        <f t="shared" si="33"/>
        <v>462000.67000000004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</row>
    <row r="1095" spans="1:26" ht="15.75" customHeight="1" x14ac:dyDescent="0.25">
      <c r="A1095" s="23" t="s">
        <v>1190</v>
      </c>
      <c r="B1095" s="23" t="s">
        <v>1157</v>
      </c>
      <c r="C1095" s="16" t="s">
        <v>1153</v>
      </c>
      <c r="D1095" s="16"/>
      <c r="E1095" s="217">
        <v>51333</v>
      </c>
      <c r="F1095" s="16">
        <f t="shared" si="33"/>
        <v>410667.67000000004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</row>
    <row r="1096" spans="1:26" ht="15.75" customHeight="1" x14ac:dyDescent="0.25">
      <c r="A1096" s="23" t="s">
        <v>1197</v>
      </c>
      <c r="B1096" s="23" t="s">
        <v>1167</v>
      </c>
      <c r="C1096" s="16" t="s">
        <v>1153</v>
      </c>
      <c r="D1096" s="16"/>
      <c r="E1096" s="217">
        <v>11453</v>
      </c>
      <c r="F1096" s="16">
        <f t="shared" si="33"/>
        <v>399214.67000000004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</row>
    <row r="1097" spans="1:26" ht="15.75" customHeight="1" x14ac:dyDescent="0.25">
      <c r="A1097" s="44" t="s">
        <v>1483</v>
      </c>
      <c r="B1097" s="44" t="s">
        <v>590</v>
      </c>
      <c r="C1097" s="52" t="s">
        <v>1461</v>
      </c>
      <c r="D1097" s="16"/>
      <c r="E1097" s="217">
        <v>40000</v>
      </c>
      <c r="F1097" s="16">
        <f t="shared" si="33"/>
        <v>359214.67000000004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</row>
    <row r="1098" spans="1:26" ht="15.75" customHeight="1" x14ac:dyDescent="0.25">
      <c r="A1098" s="44" t="s">
        <v>1484</v>
      </c>
      <c r="B1098" s="44" t="s">
        <v>593</v>
      </c>
      <c r="C1098" s="52" t="s">
        <v>1485</v>
      </c>
      <c r="D1098" s="16"/>
      <c r="E1098" s="217">
        <v>28881.33</v>
      </c>
      <c r="F1098" s="16">
        <f t="shared" si="33"/>
        <v>330333.34000000003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</row>
    <row r="1099" spans="1:26" ht="15.75" customHeight="1" x14ac:dyDescent="0.25">
      <c r="A1099" s="23"/>
      <c r="B1099" s="23"/>
      <c r="C1099" s="16"/>
      <c r="D1099" s="16">
        <f t="shared" ref="D1099:E1099" si="34">SUM(D1060:D1082)</f>
        <v>185750</v>
      </c>
      <c r="E1099" s="217">
        <f t="shared" si="34"/>
        <v>338000</v>
      </c>
      <c r="F1099" s="16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</row>
    <row r="1100" spans="1:26" ht="15.75" customHeight="1" x14ac:dyDescent="0.25">
      <c r="A1100" s="23"/>
      <c r="B1100" s="23"/>
      <c r="C1100" s="16"/>
      <c r="D1100" s="16"/>
      <c r="E1100" s="222" t="s">
        <v>12</v>
      </c>
      <c r="F1100" s="218">
        <f>F1098</f>
        <v>330333.34000000003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</row>
    <row r="1101" spans="1:26" ht="15.75" customHeight="1" x14ac:dyDescent="0.25">
      <c r="A1101" s="23"/>
      <c r="B1101" s="23"/>
      <c r="C1101" s="16"/>
      <c r="D1101" s="16"/>
      <c r="E1101" s="217"/>
      <c r="F1101" s="218"/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</row>
    <row r="1102" spans="1:26" ht="15.75" customHeight="1" x14ac:dyDescent="0.25">
      <c r="A1102" s="23"/>
      <c r="B1102" s="23"/>
      <c r="C1102" s="218" t="s">
        <v>1146</v>
      </c>
      <c r="D1102" s="16"/>
      <c r="E1102" s="217"/>
      <c r="F1102" s="16"/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</row>
    <row r="1103" spans="1:26" ht="15.75" customHeight="1" x14ac:dyDescent="0.25">
      <c r="A1103" s="219" t="s">
        <v>1147</v>
      </c>
      <c r="B1103" s="23"/>
      <c r="C1103" s="219" t="s">
        <v>1486</v>
      </c>
      <c r="D1103" s="218" t="s">
        <v>1149</v>
      </c>
      <c r="E1103" s="222" t="s">
        <v>1353</v>
      </c>
      <c r="F1103" s="16"/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</row>
    <row r="1104" spans="1:26" ht="15.75" customHeight="1" x14ac:dyDescent="0.25">
      <c r="A1104" s="219" t="s">
        <v>549</v>
      </c>
      <c r="B1104" s="219" t="s">
        <v>550</v>
      </c>
      <c r="C1104" s="221" t="s">
        <v>551</v>
      </c>
      <c r="D1104" s="221" t="s">
        <v>552</v>
      </c>
      <c r="E1104" s="222" t="s">
        <v>553</v>
      </c>
      <c r="F1104" s="221" t="s">
        <v>554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</row>
    <row r="1105" spans="1:26" ht="15.75" customHeight="1" x14ac:dyDescent="0.25">
      <c r="A1105" s="23">
        <v>43101</v>
      </c>
      <c r="B1105" s="23"/>
      <c r="C1105" s="16" t="s">
        <v>19</v>
      </c>
      <c r="D1105" s="16"/>
      <c r="E1105" s="217"/>
      <c r="F1105" s="16">
        <v>678333.33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</row>
    <row r="1106" spans="1:26" ht="15.75" customHeight="1" x14ac:dyDescent="0.25">
      <c r="A1106" s="23" t="s">
        <v>1151</v>
      </c>
      <c r="B1106" s="23" t="s">
        <v>761</v>
      </c>
      <c r="C1106" s="16" t="s">
        <v>1153</v>
      </c>
      <c r="D1106" s="16"/>
      <c r="E1106" s="217">
        <v>200000</v>
      </c>
      <c r="F1106" s="16">
        <f t="shared" ref="F1106:F1121" si="35">F1105+D1106-E1106</f>
        <v>478333.32999999996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</row>
    <row r="1107" spans="1:26" ht="15.75" customHeight="1" x14ac:dyDescent="0.25">
      <c r="A1107" s="23" t="s">
        <v>1154</v>
      </c>
      <c r="B1107" s="23" t="s">
        <v>761</v>
      </c>
      <c r="C1107" s="16" t="s">
        <v>1153</v>
      </c>
      <c r="D1107" s="16"/>
      <c r="E1107" s="217">
        <v>200000</v>
      </c>
      <c r="F1107" s="16">
        <f t="shared" si="35"/>
        <v>278333.32999999996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</row>
    <row r="1108" spans="1:26" ht="15.75" customHeight="1" x14ac:dyDescent="0.25">
      <c r="A1108" s="23" t="s">
        <v>1487</v>
      </c>
      <c r="B1108" s="23" t="s">
        <v>593</v>
      </c>
      <c r="C1108" s="16" t="s">
        <v>1488</v>
      </c>
      <c r="D1108" s="16"/>
      <c r="E1108" s="217">
        <v>100000</v>
      </c>
      <c r="F1108" s="16">
        <f t="shared" si="35"/>
        <v>178333.32999999996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</row>
    <row r="1109" spans="1:26" ht="15.75" customHeight="1" x14ac:dyDescent="0.25">
      <c r="A1109" s="23" t="s">
        <v>1489</v>
      </c>
      <c r="B1109" s="23" t="s">
        <v>596</v>
      </c>
      <c r="C1109" s="16" t="s">
        <v>1488</v>
      </c>
      <c r="D1109" s="16"/>
      <c r="E1109" s="217">
        <v>100000</v>
      </c>
      <c r="F1109" s="16">
        <f t="shared" si="35"/>
        <v>78333.329999999958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</row>
    <row r="1110" spans="1:26" ht="15.75" customHeight="1" x14ac:dyDescent="0.25">
      <c r="A1110" s="23" t="s">
        <v>1490</v>
      </c>
      <c r="B1110" s="23" t="s">
        <v>1491</v>
      </c>
      <c r="C1110" s="16" t="s">
        <v>1492</v>
      </c>
      <c r="D1110" s="16"/>
      <c r="E1110" s="217">
        <v>78000</v>
      </c>
      <c r="F1110" s="16">
        <f t="shared" si="35"/>
        <v>333.32999999995809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</row>
    <row r="1111" spans="1:26" ht="15.75" customHeight="1" x14ac:dyDescent="0.25">
      <c r="A1111" s="23"/>
      <c r="B1111" s="23"/>
      <c r="C1111" s="16"/>
      <c r="D1111" s="16"/>
      <c r="E1111" s="217"/>
      <c r="F1111" s="16">
        <f t="shared" si="35"/>
        <v>333.32999999995809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</row>
    <row r="1112" spans="1:26" ht="15.75" customHeight="1" x14ac:dyDescent="0.25">
      <c r="A1112" s="23"/>
      <c r="B1112" s="23"/>
      <c r="C1112" s="16"/>
      <c r="D1112" s="16"/>
      <c r="E1112" s="217"/>
      <c r="F1112" s="16">
        <f t="shared" si="35"/>
        <v>333.32999999995809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</row>
    <row r="1113" spans="1:26" ht="15.75" customHeight="1" x14ac:dyDescent="0.25">
      <c r="A1113" s="23"/>
      <c r="B1113" s="23"/>
      <c r="C1113" s="16"/>
      <c r="D1113" s="16"/>
      <c r="E1113" s="217"/>
      <c r="F1113" s="16">
        <f t="shared" si="35"/>
        <v>333.32999999995809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</row>
    <row r="1114" spans="1:26" ht="15.75" customHeight="1" x14ac:dyDescent="0.25">
      <c r="A1114" s="23"/>
      <c r="B1114" s="23"/>
      <c r="C1114" s="16"/>
      <c r="D1114" s="16"/>
      <c r="E1114" s="217"/>
      <c r="F1114" s="16">
        <f t="shared" si="35"/>
        <v>333.32999999995809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</row>
    <row r="1115" spans="1:26" ht="15.75" customHeight="1" x14ac:dyDescent="0.25">
      <c r="A1115" s="23"/>
      <c r="B1115" s="23"/>
      <c r="C1115" s="16"/>
      <c r="D1115" s="16"/>
      <c r="E1115" s="217"/>
      <c r="F1115" s="16">
        <f t="shared" si="35"/>
        <v>333.32999999995809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</row>
    <row r="1116" spans="1:26" ht="15.75" customHeight="1" x14ac:dyDescent="0.25">
      <c r="A1116" s="23"/>
      <c r="B1116" s="23"/>
      <c r="C1116" s="16"/>
      <c r="D1116" s="16"/>
      <c r="E1116" s="217"/>
      <c r="F1116" s="16">
        <f t="shared" si="35"/>
        <v>333.32999999995809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</row>
    <row r="1117" spans="1:26" ht="15.75" customHeight="1" x14ac:dyDescent="0.25">
      <c r="A1117" s="23"/>
      <c r="B1117" s="23"/>
      <c r="C1117" s="16"/>
      <c r="D1117" s="16"/>
      <c r="E1117" s="217"/>
      <c r="F1117" s="16">
        <f t="shared" si="35"/>
        <v>333.32999999995809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</row>
    <row r="1118" spans="1:26" ht="15.75" customHeight="1" x14ac:dyDescent="0.25">
      <c r="A1118" s="23"/>
      <c r="B1118" s="23"/>
      <c r="C1118" s="16"/>
      <c r="D1118" s="16"/>
      <c r="E1118" s="217"/>
      <c r="F1118" s="16">
        <f t="shared" si="35"/>
        <v>333.32999999995809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</row>
    <row r="1119" spans="1:26" ht="15.75" customHeight="1" x14ac:dyDescent="0.25">
      <c r="A1119" s="23"/>
      <c r="B1119" s="23"/>
      <c r="C1119" s="16"/>
      <c r="D1119" s="16"/>
      <c r="E1119" s="217"/>
      <c r="F1119" s="16">
        <f t="shared" si="35"/>
        <v>333.32999999995809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</row>
    <row r="1120" spans="1:26" ht="15.75" customHeight="1" x14ac:dyDescent="0.25">
      <c r="A1120" s="23"/>
      <c r="B1120" s="23"/>
      <c r="C1120" s="16"/>
      <c r="D1120" s="16"/>
      <c r="E1120" s="217"/>
      <c r="F1120" s="16">
        <f t="shared" si="35"/>
        <v>333.32999999995809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</row>
    <row r="1121" spans="1:26" ht="15.75" customHeight="1" x14ac:dyDescent="0.25">
      <c r="A1121" s="23"/>
      <c r="B1121" s="23"/>
      <c r="C1121" s="16"/>
      <c r="D1121" s="16"/>
      <c r="E1121" s="217"/>
      <c r="F1121" s="16">
        <f t="shared" si="35"/>
        <v>333.32999999995809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</row>
    <row r="1122" spans="1:26" ht="15.75" customHeight="1" x14ac:dyDescent="0.25">
      <c r="A1122" s="23"/>
      <c r="B1122" s="23"/>
      <c r="C1122" s="16"/>
      <c r="D1122" s="16">
        <f t="shared" ref="D1122:E1122" si="36">SUM(D1105:D1121)</f>
        <v>0</v>
      </c>
      <c r="E1122" s="217">
        <f t="shared" si="36"/>
        <v>678000</v>
      </c>
      <c r="F1122" s="16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</row>
    <row r="1123" spans="1:26" ht="15.75" customHeight="1" x14ac:dyDescent="0.25">
      <c r="A1123" s="23"/>
      <c r="B1123" s="23"/>
      <c r="C1123" s="16"/>
      <c r="D1123" s="16"/>
      <c r="E1123" s="222" t="s">
        <v>12</v>
      </c>
      <c r="F1123" s="218">
        <f>F1121</f>
        <v>333.32999999995809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</row>
    <row r="1124" spans="1:26" ht="15.75" customHeight="1" x14ac:dyDescent="0.25">
      <c r="A1124" s="23"/>
      <c r="B1124" s="23"/>
      <c r="C1124" s="16"/>
      <c r="D1124" s="16"/>
      <c r="E1124" s="217"/>
      <c r="F1124" s="218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</row>
    <row r="1125" spans="1:26" ht="15.75" customHeight="1" x14ac:dyDescent="0.25">
      <c r="A1125" s="23"/>
      <c r="B1125" s="23"/>
      <c r="C1125" s="218" t="s">
        <v>1146</v>
      </c>
      <c r="D1125" s="16"/>
      <c r="E1125" s="217"/>
      <c r="F1125" s="16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</row>
    <row r="1126" spans="1:26" ht="15.75" customHeight="1" x14ac:dyDescent="0.25">
      <c r="A1126" s="219" t="s">
        <v>1147</v>
      </c>
      <c r="B1126" s="23"/>
      <c r="C1126" s="219" t="s">
        <v>97</v>
      </c>
      <c r="D1126" s="218" t="s">
        <v>1149</v>
      </c>
      <c r="E1126" s="222" t="s">
        <v>1353</v>
      </c>
      <c r="F1126" s="16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</row>
    <row r="1127" spans="1:26" ht="15.75" customHeight="1" x14ac:dyDescent="0.25">
      <c r="A1127" s="219" t="s">
        <v>549</v>
      </c>
      <c r="B1127" s="219" t="s">
        <v>550</v>
      </c>
      <c r="C1127" s="221" t="s">
        <v>551</v>
      </c>
      <c r="D1127" s="221" t="s">
        <v>552</v>
      </c>
      <c r="E1127" s="222" t="s">
        <v>553</v>
      </c>
      <c r="F1127" s="221" t="s">
        <v>554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</row>
    <row r="1128" spans="1:26" ht="15.75" customHeight="1" x14ac:dyDescent="0.25">
      <c r="A1128" s="23">
        <v>43101</v>
      </c>
      <c r="B1128" s="23"/>
      <c r="C1128" s="16" t="s">
        <v>19</v>
      </c>
      <c r="D1128" s="16"/>
      <c r="E1128" s="217"/>
      <c r="F1128" s="16">
        <v>367900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</row>
    <row r="1129" spans="1:26" ht="15.75" customHeight="1" x14ac:dyDescent="0.25">
      <c r="A1129" s="23" t="s">
        <v>1462</v>
      </c>
      <c r="B1129" s="23" t="s">
        <v>1152</v>
      </c>
      <c r="C1129" s="16" t="s">
        <v>1153</v>
      </c>
      <c r="D1129" s="16"/>
      <c r="E1129" s="217">
        <v>32083.33</v>
      </c>
      <c r="F1129" s="16">
        <f t="shared" ref="F1129:F1203" si="37">F1128+D1129-E1129</f>
        <v>335816.67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</row>
    <row r="1130" spans="1:26" ht="15.75" customHeight="1" x14ac:dyDescent="0.25">
      <c r="A1130" s="23" t="s">
        <v>1493</v>
      </c>
      <c r="B1130" s="23" t="s">
        <v>1494</v>
      </c>
      <c r="C1130" s="16" t="s">
        <v>1495</v>
      </c>
      <c r="D1130" s="16"/>
      <c r="E1130" s="217">
        <v>17100</v>
      </c>
      <c r="F1130" s="16">
        <f t="shared" si="37"/>
        <v>318716.67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</row>
    <row r="1131" spans="1:26" ht="15.75" customHeight="1" x14ac:dyDescent="0.25">
      <c r="A1131" s="23">
        <v>43164</v>
      </c>
      <c r="B1131" s="23">
        <v>4500578</v>
      </c>
      <c r="C1131" s="16" t="s">
        <v>1496</v>
      </c>
      <c r="D1131" s="16"/>
      <c r="E1131" s="217">
        <v>17100</v>
      </c>
      <c r="F1131" s="16">
        <f t="shared" si="37"/>
        <v>301616.67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</row>
    <row r="1132" spans="1:26" ht="15.75" customHeight="1" x14ac:dyDescent="0.25">
      <c r="A1132" s="23" t="s">
        <v>1160</v>
      </c>
      <c r="B1132" s="23" t="s">
        <v>1161</v>
      </c>
      <c r="C1132" s="16" t="s">
        <v>1153</v>
      </c>
      <c r="D1132" s="16"/>
      <c r="E1132" s="217">
        <v>32083.33</v>
      </c>
      <c r="F1132" s="16">
        <f t="shared" si="37"/>
        <v>269533.33999999997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</row>
    <row r="1133" spans="1:26" ht="15.75" customHeight="1" x14ac:dyDescent="0.25">
      <c r="A1133" s="23" t="s">
        <v>1164</v>
      </c>
      <c r="B1133" s="23" t="s">
        <v>1165</v>
      </c>
      <c r="C1133" s="16" t="s">
        <v>1153</v>
      </c>
      <c r="D1133" s="16"/>
      <c r="E1133" s="217">
        <v>32083.33</v>
      </c>
      <c r="F1133" s="16">
        <f t="shared" si="37"/>
        <v>237450.00999999995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</row>
    <row r="1134" spans="1:26" ht="15.75" customHeight="1" x14ac:dyDescent="0.25">
      <c r="A1134" s="23" t="s">
        <v>1166</v>
      </c>
      <c r="B1134" s="23" t="s">
        <v>1167</v>
      </c>
      <c r="C1134" s="16" t="s">
        <v>1153</v>
      </c>
      <c r="D1134" s="16"/>
      <c r="E1134" s="217">
        <v>32083.33</v>
      </c>
      <c r="F1134" s="16">
        <f t="shared" si="37"/>
        <v>205366.67999999993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</row>
    <row r="1135" spans="1:26" ht="15.75" customHeight="1" x14ac:dyDescent="0.25">
      <c r="A1135" s="23" t="s">
        <v>1497</v>
      </c>
      <c r="B1135" s="23" t="s">
        <v>590</v>
      </c>
      <c r="C1135" s="16" t="s">
        <v>1498</v>
      </c>
      <c r="D1135" s="16"/>
      <c r="E1135" s="217">
        <v>33000</v>
      </c>
      <c r="F1135" s="16">
        <f t="shared" si="37"/>
        <v>172366.67999999993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</row>
    <row r="1136" spans="1:26" ht="15.75" customHeight="1" x14ac:dyDescent="0.25">
      <c r="A1136" s="23" t="s">
        <v>1248</v>
      </c>
      <c r="B1136" s="23" t="s">
        <v>1184</v>
      </c>
      <c r="C1136" s="16" t="s">
        <v>1153</v>
      </c>
      <c r="D1136" s="16"/>
      <c r="E1136" s="217">
        <v>33000</v>
      </c>
      <c r="F1136" s="16">
        <f t="shared" si="37"/>
        <v>139366.67999999993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</row>
    <row r="1137" spans="1:26" ht="15.75" customHeight="1" x14ac:dyDescent="0.25">
      <c r="A1137" s="23">
        <v>43200</v>
      </c>
      <c r="B1137" s="23" t="s">
        <v>515</v>
      </c>
      <c r="C1137" s="16" t="s">
        <v>1499</v>
      </c>
      <c r="D1137" s="16"/>
      <c r="E1137" s="217">
        <v>32100</v>
      </c>
      <c r="F1137" s="16">
        <f t="shared" si="37"/>
        <v>107266.67999999993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</row>
    <row r="1138" spans="1:26" ht="15.75" customHeight="1" x14ac:dyDescent="0.25">
      <c r="A1138" s="23" t="s">
        <v>1222</v>
      </c>
      <c r="B1138" s="23" t="s">
        <v>596</v>
      </c>
      <c r="C1138" s="16" t="s">
        <v>1092</v>
      </c>
      <c r="D1138" s="16">
        <v>675000</v>
      </c>
      <c r="E1138" s="217"/>
      <c r="F1138" s="16">
        <f t="shared" si="37"/>
        <v>782266.67999999993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</row>
    <row r="1139" spans="1:26" ht="15.75" customHeight="1" x14ac:dyDescent="0.25">
      <c r="A1139" s="23" t="s">
        <v>1222</v>
      </c>
      <c r="B1139" s="23" t="s">
        <v>761</v>
      </c>
      <c r="C1139" s="16" t="s">
        <v>1500</v>
      </c>
      <c r="D1139" s="16">
        <v>67500</v>
      </c>
      <c r="E1139" s="217"/>
      <c r="F1139" s="16">
        <f t="shared" si="37"/>
        <v>849766.67999999993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</row>
    <row r="1140" spans="1:26" ht="15.75" customHeight="1" x14ac:dyDescent="0.25">
      <c r="A1140" s="23" t="s">
        <v>1225</v>
      </c>
      <c r="B1140" s="23" t="s">
        <v>1186</v>
      </c>
      <c r="C1140" s="16" t="s">
        <v>1153</v>
      </c>
      <c r="D1140" s="16"/>
      <c r="E1140" s="217">
        <v>94875</v>
      </c>
      <c r="F1140" s="16">
        <f t="shared" si="37"/>
        <v>754891.67999999993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</row>
    <row r="1141" spans="1:26" ht="15.75" customHeight="1" x14ac:dyDescent="0.25">
      <c r="A1141" s="23" t="s">
        <v>1172</v>
      </c>
      <c r="B1141" s="23" t="s">
        <v>508</v>
      </c>
      <c r="C1141" s="16" t="s">
        <v>1153</v>
      </c>
      <c r="D1141" s="16"/>
      <c r="E1141" s="217">
        <v>61875</v>
      </c>
      <c r="F1141" s="16">
        <f t="shared" si="37"/>
        <v>693016.67999999993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</row>
    <row r="1142" spans="1:26" ht="15.75" customHeight="1" x14ac:dyDescent="0.25">
      <c r="A1142" s="23" t="s">
        <v>1173</v>
      </c>
      <c r="B1142" s="23" t="s">
        <v>509</v>
      </c>
      <c r="C1142" s="16" t="s">
        <v>1153</v>
      </c>
      <c r="D1142" s="16"/>
      <c r="E1142" s="217">
        <v>61875</v>
      </c>
      <c r="F1142" s="16">
        <f t="shared" si="37"/>
        <v>631141.67999999993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</row>
    <row r="1143" spans="1:26" ht="15.75" customHeight="1" x14ac:dyDescent="0.25">
      <c r="A1143" s="23" t="s">
        <v>1174</v>
      </c>
      <c r="B1143" s="23" t="s">
        <v>1157</v>
      </c>
      <c r="C1143" s="16" t="s">
        <v>1153</v>
      </c>
      <c r="D1143" s="16"/>
      <c r="E1143" s="217">
        <v>61875</v>
      </c>
      <c r="F1143" s="16">
        <f t="shared" si="37"/>
        <v>569266.67999999993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</row>
    <row r="1144" spans="1:26" ht="15.75" customHeight="1" x14ac:dyDescent="0.25">
      <c r="A1144" s="23" t="s">
        <v>1501</v>
      </c>
      <c r="B1144" s="23" t="s">
        <v>1159</v>
      </c>
      <c r="C1144" s="16" t="s">
        <v>1153</v>
      </c>
      <c r="D1144" s="16"/>
      <c r="E1144" s="217">
        <v>61875</v>
      </c>
      <c r="F1144" s="16">
        <f t="shared" si="37"/>
        <v>507391.67999999993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</row>
    <row r="1145" spans="1:26" ht="15.75" customHeight="1" x14ac:dyDescent="0.25">
      <c r="A1145" s="23" t="s">
        <v>1176</v>
      </c>
      <c r="B1145" s="23" t="s">
        <v>4</v>
      </c>
      <c r="C1145" s="16" t="s">
        <v>1153</v>
      </c>
      <c r="D1145" s="16"/>
      <c r="E1145" s="217">
        <v>61875</v>
      </c>
      <c r="F1145" s="16">
        <f t="shared" si="37"/>
        <v>445516.67999999993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</row>
    <row r="1146" spans="1:26" ht="15.75" customHeight="1" x14ac:dyDescent="0.25">
      <c r="A1146" s="23" t="s">
        <v>1177</v>
      </c>
      <c r="B1146" s="23" t="s">
        <v>5</v>
      </c>
      <c r="C1146" s="16" t="s">
        <v>1153</v>
      </c>
      <c r="D1146" s="16"/>
      <c r="E1146" s="217">
        <v>61875</v>
      </c>
      <c r="F1146" s="16">
        <f t="shared" si="37"/>
        <v>383641.67999999993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</row>
    <row r="1147" spans="1:26" ht="15.75" customHeight="1" x14ac:dyDescent="0.25">
      <c r="A1147" s="23" t="s">
        <v>1178</v>
      </c>
      <c r="B1147" s="23" t="s">
        <v>6</v>
      </c>
      <c r="C1147" s="16" t="s">
        <v>1153</v>
      </c>
      <c r="D1147" s="16"/>
      <c r="E1147" s="217">
        <v>61875</v>
      </c>
      <c r="F1147" s="16">
        <f t="shared" si="37"/>
        <v>321766.67999999993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</row>
    <row r="1148" spans="1:26" ht="15.75" customHeight="1" x14ac:dyDescent="0.25">
      <c r="A1148" s="23" t="s">
        <v>1182</v>
      </c>
      <c r="B1148" s="23" t="s">
        <v>515</v>
      </c>
      <c r="C1148" s="16" t="s">
        <v>1153</v>
      </c>
      <c r="D1148" s="16"/>
      <c r="E1148" s="217">
        <v>61875</v>
      </c>
      <c r="F1148" s="16">
        <f t="shared" si="37"/>
        <v>259891.67999999993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</row>
    <row r="1149" spans="1:26" ht="15.75" customHeight="1" x14ac:dyDescent="0.25">
      <c r="A1149" s="23" t="s">
        <v>1445</v>
      </c>
      <c r="B1149" s="23" t="s">
        <v>596</v>
      </c>
      <c r="C1149" s="52" t="s">
        <v>1502</v>
      </c>
      <c r="D1149" s="16">
        <v>600000</v>
      </c>
      <c r="E1149" s="217"/>
      <c r="F1149" s="16">
        <f t="shared" si="37"/>
        <v>859891.67999999993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</row>
    <row r="1150" spans="1:26" ht="15.75" customHeight="1" x14ac:dyDescent="0.25">
      <c r="A1150" s="23" t="s">
        <v>1445</v>
      </c>
      <c r="B1150" s="23" t="s">
        <v>761</v>
      </c>
      <c r="C1150" s="16" t="s">
        <v>1500</v>
      </c>
      <c r="D1150" s="16">
        <v>60000</v>
      </c>
      <c r="E1150" s="217"/>
      <c r="F1150" s="16">
        <f t="shared" si="37"/>
        <v>919891.67999999993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</row>
    <row r="1151" spans="1:26" ht="15.75" customHeight="1" x14ac:dyDescent="0.25">
      <c r="A1151" s="23" t="s">
        <v>1183</v>
      </c>
      <c r="B1151" s="23" t="s">
        <v>516</v>
      </c>
      <c r="C1151" s="16" t="s">
        <v>1153</v>
      </c>
      <c r="D1151" s="16"/>
      <c r="E1151" s="217">
        <v>51978.34</v>
      </c>
      <c r="F1151" s="16">
        <f t="shared" si="37"/>
        <v>867913.34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</row>
    <row r="1152" spans="1:26" ht="15.75" customHeight="1" x14ac:dyDescent="0.25">
      <c r="A1152" s="23" t="s">
        <v>1185</v>
      </c>
      <c r="B1152" s="23" t="s">
        <v>1186</v>
      </c>
      <c r="C1152" s="16" t="s">
        <v>1153</v>
      </c>
      <c r="D1152" s="16"/>
      <c r="E1152" s="217">
        <v>51978.34</v>
      </c>
      <c r="F1152" s="16">
        <f t="shared" si="37"/>
        <v>815935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</row>
    <row r="1153" spans="1:26" ht="15.75" customHeight="1" x14ac:dyDescent="0.25">
      <c r="A1153" s="23" t="s">
        <v>1234</v>
      </c>
      <c r="B1153" s="23" t="s">
        <v>1202</v>
      </c>
      <c r="C1153" s="16" t="s">
        <v>1153</v>
      </c>
      <c r="D1153" s="16"/>
      <c r="E1153" s="217">
        <v>51978.34</v>
      </c>
      <c r="F1153" s="16">
        <f t="shared" si="37"/>
        <v>763956.66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</row>
    <row r="1154" spans="1:26" ht="15.75" customHeight="1" x14ac:dyDescent="0.25">
      <c r="A1154" s="23" t="s">
        <v>1188</v>
      </c>
      <c r="B1154" s="23" t="s">
        <v>508</v>
      </c>
      <c r="C1154" s="16" t="s">
        <v>1153</v>
      </c>
      <c r="D1154" s="16"/>
      <c r="E1154" s="217">
        <v>51978.34</v>
      </c>
      <c r="F1154" s="16">
        <f t="shared" si="37"/>
        <v>711978.32000000007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</row>
    <row r="1155" spans="1:26" ht="15.75" customHeight="1" x14ac:dyDescent="0.25">
      <c r="A1155" s="23" t="s">
        <v>1482</v>
      </c>
      <c r="B1155" s="23" t="s">
        <v>1155</v>
      </c>
      <c r="C1155" s="16" t="s">
        <v>1153</v>
      </c>
      <c r="D1155" s="16"/>
      <c r="E1155" s="217">
        <v>51974.34</v>
      </c>
      <c r="F1155" s="16">
        <f t="shared" si="37"/>
        <v>660003.9800000001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</row>
    <row r="1156" spans="1:26" ht="15.75" customHeight="1" x14ac:dyDescent="0.25">
      <c r="A1156" s="23" t="s">
        <v>1190</v>
      </c>
      <c r="B1156" s="23" t="s">
        <v>1157</v>
      </c>
      <c r="C1156" s="16" t="s">
        <v>1153</v>
      </c>
      <c r="D1156" s="16"/>
      <c r="E1156" s="217">
        <v>51978.34</v>
      </c>
      <c r="F1156" s="16">
        <f t="shared" si="37"/>
        <v>608025.64000000013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</row>
    <row r="1157" spans="1:26" ht="15.75" customHeight="1" x14ac:dyDescent="0.25">
      <c r="A1157" s="23" t="s">
        <v>1503</v>
      </c>
      <c r="B1157" s="23" t="s">
        <v>1504</v>
      </c>
      <c r="C1157" s="16" t="s">
        <v>1153</v>
      </c>
      <c r="D1157" s="16"/>
      <c r="E1157" s="217">
        <v>51978.34</v>
      </c>
      <c r="F1157" s="16">
        <f t="shared" si="37"/>
        <v>556047.30000000016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</row>
    <row r="1158" spans="1:26" ht="15.75" customHeight="1" x14ac:dyDescent="0.25">
      <c r="A1158" s="23" t="s">
        <v>1198</v>
      </c>
      <c r="B1158" s="23" t="s">
        <v>761</v>
      </c>
      <c r="C1158" s="16" t="s">
        <v>1505</v>
      </c>
      <c r="D1158" s="16"/>
      <c r="E1158" s="217">
        <v>259891.68</v>
      </c>
      <c r="F1158" s="16">
        <f t="shared" si="37"/>
        <v>296155.62000000017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</row>
    <row r="1159" spans="1:26" ht="15.75" customHeight="1" x14ac:dyDescent="0.25">
      <c r="A1159" s="23" t="s">
        <v>1197</v>
      </c>
      <c r="B1159" s="23" t="s">
        <v>1167</v>
      </c>
      <c r="C1159" s="16" t="s">
        <v>1153</v>
      </c>
      <c r="D1159" s="16"/>
      <c r="E1159" s="217">
        <v>51978.34</v>
      </c>
      <c r="F1159" s="16">
        <f t="shared" si="37"/>
        <v>244177.28000000017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</row>
    <row r="1160" spans="1:26" ht="15.75" customHeight="1" x14ac:dyDescent="0.25">
      <c r="A1160" s="23" t="s">
        <v>1198</v>
      </c>
      <c r="B1160" s="23" t="s">
        <v>515</v>
      </c>
      <c r="C1160" s="16" t="s">
        <v>1153</v>
      </c>
      <c r="D1160" s="16"/>
      <c r="E1160" s="217">
        <v>51978.34</v>
      </c>
      <c r="F1160" s="16">
        <f t="shared" si="37"/>
        <v>192198.94000000018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</row>
    <row r="1161" spans="1:26" ht="15.75" customHeight="1" x14ac:dyDescent="0.25">
      <c r="A1161" s="23" t="s">
        <v>1199</v>
      </c>
      <c r="B1161" s="23" t="s">
        <v>1184</v>
      </c>
      <c r="C1161" s="16" t="s">
        <v>1153</v>
      </c>
      <c r="D1161" s="16"/>
      <c r="E1161" s="217">
        <v>51978.34</v>
      </c>
      <c r="F1161" s="16">
        <f t="shared" si="37"/>
        <v>140220.60000000018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</row>
    <row r="1162" spans="1:26" ht="15.75" customHeight="1" x14ac:dyDescent="0.25">
      <c r="A1162" s="23" t="s">
        <v>1200</v>
      </c>
      <c r="B1162" s="23" t="s">
        <v>1186</v>
      </c>
      <c r="C1162" s="16" t="s">
        <v>1153</v>
      </c>
      <c r="D1162" s="16"/>
      <c r="E1162" s="217">
        <v>51978.34</v>
      </c>
      <c r="F1162" s="16">
        <f t="shared" si="37"/>
        <v>88242.260000000184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</row>
    <row r="1163" spans="1:26" ht="15.75" customHeight="1" x14ac:dyDescent="0.25">
      <c r="A1163" s="23" t="s">
        <v>1201</v>
      </c>
      <c r="B1163" s="23" t="s">
        <v>1202</v>
      </c>
      <c r="C1163" s="16" t="s">
        <v>1153</v>
      </c>
      <c r="D1163" s="16"/>
      <c r="E1163" s="217">
        <v>51978.34</v>
      </c>
      <c r="F1163" s="16">
        <f t="shared" si="37"/>
        <v>36263.920000000187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</row>
    <row r="1164" spans="1:26" ht="15.75" customHeight="1" x14ac:dyDescent="0.25">
      <c r="A1164" s="227">
        <v>44501</v>
      </c>
      <c r="B1164" s="44" t="s">
        <v>596</v>
      </c>
      <c r="C1164" s="52" t="s">
        <v>871</v>
      </c>
      <c r="D1164" s="16">
        <v>125000</v>
      </c>
      <c r="E1164" s="217"/>
      <c r="F1164" s="16">
        <f t="shared" si="37"/>
        <v>161263.92000000019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</row>
    <row r="1165" spans="1:26" ht="15.75" customHeight="1" x14ac:dyDescent="0.25">
      <c r="A1165" s="231">
        <v>44501</v>
      </c>
      <c r="B1165" s="23" t="s">
        <v>761</v>
      </c>
      <c r="C1165" s="16" t="s">
        <v>1500</v>
      </c>
      <c r="D1165" s="16">
        <v>12500</v>
      </c>
      <c r="E1165" s="217"/>
      <c r="F1165" s="16">
        <f t="shared" si="37"/>
        <v>173763.92000000019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</row>
    <row r="1166" spans="1:26" ht="15.75" customHeight="1" x14ac:dyDescent="0.25">
      <c r="A1166" s="23" t="s">
        <v>1203</v>
      </c>
      <c r="B1166" s="23" t="s">
        <v>1203</v>
      </c>
      <c r="C1166" s="16" t="s">
        <v>1153</v>
      </c>
      <c r="D1166" s="16"/>
      <c r="E1166" s="217">
        <v>45833.33</v>
      </c>
      <c r="F1166" s="16">
        <f t="shared" si="37"/>
        <v>127930.59000000019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</row>
    <row r="1167" spans="1:26" ht="15.75" customHeight="1" x14ac:dyDescent="0.25">
      <c r="A1167" s="23" t="s">
        <v>1204</v>
      </c>
      <c r="B1167" s="23" t="s">
        <v>1204</v>
      </c>
      <c r="C1167" s="16" t="s">
        <v>1153</v>
      </c>
      <c r="D1167" s="16"/>
      <c r="E1167" s="217">
        <v>45833.33</v>
      </c>
      <c r="F1167" s="16">
        <f t="shared" si="37"/>
        <v>82097.260000000184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</row>
    <row r="1168" spans="1:26" ht="15.75" customHeight="1" x14ac:dyDescent="0.25">
      <c r="A1168" s="23" t="s">
        <v>1205</v>
      </c>
      <c r="B1168" s="23" t="s">
        <v>1205</v>
      </c>
      <c r="C1168" s="16" t="s">
        <v>1153</v>
      </c>
      <c r="D1168" s="16"/>
      <c r="E1168" s="217">
        <v>45833.33</v>
      </c>
      <c r="F1168" s="16">
        <f t="shared" si="37"/>
        <v>36263.930000000182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</row>
    <row r="1169" spans="1:26" ht="15.75" customHeight="1" x14ac:dyDescent="0.25">
      <c r="A1169" s="23" t="s">
        <v>1206</v>
      </c>
      <c r="B1169" s="23" t="s">
        <v>1206</v>
      </c>
      <c r="C1169" s="16" t="s">
        <v>1153</v>
      </c>
      <c r="D1169" s="16"/>
      <c r="E1169" s="217">
        <v>36263.93</v>
      </c>
      <c r="F1169" s="16">
        <f t="shared" si="37"/>
        <v>1.8189894035458565E-10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</row>
    <row r="1170" spans="1:26" ht="15.75" customHeight="1" x14ac:dyDescent="0.25">
      <c r="A1170" s="23" t="s">
        <v>1207</v>
      </c>
      <c r="B1170" s="23" t="s">
        <v>1207</v>
      </c>
      <c r="C1170" s="16" t="s">
        <v>1153</v>
      </c>
      <c r="D1170" s="16"/>
      <c r="E1170" s="217">
        <v>36263.93</v>
      </c>
      <c r="F1170" s="16">
        <f t="shared" si="37"/>
        <v>-36263.929999999818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</row>
    <row r="1171" spans="1:26" ht="15.75" customHeight="1" x14ac:dyDescent="0.25">
      <c r="A1171" s="23" t="s">
        <v>1208</v>
      </c>
      <c r="B1171" s="23" t="s">
        <v>1208</v>
      </c>
      <c r="C1171" s="16" t="s">
        <v>1153</v>
      </c>
      <c r="D1171" s="16"/>
      <c r="E1171" s="217">
        <v>55125</v>
      </c>
      <c r="F1171" s="16">
        <f t="shared" si="37"/>
        <v>-91388.929999999818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</row>
    <row r="1172" spans="1:26" ht="15.75" customHeight="1" x14ac:dyDescent="0.25">
      <c r="A1172" s="44" t="s">
        <v>1506</v>
      </c>
      <c r="B1172" s="44" t="s">
        <v>596</v>
      </c>
      <c r="C1172" s="52" t="s">
        <v>871</v>
      </c>
      <c r="D1172" s="16">
        <v>315000</v>
      </c>
      <c r="E1172" s="217"/>
      <c r="F1172" s="16">
        <f t="shared" si="37"/>
        <v>223611.07000000018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</row>
    <row r="1173" spans="1:26" ht="15.75" customHeight="1" x14ac:dyDescent="0.25">
      <c r="A1173" s="23" t="s">
        <v>1506</v>
      </c>
      <c r="B1173" s="23" t="s">
        <v>761</v>
      </c>
      <c r="C1173" s="16" t="s">
        <v>1500</v>
      </c>
      <c r="D1173" s="16">
        <v>15750</v>
      </c>
      <c r="E1173" s="217"/>
      <c r="F1173" s="16">
        <f t="shared" si="37"/>
        <v>239361.07000000018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</row>
    <row r="1174" spans="1:26" ht="15.75" customHeight="1" x14ac:dyDescent="0.25">
      <c r="A1174" s="225">
        <v>44202</v>
      </c>
      <c r="B1174" s="44" t="s">
        <v>596</v>
      </c>
      <c r="C1174" s="52" t="s">
        <v>871</v>
      </c>
      <c r="D1174" s="16">
        <v>36263.93</v>
      </c>
      <c r="E1174" s="217"/>
      <c r="F1174" s="16">
        <f t="shared" si="37"/>
        <v>275625.00000000017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</row>
    <row r="1175" spans="1:26" ht="15.75" customHeight="1" x14ac:dyDescent="0.25">
      <c r="A1175" s="23" t="s">
        <v>1209</v>
      </c>
      <c r="B1175" s="23" t="s">
        <v>1209</v>
      </c>
      <c r="C1175" s="16" t="s">
        <v>1153</v>
      </c>
      <c r="D1175" s="16"/>
      <c r="E1175" s="217">
        <v>55125</v>
      </c>
      <c r="F1175" s="16">
        <f t="shared" si="37"/>
        <v>220500.00000000017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</row>
    <row r="1176" spans="1:26" ht="15.75" customHeight="1" x14ac:dyDescent="0.25">
      <c r="A1176" s="23" t="s">
        <v>1210</v>
      </c>
      <c r="B1176" s="23" t="s">
        <v>1210</v>
      </c>
      <c r="C1176" s="16" t="s">
        <v>1153</v>
      </c>
      <c r="D1176" s="16"/>
      <c r="E1176" s="217">
        <v>55125</v>
      </c>
      <c r="F1176" s="16">
        <f t="shared" si="37"/>
        <v>165375.00000000017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</row>
    <row r="1177" spans="1:26" ht="15.75" customHeight="1" x14ac:dyDescent="0.25">
      <c r="A1177" s="23" t="s">
        <v>1211</v>
      </c>
      <c r="B1177" s="23" t="s">
        <v>1211</v>
      </c>
      <c r="C1177" s="16" t="s">
        <v>1153</v>
      </c>
      <c r="D1177" s="16"/>
      <c r="E1177" s="217">
        <v>55125</v>
      </c>
      <c r="F1177" s="16">
        <f t="shared" si="37"/>
        <v>110250.00000000017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</row>
    <row r="1178" spans="1:26" ht="15.75" customHeight="1" x14ac:dyDescent="0.25">
      <c r="A1178" s="23" t="s">
        <v>1507</v>
      </c>
      <c r="B1178" s="23" t="s">
        <v>761</v>
      </c>
      <c r="C1178" s="16" t="s">
        <v>1505</v>
      </c>
      <c r="D1178" s="16"/>
      <c r="E1178" s="217">
        <v>110250</v>
      </c>
      <c r="F1178" s="16">
        <f t="shared" si="37"/>
        <v>1.7462298274040222E-10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</row>
    <row r="1179" spans="1:26" ht="15.75" customHeight="1" x14ac:dyDescent="0.25">
      <c r="A1179" s="231">
        <v>44540</v>
      </c>
      <c r="B1179" s="44" t="s">
        <v>593</v>
      </c>
      <c r="C1179" s="16" t="s">
        <v>1508</v>
      </c>
      <c r="D1179" s="16">
        <v>900000</v>
      </c>
      <c r="E1179" s="217"/>
      <c r="F1179" s="16">
        <f t="shared" si="37"/>
        <v>900000.00000000023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</row>
    <row r="1180" spans="1:26" ht="15.75" customHeight="1" x14ac:dyDescent="0.25">
      <c r="A1180" s="231">
        <v>44540</v>
      </c>
      <c r="B1180" s="44" t="s">
        <v>596</v>
      </c>
      <c r="C1180" s="52" t="s">
        <v>871</v>
      </c>
      <c r="D1180" s="16">
        <v>135000</v>
      </c>
      <c r="E1180" s="217"/>
      <c r="F1180" s="16">
        <f t="shared" si="37"/>
        <v>1035000.0000000002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</row>
    <row r="1181" spans="1:26" ht="15.75" customHeight="1" x14ac:dyDescent="0.25">
      <c r="A1181" s="23" t="s">
        <v>1212</v>
      </c>
      <c r="B1181" s="23" t="s">
        <v>1212</v>
      </c>
      <c r="C1181" s="16" t="s">
        <v>1153</v>
      </c>
      <c r="D1181" s="16"/>
      <c r="E1181" s="217">
        <v>86250</v>
      </c>
      <c r="F1181" s="16">
        <f t="shared" si="37"/>
        <v>948750.00000000023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</row>
    <row r="1182" spans="1:26" ht="15.75" customHeight="1" x14ac:dyDescent="0.25">
      <c r="A1182" s="23" t="s">
        <v>1213</v>
      </c>
      <c r="B1182" s="23" t="s">
        <v>1213</v>
      </c>
      <c r="C1182" s="16" t="s">
        <v>1153</v>
      </c>
      <c r="D1182" s="16"/>
      <c r="E1182" s="217">
        <v>86250</v>
      </c>
      <c r="F1182" s="16">
        <f t="shared" si="37"/>
        <v>862500.00000000023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</row>
    <row r="1183" spans="1:26" ht="15.75" customHeight="1" x14ac:dyDescent="0.25">
      <c r="A1183" s="23" t="s">
        <v>1214</v>
      </c>
      <c r="B1183" s="23" t="s">
        <v>1214</v>
      </c>
      <c r="C1183" s="16" t="s">
        <v>1153</v>
      </c>
      <c r="D1183" s="16"/>
      <c r="E1183" s="217">
        <v>86250</v>
      </c>
      <c r="F1183" s="16">
        <f t="shared" si="37"/>
        <v>776250.00000000023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</row>
    <row r="1184" spans="1:26" ht="15.75" customHeight="1" x14ac:dyDescent="0.25">
      <c r="A1184" s="223">
        <v>44583</v>
      </c>
      <c r="B1184" s="223">
        <v>44583</v>
      </c>
      <c r="C1184" s="16" t="s">
        <v>1153</v>
      </c>
      <c r="D1184" s="16"/>
      <c r="E1184" s="230">
        <v>86250</v>
      </c>
      <c r="F1184" s="16">
        <f t="shared" si="37"/>
        <v>690000.00000000023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</row>
    <row r="1185" spans="1:26" ht="15.75" customHeight="1" x14ac:dyDescent="0.25">
      <c r="A1185" s="223">
        <v>44614</v>
      </c>
      <c r="B1185" s="223">
        <v>44614</v>
      </c>
      <c r="C1185" s="16" t="s">
        <v>1153</v>
      </c>
      <c r="D1185" s="16"/>
      <c r="E1185" s="230">
        <v>86250</v>
      </c>
      <c r="F1185" s="16">
        <f t="shared" si="37"/>
        <v>603750.00000000023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</row>
    <row r="1186" spans="1:26" ht="15.75" customHeight="1" x14ac:dyDescent="0.25">
      <c r="A1186" s="223">
        <v>44642</v>
      </c>
      <c r="B1186" s="223">
        <v>44642</v>
      </c>
      <c r="C1186" s="16" t="s">
        <v>1153</v>
      </c>
      <c r="D1186" s="16"/>
      <c r="E1186" s="230">
        <v>86250</v>
      </c>
      <c r="F1186" s="16">
        <f t="shared" si="37"/>
        <v>517500.00000000023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</row>
    <row r="1187" spans="1:26" ht="15.75" customHeight="1" x14ac:dyDescent="0.25">
      <c r="A1187" s="223">
        <v>44673</v>
      </c>
      <c r="B1187" s="223">
        <v>44673</v>
      </c>
      <c r="C1187" s="16" t="s">
        <v>1153</v>
      </c>
      <c r="D1187" s="16"/>
      <c r="E1187" s="230">
        <v>86250</v>
      </c>
      <c r="F1187" s="16">
        <f t="shared" si="37"/>
        <v>431250.00000000023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</row>
    <row r="1188" spans="1:26" ht="15.75" customHeight="1" x14ac:dyDescent="0.25">
      <c r="A1188" s="228">
        <v>44682</v>
      </c>
      <c r="B1188" s="228">
        <v>44682</v>
      </c>
      <c r="C1188" s="16" t="s">
        <v>1153</v>
      </c>
      <c r="D1188" s="43"/>
      <c r="E1188" s="224">
        <v>86250</v>
      </c>
      <c r="F1188" s="16">
        <f t="shared" si="37"/>
        <v>345000.00000000023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</row>
    <row r="1189" spans="1:26" ht="15.75" customHeight="1" x14ac:dyDescent="0.25">
      <c r="A1189" s="228">
        <v>44713</v>
      </c>
      <c r="B1189" s="228">
        <v>44713</v>
      </c>
      <c r="C1189" s="16" t="s">
        <v>1153</v>
      </c>
      <c r="D1189" s="43"/>
      <c r="E1189" s="224">
        <v>86250</v>
      </c>
      <c r="F1189" s="16">
        <f t="shared" si="37"/>
        <v>258750.00000000023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</row>
    <row r="1190" spans="1:26" ht="15.75" customHeight="1" x14ac:dyDescent="0.25">
      <c r="A1190" s="228">
        <v>44743</v>
      </c>
      <c r="B1190" s="228">
        <v>44743</v>
      </c>
      <c r="C1190" s="16" t="s">
        <v>1153</v>
      </c>
      <c r="D1190" s="16"/>
      <c r="E1190" s="224">
        <v>86250</v>
      </c>
      <c r="F1190" s="16">
        <f t="shared" si="37"/>
        <v>172500.00000000023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</row>
    <row r="1191" spans="1:26" ht="15.75" customHeight="1" x14ac:dyDescent="0.25">
      <c r="A1191" s="250">
        <v>44774</v>
      </c>
      <c r="B1191" s="250">
        <v>44774</v>
      </c>
      <c r="C1191" s="16" t="s">
        <v>1153</v>
      </c>
      <c r="D1191" s="16"/>
      <c r="E1191" s="224">
        <v>86250</v>
      </c>
      <c r="F1191" s="16">
        <f t="shared" si="37"/>
        <v>86250.000000000233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</row>
    <row r="1192" spans="1:26" ht="15.75" customHeight="1" x14ac:dyDescent="0.25">
      <c r="A1192" s="251">
        <v>44826</v>
      </c>
      <c r="B1192" s="251">
        <v>44826</v>
      </c>
      <c r="C1192" s="16" t="s">
        <v>1153</v>
      </c>
      <c r="D1192" s="43"/>
      <c r="E1192" s="230">
        <v>86250</v>
      </c>
      <c r="F1192" s="16">
        <f t="shared" si="37"/>
        <v>2.3283064365386963E-10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</row>
    <row r="1193" spans="1:26" ht="15.75" customHeight="1" x14ac:dyDescent="0.25">
      <c r="A1193" s="40" t="s">
        <v>1043</v>
      </c>
      <c r="B1193" s="64" t="s">
        <v>596</v>
      </c>
      <c r="C1193" s="64" t="s">
        <v>871</v>
      </c>
      <c r="D1193" s="43">
        <v>950000</v>
      </c>
      <c r="E1193" s="217"/>
      <c r="F1193" s="16">
        <f t="shared" si="37"/>
        <v>950000.00000000023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</row>
    <row r="1194" spans="1:26" ht="15.75" customHeight="1" x14ac:dyDescent="0.25">
      <c r="A1194" s="40" t="s">
        <v>1043</v>
      </c>
      <c r="B1194" s="23" t="s">
        <v>761</v>
      </c>
      <c r="C1194" s="43" t="s">
        <v>1509</v>
      </c>
      <c r="D1194" s="43">
        <v>95000</v>
      </c>
      <c r="E1194" s="217"/>
      <c r="F1194" s="16">
        <f t="shared" si="37"/>
        <v>1045000.0000000002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</row>
    <row r="1195" spans="1:26" ht="15.75" customHeight="1" x14ac:dyDescent="0.25">
      <c r="A1195" s="252">
        <v>44856</v>
      </c>
      <c r="B1195" s="252">
        <v>44856</v>
      </c>
      <c r="C1195" s="16" t="s">
        <v>1153</v>
      </c>
      <c r="D1195" s="43"/>
      <c r="E1195" s="249">
        <v>87083.33</v>
      </c>
      <c r="F1195" s="16">
        <f t="shared" si="37"/>
        <v>957916.67000000027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</row>
    <row r="1196" spans="1:26" ht="15.75" customHeight="1" x14ac:dyDescent="0.25">
      <c r="A1196" s="252">
        <v>44887</v>
      </c>
      <c r="B1196" s="252">
        <v>44887</v>
      </c>
      <c r="C1196" s="16" t="s">
        <v>1153</v>
      </c>
      <c r="D1196" s="16"/>
      <c r="E1196" s="249">
        <v>87083.33</v>
      </c>
      <c r="F1196" s="16">
        <f t="shared" si="37"/>
        <v>870833.34000000032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</row>
    <row r="1197" spans="1:26" ht="15.75" customHeight="1" x14ac:dyDescent="0.25">
      <c r="A1197" s="253">
        <v>44693</v>
      </c>
      <c r="B1197" s="254" t="s">
        <v>596</v>
      </c>
      <c r="C1197" s="255" t="s">
        <v>1092</v>
      </c>
      <c r="D1197" s="256">
        <v>120000</v>
      </c>
      <c r="E1197" s="217"/>
      <c r="F1197" s="16">
        <f t="shared" si="37"/>
        <v>990833.34000000032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</row>
    <row r="1198" spans="1:26" ht="15.75" customHeight="1" x14ac:dyDescent="0.25">
      <c r="A1198" s="253">
        <v>44693</v>
      </c>
      <c r="B1198" s="257" t="s">
        <v>761</v>
      </c>
      <c r="C1198" s="258" t="s">
        <v>1510</v>
      </c>
      <c r="D1198" s="256">
        <v>6000</v>
      </c>
      <c r="E1198" s="217"/>
      <c r="F1198" s="16">
        <f t="shared" si="37"/>
        <v>996833.34000000032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</row>
    <row r="1199" spans="1:26" ht="15.75" customHeight="1" x14ac:dyDescent="0.25">
      <c r="A1199" s="252">
        <v>44917</v>
      </c>
      <c r="B1199" s="252">
        <v>44917</v>
      </c>
      <c r="C1199" s="16" t="s">
        <v>1153</v>
      </c>
      <c r="D1199" s="43"/>
      <c r="E1199" s="249">
        <v>87083.33</v>
      </c>
      <c r="F1199" s="16">
        <f t="shared" si="37"/>
        <v>909750.01000000036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</row>
    <row r="1200" spans="1:26" ht="15.75" customHeight="1" x14ac:dyDescent="0.25">
      <c r="A1200" s="259"/>
      <c r="B1200" s="259"/>
      <c r="C1200" s="259"/>
      <c r="D1200" s="43"/>
      <c r="E1200" s="217"/>
      <c r="F1200" s="16">
        <f t="shared" si="37"/>
        <v>909750.01000000036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</row>
    <row r="1201" spans="1:26" ht="15.75" customHeight="1" x14ac:dyDescent="0.25">
      <c r="A1201" s="23"/>
      <c r="B1201" s="23"/>
      <c r="C1201" s="16"/>
      <c r="D1201" s="16"/>
      <c r="E1201" s="217"/>
      <c r="F1201" s="16">
        <f t="shared" si="37"/>
        <v>909750.01000000036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</row>
    <row r="1202" spans="1:26" ht="15.75" customHeight="1" x14ac:dyDescent="0.25">
      <c r="A1202" s="23"/>
      <c r="B1202" s="23"/>
      <c r="C1202" s="16"/>
      <c r="D1202" s="16"/>
      <c r="E1202" s="217"/>
      <c r="F1202" s="16">
        <f t="shared" si="37"/>
        <v>909750.01000000036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</row>
    <row r="1203" spans="1:26" ht="15.75" customHeight="1" x14ac:dyDescent="0.25">
      <c r="A1203" s="23"/>
      <c r="B1203" s="23"/>
      <c r="C1203" s="16"/>
      <c r="D1203" s="16"/>
      <c r="E1203" s="217"/>
      <c r="F1203" s="16">
        <f t="shared" si="37"/>
        <v>909750.01000000036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</row>
    <row r="1204" spans="1:26" ht="15.75" customHeight="1" x14ac:dyDescent="0.25">
      <c r="A1204" s="23"/>
      <c r="B1204" s="23"/>
      <c r="C1204" s="16"/>
      <c r="D1204" s="16">
        <f t="shared" ref="D1204:E1204" si="38">SUM(D1128:D1203)</f>
        <v>4113013.9299999997</v>
      </c>
      <c r="E1204" s="217">
        <f t="shared" si="38"/>
        <v>3571163.9200000009</v>
      </c>
      <c r="F1204" s="16"/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</row>
    <row r="1205" spans="1:26" ht="15.75" customHeight="1" x14ac:dyDescent="0.25">
      <c r="A1205" s="23"/>
      <c r="B1205" s="23"/>
      <c r="C1205" s="16"/>
      <c r="D1205" s="16"/>
      <c r="E1205" s="222" t="s">
        <v>12</v>
      </c>
      <c r="F1205" s="218">
        <f>F1203</f>
        <v>909750.01000000036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</row>
    <row r="1206" spans="1:26" ht="15.75" customHeight="1" x14ac:dyDescent="0.25">
      <c r="A1206" s="23"/>
      <c r="B1206" s="23"/>
      <c r="C1206" s="16"/>
      <c r="D1206" s="16"/>
      <c r="E1206" s="217"/>
      <c r="F1206" s="218"/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</row>
    <row r="1207" spans="1:26" ht="15.75" customHeight="1" x14ac:dyDescent="0.25">
      <c r="A1207" s="23"/>
      <c r="B1207" s="23"/>
      <c r="C1207" s="218" t="s">
        <v>1146</v>
      </c>
      <c r="D1207" s="16"/>
      <c r="E1207" s="217"/>
      <c r="F1207" s="16"/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</row>
    <row r="1208" spans="1:26" ht="15.75" customHeight="1" x14ac:dyDescent="0.25">
      <c r="A1208" s="219" t="s">
        <v>1147</v>
      </c>
      <c r="B1208" s="23"/>
      <c r="C1208" s="219" t="s">
        <v>75</v>
      </c>
      <c r="D1208" s="218" t="s">
        <v>1149</v>
      </c>
      <c r="E1208" s="222" t="s">
        <v>1353</v>
      </c>
      <c r="F1208" s="16"/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</row>
    <row r="1209" spans="1:26" ht="15.75" customHeight="1" x14ac:dyDescent="0.25">
      <c r="A1209" s="219" t="s">
        <v>549</v>
      </c>
      <c r="B1209" s="219" t="s">
        <v>550</v>
      </c>
      <c r="C1209" s="221" t="s">
        <v>551</v>
      </c>
      <c r="D1209" s="221" t="s">
        <v>552</v>
      </c>
      <c r="E1209" s="222" t="s">
        <v>553</v>
      </c>
      <c r="F1209" s="221" t="s">
        <v>554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</row>
    <row r="1210" spans="1:26" ht="15.75" customHeight="1" x14ac:dyDescent="0.25">
      <c r="A1210" s="23">
        <v>43101</v>
      </c>
      <c r="B1210" s="23"/>
      <c r="C1210" s="16" t="s">
        <v>19</v>
      </c>
      <c r="D1210" s="16"/>
      <c r="E1210" s="217"/>
      <c r="F1210" s="16">
        <v>275000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</row>
    <row r="1211" spans="1:26" ht="15.75" customHeight="1" x14ac:dyDescent="0.25">
      <c r="A1211" s="23" t="s">
        <v>1151</v>
      </c>
      <c r="B1211" s="23" t="s">
        <v>1152</v>
      </c>
      <c r="C1211" s="16" t="s">
        <v>1153</v>
      </c>
      <c r="D1211" s="16"/>
      <c r="E1211" s="217">
        <v>27500</v>
      </c>
      <c r="F1211" s="16">
        <f t="shared" ref="F1211:F1274" si="39">F1210+D1211-E1211</f>
        <v>247500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</row>
    <row r="1212" spans="1:26" ht="15.75" customHeight="1" x14ac:dyDescent="0.25">
      <c r="A1212" s="23" t="s">
        <v>1154</v>
      </c>
      <c r="B1212" s="23" t="s">
        <v>1155</v>
      </c>
      <c r="C1212" s="16" t="s">
        <v>1153</v>
      </c>
      <c r="D1212" s="16"/>
      <c r="E1212" s="217">
        <v>27500</v>
      </c>
      <c r="F1212" s="16">
        <f t="shared" si="39"/>
        <v>220000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</row>
    <row r="1213" spans="1:26" ht="15.75" customHeight="1" x14ac:dyDescent="0.25">
      <c r="A1213" s="23" t="s">
        <v>1156</v>
      </c>
      <c r="B1213" s="23" t="s">
        <v>1157</v>
      </c>
      <c r="C1213" s="16" t="s">
        <v>1153</v>
      </c>
      <c r="D1213" s="16"/>
      <c r="E1213" s="217">
        <v>27500</v>
      </c>
      <c r="F1213" s="16">
        <f t="shared" si="39"/>
        <v>192500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</row>
    <row r="1214" spans="1:26" ht="15.75" customHeight="1" x14ac:dyDescent="0.25">
      <c r="A1214" s="23" t="s">
        <v>1158</v>
      </c>
      <c r="B1214" s="23" t="s">
        <v>1159</v>
      </c>
      <c r="C1214" s="16" t="s">
        <v>1153</v>
      </c>
      <c r="D1214" s="16"/>
      <c r="E1214" s="217">
        <v>27500</v>
      </c>
      <c r="F1214" s="16">
        <f t="shared" si="39"/>
        <v>165000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</row>
    <row r="1215" spans="1:26" ht="15.75" customHeight="1" x14ac:dyDescent="0.25">
      <c r="A1215" s="23" t="s">
        <v>1160</v>
      </c>
      <c r="B1215" s="23" t="s">
        <v>1161</v>
      </c>
      <c r="C1215" s="16" t="s">
        <v>1153</v>
      </c>
      <c r="D1215" s="16"/>
      <c r="E1215" s="217">
        <v>27500</v>
      </c>
      <c r="F1215" s="16">
        <f t="shared" si="39"/>
        <v>137500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</row>
    <row r="1216" spans="1:26" ht="15.75" customHeight="1" x14ac:dyDescent="0.25">
      <c r="A1216" s="23" t="s">
        <v>1162</v>
      </c>
      <c r="B1216" s="23" t="s">
        <v>1163</v>
      </c>
      <c r="C1216" s="16" t="s">
        <v>1153</v>
      </c>
      <c r="D1216" s="16"/>
      <c r="E1216" s="217">
        <v>27500</v>
      </c>
      <c r="F1216" s="16">
        <f t="shared" si="39"/>
        <v>110000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</row>
    <row r="1217" spans="1:26" ht="15.75" customHeight="1" x14ac:dyDescent="0.25">
      <c r="A1217" s="23" t="s">
        <v>1168</v>
      </c>
      <c r="B1217" s="23" t="s">
        <v>1169</v>
      </c>
      <c r="C1217" s="16" t="s">
        <v>1153</v>
      </c>
      <c r="D1217" s="16"/>
      <c r="E1217" s="217">
        <v>27500</v>
      </c>
      <c r="F1217" s="16">
        <f t="shared" si="39"/>
        <v>82500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</row>
    <row r="1218" spans="1:26" ht="15.75" customHeight="1" x14ac:dyDescent="0.25">
      <c r="A1218" s="23" t="s">
        <v>1248</v>
      </c>
      <c r="B1218" s="23" t="s">
        <v>1184</v>
      </c>
      <c r="C1218" s="16" t="s">
        <v>1153</v>
      </c>
      <c r="D1218" s="16"/>
      <c r="E1218" s="217">
        <v>27500</v>
      </c>
      <c r="F1218" s="16">
        <f t="shared" si="39"/>
        <v>55000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</row>
    <row r="1219" spans="1:26" ht="15.75" customHeight="1" x14ac:dyDescent="0.25">
      <c r="A1219" s="23" t="s">
        <v>1225</v>
      </c>
      <c r="B1219" s="23" t="s">
        <v>1186</v>
      </c>
      <c r="C1219" s="16" t="s">
        <v>1153</v>
      </c>
      <c r="D1219" s="16"/>
      <c r="E1219" s="217">
        <v>27500</v>
      </c>
      <c r="F1219" s="16">
        <f t="shared" si="39"/>
        <v>27500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</row>
    <row r="1220" spans="1:26" ht="15.75" customHeight="1" x14ac:dyDescent="0.25">
      <c r="A1220" s="23" t="s">
        <v>1226</v>
      </c>
      <c r="B1220" s="23" t="s">
        <v>1202</v>
      </c>
      <c r="C1220" s="16" t="s">
        <v>1153</v>
      </c>
      <c r="D1220" s="16"/>
      <c r="E1220" s="217">
        <v>27500</v>
      </c>
      <c r="F1220" s="16">
        <f t="shared" si="39"/>
        <v>0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</row>
    <row r="1221" spans="1:26" ht="15.75" customHeight="1" x14ac:dyDescent="0.25">
      <c r="A1221" s="23" t="s">
        <v>1172</v>
      </c>
      <c r="B1221" s="23" t="s">
        <v>508</v>
      </c>
      <c r="C1221" s="16" t="s">
        <v>1153</v>
      </c>
      <c r="D1221" s="16"/>
      <c r="E1221" s="217">
        <v>27500</v>
      </c>
      <c r="F1221" s="16">
        <f t="shared" si="39"/>
        <v>-27500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</row>
    <row r="1222" spans="1:26" ht="15.75" customHeight="1" x14ac:dyDescent="0.25">
      <c r="A1222" s="23" t="s">
        <v>1172</v>
      </c>
      <c r="B1222" s="24" t="s">
        <v>1152</v>
      </c>
      <c r="C1222" s="16" t="s">
        <v>1511</v>
      </c>
      <c r="D1222" s="16">
        <v>27500</v>
      </c>
      <c r="E1222" s="217"/>
      <c r="F1222" s="16">
        <f t="shared" si="39"/>
        <v>0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</row>
    <row r="1223" spans="1:26" ht="15.75" customHeight="1" x14ac:dyDescent="0.25">
      <c r="A1223" s="44" t="s">
        <v>1512</v>
      </c>
      <c r="B1223" s="44" t="s">
        <v>593</v>
      </c>
      <c r="C1223" s="52" t="s">
        <v>1511</v>
      </c>
      <c r="D1223" s="16">
        <v>200000</v>
      </c>
      <c r="E1223" s="217"/>
      <c r="F1223" s="16">
        <f t="shared" si="39"/>
        <v>200000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</row>
    <row r="1224" spans="1:26" ht="15.75" customHeight="1" x14ac:dyDescent="0.25">
      <c r="A1224" s="44" t="s">
        <v>1512</v>
      </c>
      <c r="B1224" s="23" t="s">
        <v>761</v>
      </c>
      <c r="C1224" s="16" t="s">
        <v>1513</v>
      </c>
      <c r="D1224" s="16">
        <v>20000</v>
      </c>
      <c r="E1224" s="217"/>
      <c r="F1224" s="16">
        <f t="shared" si="39"/>
        <v>220000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</row>
    <row r="1225" spans="1:26" ht="15.75" customHeight="1" x14ac:dyDescent="0.25">
      <c r="A1225" s="23" t="s">
        <v>1514</v>
      </c>
      <c r="B1225" s="23" t="s">
        <v>761</v>
      </c>
      <c r="C1225" s="16" t="s">
        <v>1515</v>
      </c>
      <c r="D1225" s="16"/>
      <c r="E1225" s="217">
        <v>220000</v>
      </c>
      <c r="F1225" s="16">
        <f t="shared" si="39"/>
        <v>0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</row>
    <row r="1226" spans="1:26" ht="15.75" customHeight="1" x14ac:dyDescent="0.25">
      <c r="A1226" s="23" t="s">
        <v>1516</v>
      </c>
      <c r="B1226" s="23" t="s">
        <v>1299</v>
      </c>
      <c r="C1226" s="52" t="s">
        <v>1511</v>
      </c>
      <c r="D1226" s="16">
        <v>200000</v>
      </c>
      <c r="E1226" s="217"/>
      <c r="F1226" s="16">
        <f t="shared" si="39"/>
        <v>200000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</row>
    <row r="1227" spans="1:26" ht="15.75" customHeight="1" x14ac:dyDescent="0.25">
      <c r="A1227" s="23" t="s">
        <v>1516</v>
      </c>
      <c r="B1227" s="23" t="s">
        <v>1299</v>
      </c>
      <c r="C1227" s="16" t="s">
        <v>1513</v>
      </c>
      <c r="D1227" s="16">
        <v>20000</v>
      </c>
      <c r="E1227" s="217"/>
      <c r="F1227" s="16">
        <f t="shared" si="39"/>
        <v>220000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</row>
    <row r="1228" spans="1:26" ht="15.75" customHeight="1" x14ac:dyDescent="0.25">
      <c r="A1228" s="23" t="s">
        <v>1182</v>
      </c>
      <c r="B1228" s="23" t="s">
        <v>1299</v>
      </c>
      <c r="C1228" s="16" t="s">
        <v>1153</v>
      </c>
      <c r="D1228" s="16"/>
      <c r="E1228" s="217">
        <v>18333.330000000002</v>
      </c>
      <c r="F1228" s="16">
        <f t="shared" si="39"/>
        <v>201666.66999999998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</row>
    <row r="1229" spans="1:26" ht="15.75" customHeight="1" x14ac:dyDescent="0.25">
      <c r="A1229" s="23" t="s">
        <v>1183</v>
      </c>
      <c r="B1229" s="23" t="s">
        <v>516</v>
      </c>
      <c r="C1229" s="16" t="s">
        <v>1153</v>
      </c>
      <c r="D1229" s="16"/>
      <c r="E1229" s="217">
        <v>18333.330000000002</v>
      </c>
      <c r="F1229" s="16">
        <f t="shared" si="39"/>
        <v>183333.33999999997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</row>
    <row r="1230" spans="1:26" ht="15.75" customHeight="1" x14ac:dyDescent="0.25">
      <c r="A1230" s="23" t="s">
        <v>1185</v>
      </c>
      <c r="B1230" s="23" t="s">
        <v>1186</v>
      </c>
      <c r="C1230" s="16" t="s">
        <v>1153</v>
      </c>
      <c r="D1230" s="16"/>
      <c r="E1230" s="217">
        <v>18333.330000000002</v>
      </c>
      <c r="F1230" s="16">
        <f t="shared" si="39"/>
        <v>165000.00999999995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</row>
    <row r="1231" spans="1:26" ht="15.75" customHeight="1" x14ac:dyDescent="0.25">
      <c r="A1231" s="23" t="s">
        <v>1234</v>
      </c>
      <c r="B1231" s="23" t="s">
        <v>1202</v>
      </c>
      <c r="C1231" s="16" t="s">
        <v>1153</v>
      </c>
      <c r="D1231" s="16"/>
      <c r="E1231" s="217">
        <v>18333.330000000002</v>
      </c>
      <c r="F1231" s="16">
        <f t="shared" si="39"/>
        <v>146666.67999999993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</row>
    <row r="1232" spans="1:26" ht="15.75" customHeight="1" x14ac:dyDescent="0.25">
      <c r="A1232" s="227">
        <v>43864</v>
      </c>
      <c r="B1232" s="44" t="s">
        <v>593</v>
      </c>
      <c r="C1232" s="52" t="s">
        <v>1517</v>
      </c>
      <c r="D1232" s="16">
        <v>250000</v>
      </c>
      <c r="E1232" s="217"/>
      <c r="F1232" s="16">
        <f t="shared" si="39"/>
        <v>396666.67999999993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</row>
    <row r="1233" spans="1:26" ht="15.75" customHeight="1" x14ac:dyDescent="0.25">
      <c r="A1233" s="231">
        <v>43864</v>
      </c>
      <c r="B1233" s="23" t="s">
        <v>761</v>
      </c>
      <c r="C1233" s="16" t="s">
        <v>1513</v>
      </c>
      <c r="D1233" s="16">
        <v>25000</v>
      </c>
      <c r="E1233" s="217"/>
      <c r="F1233" s="16">
        <f t="shared" si="39"/>
        <v>421666.67999999993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</row>
    <row r="1234" spans="1:26" ht="15.75" customHeight="1" x14ac:dyDescent="0.25">
      <c r="A1234" s="23" t="s">
        <v>1188</v>
      </c>
      <c r="B1234" s="23" t="s">
        <v>508</v>
      </c>
      <c r="C1234" s="16" t="s">
        <v>1153</v>
      </c>
      <c r="D1234" s="16"/>
      <c r="E1234" s="217">
        <v>18333.330000000002</v>
      </c>
      <c r="F1234" s="16">
        <f t="shared" si="39"/>
        <v>403333.34999999992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</row>
    <row r="1235" spans="1:26" ht="15.75" customHeight="1" x14ac:dyDescent="0.25">
      <c r="A1235" s="23" t="s">
        <v>1518</v>
      </c>
      <c r="B1235" s="23" t="s">
        <v>761</v>
      </c>
      <c r="C1235" s="16" t="s">
        <v>1519</v>
      </c>
      <c r="D1235" s="16"/>
      <c r="E1235" s="217">
        <v>146666.68</v>
      </c>
      <c r="F1235" s="16">
        <f t="shared" si="39"/>
        <v>256666.66999999993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</row>
    <row r="1236" spans="1:26" ht="15.75" customHeight="1" x14ac:dyDescent="0.25">
      <c r="A1236" s="23" t="s">
        <v>1520</v>
      </c>
      <c r="B1236" s="23" t="s">
        <v>1167</v>
      </c>
      <c r="C1236" s="16" t="s">
        <v>1153</v>
      </c>
      <c r="D1236" s="16"/>
      <c r="E1236" s="217">
        <v>18333.330000000002</v>
      </c>
      <c r="F1236" s="16">
        <f t="shared" si="39"/>
        <v>238333.33999999991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</row>
    <row r="1237" spans="1:26" ht="15.75" customHeight="1" x14ac:dyDescent="0.25">
      <c r="A1237" s="23" t="s">
        <v>1198</v>
      </c>
      <c r="B1237" s="23" t="s">
        <v>1299</v>
      </c>
      <c r="C1237" s="16" t="s">
        <v>1153</v>
      </c>
      <c r="D1237" s="16"/>
      <c r="E1237" s="217">
        <v>21388.89</v>
      </c>
      <c r="F1237" s="16">
        <f t="shared" si="39"/>
        <v>216944.4499999999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</row>
    <row r="1238" spans="1:26" ht="15.75" customHeight="1" x14ac:dyDescent="0.25">
      <c r="A1238" s="23" t="s">
        <v>1242</v>
      </c>
      <c r="B1238" s="23" t="s">
        <v>1184</v>
      </c>
      <c r="C1238" s="16" t="s">
        <v>1153</v>
      </c>
      <c r="D1238" s="16"/>
      <c r="E1238" s="217">
        <v>21388.89</v>
      </c>
      <c r="F1238" s="16">
        <f t="shared" si="39"/>
        <v>195555.55999999988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</row>
    <row r="1239" spans="1:26" ht="15.75" customHeight="1" x14ac:dyDescent="0.25">
      <c r="A1239" s="23" t="s">
        <v>1200</v>
      </c>
      <c r="B1239" s="23" t="s">
        <v>1186</v>
      </c>
      <c r="C1239" s="16" t="s">
        <v>1153</v>
      </c>
      <c r="D1239" s="16"/>
      <c r="E1239" s="217">
        <v>21388.89</v>
      </c>
      <c r="F1239" s="16">
        <f t="shared" si="39"/>
        <v>174166.66999999987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</row>
    <row r="1240" spans="1:26" ht="15.75" customHeight="1" x14ac:dyDescent="0.25">
      <c r="A1240" s="23" t="s">
        <v>1201</v>
      </c>
      <c r="B1240" s="23" t="s">
        <v>1202</v>
      </c>
      <c r="C1240" s="16" t="s">
        <v>1153</v>
      </c>
      <c r="D1240" s="16"/>
      <c r="E1240" s="217">
        <v>21388.89</v>
      </c>
      <c r="F1240" s="16">
        <f t="shared" si="39"/>
        <v>152777.77999999985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</row>
    <row r="1241" spans="1:26" ht="15.75" customHeight="1" x14ac:dyDescent="0.25">
      <c r="A1241" s="44" t="s">
        <v>1521</v>
      </c>
      <c r="B1241" s="44" t="s">
        <v>590</v>
      </c>
      <c r="C1241" s="52" t="s">
        <v>1522</v>
      </c>
      <c r="D1241" s="16"/>
      <c r="E1241" s="217">
        <v>50000</v>
      </c>
      <c r="F1241" s="16">
        <f t="shared" si="39"/>
        <v>102777.77999999985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</row>
    <row r="1242" spans="1:26" ht="15.75" customHeight="1" x14ac:dyDescent="0.25">
      <c r="A1242" s="44"/>
      <c r="B1242" s="23" t="s">
        <v>1203</v>
      </c>
      <c r="C1242" s="16" t="s">
        <v>1153</v>
      </c>
      <c r="D1242" s="16"/>
      <c r="E1242" s="217">
        <v>21388.89</v>
      </c>
      <c r="F1242" s="16">
        <f t="shared" si="39"/>
        <v>81388.889999999854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</row>
    <row r="1243" spans="1:26" ht="15.75" customHeight="1" x14ac:dyDescent="0.25">
      <c r="A1243" s="44" t="s">
        <v>1523</v>
      </c>
      <c r="B1243" s="44" t="s">
        <v>593</v>
      </c>
      <c r="C1243" s="52" t="s">
        <v>1522</v>
      </c>
      <c r="D1243" s="16">
        <v>500000</v>
      </c>
      <c r="E1243" s="217"/>
      <c r="F1243" s="16">
        <f t="shared" si="39"/>
        <v>581388.8899999999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</row>
    <row r="1244" spans="1:26" ht="15.75" customHeight="1" x14ac:dyDescent="0.25">
      <c r="A1244" s="23" t="s">
        <v>1523</v>
      </c>
      <c r="B1244" s="23" t="s">
        <v>761</v>
      </c>
      <c r="C1244" s="16" t="s">
        <v>1513</v>
      </c>
      <c r="D1244" s="16">
        <v>50000</v>
      </c>
      <c r="E1244" s="217"/>
      <c r="F1244" s="16">
        <f t="shared" si="39"/>
        <v>631388.8899999999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</row>
    <row r="1245" spans="1:26" ht="15.75" customHeight="1" x14ac:dyDescent="0.25">
      <c r="A1245" s="225">
        <v>44289</v>
      </c>
      <c r="B1245" s="44" t="s">
        <v>593</v>
      </c>
      <c r="C1245" s="52" t="s">
        <v>1524</v>
      </c>
      <c r="D1245" s="16"/>
      <c r="E1245" s="217">
        <v>30000</v>
      </c>
      <c r="F1245" s="16">
        <f t="shared" si="39"/>
        <v>601388.8899999999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</row>
    <row r="1246" spans="1:26" ht="15.75" customHeight="1" x14ac:dyDescent="0.25">
      <c r="A1246" s="23" t="s">
        <v>1204</v>
      </c>
      <c r="B1246" s="23" t="s">
        <v>1204</v>
      </c>
      <c r="C1246" s="16" t="s">
        <v>1153</v>
      </c>
      <c r="D1246" s="16"/>
      <c r="E1246" s="217">
        <v>20000</v>
      </c>
      <c r="F1246" s="16">
        <f t="shared" si="39"/>
        <v>581388.8899999999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</row>
    <row r="1247" spans="1:26" ht="15.75" customHeight="1" x14ac:dyDescent="0.25">
      <c r="A1247" s="23" t="s">
        <v>1205</v>
      </c>
      <c r="B1247" s="23" t="s">
        <v>1205</v>
      </c>
      <c r="C1247" s="16" t="s">
        <v>1153</v>
      </c>
      <c r="D1247" s="16"/>
      <c r="E1247" s="217">
        <v>50000</v>
      </c>
      <c r="F1247" s="16">
        <f t="shared" si="39"/>
        <v>531388.8899999999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</row>
    <row r="1248" spans="1:26" ht="15.75" customHeight="1" x14ac:dyDescent="0.25">
      <c r="A1248" s="44" t="s">
        <v>1206</v>
      </c>
      <c r="B1248" s="44" t="s">
        <v>1206</v>
      </c>
      <c r="C1248" s="16" t="s">
        <v>1153</v>
      </c>
      <c r="D1248" s="226"/>
      <c r="E1248" s="217">
        <v>50000</v>
      </c>
      <c r="F1248" s="16">
        <f t="shared" si="39"/>
        <v>481388.8899999999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</row>
    <row r="1249" spans="1:26" ht="15.75" customHeight="1" x14ac:dyDescent="0.25">
      <c r="A1249" s="44" t="s">
        <v>1207</v>
      </c>
      <c r="B1249" s="44" t="s">
        <v>1207</v>
      </c>
      <c r="C1249" s="16" t="s">
        <v>1153</v>
      </c>
      <c r="D1249" s="226"/>
      <c r="E1249" s="217">
        <v>50000</v>
      </c>
      <c r="F1249" s="16">
        <f t="shared" si="39"/>
        <v>431388.8899999999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</row>
    <row r="1250" spans="1:26" ht="15.75" customHeight="1" x14ac:dyDescent="0.25">
      <c r="A1250" s="23" t="s">
        <v>1208</v>
      </c>
      <c r="B1250" s="23" t="s">
        <v>1208</v>
      </c>
      <c r="C1250" s="16" t="s">
        <v>1153</v>
      </c>
      <c r="D1250" s="16"/>
      <c r="E1250" s="217">
        <v>50000</v>
      </c>
      <c r="F1250" s="16">
        <f t="shared" si="39"/>
        <v>381388.8899999999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</row>
    <row r="1251" spans="1:26" ht="15.75" customHeight="1" x14ac:dyDescent="0.25">
      <c r="A1251" s="23" t="s">
        <v>1209</v>
      </c>
      <c r="B1251" s="23" t="s">
        <v>1209</v>
      </c>
      <c r="C1251" s="16" t="s">
        <v>1153</v>
      </c>
      <c r="D1251" s="16"/>
      <c r="E1251" s="217">
        <v>50000</v>
      </c>
      <c r="F1251" s="16">
        <f t="shared" si="39"/>
        <v>331388.8899999999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</row>
    <row r="1252" spans="1:26" ht="15.75" customHeight="1" x14ac:dyDescent="0.25">
      <c r="A1252" s="23" t="s">
        <v>1210</v>
      </c>
      <c r="B1252" s="23" t="s">
        <v>1210</v>
      </c>
      <c r="C1252" s="16" t="s">
        <v>1153</v>
      </c>
      <c r="D1252" s="16"/>
      <c r="E1252" s="217">
        <v>50000</v>
      </c>
      <c r="F1252" s="16">
        <f t="shared" si="39"/>
        <v>281388.8899999999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</row>
    <row r="1253" spans="1:26" ht="15.75" customHeight="1" x14ac:dyDescent="0.25">
      <c r="A1253" s="23" t="s">
        <v>1211</v>
      </c>
      <c r="B1253" s="23" t="s">
        <v>1211</v>
      </c>
      <c r="C1253" s="16" t="s">
        <v>1153</v>
      </c>
      <c r="D1253" s="16"/>
      <c r="E1253" s="217">
        <v>50000</v>
      </c>
      <c r="F1253" s="16">
        <f t="shared" si="39"/>
        <v>231388.8899999999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</row>
    <row r="1254" spans="1:26" ht="15.75" customHeight="1" x14ac:dyDescent="0.25">
      <c r="A1254" s="23" t="s">
        <v>1212</v>
      </c>
      <c r="B1254" s="23" t="s">
        <v>1212</v>
      </c>
      <c r="C1254" s="16" t="s">
        <v>1153</v>
      </c>
      <c r="D1254" s="16"/>
      <c r="E1254" s="217">
        <v>50000</v>
      </c>
      <c r="F1254" s="16">
        <f t="shared" si="39"/>
        <v>181388.8899999999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</row>
    <row r="1255" spans="1:26" ht="15.75" customHeight="1" x14ac:dyDescent="0.25">
      <c r="A1255" s="23" t="s">
        <v>1525</v>
      </c>
      <c r="B1255" s="23" t="s">
        <v>1525</v>
      </c>
      <c r="C1255" s="16" t="s">
        <v>1153</v>
      </c>
      <c r="D1255" s="16"/>
      <c r="E1255" s="217">
        <v>50000</v>
      </c>
      <c r="F1255" s="16">
        <f t="shared" si="39"/>
        <v>131388.8899999999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</row>
    <row r="1256" spans="1:26" ht="15.75" customHeight="1" x14ac:dyDescent="0.25">
      <c r="A1256" s="23" t="s">
        <v>1526</v>
      </c>
      <c r="B1256" s="23" t="s">
        <v>1526</v>
      </c>
      <c r="C1256" s="16" t="s">
        <v>1153</v>
      </c>
      <c r="D1256" s="16"/>
      <c r="E1256" s="217">
        <v>50000</v>
      </c>
      <c r="F1256" s="16">
        <f t="shared" si="39"/>
        <v>81388.889999999898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</row>
    <row r="1257" spans="1:26" ht="15.75" customHeight="1" x14ac:dyDescent="0.25">
      <c r="A1257" s="31" t="s">
        <v>785</v>
      </c>
      <c r="B1257" s="31" t="s">
        <v>593</v>
      </c>
      <c r="C1257" s="58" t="s">
        <v>786</v>
      </c>
      <c r="D1257" s="43">
        <v>650000</v>
      </c>
      <c r="E1257" s="217"/>
      <c r="F1257" s="16">
        <f t="shared" si="39"/>
        <v>731388.8899999999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</row>
    <row r="1258" spans="1:26" ht="15.75" customHeight="1" x14ac:dyDescent="0.25">
      <c r="A1258" s="24" t="s">
        <v>785</v>
      </c>
      <c r="B1258" s="23" t="s">
        <v>761</v>
      </c>
      <c r="C1258" s="16" t="s">
        <v>1513</v>
      </c>
      <c r="D1258" s="43">
        <v>65000</v>
      </c>
      <c r="E1258" s="217"/>
      <c r="F1258" s="16">
        <f t="shared" si="39"/>
        <v>796388.8899999999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</row>
    <row r="1259" spans="1:26" ht="15.75" customHeight="1" x14ac:dyDescent="0.25">
      <c r="A1259" s="223">
        <v>44583</v>
      </c>
      <c r="B1259" s="260">
        <v>44583</v>
      </c>
      <c r="C1259" s="16" t="s">
        <v>1153</v>
      </c>
      <c r="D1259" s="16"/>
      <c r="E1259" s="230">
        <v>50000</v>
      </c>
      <c r="F1259" s="16">
        <f t="shared" si="39"/>
        <v>746388.8899999999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</row>
    <row r="1260" spans="1:26" ht="15.75" customHeight="1" x14ac:dyDescent="0.25">
      <c r="A1260" s="261">
        <v>44614</v>
      </c>
      <c r="B1260" s="262">
        <v>44614</v>
      </c>
      <c r="C1260" s="16" t="s">
        <v>1153</v>
      </c>
      <c r="D1260" s="16"/>
      <c r="E1260" s="230">
        <v>50000</v>
      </c>
      <c r="F1260" s="16">
        <f t="shared" si="39"/>
        <v>696388.8899999999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</row>
    <row r="1261" spans="1:26" ht="15.75" customHeight="1" x14ac:dyDescent="0.25">
      <c r="A1261" s="261">
        <v>44642</v>
      </c>
      <c r="B1261" s="262">
        <v>44642</v>
      </c>
      <c r="C1261" s="16" t="s">
        <v>1153</v>
      </c>
      <c r="D1261" s="16"/>
      <c r="E1261" s="230">
        <v>59583.33</v>
      </c>
      <c r="F1261" s="16">
        <f t="shared" si="39"/>
        <v>636805.55999999994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</row>
    <row r="1262" spans="1:26" ht="15.75" customHeight="1" x14ac:dyDescent="0.25">
      <c r="A1262" s="261">
        <v>44673</v>
      </c>
      <c r="B1262" s="262">
        <v>44673</v>
      </c>
      <c r="C1262" s="16" t="s">
        <v>1153</v>
      </c>
      <c r="D1262" s="16"/>
      <c r="E1262" s="230">
        <v>59583.33</v>
      </c>
      <c r="F1262" s="16">
        <f t="shared" si="39"/>
        <v>577222.23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</row>
    <row r="1263" spans="1:26" ht="15.75" customHeight="1" x14ac:dyDescent="0.25">
      <c r="A1263" s="228">
        <v>44682</v>
      </c>
      <c r="B1263" s="228">
        <v>44682</v>
      </c>
      <c r="C1263" s="16" t="s">
        <v>1153</v>
      </c>
      <c r="D1263" s="16"/>
      <c r="E1263" s="224">
        <v>59583.33</v>
      </c>
      <c r="F1263" s="16">
        <f t="shared" si="39"/>
        <v>517638.89999999997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</row>
    <row r="1264" spans="1:26" ht="15.75" customHeight="1" x14ac:dyDescent="0.25">
      <c r="A1264" s="228">
        <v>44713</v>
      </c>
      <c r="B1264" s="228">
        <v>44713</v>
      </c>
      <c r="C1264" s="16" t="s">
        <v>1153</v>
      </c>
      <c r="D1264" s="16"/>
      <c r="E1264" s="224">
        <v>59583.33</v>
      </c>
      <c r="F1264" s="16">
        <f t="shared" si="39"/>
        <v>458055.56999999995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</row>
    <row r="1265" spans="1:26" ht="15.75" customHeight="1" x14ac:dyDescent="0.25">
      <c r="A1265" s="228">
        <v>44743</v>
      </c>
      <c r="B1265" s="228">
        <v>44743</v>
      </c>
      <c r="C1265" s="16" t="s">
        <v>1153</v>
      </c>
      <c r="D1265" s="16"/>
      <c r="E1265" s="224">
        <v>59583.33</v>
      </c>
      <c r="F1265" s="16">
        <f t="shared" si="39"/>
        <v>398472.23999999993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</row>
    <row r="1266" spans="1:26" ht="15.75" customHeight="1" x14ac:dyDescent="0.25">
      <c r="A1266" s="250">
        <v>44774</v>
      </c>
      <c r="B1266" s="250">
        <v>44774</v>
      </c>
      <c r="C1266" s="16" t="s">
        <v>1153</v>
      </c>
      <c r="D1266" s="16"/>
      <c r="E1266" s="224">
        <v>59583.33</v>
      </c>
      <c r="F1266" s="16">
        <f t="shared" si="39"/>
        <v>338888.90999999992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</row>
    <row r="1267" spans="1:26" ht="15.75" customHeight="1" x14ac:dyDescent="0.25">
      <c r="A1267" s="251">
        <v>44826</v>
      </c>
      <c r="B1267" s="251">
        <v>44826</v>
      </c>
      <c r="C1267" s="16" t="s">
        <v>1153</v>
      </c>
      <c r="D1267" s="16"/>
      <c r="E1267" s="224">
        <v>59583.33</v>
      </c>
      <c r="F1267" s="16">
        <f t="shared" si="39"/>
        <v>279305.5799999999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</row>
    <row r="1268" spans="1:26" ht="15.75" customHeight="1" x14ac:dyDescent="0.25">
      <c r="A1268" s="251">
        <v>44856</v>
      </c>
      <c r="B1268" s="251">
        <v>44856</v>
      </c>
      <c r="C1268" s="16" t="s">
        <v>1153</v>
      </c>
      <c r="D1268" s="16"/>
      <c r="E1268" s="224">
        <v>59583.33</v>
      </c>
      <c r="F1268" s="16">
        <f t="shared" si="39"/>
        <v>219722.24999999988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</row>
    <row r="1269" spans="1:26" ht="15.75" customHeight="1" x14ac:dyDescent="0.25">
      <c r="A1269" s="251">
        <v>44887</v>
      </c>
      <c r="B1269" s="251">
        <v>44887</v>
      </c>
      <c r="C1269" s="16" t="s">
        <v>1153</v>
      </c>
      <c r="D1269" s="16"/>
      <c r="E1269" s="224">
        <v>59583.33</v>
      </c>
      <c r="F1269" s="16">
        <f t="shared" si="39"/>
        <v>160138.91999999987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</row>
    <row r="1270" spans="1:26" ht="15.75" customHeight="1" x14ac:dyDescent="0.25">
      <c r="A1270" s="251">
        <v>44917</v>
      </c>
      <c r="B1270" s="251">
        <v>44917</v>
      </c>
      <c r="C1270" s="16" t="s">
        <v>1153</v>
      </c>
      <c r="D1270" s="16"/>
      <c r="E1270" s="224">
        <v>59583.33</v>
      </c>
      <c r="F1270" s="16">
        <f t="shared" si="39"/>
        <v>100555.58999999987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</row>
    <row r="1271" spans="1:26" ht="15.75" customHeight="1" x14ac:dyDescent="0.25">
      <c r="A1271" s="228">
        <v>44937</v>
      </c>
      <c r="B1271" s="31" t="s">
        <v>761</v>
      </c>
      <c r="C1271" s="43" t="s">
        <v>1527</v>
      </c>
      <c r="D1271" s="43"/>
      <c r="E1271" s="230">
        <v>100555.59</v>
      </c>
      <c r="F1271" s="16">
        <f t="shared" si="39"/>
        <v>-1.3096723705530167E-10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</row>
    <row r="1272" spans="1:26" ht="15.75" customHeight="1" x14ac:dyDescent="0.25">
      <c r="A1272" s="228"/>
      <c r="B1272" s="228"/>
      <c r="C1272" s="16"/>
      <c r="D1272" s="16"/>
      <c r="E1272" s="217"/>
      <c r="F1272" s="16">
        <f t="shared" si="39"/>
        <v>-1.3096723705530167E-10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</row>
    <row r="1273" spans="1:26" ht="15.75" customHeight="1" x14ac:dyDescent="0.25">
      <c r="A1273" s="228"/>
      <c r="B1273" s="228"/>
      <c r="C1273" s="16"/>
      <c r="D1273" s="16"/>
      <c r="E1273" s="217"/>
      <c r="F1273" s="16">
        <f t="shared" si="39"/>
        <v>-1.3096723705530167E-10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</row>
    <row r="1274" spans="1:26" ht="15.75" customHeight="1" x14ac:dyDescent="0.25">
      <c r="A1274" s="263"/>
      <c r="B1274" s="263"/>
      <c r="C1274" s="226"/>
      <c r="D1274" s="16"/>
      <c r="E1274" s="217"/>
      <c r="F1274" s="16">
        <f t="shared" si="39"/>
        <v>-1.3096723705530167E-10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</row>
    <row r="1275" spans="1:26" ht="15.75" customHeight="1" x14ac:dyDescent="0.25">
      <c r="A1275" s="263"/>
      <c r="B1275" s="263"/>
      <c r="C1275" s="226"/>
      <c r="D1275" s="16"/>
      <c r="E1275" s="217"/>
      <c r="F1275" s="16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</row>
    <row r="1276" spans="1:26" ht="15.75" customHeight="1" x14ac:dyDescent="0.25">
      <c r="A1276" s="23"/>
      <c r="B1276" s="23"/>
      <c r="C1276" s="16"/>
      <c r="D1276" s="16"/>
      <c r="E1276" s="222" t="s">
        <v>12</v>
      </c>
      <c r="F1276" s="218">
        <f>F1274</f>
        <v>-1.3096723705530167E-10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</row>
    <row r="1277" spans="1:26" ht="15.75" customHeight="1" x14ac:dyDescent="0.25">
      <c r="A1277" s="23"/>
      <c r="B1277" s="23"/>
      <c r="C1277" s="16"/>
      <c r="D1277" s="16"/>
      <c r="E1277" s="217"/>
      <c r="F1277" s="218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</row>
    <row r="1278" spans="1:26" ht="15.75" customHeight="1" x14ac:dyDescent="0.25">
      <c r="A1278" s="23"/>
      <c r="B1278" s="23"/>
      <c r="C1278" s="16"/>
      <c r="D1278" s="16"/>
      <c r="E1278" s="217"/>
      <c r="F1278" s="218"/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</row>
    <row r="1279" spans="1:26" ht="15.75" customHeight="1" x14ac:dyDescent="0.25">
      <c r="A1279" s="23"/>
      <c r="B1279" s="23"/>
      <c r="C1279" s="16"/>
      <c r="D1279" s="16"/>
      <c r="E1279" s="217"/>
      <c r="F1279" s="218"/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</row>
    <row r="1280" spans="1:26" ht="15.75" customHeight="1" x14ac:dyDescent="0.25">
      <c r="A1280" s="23"/>
      <c r="B1280" s="23"/>
      <c r="C1280" s="218" t="s">
        <v>1146</v>
      </c>
      <c r="D1280" s="16"/>
      <c r="E1280" s="217"/>
      <c r="F1280" s="16"/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</row>
    <row r="1281" spans="1:26" ht="15.75" customHeight="1" x14ac:dyDescent="0.25">
      <c r="A1281" s="219" t="s">
        <v>1147</v>
      </c>
      <c r="B1281" s="23"/>
      <c r="C1281" s="218" t="s">
        <v>1528</v>
      </c>
      <c r="D1281" s="218" t="s">
        <v>1149</v>
      </c>
      <c r="E1281" s="222" t="s">
        <v>1353</v>
      </c>
      <c r="F1281" s="16"/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</row>
    <row r="1282" spans="1:26" ht="15.75" customHeight="1" x14ac:dyDescent="0.25">
      <c r="A1282" s="219" t="s">
        <v>549</v>
      </c>
      <c r="B1282" s="219" t="s">
        <v>550</v>
      </c>
      <c r="C1282" s="221" t="s">
        <v>551</v>
      </c>
      <c r="D1282" s="221" t="s">
        <v>552</v>
      </c>
      <c r="E1282" s="222" t="s">
        <v>553</v>
      </c>
      <c r="F1282" s="221" t="s">
        <v>554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</row>
    <row r="1283" spans="1:26" ht="15.75" customHeight="1" x14ac:dyDescent="0.25">
      <c r="A1283" s="23">
        <v>43101</v>
      </c>
      <c r="B1283" s="23"/>
      <c r="C1283" s="16" t="s">
        <v>19</v>
      </c>
      <c r="D1283" s="16"/>
      <c r="E1283" s="217"/>
      <c r="F1283" s="16">
        <v>806666.67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</row>
    <row r="1284" spans="1:26" ht="15.75" customHeight="1" x14ac:dyDescent="0.25">
      <c r="A1284" s="23" t="s">
        <v>1151</v>
      </c>
      <c r="B1284" s="23" t="s">
        <v>1152</v>
      </c>
      <c r="C1284" s="16" t="s">
        <v>1153</v>
      </c>
      <c r="D1284" s="16"/>
      <c r="E1284" s="217">
        <v>73333.33</v>
      </c>
      <c r="F1284" s="16">
        <f t="shared" ref="F1284:F1299" si="40">F1283+D1284-E1284</f>
        <v>733333.34000000008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</row>
    <row r="1285" spans="1:26" ht="15.75" customHeight="1" x14ac:dyDescent="0.25">
      <c r="A1285" s="23" t="s">
        <v>1154</v>
      </c>
      <c r="B1285" s="23" t="s">
        <v>1155</v>
      </c>
      <c r="C1285" s="16" t="s">
        <v>1153</v>
      </c>
      <c r="D1285" s="16"/>
      <c r="E1285" s="217">
        <v>73333.33</v>
      </c>
      <c r="F1285" s="16">
        <f t="shared" si="40"/>
        <v>660000.01000000013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</row>
    <row r="1286" spans="1:26" ht="15.75" customHeight="1" x14ac:dyDescent="0.25">
      <c r="A1286" s="23" t="s">
        <v>1156</v>
      </c>
      <c r="B1286" s="23" t="s">
        <v>1157</v>
      </c>
      <c r="C1286" s="16" t="s">
        <v>1153</v>
      </c>
      <c r="D1286" s="16"/>
      <c r="E1286" s="217">
        <v>73333.33</v>
      </c>
      <c r="F1286" s="16">
        <f t="shared" si="40"/>
        <v>586666.68000000017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</row>
    <row r="1287" spans="1:26" ht="15.75" customHeight="1" x14ac:dyDescent="0.25">
      <c r="A1287" s="23" t="s">
        <v>1158</v>
      </c>
      <c r="B1287" s="23" t="s">
        <v>1159</v>
      </c>
      <c r="C1287" s="16" t="s">
        <v>1153</v>
      </c>
      <c r="D1287" s="16"/>
      <c r="E1287" s="217">
        <v>73333.33</v>
      </c>
      <c r="F1287" s="16">
        <f t="shared" si="40"/>
        <v>513333.35000000015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</row>
    <row r="1288" spans="1:26" ht="15.75" customHeight="1" x14ac:dyDescent="0.25">
      <c r="A1288" s="23" t="s">
        <v>1160</v>
      </c>
      <c r="B1288" s="23" t="s">
        <v>761</v>
      </c>
      <c r="C1288" s="16" t="s">
        <v>1529</v>
      </c>
      <c r="D1288" s="16"/>
      <c r="E1288" s="217">
        <v>450000</v>
      </c>
      <c r="F1288" s="16">
        <f t="shared" si="40"/>
        <v>63333.350000000151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</row>
    <row r="1289" spans="1:26" ht="15.75" customHeight="1" x14ac:dyDescent="0.25">
      <c r="A1289" s="23" t="s">
        <v>1530</v>
      </c>
      <c r="B1289" s="23" t="s">
        <v>593</v>
      </c>
      <c r="C1289" s="16" t="s">
        <v>1528</v>
      </c>
      <c r="D1289" s="16"/>
      <c r="E1289" s="217">
        <v>63333.35</v>
      </c>
      <c r="F1289" s="16">
        <f t="shared" si="40"/>
        <v>1.5279510989785194E-10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</row>
    <row r="1290" spans="1:26" ht="15.75" customHeight="1" x14ac:dyDescent="0.25">
      <c r="A1290" s="23"/>
      <c r="B1290" s="23"/>
      <c r="C1290" s="16"/>
      <c r="D1290" s="16"/>
      <c r="E1290" s="217"/>
      <c r="F1290" s="16">
        <f t="shared" si="40"/>
        <v>1.5279510989785194E-10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</row>
    <row r="1291" spans="1:26" ht="15.75" customHeight="1" x14ac:dyDescent="0.25">
      <c r="A1291" s="23"/>
      <c r="B1291" s="23"/>
      <c r="C1291" s="16"/>
      <c r="D1291" s="16"/>
      <c r="E1291" s="217"/>
      <c r="F1291" s="16">
        <f t="shared" si="40"/>
        <v>1.5279510989785194E-10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</row>
    <row r="1292" spans="1:26" ht="15.75" customHeight="1" x14ac:dyDescent="0.25">
      <c r="A1292" s="23"/>
      <c r="B1292" s="23"/>
      <c r="C1292" s="16"/>
      <c r="D1292" s="16"/>
      <c r="E1292" s="217"/>
      <c r="F1292" s="16">
        <f t="shared" si="40"/>
        <v>1.5279510989785194E-10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</row>
    <row r="1293" spans="1:26" ht="15.75" customHeight="1" x14ac:dyDescent="0.25">
      <c r="A1293" s="23"/>
      <c r="B1293" s="23"/>
      <c r="C1293" s="16"/>
      <c r="D1293" s="16"/>
      <c r="E1293" s="217"/>
      <c r="F1293" s="16">
        <f t="shared" si="40"/>
        <v>1.5279510989785194E-10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</row>
    <row r="1294" spans="1:26" ht="15.75" customHeight="1" x14ac:dyDescent="0.25">
      <c r="A1294" s="23"/>
      <c r="B1294" s="23"/>
      <c r="C1294" s="16"/>
      <c r="D1294" s="16"/>
      <c r="E1294" s="217"/>
      <c r="F1294" s="16">
        <f t="shared" si="40"/>
        <v>1.5279510989785194E-10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</row>
    <row r="1295" spans="1:26" ht="15.75" customHeight="1" x14ac:dyDescent="0.25">
      <c r="A1295" s="23"/>
      <c r="B1295" s="23"/>
      <c r="C1295" s="16"/>
      <c r="D1295" s="16"/>
      <c r="E1295" s="217"/>
      <c r="F1295" s="16">
        <f t="shared" si="40"/>
        <v>1.5279510989785194E-10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</row>
    <row r="1296" spans="1:26" ht="15.75" customHeight="1" x14ac:dyDescent="0.25">
      <c r="A1296" s="23"/>
      <c r="B1296" s="23"/>
      <c r="C1296" s="16"/>
      <c r="D1296" s="16"/>
      <c r="E1296" s="217"/>
      <c r="F1296" s="16">
        <f t="shared" si="40"/>
        <v>1.5279510989785194E-10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</row>
    <row r="1297" spans="1:26" ht="15.75" customHeight="1" x14ac:dyDescent="0.25">
      <c r="A1297" s="23"/>
      <c r="B1297" s="23"/>
      <c r="C1297" s="16"/>
      <c r="D1297" s="16"/>
      <c r="E1297" s="217"/>
      <c r="F1297" s="16">
        <f t="shared" si="40"/>
        <v>1.5279510989785194E-10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</row>
    <row r="1298" spans="1:26" ht="15.75" customHeight="1" x14ac:dyDescent="0.25">
      <c r="A1298" s="23"/>
      <c r="B1298" s="23"/>
      <c r="C1298" s="16"/>
      <c r="D1298" s="16"/>
      <c r="E1298" s="217"/>
      <c r="F1298" s="16">
        <f t="shared" si="40"/>
        <v>1.5279510989785194E-10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</row>
    <row r="1299" spans="1:26" ht="15.75" customHeight="1" x14ac:dyDescent="0.25">
      <c r="A1299" s="23"/>
      <c r="B1299" s="23"/>
      <c r="C1299" s="16"/>
      <c r="D1299" s="16"/>
      <c r="E1299" s="217"/>
      <c r="F1299" s="16">
        <f t="shared" si="40"/>
        <v>1.5279510989785194E-10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</row>
    <row r="1300" spans="1:26" ht="15.75" customHeight="1" x14ac:dyDescent="0.25">
      <c r="A1300" s="23"/>
      <c r="B1300" s="23"/>
      <c r="C1300" s="16"/>
      <c r="D1300" s="16">
        <f t="shared" ref="D1300:E1300" si="41">SUM(D1283:D1299)</f>
        <v>0</v>
      </c>
      <c r="E1300" s="217">
        <f t="shared" si="41"/>
        <v>806666.67</v>
      </c>
      <c r="F1300" s="16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</row>
    <row r="1301" spans="1:26" ht="15.75" customHeight="1" x14ac:dyDescent="0.25">
      <c r="A1301" s="23"/>
      <c r="B1301" s="23"/>
      <c r="C1301" s="16"/>
      <c r="D1301" s="16"/>
      <c r="E1301" s="222" t="s">
        <v>12</v>
      </c>
      <c r="F1301" s="218">
        <f>F1299</f>
        <v>1.5279510989785194E-10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</row>
    <row r="1302" spans="1:26" ht="15.75" customHeight="1" x14ac:dyDescent="0.25">
      <c r="A1302" s="23"/>
      <c r="B1302" s="23"/>
      <c r="C1302" s="16"/>
      <c r="D1302" s="16"/>
      <c r="E1302" s="217"/>
      <c r="F1302" s="218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</row>
    <row r="1303" spans="1:26" ht="15.75" customHeight="1" x14ac:dyDescent="0.25">
      <c r="A1303" s="23"/>
      <c r="B1303" s="23"/>
      <c r="C1303" s="16"/>
      <c r="D1303" s="16"/>
      <c r="E1303" s="217"/>
      <c r="F1303" s="218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</row>
    <row r="1304" spans="1:26" ht="15.75" customHeight="1" x14ac:dyDescent="0.25">
      <c r="A1304" s="23"/>
      <c r="B1304" s="23"/>
      <c r="C1304" s="218" t="s">
        <v>1146</v>
      </c>
      <c r="D1304" s="16"/>
      <c r="E1304" s="217"/>
      <c r="F1304" s="16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</row>
    <row r="1305" spans="1:26" ht="15.75" customHeight="1" x14ac:dyDescent="0.25">
      <c r="A1305" s="219" t="s">
        <v>1147</v>
      </c>
      <c r="B1305" s="23"/>
      <c r="C1305" s="264" t="s">
        <v>1531</v>
      </c>
      <c r="D1305" s="218" t="s">
        <v>1149</v>
      </c>
      <c r="E1305" s="222" t="s">
        <v>1353</v>
      </c>
      <c r="F1305" s="16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</row>
    <row r="1306" spans="1:26" ht="15.75" customHeight="1" x14ac:dyDescent="0.25">
      <c r="A1306" s="219" t="s">
        <v>549</v>
      </c>
      <c r="B1306" s="219" t="s">
        <v>550</v>
      </c>
      <c r="C1306" s="221" t="s">
        <v>551</v>
      </c>
      <c r="D1306" s="221" t="s">
        <v>552</v>
      </c>
      <c r="E1306" s="222" t="s">
        <v>553</v>
      </c>
      <c r="F1306" s="221" t="s">
        <v>554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</row>
    <row r="1307" spans="1:26" ht="15.75" customHeight="1" x14ac:dyDescent="0.25">
      <c r="A1307" s="23">
        <v>43101</v>
      </c>
      <c r="B1307" s="23"/>
      <c r="C1307" s="16" t="s">
        <v>19</v>
      </c>
      <c r="D1307" s="16"/>
      <c r="E1307" s="217"/>
      <c r="F1307" s="16">
        <v>55000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</row>
    <row r="1308" spans="1:26" ht="15.75" customHeight="1" x14ac:dyDescent="0.25">
      <c r="A1308" s="23" t="s">
        <v>1462</v>
      </c>
      <c r="B1308" s="23" t="s">
        <v>1152</v>
      </c>
      <c r="C1308" s="16" t="s">
        <v>1153</v>
      </c>
      <c r="D1308" s="16"/>
      <c r="E1308" s="217">
        <v>4583.33</v>
      </c>
      <c r="F1308" s="16">
        <f t="shared" ref="F1308:F1343" si="42">F1307+D1308-E1308</f>
        <v>50416.67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</row>
    <row r="1309" spans="1:26" ht="15.75" customHeight="1" x14ac:dyDescent="0.25">
      <c r="A1309" s="23" t="s">
        <v>1164</v>
      </c>
      <c r="B1309" s="23" t="s">
        <v>1165</v>
      </c>
      <c r="C1309" s="16" t="s">
        <v>1153</v>
      </c>
      <c r="D1309" s="16"/>
      <c r="E1309" s="217">
        <v>4583.33</v>
      </c>
      <c r="F1309" s="16">
        <f t="shared" si="42"/>
        <v>45833.34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</row>
    <row r="1310" spans="1:26" ht="15.75" customHeight="1" x14ac:dyDescent="0.25">
      <c r="A1310" s="23" t="s">
        <v>1166</v>
      </c>
      <c r="B1310" s="23" t="s">
        <v>1167</v>
      </c>
      <c r="C1310" s="16" t="s">
        <v>1153</v>
      </c>
      <c r="D1310" s="16"/>
      <c r="E1310" s="217">
        <v>4583.33</v>
      </c>
      <c r="F1310" s="16">
        <f t="shared" si="42"/>
        <v>41250.009999999995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</row>
    <row r="1311" spans="1:26" ht="15.75" customHeight="1" x14ac:dyDescent="0.25">
      <c r="A1311" s="23" t="s">
        <v>1168</v>
      </c>
      <c r="B1311" s="23" t="s">
        <v>1169</v>
      </c>
      <c r="C1311" s="16" t="s">
        <v>1153</v>
      </c>
      <c r="D1311" s="16"/>
      <c r="E1311" s="217">
        <v>10312.5</v>
      </c>
      <c r="F1311" s="16">
        <f t="shared" si="42"/>
        <v>30937.509999999995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</row>
    <row r="1312" spans="1:26" ht="15.75" customHeight="1" x14ac:dyDescent="0.25">
      <c r="A1312" s="23" t="s">
        <v>1248</v>
      </c>
      <c r="B1312" s="23" t="s">
        <v>1184</v>
      </c>
      <c r="C1312" s="16" t="s">
        <v>1153</v>
      </c>
      <c r="D1312" s="16"/>
      <c r="E1312" s="217">
        <v>20000</v>
      </c>
      <c r="F1312" s="16">
        <f t="shared" si="42"/>
        <v>10937.509999999995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</row>
    <row r="1313" spans="1:26" ht="15.75" customHeight="1" x14ac:dyDescent="0.25">
      <c r="A1313" s="23" t="s">
        <v>1225</v>
      </c>
      <c r="B1313" s="23" t="s">
        <v>1186</v>
      </c>
      <c r="C1313" s="16" t="s">
        <v>1153</v>
      </c>
      <c r="D1313" s="16"/>
      <c r="E1313" s="217">
        <v>20000</v>
      </c>
      <c r="F1313" s="16">
        <f t="shared" si="42"/>
        <v>-9062.4900000000052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</row>
    <row r="1314" spans="1:26" ht="15.75" customHeight="1" x14ac:dyDescent="0.25">
      <c r="A1314" s="23" t="s">
        <v>1183</v>
      </c>
      <c r="B1314" s="23" t="s">
        <v>761</v>
      </c>
      <c r="C1314" s="16" t="s">
        <v>1532</v>
      </c>
      <c r="D1314" s="16">
        <v>9062.49</v>
      </c>
      <c r="E1314" s="217"/>
      <c r="F1314" s="16">
        <f t="shared" si="42"/>
        <v>-5.4569682106375694E-12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</row>
    <row r="1315" spans="1:26" ht="15.75" customHeight="1" x14ac:dyDescent="0.25">
      <c r="A1315" s="23" t="s">
        <v>1301</v>
      </c>
      <c r="B1315" s="23" t="s">
        <v>517</v>
      </c>
      <c r="C1315" s="16" t="s">
        <v>1533</v>
      </c>
      <c r="D1315" s="16">
        <v>50000</v>
      </c>
      <c r="E1315" s="217"/>
      <c r="F1315" s="16">
        <f t="shared" si="42"/>
        <v>49999.999999999993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</row>
    <row r="1316" spans="1:26" ht="15.75" customHeight="1" x14ac:dyDescent="0.25">
      <c r="A1316" s="23" t="s">
        <v>1301</v>
      </c>
      <c r="B1316" s="23" t="s">
        <v>517</v>
      </c>
      <c r="C1316" s="16" t="s">
        <v>1534</v>
      </c>
      <c r="D1316" s="16">
        <v>5000</v>
      </c>
      <c r="E1316" s="217"/>
      <c r="F1316" s="16">
        <f t="shared" si="42"/>
        <v>54999.999999999993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</row>
    <row r="1317" spans="1:26" ht="15.75" customHeight="1" x14ac:dyDescent="0.25">
      <c r="A1317" s="23" t="s">
        <v>1234</v>
      </c>
      <c r="B1317" s="23" t="s">
        <v>1202</v>
      </c>
      <c r="C1317" s="16" t="s">
        <v>1153</v>
      </c>
      <c r="D1317" s="16"/>
      <c r="E1317" s="217">
        <v>11000</v>
      </c>
      <c r="F1317" s="16">
        <f t="shared" si="42"/>
        <v>43999.999999999993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</row>
    <row r="1318" spans="1:26" ht="15.75" customHeight="1" x14ac:dyDescent="0.25">
      <c r="A1318" s="23" t="s">
        <v>1535</v>
      </c>
      <c r="B1318" s="23" t="s">
        <v>508</v>
      </c>
      <c r="C1318" s="16" t="s">
        <v>1153</v>
      </c>
      <c r="D1318" s="16"/>
      <c r="E1318" s="217">
        <v>9166.67</v>
      </c>
      <c r="F1318" s="16">
        <f t="shared" si="42"/>
        <v>34833.329999999994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</row>
    <row r="1319" spans="1:26" ht="15.75" customHeight="1" x14ac:dyDescent="0.25">
      <c r="A1319" s="23" t="s">
        <v>1197</v>
      </c>
      <c r="B1319" s="23" t="s">
        <v>1167</v>
      </c>
      <c r="C1319" s="16" t="s">
        <v>1153</v>
      </c>
      <c r="D1319" s="16"/>
      <c r="E1319" s="217">
        <v>9166.67</v>
      </c>
      <c r="F1319" s="16">
        <f t="shared" si="42"/>
        <v>25666.659999999996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</row>
    <row r="1320" spans="1:26" ht="15.75" customHeight="1" x14ac:dyDescent="0.25">
      <c r="A1320" s="23" t="s">
        <v>1198</v>
      </c>
      <c r="B1320" s="23" t="s">
        <v>1536</v>
      </c>
      <c r="C1320" s="16" t="s">
        <v>1153</v>
      </c>
      <c r="D1320" s="16"/>
      <c r="E1320" s="217">
        <v>9166.67</v>
      </c>
      <c r="F1320" s="16">
        <f t="shared" si="42"/>
        <v>16499.989999999998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</row>
    <row r="1321" spans="1:26" ht="15.75" customHeight="1" x14ac:dyDescent="0.25">
      <c r="A1321" s="23" t="s">
        <v>1199</v>
      </c>
      <c r="B1321" s="23" t="s">
        <v>1184</v>
      </c>
      <c r="C1321" s="16" t="s">
        <v>1153</v>
      </c>
      <c r="D1321" s="16"/>
      <c r="E1321" s="217">
        <v>9166.67</v>
      </c>
      <c r="F1321" s="16">
        <f t="shared" si="42"/>
        <v>7333.3199999999979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</row>
    <row r="1322" spans="1:26" ht="15.75" customHeight="1" x14ac:dyDescent="0.25">
      <c r="A1322" s="23" t="s">
        <v>1200</v>
      </c>
      <c r="B1322" s="23" t="s">
        <v>1186</v>
      </c>
      <c r="C1322" s="16" t="s">
        <v>1153</v>
      </c>
      <c r="D1322" s="16"/>
      <c r="E1322" s="217">
        <v>7333.32</v>
      </c>
      <c r="F1322" s="16">
        <f t="shared" si="42"/>
        <v>0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</row>
    <row r="1323" spans="1:26" ht="15.75" customHeight="1" x14ac:dyDescent="0.25">
      <c r="A1323" s="23" t="s">
        <v>1208</v>
      </c>
      <c r="B1323" s="23" t="s">
        <v>1208</v>
      </c>
      <c r="C1323" s="16" t="s">
        <v>1153</v>
      </c>
      <c r="D1323" s="16"/>
      <c r="E1323" s="217">
        <v>9166.67</v>
      </c>
      <c r="F1323" s="16">
        <f t="shared" si="42"/>
        <v>-9166.67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</row>
    <row r="1324" spans="1:26" ht="15.75" customHeight="1" x14ac:dyDescent="0.25">
      <c r="A1324" s="225">
        <v>44233</v>
      </c>
      <c r="B1324" s="44" t="s">
        <v>593</v>
      </c>
      <c r="C1324" s="52" t="s">
        <v>1531</v>
      </c>
      <c r="D1324" s="16">
        <v>50000</v>
      </c>
      <c r="E1324" s="217"/>
      <c r="F1324" s="16">
        <f t="shared" si="42"/>
        <v>40833.33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</row>
    <row r="1325" spans="1:26" ht="15.75" customHeight="1" x14ac:dyDescent="0.25">
      <c r="A1325" s="225">
        <v>44233</v>
      </c>
      <c r="B1325" s="23" t="s">
        <v>761</v>
      </c>
      <c r="C1325" s="16" t="s">
        <v>1534</v>
      </c>
      <c r="D1325" s="16">
        <v>5000</v>
      </c>
      <c r="E1325" s="217"/>
      <c r="F1325" s="16">
        <f t="shared" si="42"/>
        <v>45833.33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</row>
    <row r="1326" spans="1:26" ht="15.75" customHeight="1" x14ac:dyDescent="0.25">
      <c r="A1326" s="225">
        <v>44475</v>
      </c>
      <c r="B1326" s="44" t="s">
        <v>593</v>
      </c>
      <c r="C1326" s="52" t="s">
        <v>1531</v>
      </c>
      <c r="D1326" s="16">
        <v>50000</v>
      </c>
      <c r="E1326" s="217"/>
      <c r="F1326" s="16">
        <f t="shared" si="42"/>
        <v>95833.33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</row>
    <row r="1327" spans="1:26" ht="15.75" customHeight="1" x14ac:dyDescent="0.25">
      <c r="A1327" s="225">
        <v>44233</v>
      </c>
      <c r="B1327" s="23" t="s">
        <v>761</v>
      </c>
      <c r="C1327" s="16" t="s">
        <v>1534</v>
      </c>
      <c r="D1327" s="16">
        <v>5000</v>
      </c>
      <c r="E1327" s="217"/>
      <c r="F1327" s="16">
        <f t="shared" si="42"/>
        <v>100833.33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</row>
    <row r="1328" spans="1:26" ht="15.75" customHeight="1" x14ac:dyDescent="0.25">
      <c r="A1328" s="23" t="s">
        <v>1209</v>
      </c>
      <c r="B1328" s="23" t="s">
        <v>1209</v>
      </c>
      <c r="C1328" s="16" t="s">
        <v>1153</v>
      </c>
      <c r="D1328" s="16"/>
      <c r="E1328" s="217">
        <v>9166.67</v>
      </c>
      <c r="F1328" s="16">
        <f t="shared" si="42"/>
        <v>91666.66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</row>
    <row r="1329" spans="1:26" ht="15.75" customHeight="1" x14ac:dyDescent="0.25">
      <c r="A1329" s="23" t="s">
        <v>1210</v>
      </c>
      <c r="B1329" s="23" t="s">
        <v>1210</v>
      </c>
      <c r="C1329" s="16" t="s">
        <v>1153</v>
      </c>
      <c r="D1329" s="16"/>
      <c r="E1329" s="217">
        <v>9166.67</v>
      </c>
      <c r="F1329" s="16">
        <f t="shared" si="42"/>
        <v>82499.990000000005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</row>
    <row r="1330" spans="1:26" ht="15.75" customHeight="1" x14ac:dyDescent="0.25">
      <c r="A1330" s="23" t="s">
        <v>1211</v>
      </c>
      <c r="B1330" s="23" t="s">
        <v>1211</v>
      </c>
      <c r="C1330" s="16" t="s">
        <v>1153</v>
      </c>
      <c r="D1330" s="16"/>
      <c r="E1330" s="217">
        <v>18333.330000000002</v>
      </c>
      <c r="F1330" s="16">
        <f t="shared" si="42"/>
        <v>64166.66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</row>
    <row r="1331" spans="1:26" ht="15.75" customHeight="1" x14ac:dyDescent="0.25">
      <c r="A1331" s="227">
        <v>44417</v>
      </c>
      <c r="B1331" s="44" t="s">
        <v>590</v>
      </c>
      <c r="C1331" s="52" t="s">
        <v>1531</v>
      </c>
      <c r="D1331" s="16"/>
      <c r="E1331" s="217">
        <v>27500</v>
      </c>
      <c r="F1331" s="16">
        <f t="shared" si="42"/>
        <v>36666.660000000003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</row>
    <row r="1332" spans="1:26" ht="15.75" customHeight="1" x14ac:dyDescent="0.25">
      <c r="A1332" s="227">
        <v>44478</v>
      </c>
      <c r="B1332" s="44" t="s">
        <v>593</v>
      </c>
      <c r="C1332" s="52" t="s">
        <v>1531</v>
      </c>
      <c r="D1332" s="16">
        <v>200000</v>
      </c>
      <c r="E1332" s="217"/>
      <c r="F1332" s="16">
        <f t="shared" si="42"/>
        <v>236666.66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</row>
    <row r="1333" spans="1:26" ht="15.75" customHeight="1" x14ac:dyDescent="0.25">
      <c r="A1333" s="231">
        <v>44478</v>
      </c>
      <c r="B1333" s="23" t="s">
        <v>761</v>
      </c>
      <c r="C1333" s="16" t="s">
        <v>1534</v>
      </c>
      <c r="D1333" s="16">
        <v>20000</v>
      </c>
      <c r="E1333" s="217"/>
      <c r="F1333" s="16">
        <f t="shared" si="42"/>
        <v>256666.66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</row>
    <row r="1334" spans="1:26" ht="15.75" customHeight="1" x14ac:dyDescent="0.25">
      <c r="A1334" s="217" t="s">
        <v>1212</v>
      </c>
      <c r="B1334" s="217" t="s">
        <v>1212</v>
      </c>
      <c r="C1334" s="16" t="s">
        <v>1153</v>
      </c>
      <c r="D1334" s="16"/>
      <c r="E1334" s="217">
        <v>18333.330000000002</v>
      </c>
      <c r="F1334" s="16">
        <f t="shared" si="42"/>
        <v>238333.33000000002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</row>
    <row r="1335" spans="1:26" ht="15.75" customHeight="1" x14ac:dyDescent="0.25">
      <c r="A1335" s="23" t="s">
        <v>1213</v>
      </c>
      <c r="B1335" s="23" t="s">
        <v>1213</v>
      </c>
      <c r="C1335" s="16" t="s">
        <v>1153</v>
      </c>
      <c r="D1335" s="16"/>
      <c r="E1335" s="217">
        <v>18333.330000000002</v>
      </c>
      <c r="F1335" s="16">
        <f t="shared" si="42"/>
        <v>220000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</row>
    <row r="1336" spans="1:26" ht="15.75" customHeight="1" x14ac:dyDescent="0.25">
      <c r="A1336" s="23" t="s">
        <v>1214</v>
      </c>
      <c r="B1336" s="23" t="s">
        <v>1214</v>
      </c>
      <c r="C1336" s="16" t="s">
        <v>1153</v>
      </c>
      <c r="D1336" s="16"/>
      <c r="E1336" s="217">
        <v>18333.330000000002</v>
      </c>
      <c r="F1336" s="16">
        <f t="shared" si="42"/>
        <v>201666.66999999998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</row>
    <row r="1337" spans="1:26" ht="15.75" customHeight="1" x14ac:dyDescent="0.25">
      <c r="A1337" s="223">
        <v>44583</v>
      </c>
      <c r="B1337" s="223">
        <v>44583</v>
      </c>
      <c r="C1337" s="16" t="s">
        <v>1153</v>
      </c>
      <c r="D1337" s="16"/>
      <c r="E1337" s="230">
        <v>18333.330000000002</v>
      </c>
      <c r="F1337" s="16">
        <f t="shared" si="42"/>
        <v>183333.33999999997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</row>
    <row r="1338" spans="1:26" ht="15.75" customHeight="1" x14ac:dyDescent="0.25">
      <c r="A1338" s="223">
        <v>44614</v>
      </c>
      <c r="B1338" s="223">
        <v>44614</v>
      </c>
      <c r="C1338" s="16" t="s">
        <v>1153</v>
      </c>
      <c r="D1338" s="16"/>
      <c r="E1338" s="230">
        <v>18333.330000000002</v>
      </c>
      <c r="F1338" s="16">
        <f t="shared" si="42"/>
        <v>165000.00999999995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</row>
    <row r="1339" spans="1:26" ht="15.75" customHeight="1" x14ac:dyDescent="0.25">
      <c r="A1339" s="223">
        <v>44642</v>
      </c>
      <c r="B1339" s="223">
        <v>44642</v>
      </c>
      <c r="C1339" s="16" t="s">
        <v>1153</v>
      </c>
      <c r="D1339" s="16"/>
      <c r="E1339" s="230">
        <v>18333.330000000002</v>
      </c>
      <c r="F1339" s="16">
        <f t="shared" si="42"/>
        <v>146666.67999999993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</row>
    <row r="1340" spans="1:26" ht="15.75" customHeight="1" x14ac:dyDescent="0.25">
      <c r="A1340" s="223">
        <v>44663</v>
      </c>
      <c r="B1340" s="23" t="s">
        <v>761</v>
      </c>
      <c r="C1340" s="16" t="s">
        <v>1505</v>
      </c>
      <c r="D1340" s="43"/>
      <c r="E1340" s="230">
        <v>146666.68</v>
      </c>
      <c r="F1340" s="16">
        <f t="shared" si="42"/>
        <v>0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</row>
    <row r="1341" spans="1:26" ht="15.75" customHeight="1" x14ac:dyDescent="0.25">
      <c r="A1341" s="23"/>
      <c r="B1341" s="23"/>
      <c r="C1341" s="16"/>
      <c r="D1341" s="16"/>
      <c r="E1341" s="217"/>
      <c r="F1341" s="16">
        <f t="shared" si="42"/>
        <v>0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</row>
    <row r="1342" spans="1:26" ht="15.75" customHeight="1" x14ac:dyDescent="0.25">
      <c r="A1342" s="23"/>
      <c r="B1342" s="23"/>
      <c r="C1342" s="16"/>
      <c r="D1342" s="16"/>
      <c r="E1342" s="217"/>
      <c r="F1342" s="16">
        <f t="shared" si="42"/>
        <v>0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</row>
    <row r="1343" spans="1:26" ht="15.75" customHeight="1" x14ac:dyDescent="0.25">
      <c r="A1343" s="23"/>
      <c r="B1343" s="23"/>
      <c r="C1343" s="16"/>
      <c r="D1343" s="16"/>
      <c r="E1343" s="217"/>
      <c r="F1343" s="16">
        <f t="shared" si="42"/>
        <v>0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</row>
    <row r="1344" spans="1:26" ht="15.75" customHeight="1" x14ac:dyDescent="0.25">
      <c r="A1344" s="23"/>
      <c r="B1344" s="23"/>
      <c r="C1344" s="16"/>
      <c r="D1344" s="16">
        <f t="shared" ref="D1344:E1344" si="43">SUM(D1307:D1343)</f>
        <v>394062.49</v>
      </c>
      <c r="E1344" s="217">
        <f t="shared" si="43"/>
        <v>449062.49000000011</v>
      </c>
      <c r="F1344" s="16"/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</row>
    <row r="1345" spans="1:26" ht="15.75" customHeight="1" x14ac:dyDescent="0.25">
      <c r="A1345" s="23"/>
      <c r="B1345" s="23"/>
      <c r="C1345" s="16"/>
      <c r="D1345" s="16"/>
      <c r="E1345" s="222" t="s">
        <v>12</v>
      </c>
      <c r="F1345" s="218">
        <f>F1343</f>
        <v>0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</row>
    <row r="1346" spans="1:26" ht="15.75" customHeight="1" x14ac:dyDescent="0.25">
      <c r="A1346" s="23"/>
      <c r="B1346" s="23"/>
      <c r="C1346" s="16"/>
      <c r="D1346" s="16"/>
      <c r="E1346" s="217"/>
      <c r="F1346" s="218"/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</row>
    <row r="1347" spans="1:26" ht="15.75" customHeight="1" x14ac:dyDescent="0.25">
      <c r="A1347" s="23"/>
      <c r="B1347" s="23"/>
      <c r="C1347" s="16"/>
      <c r="D1347" s="16"/>
      <c r="E1347" s="217"/>
      <c r="F1347" s="218"/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</row>
    <row r="1348" spans="1:26" ht="15.75" customHeight="1" x14ac:dyDescent="0.25">
      <c r="A1348" s="23"/>
      <c r="B1348" s="23"/>
      <c r="C1348" s="218" t="s">
        <v>1146</v>
      </c>
      <c r="D1348" s="16"/>
      <c r="E1348" s="217"/>
      <c r="F1348" s="16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</row>
    <row r="1349" spans="1:26" ht="15.75" customHeight="1" x14ac:dyDescent="0.25">
      <c r="A1349" s="219" t="s">
        <v>1147</v>
      </c>
      <c r="B1349" s="23"/>
      <c r="C1349" s="264" t="s">
        <v>771</v>
      </c>
      <c r="D1349" s="218" t="s">
        <v>1149</v>
      </c>
      <c r="E1349" s="222" t="s">
        <v>1353</v>
      </c>
      <c r="F1349" s="16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</row>
    <row r="1350" spans="1:26" ht="15.75" customHeight="1" x14ac:dyDescent="0.25">
      <c r="A1350" s="219" t="s">
        <v>549</v>
      </c>
      <c r="B1350" s="219" t="s">
        <v>550</v>
      </c>
      <c r="C1350" s="221" t="s">
        <v>551</v>
      </c>
      <c r="D1350" s="221" t="s">
        <v>552</v>
      </c>
      <c r="E1350" s="222" t="s">
        <v>553</v>
      </c>
      <c r="F1350" s="221" t="s">
        <v>554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</row>
    <row r="1351" spans="1:26" ht="15.75" customHeight="1" x14ac:dyDescent="0.25">
      <c r="A1351" s="23">
        <v>43101</v>
      </c>
      <c r="B1351" s="23"/>
      <c r="C1351" s="16" t="s">
        <v>19</v>
      </c>
      <c r="D1351" s="16"/>
      <c r="E1351" s="217"/>
      <c r="F1351" s="16">
        <v>252083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</row>
    <row r="1352" spans="1:26" ht="15.75" customHeight="1" x14ac:dyDescent="0.25">
      <c r="A1352" s="23" t="s">
        <v>1462</v>
      </c>
      <c r="B1352" s="23" t="s">
        <v>1463</v>
      </c>
      <c r="C1352" s="16" t="s">
        <v>1153</v>
      </c>
      <c r="D1352" s="16"/>
      <c r="E1352" s="217">
        <v>22917</v>
      </c>
      <c r="F1352" s="16">
        <f t="shared" ref="F1352:F1398" si="44">F1351+D1352-E1352</f>
        <v>229166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</row>
    <row r="1353" spans="1:26" ht="15.75" customHeight="1" x14ac:dyDescent="0.25">
      <c r="A1353" s="23" t="s">
        <v>1464</v>
      </c>
      <c r="B1353" s="23" t="s">
        <v>1465</v>
      </c>
      <c r="C1353" s="16" t="s">
        <v>1153</v>
      </c>
      <c r="D1353" s="16"/>
      <c r="E1353" s="217">
        <v>22917</v>
      </c>
      <c r="F1353" s="16">
        <f t="shared" si="44"/>
        <v>206249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</row>
    <row r="1354" spans="1:26" ht="15.75" customHeight="1" x14ac:dyDescent="0.25">
      <c r="A1354" s="23" t="s">
        <v>1466</v>
      </c>
      <c r="B1354" s="23" t="s">
        <v>1467</v>
      </c>
      <c r="C1354" s="16" t="s">
        <v>1153</v>
      </c>
      <c r="D1354" s="16"/>
      <c r="E1354" s="217">
        <v>22917</v>
      </c>
      <c r="F1354" s="16">
        <f t="shared" si="44"/>
        <v>183332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</row>
    <row r="1355" spans="1:26" ht="15.75" customHeight="1" x14ac:dyDescent="0.25">
      <c r="A1355" s="23" t="s">
        <v>1158</v>
      </c>
      <c r="B1355" s="23" t="s">
        <v>1468</v>
      </c>
      <c r="C1355" s="16" t="s">
        <v>1153</v>
      </c>
      <c r="D1355" s="16"/>
      <c r="E1355" s="217">
        <v>22917</v>
      </c>
      <c r="F1355" s="16">
        <f t="shared" si="44"/>
        <v>160415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</row>
    <row r="1356" spans="1:26" ht="15.75" customHeight="1" x14ac:dyDescent="0.25">
      <c r="A1356" s="23" t="s">
        <v>1160</v>
      </c>
      <c r="B1356" s="23" t="s">
        <v>1161</v>
      </c>
      <c r="C1356" s="16" t="s">
        <v>1153</v>
      </c>
      <c r="D1356" s="16"/>
      <c r="E1356" s="217">
        <v>22917</v>
      </c>
      <c r="F1356" s="16">
        <f t="shared" si="44"/>
        <v>137498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</row>
    <row r="1357" spans="1:26" ht="15.75" customHeight="1" x14ac:dyDescent="0.25">
      <c r="A1357" s="23" t="s">
        <v>1162</v>
      </c>
      <c r="B1357" s="23" t="s">
        <v>1163</v>
      </c>
      <c r="C1357" s="16" t="s">
        <v>1153</v>
      </c>
      <c r="D1357" s="16"/>
      <c r="E1357" s="217">
        <v>22917</v>
      </c>
      <c r="F1357" s="16">
        <f t="shared" si="44"/>
        <v>114581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</row>
    <row r="1358" spans="1:26" ht="15.75" customHeight="1" x14ac:dyDescent="0.25">
      <c r="A1358" s="23" t="s">
        <v>1168</v>
      </c>
      <c r="B1358" s="23" t="s">
        <v>1169</v>
      </c>
      <c r="C1358" s="16" t="s">
        <v>1153</v>
      </c>
      <c r="D1358" s="16"/>
      <c r="E1358" s="217">
        <v>28645.25</v>
      </c>
      <c r="F1358" s="16">
        <f t="shared" si="44"/>
        <v>85935.75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1:26" ht="15.75" customHeight="1" x14ac:dyDescent="0.25">
      <c r="A1359" s="23" t="s">
        <v>1248</v>
      </c>
      <c r="B1359" s="23" t="s">
        <v>1184</v>
      </c>
      <c r="C1359" s="16" t="s">
        <v>1153</v>
      </c>
      <c r="D1359" s="16"/>
      <c r="E1359" s="217">
        <v>30000</v>
      </c>
      <c r="F1359" s="16">
        <f t="shared" si="44"/>
        <v>55935.75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1:26" ht="15.75" customHeight="1" x14ac:dyDescent="0.25">
      <c r="A1360" s="23" t="s">
        <v>1225</v>
      </c>
      <c r="B1360" s="23" t="s">
        <v>1186</v>
      </c>
      <c r="C1360" s="16" t="s">
        <v>1153</v>
      </c>
      <c r="D1360" s="16"/>
      <c r="E1360" s="217">
        <v>30000</v>
      </c>
      <c r="F1360" s="16">
        <f t="shared" si="44"/>
        <v>25935.75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1" spans="1:26" ht="15.75" customHeight="1" x14ac:dyDescent="0.25">
      <c r="A1361" s="23" t="s">
        <v>1537</v>
      </c>
      <c r="B1361" s="23" t="s">
        <v>593</v>
      </c>
      <c r="C1361" s="16" t="s">
        <v>1538</v>
      </c>
      <c r="D1361" s="16">
        <v>85000</v>
      </c>
      <c r="E1361" s="217"/>
      <c r="F1361" s="16">
        <f t="shared" si="44"/>
        <v>110935.75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</row>
    <row r="1362" spans="1:26" ht="15.75" customHeight="1" x14ac:dyDescent="0.25">
      <c r="A1362" s="23" t="s">
        <v>1537</v>
      </c>
      <c r="B1362" s="23" t="s">
        <v>761</v>
      </c>
      <c r="C1362" s="16" t="s">
        <v>1539</v>
      </c>
      <c r="D1362" s="16">
        <v>4250</v>
      </c>
      <c r="E1362" s="217"/>
      <c r="F1362" s="16">
        <f t="shared" si="44"/>
        <v>115185.75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</row>
    <row r="1363" spans="1:26" ht="15.75" customHeight="1" x14ac:dyDescent="0.25">
      <c r="A1363" s="23" t="s">
        <v>1537</v>
      </c>
      <c r="B1363" s="23" t="s">
        <v>1202</v>
      </c>
      <c r="C1363" s="16" t="s">
        <v>1153</v>
      </c>
      <c r="D1363" s="16"/>
      <c r="E1363" s="217">
        <v>40810.75</v>
      </c>
      <c r="F1363" s="16">
        <f t="shared" si="44"/>
        <v>74375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</row>
    <row r="1364" spans="1:26" ht="15.75" customHeight="1" x14ac:dyDescent="0.25">
      <c r="A1364" s="23" t="s">
        <v>1172</v>
      </c>
      <c r="B1364" s="23" t="s">
        <v>508</v>
      </c>
      <c r="C1364" s="16" t="s">
        <v>1153</v>
      </c>
      <c r="D1364" s="16"/>
      <c r="E1364" s="217">
        <v>40810.75</v>
      </c>
      <c r="F1364" s="16">
        <f t="shared" si="44"/>
        <v>33564.25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</row>
    <row r="1365" spans="1:26" ht="15.75" customHeight="1" x14ac:dyDescent="0.25">
      <c r="A1365" s="23" t="s">
        <v>1173</v>
      </c>
      <c r="B1365" s="23" t="s">
        <v>509</v>
      </c>
      <c r="C1365" s="16" t="s">
        <v>1153</v>
      </c>
      <c r="D1365" s="16"/>
      <c r="E1365" s="217">
        <v>19875</v>
      </c>
      <c r="F1365" s="16">
        <f t="shared" si="44"/>
        <v>13689.25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</row>
    <row r="1366" spans="1:26" ht="15.75" customHeight="1" x14ac:dyDescent="0.25">
      <c r="A1366" s="23">
        <v>43647</v>
      </c>
      <c r="B1366" s="23" t="s">
        <v>593</v>
      </c>
      <c r="C1366" s="16" t="s">
        <v>1540</v>
      </c>
      <c r="D1366" s="16">
        <v>100000</v>
      </c>
      <c r="E1366" s="217"/>
      <c r="F1366" s="16">
        <f t="shared" si="44"/>
        <v>113689.25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</row>
    <row r="1367" spans="1:26" ht="15.75" customHeight="1" x14ac:dyDescent="0.25">
      <c r="A1367" s="23">
        <v>43647</v>
      </c>
      <c r="B1367" s="23" t="s">
        <v>761</v>
      </c>
      <c r="C1367" s="16" t="s">
        <v>1539</v>
      </c>
      <c r="D1367" s="16">
        <v>5000</v>
      </c>
      <c r="E1367" s="217"/>
      <c r="F1367" s="16">
        <f t="shared" si="44"/>
        <v>118689.25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</row>
    <row r="1368" spans="1:26" ht="15.75" customHeight="1" x14ac:dyDescent="0.25">
      <c r="A1368" s="23" t="s">
        <v>1478</v>
      </c>
      <c r="B1368" s="23" t="s">
        <v>1157</v>
      </c>
      <c r="C1368" s="16" t="s">
        <v>1153</v>
      </c>
      <c r="D1368" s="16"/>
      <c r="E1368" s="217">
        <v>14875</v>
      </c>
      <c r="F1368" s="16">
        <f t="shared" si="44"/>
        <v>103814.25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</row>
    <row r="1369" spans="1:26" ht="15.75" customHeight="1" x14ac:dyDescent="0.25">
      <c r="A1369" s="23" t="s">
        <v>1175</v>
      </c>
      <c r="B1369" s="23" t="s">
        <v>1159</v>
      </c>
      <c r="C1369" s="16" t="s">
        <v>1153</v>
      </c>
      <c r="D1369" s="16"/>
      <c r="E1369" s="217">
        <v>14875</v>
      </c>
      <c r="F1369" s="16">
        <f t="shared" si="44"/>
        <v>88939.25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</row>
    <row r="1370" spans="1:26" ht="15.75" customHeight="1" x14ac:dyDescent="0.25">
      <c r="A1370" s="23" t="s">
        <v>1176</v>
      </c>
      <c r="B1370" s="23" t="s">
        <v>4</v>
      </c>
      <c r="C1370" s="16" t="s">
        <v>1153</v>
      </c>
      <c r="D1370" s="16"/>
      <c r="E1370" s="217">
        <v>14875</v>
      </c>
      <c r="F1370" s="16">
        <f t="shared" si="44"/>
        <v>74064.25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</row>
    <row r="1371" spans="1:26" ht="15.75" customHeight="1" x14ac:dyDescent="0.25">
      <c r="A1371" s="23" t="s">
        <v>1177</v>
      </c>
      <c r="B1371" s="23" t="s">
        <v>5</v>
      </c>
      <c r="C1371" s="16" t="s">
        <v>1153</v>
      </c>
      <c r="D1371" s="16"/>
      <c r="E1371" s="217">
        <v>14875</v>
      </c>
      <c r="F1371" s="16">
        <f t="shared" si="44"/>
        <v>59189.25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</row>
    <row r="1372" spans="1:26" ht="15.75" customHeight="1" x14ac:dyDescent="0.25">
      <c r="A1372" s="23" t="s">
        <v>1178</v>
      </c>
      <c r="B1372" s="23" t="s">
        <v>6</v>
      </c>
      <c r="C1372" s="16" t="s">
        <v>1153</v>
      </c>
      <c r="D1372" s="16"/>
      <c r="E1372" s="217">
        <v>14875</v>
      </c>
      <c r="F1372" s="16">
        <f t="shared" si="44"/>
        <v>44314.25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</row>
    <row r="1373" spans="1:26" ht="15.75" customHeight="1" x14ac:dyDescent="0.25">
      <c r="A1373" s="44" t="s">
        <v>1179</v>
      </c>
      <c r="B1373" s="44" t="s">
        <v>593</v>
      </c>
      <c r="C1373" s="52" t="s">
        <v>1541</v>
      </c>
      <c r="D1373" s="16">
        <v>100000</v>
      </c>
      <c r="E1373" s="217"/>
      <c r="F1373" s="16">
        <f t="shared" si="44"/>
        <v>144314.25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</row>
    <row r="1374" spans="1:26" ht="15.75" customHeight="1" x14ac:dyDescent="0.25">
      <c r="A1374" s="23" t="s">
        <v>1179</v>
      </c>
      <c r="B1374" s="23" t="s">
        <v>761</v>
      </c>
      <c r="C1374" s="16" t="s">
        <v>1539</v>
      </c>
      <c r="D1374" s="16">
        <v>5000</v>
      </c>
      <c r="E1374" s="217"/>
      <c r="F1374" s="16">
        <f t="shared" si="44"/>
        <v>149314.25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</row>
    <row r="1375" spans="1:26" ht="15.75" customHeight="1" x14ac:dyDescent="0.25">
      <c r="A1375" s="23" t="s">
        <v>1182</v>
      </c>
      <c r="B1375" s="23" t="s">
        <v>515</v>
      </c>
      <c r="C1375" s="16" t="s">
        <v>1153</v>
      </c>
      <c r="D1375" s="16"/>
      <c r="E1375" s="217">
        <v>14875</v>
      </c>
      <c r="F1375" s="16">
        <f t="shared" si="44"/>
        <v>134439.25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</row>
    <row r="1376" spans="1:26" ht="15.75" customHeight="1" x14ac:dyDescent="0.25">
      <c r="A1376" s="231">
        <v>43779</v>
      </c>
      <c r="B1376" s="23" t="s">
        <v>593</v>
      </c>
      <c r="C1376" s="52" t="s">
        <v>1542</v>
      </c>
      <c r="D1376" s="16">
        <v>200000</v>
      </c>
      <c r="E1376" s="217"/>
      <c r="F1376" s="16">
        <f t="shared" si="44"/>
        <v>334439.25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</row>
    <row r="1377" spans="1:26" ht="15.75" customHeight="1" x14ac:dyDescent="0.25">
      <c r="A1377" s="231">
        <v>43779</v>
      </c>
      <c r="B1377" s="23" t="s">
        <v>761</v>
      </c>
      <c r="C1377" s="16" t="s">
        <v>1539</v>
      </c>
      <c r="D1377" s="16">
        <v>20000</v>
      </c>
      <c r="E1377" s="217"/>
      <c r="F1377" s="16">
        <f t="shared" si="44"/>
        <v>354439.25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</row>
    <row r="1378" spans="1:26" ht="15.75" customHeight="1" x14ac:dyDescent="0.25">
      <c r="A1378" s="23" t="s">
        <v>1183</v>
      </c>
      <c r="B1378" s="23" t="s">
        <v>516</v>
      </c>
      <c r="C1378" s="16" t="s">
        <v>1153</v>
      </c>
      <c r="D1378" s="16"/>
      <c r="E1378" s="217">
        <v>14875</v>
      </c>
      <c r="F1378" s="16">
        <f t="shared" si="44"/>
        <v>339564.25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</row>
    <row r="1379" spans="1:26" ht="15.75" customHeight="1" x14ac:dyDescent="0.25">
      <c r="A1379" s="44" t="s">
        <v>1234</v>
      </c>
      <c r="B1379" s="44" t="s">
        <v>680</v>
      </c>
      <c r="C1379" s="52" t="s">
        <v>1543</v>
      </c>
      <c r="D1379" s="16"/>
      <c r="E1379" s="217">
        <v>50000</v>
      </c>
      <c r="F1379" s="16">
        <f t="shared" si="44"/>
        <v>289564.25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</row>
    <row r="1380" spans="1:26" ht="15.75" customHeight="1" x14ac:dyDescent="0.25">
      <c r="A1380" s="23" t="s">
        <v>1185</v>
      </c>
      <c r="B1380" s="23" t="s">
        <v>1186</v>
      </c>
      <c r="C1380" s="16" t="s">
        <v>1153</v>
      </c>
      <c r="D1380" s="16"/>
      <c r="E1380" s="217">
        <v>14875</v>
      </c>
      <c r="F1380" s="16">
        <f t="shared" si="44"/>
        <v>274689.25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</row>
    <row r="1381" spans="1:26" ht="15.75" customHeight="1" x14ac:dyDescent="0.25">
      <c r="A1381" s="23" t="s">
        <v>1234</v>
      </c>
      <c r="B1381" s="23" t="s">
        <v>1202</v>
      </c>
      <c r="C1381" s="16" t="s">
        <v>1153</v>
      </c>
      <c r="D1381" s="16"/>
      <c r="E1381" s="217">
        <v>14875</v>
      </c>
      <c r="F1381" s="16">
        <f t="shared" si="44"/>
        <v>259814.25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</row>
    <row r="1382" spans="1:26" ht="15.75" customHeight="1" x14ac:dyDescent="0.25">
      <c r="A1382" s="227">
        <v>43953</v>
      </c>
      <c r="B1382" s="44" t="s">
        <v>590</v>
      </c>
      <c r="C1382" s="52" t="s">
        <v>1016</v>
      </c>
      <c r="D1382" s="16"/>
      <c r="E1382" s="217">
        <v>50000</v>
      </c>
      <c r="F1382" s="16">
        <f t="shared" si="44"/>
        <v>209814.25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</row>
    <row r="1383" spans="1:26" ht="15.75" customHeight="1" x14ac:dyDescent="0.25">
      <c r="A1383" s="225">
        <v>44168</v>
      </c>
      <c r="B1383" s="44" t="s">
        <v>590</v>
      </c>
      <c r="C1383" s="52" t="s">
        <v>1016</v>
      </c>
      <c r="D1383" s="16"/>
      <c r="E1383" s="217">
        <v>50000</v>
      </c>
      <c r="F1383" s="16">
        <f t="shared" si="44"/>
        <v>159814.25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</row>
    <row r="1384" spans="1:26" ht="15.75" customHeight="1" x14ac:dyDescent="0.25">
      <c r="A1384" s="23" t="s">
        <v>1188</v>
      </c>
      <c r="B1384" s="23" t="s">
        <v>508</v>
      </c>
      <c r="C1384" s="16" t="s">
        <v>1153</v>
      </c>
      <c r="D1384" s="16"/>
      <c r="E1384" s="217">
        <v>14875</v>
      </c>
      <c r="F1384" s="16">
        <f t="shared" si="44"/>
        <v>144939.25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</row>
    <row r="1385" spans="1:26" ht="15.75" customHeight="1" x14ac:dyDescent="0.25">
      <c r="A1385" s="23" t="s">
        <v>1482</v>
      </c>
      <c r="B1385" s="23" t="s">
        <v>1155</v>
      </c>
      <c r="C1385" s="16" t="s">
        <v>1153</v>
      </c>
      <c r="D1385" s="16"/>
      <c r="E1385" s="217">
        <v>14875</v>
      </c>
      <c r="F1385" s="16">
        <f t="shared" si="44"/>
        <v>130064.25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</row>
    <row r="1386" spans="1:26" ht="15.75" customHeight="1" x14ac:dyDescent="0.25">
      <c r="A1386" s="23" t="s">
        <v>1190</v>
      </c>
      <c r="B1386" s="23" t="s">
        <v>1157</v>
      </c>
      <c r="C1386" s="16" t="s">
        <v>1153</v>
      </c>
      <c r="D1386" s="16"/>
      <c r="E1386" s="217">
        <v>14875</v>
      </c>
      <c r="F1386" s="16">
        <f t="shared" si="44"/>
        <v>115189.25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</row>
    <row r="1387" spans="1:26" ht="15.75" customHeight="1" x14ac:dyDescent="0.25">
      <c r="A1387" s="23" t="s">
        <v>1503</v>
      </c>
      <c r="B1387" s="23" t="s">
        <v>1504</v>
      </c>
      <c r="C1387" s="16" t="s">
        <v>1153</v>
      </c>
      <c r="D1387" s="16"/>
      <c r="E1387" s="217">
        <v>14875</v>
      </c>
      <c r="F1387" s="16">
        <f t="shared" si="44"/>
        <v>100314.25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</row>
    <row r="1388" spans="1:26" ht="15.75" customHeight="1" x14ac:dyDescent="0.25">
      <c r="A1388" s="23" t="s">
        <v>1192</v>
      </c>
      <c r="B1388" s="265">
        <v>43971</v>
      </c>
      <c r="C1388" s="16" t="s">
        <v>1153</v>
      </c>
      <c r="D1388" s="16"/>
      <c r="E1388" s="217">
        <v>14875</v>
      </c>
      <c r="F1388" s="16">
        <f t="shared" si="44"/>
        <v>85439.25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</row>
    <row r="1389" spans="1:26" ht="15.75" customHeight="1" x14ac:dyDescent="0.25">
      <c r="A1389" s="23" t="s">
        <v>1197</v>
      </c>
      <c r="B1389" s="23" t="s">
        <v>1167</v>
      </c>
      <c r="C1389" s="16" t="s">
        <v>1153</v>
      </c>
      <c r="D1389" s="16"/>
      <c r="E1389" s="217">
        <v>14875</v>
      </c>
      <c r="F1389" s="16">
        <f t="shared" si="44"/>
        <v>70564.25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</row>
    <row r="1390" spans="1:26" ht="15.75" customHeight="1" x14ac:dyDescent="0.25">
      <c r="A1390" s="225">
        <v>44289</v>
      </c>
      <c r="B1390" s="44" t="s">
        <v>590</v>
      </c>
      <c r="C1390" s="52" t="s">
        <v>1016</v>
      </c>
      <c r="D1390" s="16"/>
      <c r="E1390" s="217">
        <v>70000</v>
      </c>
      <c r="F1390" s="16">
        <f t="shared" si="44"/>
        <v>564.25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</row>
    <row r="1391" spans="1:26" ht="15.75" customHeight="1" x14ac:dyDescent="0.25">
      <c r="A1391" s="231">
        <v>44236</v>
      </c>
      <c r="B1391" s="44" t="s">
        <v>593</v>
      </c>
      <c r="C1391" s="52" t="s">
        <v>771</v>
      </c>
      <c r="D1391" s="266">
        <v>2000000</v>
      </c>
      <c r="E1391" s="217"/>
      <c r="F1391" s="16">
        <f t="shared" si="44"/>
        <v>2000564.25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</row>
    <row r="1392" spans="1:26" ht="15.75" customHeight="1" x14ac:dyDescent="0.25">
      <c r="A1392" s="231">
        <v>44236</v>
      </c>
      <c r="B1392" s="23" t="s">
        <v>761</v>
      </c>
      <c r="C1392" s="16" t="s">
        <v>1539</v>
      </c>
      <c r="D1392" s="16">
        <v>300000</v>
      </c>
      <c r="E1392" s="217"/>
      <c r="F1392" s="16">
        <f t="shared" si="44"/>
        <v>2300564.25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</row>
    <row r="1393" spans="1:26" ht="15.75" customHeight="1" x14ac:dyDescent="0.25">
      <c r="A1393" s="231">
        <v>44478</v>
      </c>
      <c r="B1393" s="44" t="s">
        <v>593</v>
      </c>
      <c r="C1393" s="58" t="s">
        <v>1544</v>
      </c>
      <c r="D1393" s="16"/>
      <c r="E1393" s="217">
        <v>450000</v>
      </c>
      <c r="F1393" s="16">
        <f t="shared" si="44"/>
        <v>1850564.25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</row>
    <row r="1394" spans="1:26" ht="15.75" customHeight="1" x14ac:dyDescent="0.25">
      <c r="A1394" s="267">
        <v>44751</v>
      </c>
      <c r="B1394" s="23" t="s">
        <v>761</v>
      </c>
      <c r="C1394" s="43" t="s">
        <v>1545</v>
      </c>
      <c r="D1394" s="16"/>
      <c r="E1394" s="230">
        <v>700000</v>
      </c>
      <c r="F1394" s="16">
        <f t="shared" si="44"/>
        <v>1150564.25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</row>
    <row r="1395" spans="1:26" ht="15.75" customHeight="1" x14ac:dyDescent="0.25">
      <c r="A1395" s="24" t="s">
        <v>1546</v>
      </c>
      <c r="B1395" s="23" t="s">
        <v>761</v>
      </c>
      <c r="C1395" s="43" t="s">
        <v>1547</v>
      </c>
      <c r="D1395" s="16"/>
      <c r="E1395" s="230">
        <v>383333.33</v>
      </c>
      <c r="F1395" s="16">
        <f t="shared" si="44"/>
        <v>767230.91999999993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</row>
    <row r="1396" spans="1:26" ht="15.75" customHeight="1" x14ac:dyDescent="0.25">
      <c r="A1396" s="23"/>
      <c r="B1396" s="23"/>
      <c r="C1396" s="16"/>
      <c r="D1396" s="16"/>
      <c r="E1396" s="217"/>
      <c r="F1396" s="16">
        <f t="shared" si="44"/>
        <v>767230.91999999993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</row>
    <row r="1397" spans="1:26" ht="15.75" customHeight="1" x14ac:dyDescent="0.25">
      <c r="A1397" s="23"/>
      <c r="B1397" s="23"/>
      <c r="C1397" s="16"/>
      <c r="D1397" s="16"/>
      <c r="E1397" s="217"/>
      <c r="F1397" s="16">
        <f t="shared" si="44"/>
        <v>767230.91999999993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</row>
    <row r="1398" spans="1:26" ht="15.75" customHeight="1" x14ac:dyDescent="0.25">
      <c r="A1398" s="23"/>
      <c r="B1398" s="23"/>
      <c r="C1398" s="16"/>
      <c r="D1398" s="16"/>
      <c r="E1398" s="217"/>
      <c r="F1398" s="16">
        <f t="shared" si="44"/>
        <v>767230.91999999993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</row>
    <row r="1399" spans="1:26" ht="15.75" customHeight="1" x14ac:dyDescent="0.25">
      <c r="A1399" s="23"/>
      <c r="B1399" s="23"/>
      <c r="C1399" s="16"/>
      <c r="D1399" s="16">
        <f t="shared" ref="D1399:E1399" si="45">SUM(D1351:D1367)</f>
        <v>194250</v>
      </c>
      <c r="E1399" s="217">
        <f t="shared" si="45"/>
        <v>327643.75</v>
      </c>
      <c r="F1399" s="16"/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</row>
    <row r="1400" spans="1:26" ht="15.75" customHeight="1" x14ac:dyDescent="0.25">
      <c r="A1400" s="23"/>
      <c r="B1400" s="23"/>
      <c r="C1400" s="16"/>
      <c r="D1400" s="16"/>
      <c r="E1400" s="222" t="s">
        <v>12</v>
      </c>
      <c r="F1400" s="218">
        <f>F1398</f>
        <v>767230.91999999993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</row>
    <row r="1401" spans="1:26" ht="15.75" customHeight="1" x14ac:dyDescent="0.25">
      <c r="A1401" s="23"/>
      <c r="B1401" s="23"/>
      <c r="C1401" s="16"/>
      <c r="D1401" s="16"/>
      <c r="E1401" s="217"/>
      <c r="F1401" s="218"/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</row>
    <row r="1402" spans="1:26" ht="15.75" customHeight="1" x14ac:dyDescent="0.25">
      <c r="A1402" s="23"/>
      <c r="B1402" s="23"/>
      <c r="C1402" s="16"/>
      <c r="D1402" s="16"/>
      <c r="E1402" s="217"/>
      <c r="F1402" s="218"/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</row>
    <row r="1403" spans="1:26" ht="15.75" customHeight="1" x14ac:dyDescent="0.25">
      <c r="A1403" s="23"/>
      <c r="B1403" s="23"/>
      <c r="C1403" s="16"/>
      <c r="D1403" s="16"/>
      <c r="E1403" s="217"/>
      <c r="F1403" s="218"/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</row>
    <row r="1404" spans="1:26" ht="15.75" customHeight="1" x14ac:dyDescent="0.25">
      <c r="A1404" s="23"/>
      <c r="B1404" s="23"/>
      <c r="C1404" s="218" t="s">
        <v>1146</v>
      </c>
      <c r="D1404" s="16"/>
      <c r="E1404" s="217"/>
      <c r="F1404" s="16"/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</row>
    <row r="1405" spans="1:26" ht="15.75" customHeight="1" x14ac:dyDescent="0.25">
      <c r="A1405" s="219" t="s">
        <v>1147</v>
      </c>
      <c r="B1405" s="23"/>
      <c r="C1405" s="219" t="s">
        <v>1548</v>
      </c>
      <c r="D1405" s="218" t="s">
        <v>1149</v>
      </c>
      <c r="E1405" s="222" t="s">
        <v>1353</v>
      </c>
      <c r="F1405" s="16"/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</row>
    <row r="1406" spans="1:26" ht="15.75" customHeight="1" x14ac:dyDescent="0.25">
      <c r="A1406" s="219" t="s">
        <v>549</v>
      </c>
      <c r="B1406" s="219" t="s">
        <v>550</v>
      </c>
      <c r="C1406" s="221" t="s">
        <v>551</v>
      </c>
      <c r="D1406" s="221" t="s">
        <v>552</v>
      </c>
      <c r="E1406" s="222" t="s">
        <v>553</v>
      </c>
      <c r="F1406" s="221" t="s">
        <v>554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</row>
    <row r="1407" spans="1:26" ht="15.75" customHeight="1" x14ac:dyDescent="0.25">
      <c r="A1407" s="23">
        <v>43283</v>
      </c>
      <c r="B1407" s="23" t="s">
        <v>1309</v>
      </c>
      <c r="C1407" s="16" t="s">
        <v>1410</v>
      </c>
      <c r="D1407" s="16">
        <v>200000</v>
      </c>
      <c r="E1407" s="217"/>
      <c r="F1407" s="16">
        <f>D1407</f>
        <v>200000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</row>
    <row r="1408" spans="1:26" ht="15.75" customHeight="1" x14ac:dyDescent="0.25">
      <c r="A1408" s="23">
        <v>43283</v>
      </c>
      <c r="B1408" s="23" t="s">
        <v>761</v>
      </c>
      <c r="C1408" s="16" t="s">
        <v>1219</v>
      </c>
      <c r="D1408" s="16">
        <v>20000</v>
      </c>
      <c r="E1408" s="217"/>
      <c r="F1408" s="16">
        <f t="shared" ref="F1408:F1441" si="46">F1407+D1408-E1408</f>
        <v>220000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</row>
    <row r="1409" spans="1:26" ht="15.75" customHeight="1" x14ac:dyDescent="0.25">
      <c r="A1409" s="23">
        <v>43194</v>
      </c>
      <c r="B1409" s="23" t="s">
        <v>590</v>
      </c>
      <c r="C1409" s="16" t="s">
        <v>1549</v>
      </c>
      <c r="D1409" s="16"/>
      <c r="E1409" s="217">
        <v>20000</v>
      </c>
      <c r="F1409" s="16">
        <f t="shared" si="46"/>
        <v>200000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</row>
    <row r="1410" spans="1:26" ht="15.75" customHeight="1" x14ac:dyDescent="0.25">
      <c r="A1410" s="23" t="s">
        <v>1550</v>
      </c>
      <c r="B1410" s="23" t="s">
        <v>1551</v>
      </c>
      <c r="C1410" s="16" t="s">
        <v>1552</v>
      </c>
      <c r="D1410" s="16"/>
      <c r="E1410" s="217">
        <v>20000</v>
      </c>
      <c r="F1410" s="16">
        <f t="shared" si="46"/>
        <v>180000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</row>
    <row r="1411" spans="1:26" ht="15.75" customHeight="1" x14ac:dyDescent="0.25">
      <c r="A1411" s="23">
        <v>43318</v>
      </c>
      <c r="B1411" s="23" t="s">
        <v>1553</v>
      </c>
      <c r="C1411" s="16" t="s">
        <v>1549</v>
      </c>
      <c r="D1411" s="16"/>
      <c r="E1411" s="217">
        <v>20000</v>
      </c>
      <c r="F1411" s="16">
        <f t="shared" si="46"/>
        <v>160000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</row>
    <row r="1412" spans="1:26" ht="15.75" customHeight="1" x14ac:dyDescent="0.25">
      <c r="A1412" s="23" t="s">
        <v>1166</v>
      </c>
      <c r="B1412" s="23" t="s">
        <v>1167</v>
      </c>
      <c r="C1412" s="16" t="s">
        <v>1153</v>
      </c>
      <c r="D1412" s="16"/>
      <c r="E1412" s="217">
        <v>20000</v>
      </c>
      <c r="F1412" s="16">
        <f t="shared" si="46"/>
        <v>140000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</row>
    <row r="1413" spans="1:26" ht="15.75" customHeight="1" x14ac:dyDescent="0.25">
      <c r="A1413" s="23">
        <v>43441</v>
      </c>
      <c r="B1413" s="23" t="s">
        <v>590</v>
      </c>
      <c r="C1413" s="16" t="s">
        <v>1554</v>
      </c>
      <c r="D1413" s="16"/>
      <c r="E1413" s="217">
        <v>20000</v>
      </c>
      <c r="F1413" s="16">
        <f t="shared" si="46"/>
        <v>120000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</row>
    <row r="1414" spans="1:26" ht="15.75" customHeight="1" x14ac:dyDescent="0.25">
      <c r="A1414" s="23" t="s">
        <v>1248</v>
      </c>
      <c r="B1414" s="23" t="s">
        <v>1184</v>
      </c>
      <c r="C1414" s="16" t="s">
        <v>1153</v>
      </c>
      <c r="D1414" s="16"/>
      <c r="E1414" s="217">
        <v>20000</v>
      </c>
      <c r="F1414" s="16">
        <f t="shared" si="46"/>
        <v>100000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</row>
    <row r="1415" spans="1:26" ht="15.75" customHeight="1" x14ac:dyDescent="0.25">
      <c r="A1415" s="23" t="s">
        <v>1555</v>
      </c>
      <c r="B1415" s="23" t="s">
        <v>704</v>
      </c>
      <c r="C1415" s="16" t="s">
        <v>1556</v>
      </c>
      <c r="D1415" s="16"/>
      <c r="E1415" s="217">
        <v>20000</v>
      </c>
      <c r="F1415" s="16">
        <f t="shared" si="46"/>
        <v>80000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</row>
    <row r="1416" spans="1:26" ht="15.75" customHeight="1" x14ac:dyDescent="0.25">
      <c r="A1416" s="23" t="s">
        <v>1225</v>
      </c>
      <c r="B1416" s="23" t="s">
        <v>1186</v>
      </c>
      <c r="C1416" s="16" t="s">
        <v>1153</v>
      </c>
      <c r="D1416" s="16"/>
      <c r="E1416" s="217">
        <v>20000</v>
      </c>
      <c r="F1416" s="16">
        <f t="shared" si="46"/>
        <v>60000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</row>
    <row r="1417" spans="1:26" ht="15.75" customHeight="1" x14ac:dyDescent="0.25">
      <c r="A1417" s="23" t="s">
        <v>1173</v>
      </c>
      <c r="B1417" s="23" t="s">
        <v>509</v>
      </c>
      <c r="C1417" s="16" t="s">
        <v>1153</v>
      </c>
      <c r="D1417" s="16"/>
      <c r="E1417" s="217">
        <v>20000</v>
      </c>
      <c r="F1417" s="16">
        <f t="shared" si="46"/>
        <v>40000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</row>
    <row r="1418" spans="1:26" ht="15.75" customHeight="1" x14ac:dyDescent="0.25">
      <c r="A1418" s="227">
        <v>43770</v>
      </c>
      <c r="B1418" s="23" t="s">
        <v>593</v>
      </c>
      <c r="C1418" s="16" t="s">
        <v>1557</v>
      </c>
      <c r="D1418" s="16">
        <v>200000</v>
      </c>
      <c r="E1418" s="217"/>
      <c r="F1418" s="16">
        <f t="shared" si="46"/>
        <v>240000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</row>
    <row r="1419" spans="1:26" ht="15.75" customHeight="1" x14ac:dyDescent="0.25">
      <c r="A1419" s="227">
        <v>43770</v>
      </c>
      <c r="B1419" s="23" t="s">
        <v>761</v>
      </c>
      <c r="C1419" s="16" t="s">
        <v>1558</v>
      </c>
      <c r="D1419" s="16">
        <v>20000</v>
      </c>
      <c r="E1419" s="217"/>
      <c r="F1419" s="16">
        <f t="shared" si="46"/>
        <v>260000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</row>
    <row r="1420" spans="1:26" ht="15.75" customHeight="1" x14ac:dyDescent="0.25">
      <c r="A1420" s="227">
        <v>43770</v>
      </c>
      <c r="B1420" s="23"/>
      <c r="C1420" s="16" t="s">
        <v>1559</v>
      </c>
      <c r="D1420" s="16"/>
      <c r="E1420" s="217">
        <v>20000</v>
      </c>
      <c r="F1420" s="16">
        <f t="shared" si="46"/>
        <v>240000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</row>
    <row r="1421" spans="1:26" ht="15.75" customHeight="1" x14ac:dyDescent="0.25">
      <c r="A1421" s="23" t="s">
        <v>1560</v>
      </c>
      <c r="B1421" s="23" t="s">
        <v>680</v>
      </c>
      <c r="C1421" s="52" t="s">
        <v>1561</v>
      </c>
      <c r="D1421" s="16"/>
      <c r="E1421" s="217">
        <v>20000</v>
      </c>
      <c r="F1421" s="16">
        <f t="shared" si="46"/>
        <v>220000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</row>
    <row r="1422" spans="1:26" ht="15.75" customHeight="1" x14ac:dyDescent="0.25">
      <c r="A1422" s="44" t="s">
        <v>1562</v>
      </c>
      <c r="B1422" s="44" t="s">
        <v>590</v>
      </c>
      <c r="C1422" s="52" t="s">
        <v>1563</v>
      </c>
      <c r="D1422" s="16"/>
      <c r="E1422" s="217">
        <v>40000</v>
      </c>
      <c r="F1422" s="16">
        <f t="shared" si="46"/>
        <v>180000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</row>
    <row r="1423" spans="1:26" ht="15.75" customHeight="1" x14ac:dyDescent="0.25">
      <c r="A1423" s="23" t="s">
        <v>1182</v>
      </c>
      <c r="B1423" s="23" t="s">
        <v>515</v>
      </c>
      <c r="C1423" s="16" t="s">
        <v>1153</v>
      </c>
      <c r="D1423" s="16"/>
      <c r="E1423" s="217">
        <v>18333.330000000002</v>
      </c>
      <c r="F1423" s="16">
        <f t="shared" si="46"/>
        <v>161666.66999999998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</row>
    <row r="1424" spans="1:26" ht="15.75" customHeight="1" x14ac:dyDescent="0.25">
      <c r="A1424" s="23" t="s">
        <v>1183</v>
      </c>
      <c r="B1424" s="23" t="s">
        <v>516</v>
      </c>
      <c r="C1424" s="16" t="s">
        <v>1153</v>
      </c>
      <c r="D1424" s="16"/>
      <c r="E1424" s="217">
        <v>18333.330000000002</v>
      </c>
      <c r="F1424" s="16">
        <f t="shared" si="46"/>
        <v>143333.33999999997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</row>
    <row r="1425" spans="1:26" ht="15.75" customHeight="1" x14ac:dyDescent="0.25">
      <c r="A1425" s="23" t="s">
        <v>1234</v>
      </c>
      <c r="B1425" s="23" t="s">
        <v>1202</v>
      </c>
      <c r="C1425" s="16" t="s">
        <v>1153</v>
      </c>
      <c r="D1425" s="16"/>
      <c r="E1425" s="217">
        <v>18333.330000000002</v>
      </c>
      <c r="F1425" s="16">
        <f t="shared" si="46"/>
        <v>125000.00999999997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</row>
    <row r="1426" spans="1:26" ht="15.75" customHeight="1" x14ac:dyDescent="0.25">
      <c r="A1426" s="44" t="s">
        <v>1336</v>
      </c>
      <c r="B1426" s="44" t="s">
        <v>593</v>
      </c>
      <c r="C1426" s="52" t="s">
        <v>1564</v>
      </c>
      <c r="D1426" s="16">
        <v>200000</v>
      </c>
      <c r="E1426" s="217"/>
      <c r="F1426" s="16">
        <f t="shared" si="46"/>
        <v>325000.00999999995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</row>
    <row r="1427" spans="1:26" ht="15.75" customHeight="1" x14ac:dyDescent="0.25">
      <c r="A1427" s="23" t="s">
        <v>1336</v>
      </c>
      <c r="B1427" s="23" t="s">
        <v>761</v>
      </c>
      <c r="C1427" s="16" t="s">
        <v>1558</v>
      </c>
      <c r="D1427" s="16">
        <v>20000</v>
      </c>
      <c r="E1427" s="217"/>
      <c r="F1427" s="16">
        <f t="shared" si="46"/>
        <v>345000.00999999995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</row>
    <row r="1428" spans="1:26" ht="15.75" customHeight="1" x14ac:dyDescent="0.25">
      <c r="A1428" s="23" t="s">
        <v>1188</v>
      </c>
      <c r="B1428" s="23" t="s">
        <v>508</v>
      </c>
      <c r="C1428" s="16" t="s">
        <v>1153</v>
      </c>
      <c r="D1428" s="16"/>
      <c r="E1428" s="217">
        <v>18333.330000000002</v>
      </c>
      <c r="F1428" s="16">
        <f t="shared" si="46"/>
        <v>326666.67999999993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</row>
    <row r="1429" spans="1:26" ht="15.75" customHeight="1" x14ac:dyDescent="0.25">
      <c r="A1429" s="23" t="s">
        <v>1482</v>
      </c>
      <c r="B1429" s="23" t="s">
        <v>1155</v>
      </c>
      <c r="C1429" s="16" t="s">
        <v>1153</v>
      </c>
      <c r="D1429" s="16"/>
      <c r="E1429" s="217">
        <v>18333.330000000002</v>
      </c>
      <c r="F1429" s="16">
        <f t="shared" si="46"/>
        <v>308333.34999999992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</row>
    <row r="1430" spans="1:26" ht="15.75" customHeight="1" x14ac:dyDescent="0.25">
      <c r="A1430" s="23" t="s">
        <v>1190</v>
      </c>
      <c r="B1430" s="23" t="s">
        <v>1157</v>
      </c>
      <c r="C1430" s="16" t="s">
        <v>1153</v>
      </c>
      <c r="D1430" s="16"/>
      <c r="E1430" s="217">
        <v>18333.330000000002</v>
      </c>
      <c r="F1430" s="16">
        <f t="shared" si="46"/>
        <v>290000.0199999999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</row>
    <row r="1431" spans="1:26" ht="15.75" customHeight="1" x14ac:dyDescent="0.25">
      <c r="A1431" s="23" t="s">
        <v>1197</v>
      </c>
      <c r="B1431" s="23" t="s">
        <v>1167</v>
      </c>
      <c r="C1431" s="16" t="s">
        <v>1153</v>
      </c>
      <c r="D1431" s="16"/>
      <c r="E1431" s="217">
        <v>18333.330000000002</v>
      </c>
      <c r="F1431" s="16">
        <f t="shared" si="46"/>
        <v>271666.68999999989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</row>
    <row r="1432" spans="1:26" ht="15.75" customHeight="1" x14ac:dyDescent="0.25">
      <c r="A1432" s="225">
        <v>43959</v>
      </c>
      <c r="B1432" s="44" t="s">
        <v>590</v>
      </c>
      <c r="C1432" s="52" t="s">
        <v>1565</v>
      </c>
      <c r="D1432" s="16"/>
      <c r="E1432" s="217">
        <v>20000</v>
      </c>
      <c r="F1432" s="16">
        <f t="shared" si="46"/>
        <v>251666.68999999989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1:26" ht="15.75" customHeight="1" x14ac:dyDescent="0.25">
      <c r="A1433" s="231">
        <v>44115</v>
      </c>
      <c r="B1433" s="44" t="s">
        <v>590</v>
      </c>
      <c r="C1433" s="52" t="s">
        <v>837</v>
      </c>
      <c r="D1433" s="16"/>
      <c r="E1433" s="217">
        <v>20000</v>
      </c>
      <c r="F1433" s="16">
        <f t="shared" si="46"/>
        <v>231666.68999999989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1:26" ht="15.75" customHeight="1" x14ac:dyDescent="0.25">
      <c r="A1434" s="23" t="s">
        <v>1201</v>
      </c>
      <c r="B1434" s="23" t="s">
        <v>761</v>
      </c>
      <c r="C1434" s="52" t="s">
        <v>1246</v>
      </c>
      <c r="D1434" s="16"/>
      <c r="E1434" s="217">
        <v>231666.69</v>
      </c>
      <c r="F1434" s="16">
        <f t="shared" si="46"/>
        <v>0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1:26" ht="15.75" customHeight="1" x14ac:dyDescent="0.25">
      <c r="A1435" s="241">
        <v>44868</v>
      </c>
      <c r="B1435" s="31" t="s">
        <v>593</v>
      </c>
      <c r="C1435" s="58" t="s">
        <v>837</v>
      </c>
      <c r="D1435" s="43">
        <v>250000</v>
      </c>
      <c r="E1435" s="217"/>
      <c r="F1435" s="16">
        <f t="shared" si="46"/>
        <v>250000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1:26" ht="15.75" customHeight="1" x14ac:dyDescent="0.25">
      <c r="A1436" s="241">
        <v>44868</v>
      </c>
      <c r="B1436" s="23" t="s">
        <v>761</v>
      </c>
      <c r="C1436" s="16" t="s">
        <v>1558</v>
      </c>
      <c r="D1436" s="43">
        <v>25000</v>
      </c>
      <c r="E1436" s="217"/>
      <c r="F1436" s="16">
        <f t="shared" si="46"/>
        <v>275000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7" spans="1:26" ht="15.75" customHeight="1" x14ac:dyDescent="0.25">
      <c r="A1437" s="267">
        <v>44751</v>
      </c>
      <c r="B1437" s="23" t="s">
        <v>761</v>
      </c>
      <c r="C1437" s="43" t="s">
        <v>1566</v>
      </c>
      <c r="D1437" s="16"/>
      <c r="E1437" s="230">
        <v>137500</v>
      </c>
      <c r="F1437" s="16">
        <f t="shared" si="46"/>
        <v>137500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</row>
    <row r="1438" spans="1:26" ht="15.75" customHeight="1" x14ac:dyDescent="0.25">
      <c r="A1438" s="24" t="s">
        <v>1144</v>
      </c>
      <c r="B1438" s="23" t="s">
        <v>761</v>
      </c>
      <c r="C1438" s="43" t="s">
        <v>1567</v>
      </c>
      <c r="D1438" s="16"/>
      <c r="E1438" s="230">
        <v>91666.67</v>
      </c>
      <c r="F1438" s="16">
        <f t="shared" si="46"/>
        <v>45833.33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</row>
    <row r="1439" spans="1:26" ht="15.75" customHeight="1" x14ac:dyDescent="0.25">
      <c r="A1439" s="23"/>
      <c r="B1439" s="23"/>
      <c r="C1439" s="16"/>
      <c r="D1439" s="16"/>
      <c r="E1439" s="217"/>
      <c r="F1439" s="16">
        <f t="shared" si="46"/>
        <v>45833.33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</row>
    <row r="1440" spans="1:26" ht="15.75" customHeight="1" x14ac:dyDescent="0.25">
      <c r="A1440" s="23"/>
      <c r="B1440" s="23"/>
      <c r="C1440" s="16"/>
      <c r="D1440" s="16"/>
      <c r="E1440" s="217"/>
      <c r="F1440" s="16">
        <f t="shared" si="46"/>
        <v>45833.33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</row>
    <row r="1441" spans="1:26" ht="15.75" customHeight="1" x14ac:dyDescent="0.25">
      <c r="A1441" s="23"/>
      <c r="B1441" s="23"/>
      <c r="C1441" s="16"/>
      <c r="D1441" s="16"/>
      <c r="E1441" s="217"/>
      <c r="F1441" s="16">
        <f t="shared" si="46"/>
        <v>45833.33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</row>
    <row r="1442" spans="1:26" ht="15.75" customHeight="1" x14ac:dyDescent="0.25">
      <c r="A1442" s="23"/>
      <c r="B1442" s="23"/>
      <c r="C1442" s="16"/>
      <c r="D1442" s="16">
        <f t="shared" ref="D1442:E1442" si="47">SUM(D1407:D1436)</f>
        <v>935000</v>
      </c>
      <c r="E1442" s="217">
        <f t="shared" si="47"/>
        <v>660000.00000000012</v>
      </c>
      <c r="F1442" s="16"/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</row>
    <row r="1443" spans="1:26" ht="15.75" customHeight="1" x14ac:dyDescent="0.25">
      <c r="A1443" s="23"/>
      <c r="B1443" s="23"/>
      <c r="C1443" s="16"/>
      <c r="D1443" s="16"/>
      <c r="E1443" s="222" t="s">
        <v>12</v>
      </c>
      <c r="F1443" s="218">
        <f>F1441</f>
        <v>45833.33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</row>
    <row r="1444" spans="1:26" ht="15.75" customHeight="1" x14ac:dyDescent="0.25">
      <c r="A1444" s="23"/>
      <c r="B1444" s="23"/>
      <c r="C1444" s="16"/>
      <c r="D1444" s="16"/>
      <c r="E1444" s="217"/>
      <c r="F1444" s="218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</row>
    <row r="1445" spans="1:26" ht="15.75" customHeight="1" x14ac:dyDescent="0.25">
      <c r="A1445" s="23"/>
      <c r="B1445" s="23"/>
      <c r="C1445" s="16"/>
      <c r="D1445" s="16"/>
      <c r="E1445" s="217"/>
      <c r="F1445" s="218"/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</row>
    <row r="1446" spans="1:26" ht="15.75" customHeight="1" x14ac:dyDescent="0.25">
      <c r="A1446" s="23"/>
      <c r="B1446" s="23"/>
      <c r="C1446" s="218" t="s">
        <v>1146</v>
      </c>
      <c r="D1446" s="16"/>
      <c r="E1446" s="217"/>
      <c r="F1446" s="16"/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</row>
    <row r="1447" spans="1:26" ht="15.75" customHeight="1" x14ac:dyDescent="0.25">
      <c r="A1447" s="219" t="s">
        <v>1147</v>
      </c>
      <c r="B1447" s="23"/>
      <c r="C1447" s="219" t="s">
        <v>1568</v>
      </c>
      <c r="D1447" s="218" t="s">
        <v>1149</v>
      </c>
      <c r="E1447" s="222" t="s">
        <v>1353</v>
      </c>
      <c r="F1447" s="16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</row>
    <row r="1448" spans="1:26" ht="15.75" customHeight="1" x14ac:dyDescent="0.25">
      <c r="A1448" s="219" t="s">
        <v>549</v>
      </c>
      <c r="B1448" s="219" t="s">
        <v>550</v>
      </c>
      <c r="C1448" s="221" t="s">
        <v>551</v>
      </c>
      <c r="D1448" s="221" t="s">
        <v>552</v>
      </c>
      <c r="E1448" s="222" t="s">
        <v>553</v>
      </c>
      <c r="F1448" s="221" t="s">
        <v>554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</row>
    <row r="1449" spans="1:26" ht="15.75" customHeight="1" x14ac:dyDescent="0.25">
      <c r="A1449" s="23" t="s">
        <v>1220</v>
      </c>
      <c r="B1449" s="23" t="s">
        <v>1309</v>
      </c>
      <c r="C1449" s="16" t="s">
        <v>94</v>
      </c>
      <c r="D1449" s="16">
        <v>600000</v>
      </c>
      <c r="E1449" s="217"/>
      <c r="F1449" s="16">
        <f>D1449</f>
        <v>600000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</row>
    <row r="1450" spans="1:26" ht="15.75" customHeight="1" x14ac:dyDescent="0.25">
      <c r="A1450" s="23" t="s">
        <v>1220</v>
      </c>
      <c r="B1450" s="23" t="s">
        <v>761</v>
      </c>
      <c r="C1450" s="16" t="s">
        <v>1219</v>
      </c>
      <c r="D1450" s="16">
        <v>60000</v>
      </c>
      <c r="E1450" s="217"/>
      <c r="F1450" s="16">
        <f t="shared" ref="F1450:F1508" si="48">F1449+D1450-E1450</f>
        <v>660000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</row>
    <row r="1451" spans="1:26" ht="15.75" customHeight="1" x14ac:dyDescent="0.25">
      <c r="A1451" s="23" t="s">
        <v>1158</v>
      </c>
      <c r="B1451" s="23" t="s">
        <v>1159</v>
      </c>
      <c r="C1451" s="16" t="s">
        <v>1153</v>
      </c>
      <c r="D1451" s="16"/>
      <c r="E1451" s="217">
        <v>55000</v>
      </c>
      <c r="F1451" s="16">
        <f t="shared" si="48"/>
        <v>605000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</row>
    <row r="1452" spans="1:26" ht="15.75" customHeight="1" x14ac:dyDescent="0.25">
      <c r="A1452" s="23" t="s">
        <v>1160</v>
      </c>
      <c r="B1452" s="23" t="s">
        <v>1161</v>
      </c>
      <c r="C1452" s="16" t="s">
        <v>1153</v>
      </c>
      <c r="D1452" s="16"/>
      <c r="E1452" s="217">
        <v>55000</v>
      </c>
      <c r="F1452" s="16">
        <f t="shared" si="48"/>
        <v>550000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</row>
    <row r="1453" spans="1:26" ht="15.75" customHeight="1" x14ac:dyDescent="0.25">
      <c r="A1453" s="23" t="s">
        <v>1162</v>
      </c>
      <c r="B1453" s="23" t="s">
        <v>1163</v>
      </c>
      <c r="C1453" s="16" t="s">
        <v>1153</v>
      </c>
      <c r="D1453" s="16"/>
      <c r="E1453" s="217">
        <v>55000</v>
      </c>
      <c r="F1453" s="16">
        <f t="shared" si="48"/>
        <v>495000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</row>
    <row r="1454" spans="1:26" ht="15.75" customHeight="1" x14ac:dyDescent="0.25">
      <c r="A1454" s="23" t="s">
        <v>1164</v>
      </c>
      <c r="B1454" s="23" t="s">
        <v>1165</v>
      </c>
      <c r="C1454" s="16" t="s">
        <v>1153</v>
      </c>
      <c r="D1454" s="16"/>
      <c r="E1454" s="217">
        <v>55000</v>
      </c>
      <c r="F1454" s="16">
        <f t="shared" si="48"/>
        <v>440000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</row>
    <row r="1455" spans="1:26" ht="15.75" customHeight="1" x14ac:dyDescent="0.25">
      <c r="A1455" s="23" t="s">
        <v>1166</v>
      </c>
      <c r="B1455" s="23" t="s">
        <v>1167</v>
      </c>
      <c r="C1455" s="16" t="s">
        <v>1153</v>
      </c>
      <c r="D1455" s="16"/>
      <c r="E1455" s="217">
        <v>55000</v>
      </c>
      <c r="F1455" s="16">
        <f t="shared" si="48"/>
        <v>385000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</row>
    <row r="1456" spans="1:26" ht="15.75" customHeight="1" x14ac:dyDescent="0.25">
      <c r="A1456" s="23" t="s">
        <v>1168</v>
      </c>
      <c r="B1456" s="23" t="s">
        <v>1169</v>
      </c>
      <c r="C1456" s="16" t="s">
        <v>1153</v>
      </c>
      <c r="D1456" s="16"/>
      <c r="E1456" s="217">
        <v>55000</v>
      </c>
      <c r="F1456" s="16">
        <f t="shared" si="48"/>
        <v>330000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</row>
    <row r="1457" spans="1:26" ht="15.75" customHeight="1" x14ac:dyDescent="0.25">
      <c r="A1457" s="23" t="s">
        <v>1248</v>
      </c>
      <c r="B1457" s="23" t="s">
        <v>1184</v>
      </c>
      <c r="C1457" s="16" t="s">
        <v>1153</v>
      </c>
      <c r="D1457" s="16"/>
      <c r="E1457" s="217">
        <v>55000</v>
      </c>
      <c r="F1457" s="16">
        <f t="shared" si="48"/>
        <v>275000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</row>
    <row r="1458" spans="1:26" ht="15.75" customHeight="1" x14ac:dyDescent="0.25">
      <c r="A1458" s="23" t="s">
        <v>1569</v>
      </c>
      <c r="B1458" s="23" t="s">
        <v>596</v>
      </c>
      <c r="C1458" s="16" t="s">
        <v>1570</v>
      </c>
      <c r="D1458" s="16">
        <v>150000</v>
      </c>
      <c r="E1458" s="217"/>
      <c r="F1458" s="16">
        <f t="shared" si="48"/>
        <v>425000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</row>
    <row r="1459" spans="1:26" ht="15.75" customHeight="1" x14ac:dyDescent="0.25">
      <c r="A1459" s="23" t="s">
        <v>1569</v>
      </c>
      <c r="B1459" s="23" t="s">
        <v>761</v>
      </c>
      <c r="C1459" s="16" t="s">
        <v>1571</v>
      </c>
      <c r="D1459" s="16">
        <v>15000</v>
      </c>
      <c r="E1459" s="217"/>
      <c r="F1459" s="16">
        <f t="shared" si="48"/>
        <v>440000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</row>
    <row r="1460" spans="1:26" ht="15.75" customHeight="1" x14ac:dyDescent="0.25">
      <c r="A1460" s="23" t="s">
        <v>1225</v>
      </c>
      <c r="B1460" s="23" t="s">
        <v>1186</v>
      </c>
      <c r="C1460" s="16" t="s">
        <v>1153</v>
      </c>
      <c r="D1460" s="16"/>
      <c r="E1460" s="217">
        <v>55000</v>
      </c>
      <c r="F1460" s="16">
        <f t="shared" si="48"/>
        <v>385000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</row>
    <row r="1461" spans="1:26" ht="15.75" customHeight="1" x14ac:dyDescent="0.25">
      <c r="A1461" s="23" t="s">
        <v>1226</v>
      </c>
      <c r="B1461" s="23" t="s">
        <v>1202</v>
      </c>
      <c r="C1461" s="16" t="s">
        <v>1153</v>
      </c>
      <c r="D1461" s="16"/>
      <c r="E1461" s="217">
        <v>55000</v>
      </c>
      <c r="F1461" s="16">
        <f t="shared" si="48"/>
        <v>330000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</row>
    <row r="1462" spans="1:26" ht="15.75" customHeight="1" x14ac:dyDescent="0.25">
      <c r="A1462" s="23" t="s">
        <v>1172</v>
      </c>
      <c r="B1462" s="23" t="s">
        <v>508</v>
      </c>
      <c r="C1462" s="16" t="s">
        <v>1153</v>
      </c>
      <c r="D1462" s="16"/>
      <c r="E1462" s="217">
        <v>55000</v>
      </c>
      <c r="F1462" s="16">
        <f t="shared" si="48"/>
        <v>275000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</row>
    <row r="1463" spans="1:26" ht="15.75" customHeight="1" x14ac:dyDescent="0.25">
      <c r="A1463" s="23" t="s">
        <v>1173</v>
      </c>
      <c r="B1463" s="23" t="s">
        <v>509</v>
      </c>
      <c r="C1463" s="16" t="s">
        <v>1153</v>
      </c>
      <c r="D1463" s="16"/>
      <c r="E1463" s="217">
        <v>55000</v>
      </c>
      <c r="F1463" s="16">
        <f t="shared" si="48"/>
        <v>220000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</row>
    <row r="1464" spans="1:26" ht="15.75" customHeight="1" x14ac:dyDescent="0.25">
      <c r="A1464" s="23" t="s">
        <v>1174</v>
      </c>
      <c r="B1464" s="23" t="s">
        <v>510</v>
      </c>
      <c r="C1464" s="16" t="s">
        <v>1153</v>
      </c>
      <c r="D1464" s="16"/>
      <c r="E1464" s="217">
        <v>55000</v>
      </c>
      <c r="F1464" s="16">
        <f t="shared" si="48"/>
        <v>165000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</row>
    <row r="1465" spans="1:26" ht="15.75" customHeight="1" x14ac:dyDescent="0.25">
      <c r="A1465" s="227">
        <v>43649</v>
      </c>
      <c r="B1465" s="44" t="s">
        <v>1572</v>
      </c>
      <c r="C1465" s="52" t="s">
        <v>1573</v>
      </c>
      <c r="D1465" s="16">
        <v>70000</v>
      </c>
      <c r="E1465" s="217"/>
      <c r="F1465" s="16">
        <f t="shared" si="48"/>
        <v>235000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</row>
    <row r="1466" spans="1:26" ht="15.75" customHeight="1" x14ac:dyDescent="0.25">
      <c r="A1466" s="227">
        <v>43649</v>
      </c>
      <c r="B1466" s="23" t="s">
        <v>761</v>
      </c>
      <c r="C1466" s="16" t="s">
        <v>1571</v>
      </c>
      <c r="D1466" s="266">
        <v>7000</v>
      </c>
      <c r="E1466" s="217"/>
      <c r="F1466" s="16">
        <f t="shared" si="48"/>
        <v>242000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</row>
    <row r="1467" spans="1:26" ht="15.75" customHeight="1" x14ac:dyDescent="0.25">
      <c r="A1467" s="23" t="s">
        <v>1175</v>
      </c>
      <c r="B1467" s="23" t="s">
        <v>511</v>
      </c>
      <c r="C1467" s="16" t="s">
        <v>1153</v>
      </c>
      <c r="D1467" s="16"/>
      <c r="E1467" s="217">
        <v>24200</v>
      </c>
      <c r="F1467" s="16">
        <f t="shared" si="48"/>
        <v>217800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</row>
    <row r="1468" spans="1:26" ht="15.75" customHeight="1" x14ac:dyDescent="0.25">
      <c r="A1468" s="23" t="s">
        <v>1176</v>
      </c>
      <c r="B1468" s="23" t="s">
        <v>4</v>
      </c>
      <c r="C1468" s="16" t="s">
        <v>1153</v>
      </c>
      <c r="D1468" s="16"/>
      <c r="E1468" s="217">
        <v>24200</v>
      </c>
      <c r="F1468" s="16">
        <f t="shared" si="48"/>
        <v>193600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</row>
    <row r="1469" spans="1:26" ht="15.75" customHeight="1" x14ac:dyDescent="0.25">
      <c r="A1469" s="23" t="s">
        <v>1177</v>
      </c>
      <c r="B1469" s="23" t="s">
        <v>5</v>
      </c>
      <c r="C1469" s="16" t="s">
        <v>1153</v>
      </c>
      <c r="D1469" s="16"/>
      <c r="E1469" s="217">
        <v>24200</v>
      </c>
      <c r="F1469" s="16">
        <f t="shared" si="48"/>
        <v>169400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</row>
    <row r="1470" spans="1:26" ht="15.75" customHeight="1" x14ac:dyDescent="0.25">
      <c r="A1470" s="23" t="s">
        <v>1178</v>
      </c>
      <c r="B1470" s="23" t="s">
        <v>6</v>
      </c>
      <c r="C1470" s="16" t="s">
        <v>1153</v>
      </c>
      <c r="D1470" s="16"/>
      <c r="E1470" s="217">
        <v>24200</v>
      </c>
      <c r="F1470" s="16">
        <f t="shared" si="48"/>
        <v>145200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</row>
    <row r="1471" spans="1:26" ht="15.75" customHeight="1" x14ac:dyDescent="0.25">
      <c r="A1471" s="23" t="s">
        <v>1181</v>
      </c>
      <c r="B1471" s="23" t="s">
        <v>514</v>
      </c>
      <c r="C1471" s="16" t="s">
        <v>1153</v>
      </c>
      <c r="D1471" s="16"/>
      <c r="E1471" s="217">
        <v>24200</v>
      </c>
      <c r="F1471" s="16">
        <f t="shared" si="48"/>
        <v>121000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</row>
    <row r="1472" spans="1:26" ht="15.75" customHeight="1" x14ac:dyDescent="0.25">
      <c r="A1472" s="44" t="s">
        <v>1183</v>
      </c>
      <c r="B1472" s="44" t="s">
        <v>1184</v>
      </c>
      <c r="C1472" s="16" t="s">
        <v>1153</v>
      </c>
      <c r="D1472" s="16"/>
      <c r="E1472" s="217">
        <v>30250</v>
      </c>
      <c r="F1472" s="16">
        <f t="shared" si="48"/>
        <v>90750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</row>
    <row r="1473" spans="1:26" ht="15.75" customHeight="1" x14ac:dyDescent="0.25">
      <c r="A1473" s="23" t="s">
        <v>1185</v>
      </c>
      <c r="B1473" s="23" t="s">
        <v>1186</v>
      </c>
      <c r="C1473" s="16" t="s">
        <v>1153</v>
      </c>
      <c r="D1473" s="16"/>
      <c r="E1473" s="217">
        <v>30250</v>
      </c>
      <c r="F1473" s="16">
        <f t="shared" si="48"/>
        <v>60500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</row>
    <row r="1474" spans="1:26" ht="15.75" customHeight="1" x14ac:dyDescent="0.25">
      <c r="A1474" s="23" t="s">
        <v>1234</v>
      </c>
      <c r="B1474" s="23" t="s">
        <v>1202</v>
      </c>
      <c r="C1474" s="16" t="s">
        <v>1153</v>
      </c>
      <c r="D1474" s="16"/>
      <c r="E1474" s="217">
        <v>30250</v>
      </c>
      <c r="F1474" s="16">
        <f t="shared" si="48"/>
        <v>30250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</row>
    <row r="1475" spans="1:26" ht="15.75" customHeight="1" x14ac:dyDescent="0.25">
      <c r="A1475" s="44" t="s">
        <v>1574</v>
      </c>
      <c r="B1475" s="44" t="s">
        <v>596</v>
      </c>
      <c r="C1475" s="52" t="s">
        <v>906</v>
      </c>
      <c r="D1475" s="16"/>
      <c r="E1475" s="217">
        <v>50000</v>
      </c>
      <c r="F1475" s="16">
        <f t="shared" si="48"/>
        <v>-19750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</row>
    <row r="1476" spans="1:26" ht="15.75" customHeight="1" x14ac:dyDescent="0.25">
      <c r="A1476" s="23" t="s">
        <v>1188</v>
      </c>
      <c r="B1476" s="23" t="s">
        <v>1189</v>
      </c>
      <c r="C1476" s="16" t="s">
        <v>1153</v>
      </c>
      <c r="D1476" s="16"/>
      <c r="E1476" s="217">
        <v>30250</v>
      </c>
      <c r="F1476" s="16">
        <f t="shared" si="48"/>
        <v>-50000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</row>
    <row r="1477" spans="1:26" ht="15.75" customHeight="1" x14ac:dyDescent="0.25">
      <c r="A1477" s="225">
        <v>44024</v>
      </c>
      <c r="B1477" s="44" t="s">
        <v>593</v>
      </c>
      <c r="C1477" s="52" t="s">
        <v>1575</v>
      </c>
      <c r="D1477" s="16">
        <v>600000</v>
      </c>
      <c r="E1477" s="217"/>
      <c r="F1477" s="16">
        <f t="shared" si="48"/>
        <v>550000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</row>
    <row r="1478" spans="1:26" ht="15.75" customHeight="1" x14ac:dyDescent="0.25">
      <c r="A1478" s="231">
        <v>44024</v>
      </c>
      <c r="B1478" s="23" t="s">
        <v>761</v>
      </c>
      <c r="C1478" s="16" t="s">
        <v>1571</v>
      </c>
      <c r="D1478" s="16">
        <v>60000</v>
      </c>
      <c r="E1478" s="217"/>
      <c r="F1478" s="16">
        <f t="shared" si="48"/>
        <v>610000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</row>
    <row r="1479" spans="1:26" ht="15.75" customHeight="1" x14ac:dyDescent="0.25">
      <c r="A1479" s="44" t="s">
        <v>1576</v>
      </c>
      <c r="B1479" s="44" t="s">
        <v>596</v>
      </c>
      <c r="C1479" s="52" t="s">
        <v>1577</v>
      </c>
      <c r="D1479" s="16"/>
      <c r="E1479" s="217">
        <v>100000</v>
      </c>
      <c r="F1479" s="16">
        <f t="shared" si="48"/>
        <v>510000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</row>
    <row r="1480" spans="1:26" ht="15.75" customHeight="1" x14ac:dyDescent="0.25">
      <c r="A1480" s="23" t="s">
        <v>1203</v>
      </c>
      <c r="B1480" s="23" t="s">
        <v>1203</v>
      </c>
      <c r="C1480" s="16" t="s">
        <v>1153</v>
      </c>
      <c r="D1480" s="16"/>
      <c r="E1480" s="217">
        <v>56000</v>
      </c>
      <c r="F1480" s="16">
        <f t="shared" si="48"/>
        <v>454000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</row>
    <row r="1481" spans="1:26" ht="15.75" customHeight="1" x14ac:dyDescent="0.25">
      <c r="A1481" s="23" t="s">
        <v>1204</v>
      </c>
      <c r="B1481" s="23" t="s">
        <v>1204</v>
      </c>
      <c r="C1481" s="16" t="s">
        <v>1153</v>
      </c>
      <c r="D1481" s="16"/>
      <c r="E1481" s="217">
        <v>56000</v>
      </c>
      <c r="F1481" s="16">
        <f t="shared" si="48"/>
        <v>398000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</row>
    <row r="1482" spans="1:26" ht="15.75" customHeight="1" x14ac:dyDescent="0.25">
      <c r="A1482" s="23" t="s">
        <v>1205</v>
      </c>
      <c r="B1482" s="23" t="s">
        <v>1205</v>
      </c>
      <c r="C1482" s="16" t="s">
        <v>1153</v>
      </c>
      <c r="D1482" s="16"/>
      <c r="E1482" s="217">
        <v>56000</v>
      </c>
      <c r="F1482" s="16">
        <f t="shared" si="48"/>
        <v>342000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</row>
    <row r="1483" spans="1:26" ht="15.75" customHeight="1" x14ac:dyDescent="0.25">
      <c r="A1483" s="23" t="s">
        <v>1206</v>
      </c>
      <c r="B1483" s="23" t="s">
        <v>1206</v>
      </c>
      <c r="C1483" s="16" t="s">
        <v>1153</v>
      </c>
      <c r="D1483" s="16"/>
      <c r="E1483" s="217">
        <v>56000</v>
      </c>
      <c r="F1483" s="16">
        <f t="shared" si="48"/>
        <v>286000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</row>
    <row r="1484" spans="1:26" ht="15.75" customHeight="1" x14ac:dyDescent="0.25">
      <c r="A1484" s="23" t="s">
        <v>1207</v>
      </c>
      <c r="B1484" s="23" t="s">
        <v>1207</v>
      </c>
      <c r="C1484" s="16" t="s">
        <v>1153</v>
      </c>
      <c r="D1484" s="16"/>
      <c r="E1484" s="217">
        <v>56000</v>
      </c>
      <c r="F1484" s="16">
        <f t="shared" si="48"/>
        <v>230000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</row>
    <row r="1485" spans="1:26" ht="15.75" customHeight="1" x14ac:dyDescent="0.25">
      <c r="A1485" s="23" t="s">
        <v>1208</v>
      </c>
      <c r="B1485" s="23" t="s">
        <v>1208</v>
      </c>
      <c r="C1485" s="16" t="s">
        <v>1153</v>
      </c>
      <c r="D1485" s="16"/>
      <c r="E1485" s="217">
        <v>56000</v>
      </c>
      <c r="F1485" s="16">
        <f t="shared" si="48"/>
        <v>174000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</row>
    <row r="1486" spans="1:26" ht="15.75" customHeight="1" x14ac:dyDescent="0.25">
      <c r="A1486" s="23" t="s">
        <v>1209</v>
      </c>
      <c r="B1486" s="23" t="s">
        <v>1209</v>
      </c>
      <c r="C1486" s="16" t="s">
        <v>1153</v>
      </c>
      <c r="D1486" s="16"/>
      <c r="E1486" s="217">
        <v>56000</v>
      </c>
      <c r="F1486" s="16">
        <f t="shared" si="48"/>
        <v>118000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</row>
    <row r="1487" spans="1:26" ht="15.75" customHeight="1" x14ac:dyDescent="0.25">
      <c r="A1487" s="23" t="s">
        <v>1210</v>
      </c>
      <c r="B1487" s="23" t="s">
        <v>1210</v>
      </c>
      <c r="C1487" s="16" t="s">
        <v>1153</v>
      </c>
      <c r="D1487" s="16"/>
      <c r="E1487" s="217">
        <v>56000</v>
      </c>
      <c r="F1487" s="16">
        <f t="shared" si="48"/>
        <v>62000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</row>
    <row r="1488" spans="1:26" ht="15.75" customHeight="1" x14ac:dyDescent="0.25">
      <c r="A1488" s="23" t="s">
        <v>1211</v>
      </c>
      <c r="B1488" s="23" t="s">
        <v>1211</v>
      </c>
      <c r="C1488" s="16" t="s">
        <v>1153</v>
      </c>
      <c r="D1488" s="16"/>
      <c r="E1488" s="217">
        <v>62000</v>
      </c>
      <c r="F1488" s="16">
        <f t="shared" si="48"/>
        <v>0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</row>
    <row r="1489" spans="1:26" ht="15.75" customHeight="1" x14ac:dyDescent="0.25">
      <c r="A1489" s="44" t="s">
        <v>1578</v>
      </c>
      <c r="B1489" s="44" t="s">
        <v>596</v>
      </c>
      <c r="C1489" s="52" t="s">
        <v>1577</v>
      </c>
      <c r="D1489" s="16">
        <v>62000</v>
      </c>
      <c r="E1489" s="217"/>
      <c r="F1489" s="16">
        <f t="shared" si="48"/>
        <v>62000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</row>
    <row r="1490" spans="1:26" ht="15.75" customHeight="1" x14ac:dyDescent="0.25">
      <c r="A1490" s="225">
        <v>44208</v>
      </c>
      <c r="B1490" s="44" t="s">
        <v>596</v>
      </c>
      <c r="C1490" s="52" t="s">
        <v>1577</v>
      </c>
      <c r="D1490" s="16">
        <v>62000</v>
      </c>
      <c r="E1490" s="217"/>
      <c r="F1490" s="16">
        <f t="shared" si="48"/>
        <v>124000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</row>
    <row r="1491" spans="1:26" ht="15.75" customHeight="1" x14ac:dyDescent="0.25">
      <c r="A1491" s="44" t="s">
        <v>1212</v>
      </c>
      <c r="B1491" s="44" t="s">
        <v>1212</v>
      </c>
      <c r="C1491" s="16" t="s">
        <v>1153</v>
      </c>
      <c r="D1491" s="16"/>
      <c r="E1491" s="217">
        <v>62000</v>
      </c>
      <c r="F1491" s="16">
        <f t="shared" si="48"/>
        <v>62000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</row>
    <row r="1492" spans="1:26" ht="15.75" customHeight="1" x14ac:dyDescent="0.25">
      <c r="A1492" s="44" t="s">
        <v>1213</v>
      </c>
      <c r="B1492" s="44" t="s">
        <v>1213</v>
      </c>
      <c r="C1492" s="16" t="s">
        <v>1153</v>
      </c>
      <c r="D1492" s="16"/>
      <c r="E1492" s="217">
        <v>62000</v>
      </c>
      <c r="F1492" s="16">
        <f t="shared" si="48"/>
        <v>0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</row>
    <row r="1493" spans="1:26" ht="15.75" customHeight="1" x14ac:dyDescent="0.25">
      <c r="A1493" s="40" t="s">
        <v>673</v>
      </c>
      <c r="B1493" s="124" t="s">
        <v>596</v>
      </c>
      <c r="C1493" s="52" t="s">
        <v>1575</v>
      </c>
      <c r="D1493" s="43">
        <v>170000</v>
      </c>
      <c r="E1493" s="217"/>
      <c r="F1493" s="16">
        <f t="shared" si="48"/>
        <v>170000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</row>
    <row r="1494" spans="1:26" ht="15.75" customHeight="1" x14ac:dyDescent="0.25">
      <c r="A1494" s="40" t="s">
        <v>673</v>
      </c>
      <c r="B1494" s="23" t="s">
        <v>761</v>
      </c>
      <c r="C1494" s="16" t="s">
        <v>1571</v>
      </c>
      <c r="D1494" s="43">
        <v>17000</v>
      </c>
      <c r="E1494" s="217"/>
      <c r="F1494" s="16">
        <f t="shared" si="48"/>
        <v>187000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</row>
    <row r="1495" spans="1:26" ht="15.75" customHeight="1" x14ac:dyDescent="0.25">
      <c r="A1495" s="228">
        <v>44682</v>
      </c>
      <c r="B1495" s="229">
        <v>44682</v>
      </c>
      <c r="C1495" s="16" t="s">
        <v>1153</v>
      </c>
      <c r="D1495" s="16"/>
      <c r="E1495" s="230">
        <v>18700</v>
      </c>
      <c r="F1495" s="16">
        <f t="shared" si="48"/>
        <v>168300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</row>
    <row r="1496" spans="1:26" ht="15.75" customHeight="1" x14ac:dyDescent="0.25">
      <c r="A1496" s="228">
        <v>44713</v>
      </c>
      <c r="B1496" s="228">
        <v>44713</v>
      </c>
      <c r="C1496" s="16" t="s">
        <v>1153</v>
      </c>
      <c r="D1496" s="16"/>
      <c r="E1496" s="230">
        <v>18700</v>
      </c>
      <c r="F1496" s="16">
        <f t="shared" si="48"/>
        <v>149600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</row>
    <row r="1497" spans="1:26" ht="15.75" customHeight="1" x14ac:dyDescent="0.25">
      <c r="A1497" s="228">
        <v>44743</v>
      </c>
      <c r="B1497" s="228">
        <v>44743</v>
      </c>
      <c r="C1497" s="16" t="s">
        <v>1153</v>
      </c>
      <c r="D1497" s="16"/>
      <c r="E1497" s="230">
        <v>18700</v>
      </c>
      <c r="F1497" s="16">
        <f t="shared" si="48"/>
        <v>130900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</row>
    <row r="1498" spans="1:26" ht="15.75" customHeight="1" x14ac:dyDescent="0.25">
      <c r="A1498" s="228">
        <v>44774</v>
      </c>
      <c r="B1498" s="228">
        <v>44774</v>
      </c>
      <c r="C1498" s="16" t="s">
        <v>1153</v>
      </c>
      <c r="D1498" s="16"/>
      <c r="E1498" s="230">
        <v>18700</v>
      </c>
      <c r="F1498" s="16">
        <f t="shared" si="48"/>
        <v>112200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</row>
    <row r="1499" spans="1:26" ht="15.75" customHeight="1" x14ac:dyDescent="0.25">
      <c r="A1499" s="24" t="s">
        <v>1292</v>
      </c>
      <c r="B1499" s="24" t="s">
        <v>1292</v>
      </c>
      <c r="C1499" s="16" t="s">
        <v>1153</v>
      </c>
      <c r="D1499" s="16"/>
      <c r="E1499" s="230">
        <v>18700</v>
      </c>
      <c r="F1499" s="16">
        <f t="shared" si="48"/>
        <v>93500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</row>
    <row r="1500" spans="1:26" ht="15.75" customHeight="1" x14ac:dyDescent="0.25">
      <c r="A1500" s="238">
        <v>44835</v>
      </c>
      <c r="B1500" s="238">
        <v>44835</v>
      </c>
      <c r="C1500" s="13" t="s">
        <v>1153</v>
      </c>
      <c r="D1500" s="16"/>
      <c r="E1500" s="230">
        <v>18700</v>
      </c>
      <c r="F1500" s="16">
        <f t="shared" si="48"/>
        <v>74800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</row>
    <row r="1501" spans="1:26" ht="15.75" customHeight="1" x14ac:dyDescent="0.25">
      <c r="A1501" s="238">
        <v>44866</v>
      </c>
      <c r="B1501" s="238">
        <v>44866</v>
      </c>
      <c r="C1501" s="43" t="s">
        <v>1153</v>
      </c>
      <c r="D1501" s="16"/>
      <c r="E1501" s="230">
        <v>18700</v>
      </c>
      <c r="F1501" s="16">
        <f t="shared" si="48"/>
        <v>56100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</row>
    <row r="1502" spans="1:26" ht="15.75" customHeight="1" x14ac:dyDescent="0.25">
      <c r="A1502" s="238">
        <v>44896</v>
      </c>
      <c r="B1502" s="238">
        <v>44896</v>
      </c>
      <c r="C1502" s="43" t="s">
        <v>1153</v>
      </c>
      <c r="D1502" s="16"/>
      <c r="E1502" s="230">
        <v>18700</v>
      </c>
      <c r="F1502" s="16">
        <f t="shared" si="48"/>
        <v>37400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</row>
    <row r="1503" spans="1:26" ht="15.75" customHeight="1" x14ac:dyDescent="0.25">
      <c r="A1503" s="23"/>
      <c r="B1503" s="23"/>
      <c r="C1503" s="16"/>
      <c r="D1503" s="16"/>
      <c r="E1503" s="217"/>
      <c r="F1503" s="16">
        <f t="shared" si="48"/>
        <v>37400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</row>
    <row r="1504" spans="1:26" ht="15.75" customHeight="1" x14ac:dyDescent="0.25">
      <c r="A1504" s="23"/>
      <c r="B1504" s="23"/>
      <c r="C1504" s="16"/>
      <c r="D1504" s="16"/>
      <c r="E1504" s="217"/>
      <c r="F1504" s="16">
        <f t="shared" si="48"/>
        <v>37400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</row>
    <row r="1505" spans="1:26" ht="15.75" customHeight="1" x14ac:dyDescent="0.25">
      <c r="A1505" s="23"/>
      <c r="B1505" s="23"/>
      <c r="C1505" s="16"/>
      <c r="D1505" s="16"/>
      <c r="E1505" s="217"/>
      <c r="F1505" s="16">
        <f t="shared" si="48"/>
        <v>37400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</row>
    <row r="1506" spans="1:26" ht="15.75" customHeight="1" x14ac:dyDescent="0.25">
      <c r="A1506" s="23"/>
      <c r="B1506" s="23"/>
      <c r="C1506" s="16"/>
      <c r="D1506" s="16"/>
      <c r="E1506" s="217"/>
      <c r="F1506" s="16">
        <f t="shared" si="48"/>
        <v>37400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</row>
    <row r="1507" spans="1:26" ht="15.75" customHeight="1" x14ac:dyDescent="0.25">
      <c r="A1507" s="23"/>
      <c r="B1507" s="23"/>
      <c r="C1507" s="16"/>
      <c r="D1507" s="16"/>
      <c r="E1507" s="217"/>
      <c r="F1507" s="16">
        <f t="shared" si="48"/>
        <v>37400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</row>
    <row r="1508" spans="1:26" ht="15.75" customHeight="1" x14ac:dyDescent="0.25">
      <c r="A1508" s="23"/>
      <c r="B1508" s="23"/>
      <c r="C1508" s="16"/>
      <c r="D1508" s="16"/>
      <c r="E1508" s="217"/>
      <c r="F1508" s="16">
        <f t="shared" si="48"/>
        <v>37400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</row>
    <row r="1509" spans="1:26" ht="15.75" customHeight="1" x14ac:dyDescent="0.25">
      <c r="A1509" s="23"/>
      <c r="B1509" s="23"/>
      <c r="C1509" s="16"/>
      <c r="D1509" s="16"/>
      <c r="E1509" s="217"/>
      <c r="F1509" s="16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</row>
    <row r="1510" spans="1:26" ht="15.75" customHeight="1" x14ac:dyDescent="0.25">
      <c r="A1510" s="23"/>
      <c r="B1510" s="23"/>
      <c r="C1510" s="16"/>
      <c r="D1510" s="16"/>
      <c r="E1510" s="222" t="s">
        <v>12</v>
      </c>
      <c r="F1510" s="218">
        <f>F1508</f>
        <v>37400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</row>
    <row r="1511" spans="1:26" ht="15.75" customHeight="1" x14ac:dyDescent="0.25">
      <c r="A1511" s="23"/>
      <c r="B1511" s="23"/>
      <c r="C1511" s="16"/>
      <c r="D1511" s="16"/>
      <c r="E1511" s="217"/>
      <c r="F1511" s="218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</row>
    <row r="1512" spans="1:26" ht="15.75" customHeight="1" x14ac:dyDescent="0.25">
      <c r="A1512" s="23"/>
      <c r="B1512" s="23"/>
      <c r="C1512" s="16"/>
      <c r="D1512" s="16"/>
      <c r="E1512" s="217"/>
      <c r="F1512" s="218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</row>
    <row r="1513" spans="1:26" ht="15.75" customHeight="1" x14ac:dyDescent="0.25">
      <c r="A1513" s="23"/>
      <c r="B1513" s="23"/>
      <c r="C1513" s="218" t="s">
        <v>1146</v>
      </c>
      <c r="D1513" s="16"/>
      <c r="E1513" s="217"/>
      <c r="F1513" s="16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</row>
    <row r="1514" spans="1:26" ht="15.75" customHeight="1" x14ac:dyDescent="0.25">
      <c r="A1514" s="219" t="s">
        <v>1147</v>
      </c>
      <c r="B1514" s="23" t="s">
        <v>1579</v>
      </c>
      <c r="C1514" s="219" t="s">
        <v>1580</v>
      </c>
      <c r="D1514" s="218" t="s">
        <v>1149</v>
      </c>
      <c r="E1514" s="222" t="s">
        <v>1353</v>
      </c>
      <c r="F1514" s="16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</row>
    <row r="1515" spans="1:26" ht="15.75" customHeight="1" x14ac:dyDescent="0.25">
      <c r="A1515" s="219" t="s">
        <v>549</v>
      </c>
      <c r="B1515" s="219" t="s">
        <v>550</v>
      </c>
      <c r="C1515" s="221" t="s">
        <v>551</v>
      </c>
      <c r="D1515" s="221" t="s">
        <v>552</v>
      </c>
      <c r="E1515" s="222" t="s">
        <v>553</v>
      </c>
      <c r="F1515" s="221" t="s">
        <v>554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</row>
    <row r="1516" spans="1:26" ht="15.75" customHeight="1" x14ac:dyDescent="0.25">
      <c r="A1516" s="23" t="s">
        <v>1220</v>
      </c>
      <c r="B1516" s="23" t="s">
        <v>1309</v>
      </c>
      <c r="C1516" s="16" t="s">
        <v>1580</v>
      </c>
      <c r="D1516" s="16">
        <v>800000</v>
      </c>
      <c r="E1516" s="217"/>
      <c r="F1516" s="16">
        <f>D1516</f>
        <v>800000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</row>
    <row r="1517" spans="1:26" ht="15.75" customHeight="1" x14ac:dyDescent="0.25">
      <c r="A1517" s="23" t="s">
        <v>1220</v>
      </c>
      <c r="B1517" s="23" t="s">
        <v>761</v>
      </c>
      <c r="C1517" s="16" t="s">
        <v>1219</v>
      </c>
      <c r="D1517" s="16">
        <v>80000</v>
      </c>
      <c r="E1517" s="217"/>
      <c r="F1517" s="16">
        <f t="shared" ref="F1517:F1591" si="49">F1516+D1517-E1517</f>
        <v>880000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</row>
    <row r="1518" spans="1:26" ht="15.75" customHeight="1" x14ac:dyDescent="0.25">
      <c r="A1518" s="23" t="s">
        <v>1158</v>
      </c>
      <c r="B1518" s="23" t="s">
        <v>1159</v>
      </c>
      <c r="C1518" s="16" t="s">
        <v>1153</v>
      </c>
      <c r="D1518" s="16"/>
      <c r="E1518" s="217">
        <v>73333.33</v>
      </c>
      <c r="F1518" s="16">
        <f t="shared" si="49"/>
        <v>806666.67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</row>
    <row r="1519" spans="1:26" ht="15.75" customHeight="1" x14ac:dyDescent="0.25">
      <c r="A1519" s="23" t="s">
        <v>1311</v>
      </c>
      <c r="B1519" s="23" t="s">
        <v>1161</v>
      </c>
      <c r="C1519" s="16" t="s">
        <v>1153</v>
      </c>
      <c r="D1519" s="16"/>
      <c r="E1519" s="217">
        <v>73333.33</v>
      </c>
      <c r="F1519" s="16">
        <f t="shared" si="49"/>
        <v>733333.34000000008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</row>
    <row r="1520" spans="1:26" ht="15.75" customHeight="1" x14ac:dyDescent="0.25">
      <c r="A1520" s="23" t="s">
        <v>1162</v>
      </c>
      <c r="B1520" s="23" t="s">
        <v>1163</v>
      </c>
      <c r="C1520" s="16" t="s">
        <v>1153</v>
      </c>
      <c r="D1520" s="16"/>
      <c r="E1520" s="217">
        <v>73333.33</v>
      </c>
      <c r="F1520" s="16">
        <f t="shared" si="49"/>
        <v>660000.01000000013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</row>
    <row r="1521" spans="1:26" ht="15.75" customHeight="1" x14ac:dyDescent="0.25">
      <c r="A1521" s="23" t="s">
        <v>1164</v>
      </c>
      <c r="B1521" s="23" t="s">
        <v>1165</v>
      </c>
      <c r="C1521" s="16" t="s">
        <v>1153</v>
      </c>
      <c r="D1521" s="16"/>
      <c r="E1521" s="217">
        <v>73333.33</v>
      </c>
      <c r="F1521" s="16">
        <f t="shared" si="49"/>
        <v>586666.68000000017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</row>
    <row r="1522" spans="1:26" ht="15.75" customHeight="1" x14ac:dyDescent="0.25">
      <c r="A1522" s="23" t="s">
        <v>1166</v>
      </c>
      <c r="B1522" s="23" t="s">
        <v>1167</v>
      </c>
      <c r="C1522" s="16" t="s">
        <v>1153</v>
      </c>
      <c r="D1522" s="16"/>
      <c r="E1522" s="217">
        <v>73333.33</v>
      </c>
      <c r="F1522" s="16">
        <f t="shared" si="49"/>
        <v>513333.35000000015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</row>
    <row r="1523" spans="1:26" ht="15.75" customHeight="1" x14ac:dyDescent="0.25">
      <c r="A1523" s="23" t="s">
        <v>1168</v>
      </c>
      <c r="B1523" s="23" t="s">
        <v>1169</v>
      </c>
      <c r="C1523" s="16" t="s">
        <v>1153</v>
      </c>
      <c r="D1523" s="16"/>
      <c r="E1523" s="217">
        <v>73333.33</v>
      </c>
      <c r="F1523" s="16">
        <f t="shared" si="49"/>
        <v>440000.02000000014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</row>
    <row r="1524" spans="1:26" ht="15.75" customHeight="1" x14ac:dyDescent="0.25">
      <c r="A1524" s="23" t="s">
        <v>1248</v>
      </c>
      <c r="B1524" s="23" t="s">
        <v>1184</v>
      </c>
      <c r="C1524" s="16" t="s">
        <v>1153</v>
      </c>
      <c r="D1524" s="16"/>
      <c r="E1524" s="217">
        <v>73333.33</v>
      </c>
      <c r="F1524" s="16">
        <f t="shared" si="49"/>
        <v>366666.69000000012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</row>
    <row r="1525" spans="1:26" ht="15.75" customHeight="1" x14ac:dyDescent="0.25">
      <c r="A1525" s="23" t="s">
        <v>1225</v>
      </c>
      <c r="B1525" s="23" t="s">
        <v>1186</v>
      </c>
      <c r="C1525" s="16" t="s">
        <v>1153</v>
      </c>
      <c r="D1525" s="16"/>
      <c r="E1525" s="217">
        <v>73333.33</v>
      </c>
      <c r="F1525" s="16">
        <f t="shared" si="49"/>
        <v>293333.3600000001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</row>
    <row r="1526" spans="1:26" ht="15.75" customHeight="1" x14ac:dyDescent="0.25">
      <c r="A1526" s="23" t="s">
        <v>1226</v>
      </c>
      <c r="B1526" s="23" t="s">
        <v>1202</v>
      </c>
      <c r="C1526" s="16" t="s">
        <v>1153</v>
      </c>
      <c r="D1526" s="16"/>
      <c r="E1526" s="217">
        <v>73333.33</v>
      </c>
      <c r="F1526" s="16">
        <f t="shared" si="49"/>
        <v>220000.03000000009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</row>
    <row r="1527" spans="1:26" ht="15.75" customHeight="1" x14ac:dyDescent="0.25">
      <c r="A1527" s="23">
        <v>43647</v>
      </c>
      <c r="B1527" s="23" t="s">
        <v>593</v>
      </c>
      <c r="C1527" s="16" t="s">
        <v>1581</v>
      </c>
      <c r="D1527" s="16">
        <v>300000</v>
      </c>
      <c r="E1527" s="217"/>
      <c r="F1527" s="16">
        <f t="shared" si="49"/>
        <v>520000.03000000009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</row>
    <row r="1528" spans="1:26" ht="15.75" customHeight="1" x14ac:dyDescent="0.25">
      <c r="A1528" s="23">
        <v>43647</v>
      </c>
      <c r="B1528" s="23" t="s">
        <v>761</v>
      </c>
      <c r="C1528" s="16" t="s">
        <v>1582</v>
      </c>
      <c r="D1528" s="16">
        <v>30000</v>
      </c>
      <c r="E1528" s="217"/>
      <c r="F1528" s="16">
        <f t="shared" si="49"/>
        <v>550000.03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</row>
    <row r="1529" spans="1:26" ht="15.75" customHeight="1" x14ac:dyDescent="0.25">
      <c r="A1529" s="23" t="s">
        <v>1172</v>
      </c>
      <c r="B1529" s="23" t="s">
        <v>508</v>
      </c>
      <c r="C1529" s="16" t="s">
        <v>1153</v>
      </c>
      <c r="D1529" s="16"/>
      <c r="E1529" s="217">
        <v>73333.33</v>
      </c>
      <c r="F1529" s="16">
        <f t="shared" si="49"/>
        <v>476666.7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</row>
    <row r="1530" spans="1:26" ht="15.75" customHeight="1" x14ac:dyDescent="0.25">
      <c r="A1530" s="23" t="s">
        <v>1173</v>
      </c>
      <c r="B1530" s="23" t="s">
        <v>509</v>
      </c>
      <c r="C1530" s="16" t="s">
        <v>1153</v>
      </c>
      <c r="D1530" s="16"/>
      <c r="E1530" s="217">
        <v>73333.33</v>
      </c>
      <c r="F1530" s="16">
        <f t="shared" si="49"/>
        <v>403333.37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</row>
    <row r="1531" spans="1:26" ht="15.75" customHeight="1" x14ac:dyDescent="0.25">
      <c r="A1531" s="23" t="s">
        <v>1174</v>
      </c>
      <c r="B1531" s="23" t="s">
        <v>510</v>
      </c>
      <c r="C1531" s="16" t="s">
        <v>1153</v>
      </c>
      <c r="D1531" s="16"/>
      <c r="E1531" s="217">
        <v>73333.33</v>
      </c>
      <c r="F1531" s="16">
        <f t="shared" si="49"/>
        <v>330000.03999999998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</row>
    <row r="1532" spans="1:26" ht="15.75" customHeight="1" x14ac:dyDescent="0.25">
      <c r="A1532" s="23" t="s">
        <v>1175</v>
      </c>
      <c r="B1532" s="23" t="s">
        <v>511</v>
      </c>
      <c r="C1532" s="16" t="s">
        <v>1153</v>
      </c>
      <c r="D1532" s="16"/>
      <c r="E1532" s="217">
        <v>66000</v>
      </c>
      <c r="F1532" s="16">
        <f t="shared" si="49"/>
        <v>264000.03999999998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</row>
    <row r="1533" spans="1:26" ht="15.75" customHeight="1" x14ac:dyDescent="0.25">
      <c r="A1533" s="23" t="s">
        <v>1176</v>
      </c>
      <c r="B1533" s="23" t="s">
        <v>4</v>
      </c>
      <c r="C1533" s="16" t="s">
        <v>1153</v>
      </c>
      <c r="D1533" s="16"/>
      <c r="E1533" s="217">
        <v>66000</v>
      </c>
      <c r="F1533" s="16">
        <f t="shared" si="49"/>
        <v>198000.03999999998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</row>
    <row r="1534" spans="1:26" ht="15.75" customHeight="1" x14ac:dyDescent="0.25">
      <c r="A1534" s="23" t="s">
        <v>1232</v>
      </c>
      <c r="B1534" s="23" t="s">
        <v>5</v>
      </c>
      <c r="C1534" s="16" t="s">
        <v>1153</v>
      </c>
      <c r="D1534" s="16"/>
      <c r="E1534" s="217">
        <v>66000</v>
      </c>
      <c r="F1534" s="16">
        <f t="shared" si="49"/>
        <v>132000.03999999998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</row>
    <row r="1535" spans="1:26" ht="15.75" customHeight="1" x14ac:dyDescent="0.25">
      <c r="A1535" s="23" t="s">
        <v>1233</v>
      </c>
      <c r="B1535" s="23" t="s">
        <v>6</v>
      </c>
      <c r="C1535" s="16" t="s">
        <v>1153</v>
      </c>
      <c r="D1535" s="16"/>
      <c r="E1535" s="217">
        <v>66000</v>
      </c>
      <c r="F1535" s="16">
        <f t="shared" si="49"/>
        <v>66000.039999999979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</row>
    <row r="1536" spans="1:26" ht="15.75" customHeight="1" x14ac:dyDescent="0.25">
      <c r="A1536" s="225">
        <v>43715</v>
      </c>
      <c r="B1536" s="44" t="s">
        <v>596</v>
      </c>
      <c r="C1536" s="52" t="s">
        <v>1583</v>
      </c>
      <c r="D1536" s="16">
        <v>1000000</v>
      </c>
      <c r="E1536" s="217"/>
      <c r="F1536" s="16">
        <f t="shared" si="49"/>
        <v>1066000.04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</row>
    <row r="1537" spans="1:26" ht="15.75" customHeight="1" x14ac:dyDescent="0.25">
      <c r="A1537" s="225">
        <v>43715</v>
      </c>
      <c r="B1537" s="23" t="s">
        <v>761</v>
      </c>
      <c r="C1537" s="16" t="s">
        <v>1582</v>
      </c>
      <c r="D1537" s="16">
        <v>100000</v>
      </c>
      <c r="E1537" s="217"/>
      <c r="F1537" s="16">
        <f t="shared" si="49"/>
        <v>1166000.04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</row>
    <row r="1538" spans="1:26" ht="15.75" customHeight="1" x14ac:dyDescent="0.25">
      <c r="A1538" s="23" t="s">
        <v>1445</v>
      </c>
      <c r="B1538" s="23" t="s">
        <v>596</v>
      </c>
      <c r="C1538" s="16" t="s">
        <v>1584</v>
      </c>
      <c r="D1538" s="16"/>
      <c r="E1538" s="217">
        <v>66000</v>
      </c>
      <c r="F1538" s="16">
        <f t="shared" si="49"/>
        <v>1100000.04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</row>
    <row r="1539" spans="1:26" ht="15.75" customHeight="1" x14ac:dyDescent="0.25">
      <c r="A1539" s="23" t="s">
        <v>1185</v>
      </c>
      <c r="B1539" s="23" t="s">
        <v>1186</v>
      </c>
      <c r="C1539" s="16" t="s">
        <v>1153</v>
      </c>
      <c r="D1539" s="16"/>
      <c r="E1539" s="217">
        <v>91666.67</v>
      </c>
      <c r="F1539" s="16">
        <f t="shared" si="49"/>
        <v>1008333.37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</row>
    <row r="1540" spans="1:26" ht="15.75" customHeight="1" x14ac:dyDescent="0.25">
      <c r="A1540" s="23" t="s">
        <v>1234</v>
      </c>
      <c r="B1540" s="23" t="s">
        <v>1202</v>
      </c>
      <c r="C1540" s="16" t="s">
        <v>1153</v>
      </c>
      <c r="D1540" s="16"/>
      <c r="E1540" s="217">
        <v>91666.67</v>
      </c>
      <c r="F1540" s="16">
        <f t="shared" si="49"/>
        <v>916666.7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</row>
    <row r="1541" spans="1:26" ht="15.75" customHeight="1" x14ac:dyDescent="0.25">
      <c r="A1541" s="44" t="s">
        <v>1482</v>
      </c>
      <c r="B1541" s="44" t="s">
        <v>1585</v>
      </c>
      <c r="C1541" s="52" t="s">
        <v>1586</v>
      </c>
      <c r="D1541" s="16"/>
      <c r="E1541" s="217">
        <v>91666.67</v>
      </c>
      <c r="F1541" s="16">
        <f t="shared" si="49"/>
        <v>825000.02999999991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</row>
    <row r="1542" spans="1:26" ht="15.75" customHeight="1" x14ac:dyDescent="0.25">
      <c r="A1542" s="23" t="s">
        <v>1188</v>
      </c>
      <c r="B1542" s="23" t="s">
        <v>1189</v>
      </c>
      <c r="C1542" s="16" t="s">
        <v>1153</v>
      </c>
      <c r="D1542" s="16"/>
      <c r="E1542" s="217">
        <v>91666.67</v>
      </c>
      <c r="F1542" s="16">
        <f t="shared" si="49"/>
        <v>733333.35999999987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</row>
    <row r="1543" spans="1:26" ht="15.75" customHeight="1" x14ac:dyDescent="0.25">
      <c r="A1543" s="23" t="s">
        <v>1190</v>
      </c>
      <c r="B1543" s="23" t="s">
        <v>1157</v>
      </c>
      <c r="C1543" s="16" t="s">
        <v>1153</v>
      </c>
      <c r="D1543" s="16"/>
      <c r="E1543" s="217">
        <v>91666.67</v>
      </c>
      <c r="F1543" s="16">
        <f t="shared" si="49"/>
        <v>641666.68999999983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</row>
    <row r="1544" spans="1:26" ht="15.75" customHeight="1" x14ac:dyDescent="0.25">
      <c r="A1544" s="23" t="s">
        <v>1191</v>
      </c>
      <c r="B1544" s="23" t="s">
        <v>1159</v>
      </c>
      <c r="C1544" s="16" t="s">
        <v>1153</v>
      </c>
      <c r="D1544" s="16"/>
      <c r="E1544" s="217">
        <v>91666.67</v>
      </c>
      <c r="F1544" s="16">
        <f t="shared" si="49"/>
        <v>550000.01999999979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</row>
    <row r="1545" spans="1:26" ht="15.75" customHeight="1" x14ac:dyDescent="0.25">
      <c r="A1545" s="23" t="s">
        <v>1192</v>
      </c>
      <c r="B1545" s="23" t="s">
        <v>1161</v>
      </c>
      <c r="C1545" s="16" t="s">
        <v>1153</v>
      </c>
      <c r="D1545" s="16"/>
      <c r="E1545" s="217">
        <v>91666.67</v>
      </c>
      <c r="F1545" s="16">
        <f t="shared" si="49"/>
        <v>458333.3499999998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</row>
    <row r="1546" spans="1:26" ht="15.75" customHeight="1" x14ac:dyDescent="0.25">
      <c r="A1546" s="23" t="s">
        <v>1193</v>
      </c>
      <c r="B1546" s="23" t="s">
        <v>1163</v>
      </c>
      <c r="C1546" s="16" t="s">
        <v>1153</v>
      </c>
      <c r="D1546" s="16"/>
      <c r="E1546" s="217">
        <v>91666.67</v>
      </c>
      <c r="F1546" s="16">
        <f t="shared" si="49"/>
        <v>366666.67999999982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</row>
    <row r="1547" spans="1:26" ht="15.75" customHeight="1" x14ac:dyDescent="0.25">
      <c r="A1547" s="23" t="s">
        <v>1195</v>
      </c>
      <c r="B1547" s="23" t="s">
        <v>1165</v>
      </c>
      <c r="C1547" s="16" t="s">
        <v>1153</v>
      </c>
      <c r="D1547" s="16"/>
      <c r="E1547" s="217">
        <v>146666.67000000001</v>
      </c>
      <c r="F1547" s="16">
        <f t="shared" si="49"/>
        <v>220000.00999999981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</row>
    <row r="1548" spans="1:26" ht="15.75" customHeight="1" x14ac:dyDescent="0.25">
      <c r="A1548" s="44" t="s">
        <v>1587</v>
      </c>
      <c r="B1548" s="44" t="s">
        <v>1588</v>
      </c>
      <c r="C1548" s="52" t="s">
        <v>37</v>
      </c>
      <c r="D1548" s="16">
        <v>1600000</v>
      </c>
      <c r="E1548" s="217"/>
      <c r="F1548" s="16">
        <f t="shared" si="49"/>
        <v>1820000.0099999998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</row>
    <row r="1549" spans="1:26" ht="15.75" customHeight="1" x14ac:dyDescent="0.25">
      <c r="A1549" s="23" t="s">
        <v>1197</v>
      </c>
      <c r="B1549" s="23" t="s">
        <v>1167</v>
      </c>
      <c r="C1549" s="16" t="s">
        <v>1153</v>
      </c>
      <c r="D1549" s="16"/>
      <c r="E1549" s="217">
        <v>191666.67</v>
      </c>
      <c r="F1549" s="16">
        <f t="shared" si="49"/>
        <v>1628333.3399999999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</row>
    <row r="1550" spans="1:26" ht="15.75" customHeight="1" x14ac:dyDescent="0.25">
      <c r="A1550" s="23" t="s">
        <v>1198</v>
      </c>
      <c r="B1550" s="23" t="s">
        <v>1169</v>
      </c>
      <c r="C1550" s="16" t="s">
        <v>1153</v>
      </c>
      <c r="D1550" s="16"/>
      <c r="E1550" s="217">
        <v>191666.67</v>
      </c>
      <c r="F1550" s="16">
        <f t="shared" si="49"/>
        <v>1436666.67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</row>
    <row r="1551" spans="1:26" ht="15.75" customHeight="1" x14ac:dyDescent="0.25">
      <c r="A1551" s="23" t="s">
        <v>1199</v>
      </c>
      <c r="B1551" s="23" t="s">
        <v>1184</v>
      </c>
      <c r="C1551" s="16" t="s">
        <v>1153</v>
      </c>
      <c r="D1551" s="16"/>
      <c r="E1551" s="217">
        <v>191666.67</v>
      </c>
      <c r="F1551" s="16">
        <f t="shared" si="49"/>
        <v>1245000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</row>
    <row r="1552" spans="1:26" ht="15.75" customHeight="1" x14ac:dyDescent="0.25">
      <c r="A1552" s="225">
        <v>44143</v>
      </c>
      <c r="B1552" s="44" t="s">
        <v>884</v>
      </c>
      <c r="C1552" s="52" t="s">
        <v>1589</v>
      </c>
      <c r="D1552" s="16">
        <v>2400000</v>
      </c>
      <c r="E1552" s="217"/>
      <c r="F1552" s="16">
        <f t="shared" si="49"/>
        <v>3645000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</row>
    <row r="1553" spans="1:26" ht="15.75" customHeight="1" x14ac:dyDescent="0.25">
      <c r="A1553" s="231">
        <v>44143</v>
      </c>
      <c r="B1553" s="23" t="s">
        <v>761</v>
      </c>
      <c r="C1553" s="16" t="s">
        <v>1582</v>
      </c>
      <c r="D1553" s="16">
        <v>600000</v>
      </c>
      <c r="E1553" s="217"/>
      <c r="F1553" s="16">
        <f t="shared" si="49"/>
        <v>4245000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</row>
    <row r="1554" spans="1:26" ht="15.75" customHeight="1" x14ac:dyDescent="0.25">
      <c r="A1554" s="23" t="s">
        <v>1200</v>
      </c>
      <c r="B1554" s="23" t="s">
        <v>1186</v>
      </c>
      <c r="C1554" s="16" t="s">
        <v>1153</v>
      </c>
      <c r="D1554" s="16"/>
      <c r="E1554" s="217">
        <v>191666.67</v>
      </c>
      <c r="F1554" s="16">
        <f t="shared" si="49"/>
        <v>4053333.33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</row>
    <row r="1555" spans="1:26" ht="15.75" customHeight="1" x14ac:dyDescent="0.25">
      <c r="A1555" s="23" t="s">
        <v>1201</v>
      </c>
      <c r="B1555" s="23" t="s">
        <v>1202</v>
      </c>
      <c r="C1555" s="16" t="s">
        <v>1153</v>
      </c>
      <c r="D1555" s="16"/>
      <c r="E1555" s="217">
        <v>191666.67</v>
      </c>
      <c r="F1555" s="16">
        <f t="shared" si="49"/>
        <v>3861666.66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</row>
    <row r="1556" spans="1:26" ht="15.75" customHeight="1" x14ac:dyDescent="0.25">
      <c r="A1556" s="23" t="s">
        <v>1203</v>
      </c>
      <c r="B1556" s="23" t="s">
        <v>1203</v>
      </c>
      <c r="C1556" s="16" t="s">
        <v>1153</v>
      </c>
      <c r="D1556" s="16"/>
      <c r="E1556" s="217">
        <v>191666.67</v>
      </c>
      <c r="F1556" s="16">
        <f t="shared" si="49"/>
        <v>3669999.99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</row>
    <row r="1557" spans="1:26" ht="15.75" customHeight="1" x14ac:dyDescent="0.25">
      <c r="A1557" s="23" t="s">
        <v>1204</v>
      </c>
      <c r="B1557" s="23" t="s">
        <v>1204</v>
      </c>
      <c r="C1557" s="16" t="s">
        <v>1153</v>
      </c>
      <c r="D1557" s="16"/>
      <c r="E1557" s="217">
        <v>191666.67</v>
      </c>
      <c r="F1557" s="16">
        <f t="shared" si="49"/>
        <v>3478333.3200000003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</row>
    <row r="1558" spans="1:26" ht="15.75" customHeight="1" x14ac:dyDescent="0.25">
      <c r="A1558" s="23" t="s">
        <v>1205</v>
      </c>
      <c r="B1558" s="23" t="s">
        <v>1205</v>
      </c>
      <c r="C1558" s="16" t="s">
        <v>1153</v>
      </c>
      <c r="D1558" s="16"/>
      <c r="E1558" s="217">
        <v>191666.67</v>
      </c>
      <c r="F1558" s="16">
        <f t="shared" si="49"/>
        <v>3286666.6500000004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</row>
    <row r="1559" spans="1:26" ht="15.75" customHeight="1" x14ac:dyDescent="0.25">
      <c r="A1559" s="23" t="s">
        <v>1206</v>
      </c>
      <c r="B1559" s="23" t="s">
        <v>1206</v>
      </c>
      <c r="C1559" s="16" t="s">
        <v>1153</v>
      </c>
      <c r="D1559" s="16"/>
      <c r="E1559" s="217">
        <v>191666.67</v>
      </c>
      <c r="F1559" s="16">
        <f t="shared" si="49"/>
        <v>3094999.9800000004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</row>
    <row r="1560" spans="1:26" ht="15.75" customHeight="1" x14ac:dyDescent="0.25">
      <c r="A1560" s="23" t="s">
        <v>1207</v>
      </c>
      <c r="B1560" s="23" t="s">
        <v>1207</v>
      </c>
      <c r="C1560" s="16" t="s">
        <v>1153</v>
      </c>
      <c r="D1560" s="16"/>
      <c r="E1560" s="217">
        <v>191666.67</v>
      </c>
      <c r="F1560" s="16">
        <f t="shared" si="49"/>
        <v>2903333.3100000005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</row>
    <row r="1561" spans="1:26" ht="15.75" customHeight="1" x14ac:dyDescent="0.25">
      <c r="A1561" s="23" t="s">
        <v>1208</v>
      </c>
      <c r="B1561" s="23" t="s">
        <v>1208</v>
      </c>
      <c r="C1561" s="16" t="s">
        <v>1153</v>
      </c>
      <c r="D1561" s="16"/>
      <c r="E1561" s="217">
        <v>191666.67</v>
      </c>
      <c r="F1561" s="16">
        <f t="shared" si="49"/>
        <v>2711666.6400000006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</row>
    <row r="1562" spans="1:26" ht="15.75" customHeight="1" x14ac:dyDescent="0.25">
      <c r="A1562" s="23" t="s">
        <v>1209</v>
      </c>
      <c r="B1562" s="23" t="s">
        <v>1209</v>
      </c>
      <c r="C1562" s="16" t="s">
        <v>1153</v>
      </c>
      <c r="D1562" s="16"/>
      <c r="E1562" s="217">
        <v>191666.67</v>
      </c>
      <c r="F1562" s="16">
        <f t="shared" si="49"/>
        <v>2519999.9700000007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</row>
    <row r="1563" spans="1:26" ht="15.75" customHeight="1" x14ac:dyDescent="0.25">
      <c r="A1563" s="23" t="s">
        <v>1210</v>
      </c>
      <c r="B1563" s="23" t="s">
        <v>1210</v>
      </c>
      <c r="C1563" s="16" t="s">
        <v>1153</v>
      </c>
      <c r="D1563" s="16"/>
      <c r="E1563" s="217">
        <v>191666.67</v>
      </c>
      <c r="F1563" s="16">
        <f t="shared" si="49"/>
        <v>2328333.3000000007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</row>
    <row r="1564" spans="1:26" ht="15.75" customHeight="1" x14ac:dyDescent="0.25">
      <c r="A1564" s="23" t="s">
        <v>1211</v>
      </c>
      <c r="B1564" s="23" t="s">
        <v>1211</v>
      </c>
      <c r="C1564" s="16" t="s">
        <v>1153</v>
      </c>
      <c r="D1564" s="16"/>
      <c r="E1564" s="217">
        <v>191666.67</v>
      </c>
      <c r="F1564" s="16">
        <f t="shared" si="49"/>
        <v>2136666.6300000008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</row>
    <row r="1565" spans="1:26" ht="15.75" customHeight="1" x14ac:dyDescent="0.25">
      <c r="A1565" s="225">
        <v>44418</v>
      </c>
      <c r="B1565" s="44" t="s">
        <v>593</v>
      </c>
      <c r="C1565" s="52" t="s">
        <v>795</v>
      </c>
      <c r="D1565" s="16">
        <v>1500000</v>
      </c>
      <c r="E1565" s="217"/>
      <c r="F1565" s="16">
        <f t="shared" si="49"/>
        <v>3636666.6300000008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</row>
    <row r="1566" spans="1:26" ht="15.75" customHeight="1" x14ac:dyDescent="0.25">
      <c r="A1566" s="225">
        <v>44418</v>
      </c>
      <c r="B1566" s="23" t="s">
        <v>761</v>
      </c>
      <c r="C1566" s="16" t="s">
        <v>1582</v>
      </c>
      <c r="D1566" s="16">
        <v>225000</v>
      </c>
      <c r="E1566" s="217"/>
      <c r="F1566" s="16">
        <f t="shared" si="49"/>
        <v>3861666.6300000008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</row>
    <row r="1567" spans="1:26" ht="15.75" customHeight="1" x14ac:dyDescent="0.25">
      <c r="A1567" s="44" t="s">
        <v>1590</v>
      </c>
      <c r="B1567" s="44" t="s">
        <v>593</v>
      </c>
      <c r="C1567" s="52" t="s">
        <v>795</v>
      </c>
      <c r="D1567" s="16"/>
      <c r="E1567" s="217">
        <v>192000</v>
      </c>
      <c r="F1567" s="16">
        <f t="shared" si="49"/>
        <v>3669666.6300000008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</row>
    <row r="1568" spans="1:26" ht="15.75" customHeight="1" x14ac:dyDescent="0.25">
      <c r="A1568" s="44" t="s">
        <v>1212</v>
      </c>
      <c r="B1568" s="44" t="s">
        <v>1212</v>
      </c>
      <c r="C1568" s="16" t="s">
        <v>1153</v>
      </c>
      <c r="D1568" s="16"/>
      <c r="E1568" s="217">
        <v>191666.67</v>
      </c>
      <c r="F1568" s="16">
        <f t="shared" si="49"/>
        <v>3477999.9600000009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</row>
    <row r="1569" spans="1:26" ht="15.75" customHeight="1" x14ac:dyDescent="0.25">
      <c r="A1569" s="44" t="s">
        <v>1213</v>
      </c>
      <c r="B1569" s="44" t="s">
        <v>1213</v>
      </c>
      <c r="C1569" s="16" t="s">
        <v>1153</v>
      </c>
      <c r="D1569" s="16"/>
      <c r="E1569" s="217">
        <v>191666.67</v>
      </c>
      <c r="F1569" s="16">
        <f t="shared" si="49"/>
        <v>3286333.290000001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</row>
    <row r="1570" spans="1:26" ht="15.75" customHeight="1" x14ac:dyDescent="0.25">
      <c r="A1570" s="241">
        <v>44563</v>
      </c>
      <c r="B1570" s="31" t="s">
        <v>593</v>
      </c>
      <c r="C1570" s="58" t="s">
        <v>795</v>
      </c>
      <c r="D1570" s="16"/>
      <c r="E1570" s="230">
        <v>197000</v>
      </c>
      <c r="F1570" s="16">
        <f t="shared" si="49"/>
        <v>3089333.290000001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</row>
    <row r="1571" spans="1:26" ht="15.75" customHeight="1" x14ac:dyDescent="0.25">
      <c r="A1571" s="223">
        <v>44614</v>
      </c>
      <c r="B1571" s="260">
        <v>44614</v>
      </c>
      <c r="C1571" s="16" t="s">
        <v>1153</v>
      </c>
      <c r="D1571" s="16"/>
      <c r="E1571" s="230">
        <v>191666.67</v>
      </c>
      <c r="F1571" s="16">
        <f t="shared" si="49"/>
        <v>2897666.620000001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</row>
    <row r="1572" spans="1:26" ht="15.75" customHeight="1" x14ac:dyDescent="0.25">
      <c r="A1572" s="261">
        <v>44642</v>
      </c>
      <c r="B1572" s="262">
        <v>44642</v>
      </c>
      <c r="C1572" s="16" t="s">
        <v>1153</v>
      </c>
      <c r="D1572" s="16"/>
      <c r="E1572" s="230">
        <v>191666.67</v>
      </c>
      <c r="F1572" s="16">
        <f t="shared" si="49"/>
        <v>2705999.9500000011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</row>
    <row r="1573" spans="1:26" ht="15.75" customHeight="1" x14ac:dyDescent="0.25">
      <c r="A1573" s="261">
        <v>44673</v>
      </c>
      <c r="B1573" s="262">
        <v>44673</v>
      </c>
      <c r="C1573" s="16" t="s">
        <v>1153</v>
      </c>
      <c r="D1573" s="16"/>
      <c r="E1573" s="230">
        <v>191666.67</v>
      </c>
      <c r="F1573" s="16">
        <f t="shared" si="49"/>
        <v>2514333.2800000012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</row>
    <row r="1574" spans="1:26" ht="15.75" customHeight="1" x14ac:dyDescent="0.25">
      <c r="A1574" s="228">
        <v>44682</v>
      </c>
      <c r="B1574" s="228">
        <v>44682</v>
      </c>
      <c r="C1574" s="16" t="s">
        <v>1153</v>
      </c>
      <c r="D1574" s="16"/>
      <c r="E1574" s="224">
        <v>191666.67</v>
      </c>
      <c r="F1574" s="16">
        <f t="shared" si="49"/>
        <v>2322666.6100000013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</row>
    <row r="1575" spans="1:26" ht="15.75" customHeight="1" x14ac:dyDescent="0.25">
      <c r="A1575" s="228">
        <v>44713</v>
      </c>
      <c r="B1575" s="228">
        <v>44713</v>
      </c>
      <c r="C1575" s="16" t="s">
        <v>1153</v>
      </c>
      <c r="D1575" s="16"/>
      <c r="E1575" s="224">
        <v>191666.67</v>
      </c>
      <c r="F1575" s="16">
        <f t="shared" si="49"/>
        <v>2130999.9400000013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</row>
    <row r="1576" spans="1:26" ht="15.75" customHeight="1" x14ac:dyDescent="0.25">
      <c r="A1576" s="228">
        <v>44743</v>
      </c>
      <c r="B1576" s="228">
        <v>44743</v>
      </c>
      <c r="C1576" s="16" t="s">
        <v>1153</v>
      </c>
      <c r="D1576" s="16"/>
      <c r="E1576" s="224">
        <v>191666.67</v>
      </c>
      <c r="F1576" s="16">
        <f t="shared" si="49"/>
        <v>1939333.2700000014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</row>
    <row r="1577" spans="1:26" ht="15.75" customHeight="1" x14ac:dyDescent="0.25">
      <c r="A1577" s="250">
        <v>44774</v>
      </c>
      <c r="B1577" s="250">
        <v>44774</v>
      </c>
      <c r="C1577" s="16" t="s">
        <v>1153</v>
      </c>
      <c r="D1577" s="16"/>
      <c r="E1577" s="224">
        <v>191666.67</v>
      </c>
      <c r="F1577" s="16">
        <f t="shared" si="49"/>
        <v>1747666.6000000015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</row>
    <row r="1578" spans="1:26" ht="15.75" customHeight="1" x14ac:dyDescent="0.25">
      <c r="A1578" s="268">
        <v>45191</v>
      </c>
      <c r="B1578" s="269">
        <v>45191</v>
      </c>
      <c r="C1578" s="16" t="s">
        <v>1153</v>
      </c>
      <c r="D1578" s="16"/>
      <c r="E1578" s="224">
        <v>191666.67</v>
      </c>
      <c r="F1578" s="16">
        <f t="shared" si="49"/>
        <v>1555999.9300000016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</row>
    <row r="1579" spans="1:26" ht="15.75" customHeight="1" x14ac:dyDescent="0.25">
      <c r="A1579" s="268">
        <v>45221</v>
      </c>
      <c r="B1579" s="269">
        <v>45221</v>
      </c>
      <c r="C1579" s="16" t="s">
        <v>1153</v>
      </c>
      <c r="D1579" s="16"/>
      <c r="E1579" s="224">
        <v>191666.67</v>
      </c>
      <c r="F1579" s="16">
        <f t="shared" si="49"/>
        <v>1364333.2600000016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</row>
    <row r="1580" spans="1:26" ht="15.75" customHeight="1" x14ac:dyDescent="0.25">
      <c r="A1580" s="268">
        <v>45252</v>
      </c>
      <c r="B1580" s="269">
        <v>45252</v>
      </c>
      <c r="C1580" s="16" t="s">
        <v>1153</v>
      </c>
      <c r="D1580" s="16"/>
      <c r="E1580" s="224">
        <v>191666.67</v>
      </c>
      <c r="F1580" s="16">
        <f t="shared" si="49"/>
        <v>1172666.5900000017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</row>
    <row r="1581" spans="1:26" ht="15.75" customHeight="1" x14ac:dyDescent="0.25">
      <c r="A1581" s="268">
        <v>45282</v>
      </c>
      <c r="B1581" s="269">
        <v>45282</v>
      </c>
      <c r="C1581" s="16" t="s">
        <v>1153</v>
      </c>
      <c r="D1581" s="16"/>
      <c r="E1581" s="224">
        <v>191666.67</v>
      </c>
      <c r="F1581" s="16">
        <f t="shared" si="49"/>
        <v>980999.92000000167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</row>
    <row r="1582" spans="1:26" ht="15.75" customHeight="1" x14ac:dyDescent="0.25">
      <c r="A1582" s="23"/>
      <c r="B1582" s="23"/>
      <c r="C1582" s="16"/>
      <c r="D1582" s="16"/>
      <c r="E1582" s="224"/>
      <c r="F1582" s="16">
        <f t="shared" si="49"/>
        <v>980999.92000000167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</row>
    <row r="1583" spans="1:26" ht="15.75" customHeight="1" x14ac:dyDescent="0.25">
      <c r="A1583" s="23"/>
      <c r="B1583" s="23"/>
      <c r="C1583" s="16"/>
      <c r="D1583" s="16"/>
      <c r="E1583" s="224"/>
      <c r="F1583" s="16">
        <f t="shared" si="49"/>
        <v>980999.92000000167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</row>
    <row r="1584" spans="1:26" ht="15.75" customHeight="1" x14ac:dyDescent="0.25">
      <c r="A1584" s="23"/>
      <c r="B1584" s="23"/>
      <c r="C1584" s="16"/>
      <c r="D1584" s="16"/>
      <c r="E1584" s="224"/>
      <c r="F1584" s="16">
        <f t="shared" si="49"/>
        <v>980999.92000000167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</row>
    <row r="1585" spans="1:26" ht="15.75" customHeight="1" x14ac:dyDescent="0.25">
      <c r="A1585" s="23"/>
      <c r="B1585" s="23"/>
      <c r="C1585" s="16"/>
      <c r="D1585" s="16"/>
      <c r="E1585" s="224"/>
      <c r="F1585" s="16">
        <f t="shared" si="49"/>
        <v>980999.92000000167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</row>
    <row r="1586" spans="1:26" ht="15.75" customHeight="1" x14ac:dyDescent="0.25">
      <c r="A1586" s="23"/>
      <c r="B1586" s="23"/>
      <c r="C1586" s="16"/>
      <c r="D1586" s="16"/>
      <c r="E1586" s="217"/>
      <c r="F1586" s="16">
        <f t="shared" si="49"/>
        <v>980999.92000000167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</row>
    <row r="1587" spans="1:26" ht="15.75" customHeight="1" x14ac:dyDescent="0.25">
      <c r="A1587" s="23"/>
      <c r="B1587" s="23"/>
      <c r="C1587" s="16"/>
      <c r="D1587" s="16"/>
      <c r="E1587" s="217"/>
      <c r="F1587" s="16">
        <f t="shared" si="49"/>
        <v>980999.92000000167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</row>
    <row r="1588" spans="1:26" ht="15.75" customHeight="1" x14ac:dyDescent="0.25">
      <c r="A1588" s="23"/>
      <c r="B1588" s="23"/>
      <c r="C1588" s="16"/>
      <c r="D1588" s="16"/>
      <c r="E1588" s="217"/>
      <c r="F1588" s="16">
        <f t="shared" si="49"/>
        <v>980999.92000000167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</row>
    <row r="1589" spans="1:26" ht="15.75" customHeight="1" x14ac:dyDescent="0.25">
      <c r="A1589" s="23"/>
      <c r="B1589" s="23"/>
      <c r="C1589" s="16"/>
      <c r="D1589" s="16"/>
      <c r="E1589" s="217"/>
      <c r="F1589" s="16">
        <f t="shared" si="49"/>
        <v>980999.92000000167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</row>
    <row r="1590" spans="1:26" ht="15.75" customHeight="1" x14ac:dyDescent="0.25">
      <c r="A1590" s="23"/>
      <c r="B1590" s="23"/>
      <c r="C1590" s="16"/>
      <c r="D1590" s="16"/>
      <c r="E1590" s="217"/>
      <c r="F1590" s="16">
        <f t="shared" si="49"/>
        <v>980999.92000000167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</row>
    <row r="1591" spans="1:26" ht="15.75" customHeight="1" x14ac:dyDescent="0.25">
      <c r="A1591" s="23"/>
      <c r="B1591" s="23"/>
      <c r="C1591" s="16"/>
      <c r="D1591" s="16"/>
      <c r="E1591" s="217"/>
      <c r="F1591" s="16">
        <f t="shared" si="49"/>
        <v>980999.92000000167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</row>
    <row r="1592" spans="1:26" ht="15.75" customHeight="1" x14ac:dyDescent="0.25">
      <c r="A1592" s="23"/>
      <c r="B1592" s="23"/>
      <c r="C1592" s="16"/>
      <c r="D1592" s="16"/>
      <c r="E1592" s="217"/>
      <c r="F1592" s="16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</row>
    <row r="1593" spans="1:26" ht="15.75" customHeight="1" x14ac:dyDescent="0.25">
      <c r="A1593" s="23"/>
      <c r="B1593" s="23"/>
      <c r="C1593" s="16"/>
      <c r="D1593" s="16"/>
      <c r="E1593" s="222" t="s">
        <v>12</v>
      </c>
      <c r="F1593" s="218">
        <f>F1591</f>
        <v>980999.92000000167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</row>
    <row r="1594" spans="1:26" ht="15.75" customHeight="1" x14ac:dyDescent="0.25">
      <c r="A1594" s="23"/>
      <c r="B1594" s="23"/>
      <c r="C1594" s="16"/>
      <c r="D1594" s="16"/>
      <c r="E1594" s="217"/>
      <c r="F1594" s="218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</row>
    <row r="1595" spans="1:26" ht="15.75" customHeight="1" x14ac:dyDescent="0.25">
      <c r="A1595" s="23"/>
      <c r="B1595" s="23"/>
      <c r="C1595" s="16"/>
      <c r="D1595" s="16"/>
      <c r="E1595" s="217"/>
      <c r="F1595" s="218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</row>
    <row r="1596" spans="1:26" ht="15.75" customHeight="1" x14ac:dyDescent="0.25">
      <c r="A1596" s="23"/>
      <c r="B1596" s="23"/>
      <c r="C1596" s="218" t="s">
        <v>1146</v>
      </c>
      <c r="D1596" s="16"/>
      <c r="E1596" s="217"/>
      <c r="F1596" s="16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</row>
    <row r="1597" spans="1:26" ht="15.75" customHeight="1" x14ac:dyDescent="0.25">
      <c r="A1597" s="219" t="s">
        <v>1147</v>
      </c>
      <c r="B1597" s="23"/>
      <c r="C1597" s="219" t="s">
        <v>1591</v>
      </c>
      <c r="D1597" s="218" t="s">
        <v>1149</v>
      </c>
      <c r="E1597" s="222" t="s">
        <v>1353</v>
      </c>
      <c r="F1597" s="16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</row>
    <row r="1598" spans="1:26" ht="15.75" customHeight="1" x14ac:dyDescent="0.25">
      <c r="A1598" s="219" t="s">
        <v>549</v>
      </c>
      <c r="B1598" s="219" t="s">
        <v>550</v>
      </c>
      <c r="C1598" s="221" t="s">
        <v>551</v>
      </c>
      <c r="D1598" s="221" t="s">
        <v>552</v>
      </c>
      <c r="E1598" s="222" t="s">
        <v>553</v>
      </c>
      <c r="F1598" s="221" t="s">
        <v>554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</row>
    <row r="1599" spans="1:26" ht="15.75" customHeight="1" x14ac:dyDescent="0.25">
      <c r="A1599" s="23" t="s">
        <v>1220</v>
      </c>
      <c r="B1599" s="23" t="s">
        <v>1309</v>
      </c>
      <c r="C1599" s="16" t="s">
        <v>1592</v>
      </c>
      <c r="D1599" s="16">
        <v>70000</v>
      </c>
      <c r="E1599" s="217"/>
      <c r="F1599" s="16">
        <f>D1599</f>
        <v>70000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</row>
    <row r="1600" spans="1:26" ht="15.75" customHeight="1" x14ac:dyDescent="0.25">
      <c r="A1600" s="23" t="s">
        <v>1220</v>
      </c>
      <c r="B1600" s="23" t="s">
        <v>761</v>
      </c>
      <c r="C1600" s="16" t="s">
        <v>1219</v>
      </c>
      <c r="D1600" s="16">
        <v>7000</v>
      </c>
      <c r="E1600" s="217"/>
      <c r="F1600" s="16">
        <f t="shared" ref="F1600:F1624" si="50">F1599+D1600-E1600</f>
        <v>77000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</row>
    <row r="1601" spans="1:26" ht="15.75" customHeight="1" x14ac:dyDescent="0.25">
      <c r="A1601" s="23" t="s">
        <v>1160</v>
      </c>
      <c r="B1601" s="23" t="s">
        <v>1161</v>
      </c>
      <c r="C1601" s="16" t="s">
        <v>1153</v>
      </c>
      <c r="D1601" s="16"/>
      <c r="E1601" s="217">
        <v>6416.67</v>
      </c>
      <c r="F1601" s="16">
        <f t="shared" si="50"/>
        <v>70583.33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</row>
    <row r="1602" spans="1:26" ht="15.75" customHeight="1" x14ac:dyDescent="0.25">
      <c r="A1602" s="23" t="s">
        <v>1164</v>
      </c>
      <c r="B1602" s="23" t="s">
        <v>1165</v>
      </c>
      <c r="C1602" s="16" t="s">
        <v>1153</v>
      </c>
      <c r="D1602" s="16"/>
      <c r="E1602" s="217">
        <v>6416.6</v>
      </c>
      <c r="F1602" s="16">
        <f t="shared" si="50"/>
        <v>64166.73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</row>
    <row r="1603" spans="1:26" ht="15.75" customHeight="1" x14ac:dyDescent="0.25">
      <c r="A1603" s="23" t="s">
        <v>1166</v>
      </c>
      <c r="B1603" s="23" t="s">
        <v>1167</v>
      </c>
      <c r="C1603" s="16" t="s">
        <v>1153</v>
      </c>
      <c r="D1603" s="16"/>
      <c r="E1603" s="217">
        <v>6416.6</v>
      </c>
      <c r="F1603" s="16">
        <f t="shared" si="50"/>
        <v>57750.130000000005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</row>
    <row r="1604" spans="1:26" ht="15.75" customHeight="1" x14ac:dyDescent="0.25">
      <c r="A1604" s="23" t="s">
        <v>1248</v>
      </c>
      <c r="B1604" s="23" t="s">
        <v>1184</v>
      </c>
      <c r="C1604" s="16" t="s">
        <v>1153</v>
      </c>
      <c r="D1604" s="16"/>
      <c r="E1604" s="217">
        <v>6416.6</v>
      </c>
      <c r="F1604" s="16">
        <f t="shared" si="50"/>
        <v>51333.530000000006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</row>
    <row r="1605" spans="1:26" ht="15.75" customHeight="1" x14ac:dyDescent="0.25">
      <c r="A1605" s="23" t="s">
        <v>1225</v>
      </c>
      <c r="B1605" s="23" t="s">
        <v>1186</v>
      </c>
      <c r="C1605" s="16" t="s">
        <v>1153</v>
      </c>
      <c r="D1605" s="16"/>
      <c r="E1605" s="217">
        <v>6416.6</v>
      </c>
      <c r="F1605" s="16">
        <f t="shared" si="50"/>
        <v>44916.930000000008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</row>
    <row r="1606" spans="1:26" ht="15.75" customHeight="1" x14ac:dyDescent="0.25">
      <c r="A1606" s="23" t="s">
        <v>1172</v>
      </c>
      <c r="B1606" s="23" t="s">
        <v>508</v>
      </c>
      <c r="C1606" s="16" t="s">
        <v>1153</v>
      </c>
      <c r="D1606" s="16"/>
      <c r="E1606" s="217">
        <v>14500</v>
      </c>
      <c r="F1606" s="16">
        <f t="shared" si="50"/>
        <v>30416.930000000008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</row>
    <row r="1607" spans="1:26" ht="15.75" customHeight="1" x14ac:dyDescent="0.25">
      <c r="A1607" s="23" t="s">
        <v>1173</v>
      </c>
      <c r="B1607" s="23" t="s">
        <v>509</v>
      </c>
      <c r="C1607" s="16" t="s">
        <v>1153</v>
      </c>
      <c r="D1607" s="16"/>
      <c r="E1607" s="217">
        <v>14500</v>
      </c>
      <c r="F1607" s="16">
        <f t="shared" si="50"/>
        <v>15916.930000000008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</row>
    <row r="1608" spans="1:26" ht="15.75" customHeight="1" x14ac:dyDescent="0.25">
      <c r="A1608" s="23" t="s">
        <v>1178</v>
      </c>
      <c r="B1608" s="23" t="s">
        <v>6</v>
      </c>
      <c r="C1608" s="16" t="s">
        <v>1153</v>
      </c>
      <c r="D1608" s="16"/>
      <c r="E1608" s="217">
        <v>7333.33</v>
      </c>
      <c r="F1608" s="16">
        <f t="shared" si="50"/>
        <v>8583.6000000000076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</row>
    <row r="1609" spans="1:26" ht="15.75" customHeight="1" x14ac:dyDescent="0.25">
      <c r="A1609" s="44" t="s">
        <v>1593</v>
      </c>
      <c r="B1609" s="44" t="s">
        <v>593</v>
      </c>
      <c r="C1609" s="52" t="s">
        <v>1594</v>
      </c>
      <c r="D1609" s="16">
        <v>80000</v>
      </c>
      <c r="E1609" s="217"/>
      <c r="F1609" s="16">
        <f t="shared" si="50"/>
        <v>88583.6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</row>
    <row r="1610" spans="1:26" ht="15.75" customHeight="1" x14ac:dyDescent="0.25">
      <c r="A1610" s="23" t="s">
        <v>1593</v>
      </c>
      <c r="B1610" s="23" t="s">
        <v>761</v>
      </c>
      <c r="C1610" s="16" t="s">
        <v>1595</v>
      </c>
      <c r="D1610" s="16">
        <v>8000</v>
      </c>
      <c r="E1610" s="217"/>
      <c r="F1610" s="16">
        <f t="shared" si="50"/>
        <v>96583.6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</row>
    <row r="1611" spans="1:26" ht="15.75" customHeight="1" x14ac:dyDescent="0.25">
      <c r="A1611" s="23" t="s">
        <v>1182</v>
      </c>
      <c r="B1611" s="23" t="s">
        <v>515</v>
      </c>
      <c r="C1611" s="16" t="s">
        <v>1153</v>
      </c>
      <c r="D1611" s="16"/>
      <c r="E1611" s="217">
        <v>7333.33</v>
      </c>
      <c r="F1611" s="16">
        <f t="shared" si="50"/>
        <v>89250.27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</row>
    <row r="1612" spans="1:26" ht="15.75" customHeight="1" x14ac:dyDescent="0.25">
      <c r="A1612" s="23" t="s">
        <v>1183</v>
      </c>
      <c r="B1612" s="23" t="s">
        <v>516</v>
      </c>
      <c r="C1612" s="16" t="s">
        <v>1153</v>
      </c>
      <c r="D1612" s="16"/>
      <c r="E1612" s="217">
        <v>18925.03</v>
      </c>
      <c r="F1612" s="16">
        <f t="shared" si="50"/>
        <v>70325.240000000005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</row>
    <row r="1613" spans="1:26" ht="15.75" customHeight="1" x14ac:dyDescent="0.25">
      <c r="A1613" s="23" t="s">
        <v>1596</v>
      </c>
      <c r="B1613" s="23" t="s">
        <v>517</v>
      </c>
      <c r="C1613" s="52" t="s">
        <v>1594</v>
      </c>
      <c r="D1613" s="16">
        <v>50000</v>
      </c>
      <c r="E1613" s="217"/>
      <c r="F1613" s="16">
        <f t="shared" si="50"/>
        <v>120325.24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</row>
    <row r="1614" spans="1:26" ht="15.75" customHeight="1" x14ac:dyDescent="0.25">
      <c r="A1614" s="23" t="s">
        <v>1596</v>
      </c>
      <c r="B1614" s="23" t="s">
        <v>517</v>
      </c>
      <c r="C1614" s="16" t="s">
        <v>1595</v>
      </c>
      <c r="D1614" s="16">
        <v>5000</v>
      </c>
      <c r="E1614" s="217"/>
      <c r="F1614" s="16">
        <f t="shared" si="50"/>
        <v>125325.24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</row>
    <row r="1615" spans="1:26" ht="15.75" customHeight="1" x14ac:dyDescent="0.25">
      <c r="A1615" s="23" t="s">
        <v>1185</v>
      </c>
      <c r="B1615" s="23" t="s">
        <v>1186</v>
      </c>
      <c r="C1615" s="16" t="s">
        <v>1153</v>
      </c>
      <c r="D1615" s="16"/>
      <c r="E1615" s="217">
        <v>8925.0300000000007</v>
      </c>
      <c r="F1615" s="16">
        <f t="shared" si="50"/>
        <v>116400.21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</row>
    <row r="1616" spans="1:26" ht="15.75" customHeight="1" x14ac:dyDescent="0.25">
      <c r="A1616" s="23" t="s">
        <v>1234</v>
      </c>
      <c r="B1616" s="23" t="s">
        <v>1202</v>
      </c>
      <c r="C1616" s="16" t="s">
        <v>1153</v>
      </c>
      <c r="D1616" s="16"/>
      <c r="E1616" s="217">
        <v>8925.0300000000007</v>
      </c>
      <c r="F1616" s="16">
        <f t="shared" si="50"/>
        <v>107475.18000000001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</row>
    <row r="1617" spans="1:26" ht="15.75" customHeight="1" x14ac:dyDescent="0.25">
      <c r="A1617" s="23" t="s">
        <v>1535</v>
      </c>
      <c r="B1617" s="23" t="s">
        <v>1152</v>
      </c>
      <c r="C1617" s="16" t="s">
        <v>1153</v>
      </c>
      <c r="D1617" s="16"/>
      <c r="E1617" s="217">
        <v>8925.0300000000007</v>
      </c>
      <c r="F1617" s="16">
        <f t="shared" si="50"/>
        <v>98550.150000000009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</row>
    <row r="1618" spans="1:26" ht="15.75" customHeight="1" x14ac:dyDescent="0.25">
      <c r="A1618" s="23" t="s">
        <v>1482</v>
      </c>
      <c r="B1618" s="23" t="s">
        <v>1155</v>
      </c>
      <c r="C1618" s="16" t="s">
        <v>1153</v>
      </c>
      <c r="D1618" s="16"/>
      <c r="E1618" s="217">
        <v>8925.0300000000007</v>
      </c>
      <c r="F1618" s="16">
        <f t="shared" si="50"/>
        <v>89625.12000000001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</row>
    <row r="1619" spans="1:26" ht="15.75" customHeight="1" x14ac:dyDescent="0.25">
      <c r="A1619" s="23" t="s">
        <v>1190</v>
      </c>
      <c r="B1619" s="23" t="s">
        <v>1157</v>
      </c>
      <c r="C1619" s="16" t="s">
        <v>1153</v>
      </c>
      <c r="D1619" s="16"/>
      <c r="E1619" s="217">
        <v>8925.0300000000007</v>
      </c>
      <c r="F1619" s="16">
        <f t="shared" si="50"/>
        <v>80700.090000000011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</row>
    <row r="1620" spans="1:26" ht="15.75" customHeight="1" x14ac:dyDescent="0.25">
      <c r="A1620" s="225">
        <v>43957</v>
      </c>
      <c r="B1620" s="44" t="s">
        <v>593</v>
      </c>
      <c r="C1620" s="16" t="s">
        <v>1259</v>
      </c>
      <c r="D1620" s="16"/>
      <c r="E1620" s="217">
        <v>80700.09</v>
      </c>
      <c r="F1620" s="16">
        <f t="shared" si="50"/>
        <v>0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</row>
    <row r="1621" spans="1:26" ht="15.75" customHeight="1" x14ac:dyDescent="0.25">
      <c r="A1621" s="23" t="s">
        <v>1503</v>
      </c>
      <c r="B1621" s="23" t="s">
        <v>1504</v>
      </c>
      <c r="C1621" s="16" t="s">
        <v>1153</v>
      </c>
      <c r="D1621" s="16"/>
      <c r="E1621" s="217">
        <v>8925.0300000000007</v>
      </c>
      <c r="F1621" s="16">
        <f t="shared" si="50"/>
        <v>-8925.0300000000007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</row>
    <row r="1622" spans="1:26" ht="15.75" customHeight="1" x14ac:dyDescent="0.25">
      <c r="A1622" s="231">
        <v>44143</v>
      </c>
      <c r="B1622" s="23" t="s">
        <v>761</v>
      </c>
      <c r="C1622" s="16" t="s">
        <v>1597</v>
      </c>
      <c r="D1622" s="16">
        <v>9000</v>
      </c>
      <c r="E1622" s="217"/>
      <c r="F1622" s="16">
        <f t="shared" si="50"/>
        <v>74.969999999999345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</row>
    <row r="1623" spans="1:26" ht="15.75" customHeight="1" x14ac:dyDescent="0.25">
      <c r="A1623" s="23"/>
      <c r="B1623" s="23"/>
      <c r="C1623" s="16"/>
      <c r="D1623" s="16"/>
      <c r="E1623" s="217"/>
      <c r="F1623" s="16">
        <f t="shared" si="50"/>
        <v>74.969999999999345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</row>
    <row r="1624" spans="1:26" ht="15.75" customHeight="1" x14ac:dyDescent="0.25">
      <c r="A1624" s="23"/>
      <c r="B1624" s="23"/>
      <c r="C1624" s="16"/>
      <c r="D1624" s="16"/>
      <c r="E1624" s="217"/>
      <c r="F1624" s="16">
        <f t="shared" si="50"/>
        <v>74.969999999999345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</row>
    <row r="1625" spans="1:26" ht="15.75" customHeight="1" x14ac:dyDescent="0.25">
      <c r="A1625" s="23"/>
      <c r="B1625" s="23"/>
      <c r="C1625" s="16"/>
      <c r="D1625" s="16">
        <f t="shared" ref="D1625:E1625" si="51">SUM(D1599:D1624)</f>
        <v>229000</v>
      </c>
      <c r="E1625" s="217">
        <f t="shared" si="51"/>
        <v>228925.03</v>
      </c>
      <c r="F1625" s="16"/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</row>
    <row r="1626" spans="1:26" ht="15.75" customHeight="1" x14ac:dyDescent="0.25">
      <c r="A1626" s="23"/>
      <c r="B1626" s="23"/>
      <c r="C1626" s="16"/>
      <c r="D1626" s="16"/>
      <c r="E1626" s="222" t="s">
        <v>12</v>
      </c>
      <c r="F1626" s="218">
        <f>F1624</f>
        <v>74.969999999999345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</row>
    <row r="1627" spans="1:26" ht="15.75" customHeight="1" x14ac:dyDescent="0.25">
      <c r="A1627" s="23"/>
      <c r="B1627" s="23"/>
      <c r="C1627" s="16"/>
      <c r="D1627" s="16"/>
      <c r="E1627" s="217"/>
      <c r="F1627" s="218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</row>
    <row r="1628" spans="1:26" ht="15.75" customHeight="1" x14ac:dyDescent="0.25">
      <c r="A1628" s="23"/>
      <c r="B1628" s="23"/>
      <c r="C1628" s="16"/>
      <c r="D1628" s="16"/>
      <c r="E1628" s="217"/>
      <c r="F1628" s="218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</row>
    <row r="1629" spans="1:26" ht="15.75" customHeight="1" x14ac:dyDescent="0.25">
      <c r="A1629" s="23"/>
      <c r="B1629" s="23"/>
      <c r="C1629" s="218" t="s">
        <v>1146</v>
      </c>
      <c r="D1629" s="16"/>
      <c r="E1629" s="217"/>
      <c r="F1629" s="16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</row>
    <row r="1630" spans="1:26" ht="15.75" customHeight="1" x14ac:dyDescent="0.25">
      <c r="A1630" s="219" t="s">
        <v>1147</v>
      </c>
      <c r="B1630" s="23"/>
      <c r="C1630" s="264" t="s">
        <v>1598</v>
      </c>
      <c r="D1630" s="218" t="s">
        <v>1149</v>
      </c>
      <c r="E1630" s="222" t="s">
        <v>1353</v>
      </c>
      <c r="F1630" s="16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</row>
    <row r="1631" spans="1:26" ht="15.75" customHeight="1" x14ac:dyDescent="0.25">
      <c r="A1631" s="219" t="s">
        <v>549</v>
      </c>
      <c r="B1631" s="219" t="s">
        <v>550</v>
      </c>
      <c r="C1631" s="221" t="s">
        <v>551</v>
      </c>
      <c r="D1631" s="221" t="s">
        <v>552</v>
      </c>
      <c r="E1631" s="222" t="s">
        <v>553</v>
      </c>
      <c r="F1631" s="221" t="s">
        <v>554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</row>
    <row r="1632" spans="1:26" ht="15.75" customHeight="1" x14ac:dyDescent="0.25">
      <c r="A1632" s="23" t="s">
        <v>1220</v>
      </c>
      <c r="B1632" s="23" t="s">
        <v>1309</v>
      </c>
      <c r="C1632" s="16" t="s">
        <v>1599</v>
      </c>
      <c r="D1632" s="16">
        <v>60000</v>
      </c>
      <c r="E1632" s="217"/>
      <c r="F1632" s="16">
        <f>D1632</f>
        <v>60000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</row>
    <row r="1633" spans="1:26" ht="15.75" customHeight="1" x14ac:dyDescent="0.25">
      <c r="A1633" s="23" t="s">
        <v>1220</v>
      </c>
      <c r="B1633" s="23" t="s">
        <v>761</v>
      </c>
      <c r="C1633" s="16" t="s">
        <v>1219</v>
      </c>
      <c r="D1633" s="16">
        <v>6000</v>
      </c>
      <c r="E1633" s="217"/>
      <c r="F1633" s="16">
        <f t="shared" ref="F1633:F1660" si="52">F1632+D1633-E1633</f>
        <v>66000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</row>
    <row r="1634" spans="1:26" ht="15.75" customHeight="1" x14ac:dyDescent="0.25">
      <c r="A1634" s="23" t="s">
        <v>1160</v>
      </c>
      <c r="B1634" s="23" t="s">
        <v>1161</v>
      </c>
      <c r="C1634" s="16" t="s">
        <v>1153</v>
      </c>
      <c r="D1634" s="16"/>
      <c r="E1634" s="217">
        <v>5500</v>
      </c>
      <c r="F1634" s="16">
        <f t="shared" si="52"/>
        <v>60500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</row>
    <row r="1635" spans="1:26" ht="15.75" customHeight="1" x14ac:dyDescent="0.25">
      <c r="A1635" s="23" t="s">
        <v>1164</v>
      </c>
      <c r="B1635" s="23" t="s">
        <v>1165</v>
      </c>
      <c r="C1635" s="16" t="s">
        <v>1153</v>
      </c>
      <c r="D1635" s="16"/>
      <c r="E1635" s="217">
        <v>5500</v>
      </c>
      <c r="F1635" s="16">
        <f t="shared" si="52"/>
        <v>55000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</row>
    <row r="1636" spans="1:26" ht="15.75" customHeight="1" x14ac:dyDescent="0.25">
      <c r="A1636" s="23" t="s">
        <v>1166</v>
      </c>
      <c r="B1636" s="23" t="s">
        <v>1167</v>
      </c>
      <c r="C1636" s="16" t="s">
        <v>1153</v>
      </c>
      <c r="D1636" s="16"/>
      <c r="E1636" s="217">
        <v>5500</v>
      </c>
      <c r="F1636" s="16">
        <f t="shared" si="52"/>
        <v>49500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</row>
    <row r="1637" spans="1:26" ht="15.75" customHeight="1" x14ac:dyDescent="0.25">
      <c r="A1637" s="23" t="s">
        <v>1248</v>
      </c>
      <c r="B1637" s="23" t="s">
        <v>1184</v>
      </c>
      <c r="C1637" s="16" t="s">
        <v>1153</v>
      </c>
      <c r="D1637" s="16"/>
      <c r="E1637" s="217">
        <v>10083.33</v>
      </c>
      <c r="F1637" s="16">
        <f t="shared" si="52"/>
        <v>39416.67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</row>
    <row r="1638" spans="1:26" ht="15.75" customHeight="1" x14ac:dyDescent="0.25">
      <c r="A1638" s="23">
        <v>43230</v>
      </c>
      <c r="B1638" s="23" t="s">
        <v>590</v>
      </c>
      <c r="C1638" s="16" t="s">
        <v>1600</v>
      </c>
      <c r="D1638" s="16"/>
      <c r="E1638" s="217">
        <v>49500</v>
      </c>
      <c r="F1638" s="16">
        <f t="shared" si="52"/>
        <v>-10083.330000000002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</row>
    <row r="1639" spans="1:26" ht="15.75" customHeight="1" x14ac:dyDescent="0.25">
      <c r="A1639" s="23" t="s">
        <v>1601</v>
      </c>
      <c r="B1639" s="23" t="s">
        <v>1602</v>
      </c>
      <c r="C1639" s="16" t="s">
        <v>1603</v>
      </c>
      <c r="D1639" s="16">
        <v>110000</v>
      </c>
      <c r="E1639" s="217"/>
      <c r="F1639" s="16">
        <f t="shared" si="52"/>
        <v>99916.67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</row>
    <row r="1640" spans="1:26" ht="15.75" customHeight="1" x14ac:dyDescent="0.25">
      <c r="A1640" s="23" t="s">
        <v>1601</v>
      </c>
      <c r="B1640" s="23" t="s">
        <v>761</v>
      </c>
      <c r="C1640" s="16" t="s">
        <v>1219</v>
      </c>
      <c r="D1640" s="16">
        <v>11000</v>
      </c>
      <c r="E1640" s="217"/>
      <c r="F1640" s="16">
        <f t="shared" si="52"/>
        <v>110916.67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</row>
    <row r="1641" spans="1:26" ht="15.75" customHeight="1" x14ac:dyDescent="0.25">
      <c r="A1641" s="23" t="s">
        <v>1225</v>
      </c>
      <c r="B1641" s="23" t="s">
        <v>1186</v>
      </c>
      <c r="C1641" s="16" t="s">
        <v>1153</v>
      </c>
      <c r="D1641" s="16"/>
      <c r="E1641" s="217">
        <v>10083.33</v>
      </c>
      <c r="F1641" s="16">
        <f t="shared" si="52"/>
        <v>100833.34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</row>
    <row r="1642" spans="1:26" ht="15.75" customHeight="1" x14ac:dyDescent="0.25">
      <c r="A1642" s="23" t="s">
        <v>1172</v>
      </c>
      <c r="B1642" s="23" t="s">
        <v>508</v>
      </c>
      <c r="C1642" s="16" t="s">
        <v>1153</v>
      </c>
      <c r="D1642" s="16"/>
      <c r="E1642" s="217">
        <v>10083.33</v>
      </c>
      <c r="F1642" s="16">
        <f t="shared" si="52"/>
        <v>90750.01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</row>
    <row r="1643" spans="1:26" ht="15.75" customHeight="1" x14ac:dyDescent="0.25">
      <c r="A1643" s="23" t="s">
        <v>1173</v>
      </c>
      <c r="B1643" s="23" t="s">
        <v>509</v>
      </c>
      <c r="C1643" s="16" t="s">
        <v>1153</v>
      </c>
      <c r="D1643" s="16"/>
      <c r="E1643" s="217">
        <v>10083.33</v>
      </c>
      <c r="F1643" s="16">
        <f t="shared" si="52"/>
        <v>80666.679999999993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</row>
    <row r="1644" spans="1:26" ht="15.75" customHeight="1" x14ac:dyDescent="0.25">
      <c r="A1644" s="23" t="s">
        <v>1174</v>
      </c>
      <c r="B1644" s="23" t="s">
        <v>510</v>
      </c>
      <c r="C1644" s="16" t="s">
        <v>1153</v>
      </c>
      <c r="D1644" s="16"/>
      <c r="E1644" s="217">
        <v>10083.33</v>
      </c>
      <c r="F1644" s="16">
        <f t="shared" si="52"/>
        <v>70583.349999999991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</row>
    <row r="1645" spans="1:26" ht="15.75" customHeight="1" x14ac:dyDescent="0.25">
      <c r="A1645" s="23" t="s">
        <v>1501</v>
      </c>
      <c r="B1645" s="23" t="s">
        <v>511</v>
      </c>
      <c r="C1645" s="16" t="s">
        <v>1153</v>
      </c>
      <c r="D1645" s="16"/>
      <c r="E1645" s="217">
        <v>10083.33</v>
      </c>
      <c r="F1645" s="16">
        <f t="shared" si="52"/>
        <v>60500.01999999999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</row>
    <row r="1646" spans="1:26" ht="15.75" customHeight="1" x14ac:dyDescent="0.25">
      <c r="A1646" s="23" t="s">
        <v>1176</v>
      </c>
      <c r="B1646" s="23" t="s">
        <v>4</v>
      </c>
      <c r="C1646" s="16" t="s">
        <v>1153</v>
      </c>
      <c r="D1646" s="16"/>
      <c r="E1646" s="217">
        <v>10083.33</v>
      </c>
      <c r="F1646" s="16">
        <f t="shared" si="52"/>
        <v>50416.689999999988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</row>
    <row r="1647" spans="1:26" ht="15.75" customHeight="1" x14ac:dyDescent="0.25">
      <c r="A1647" s="23" t="s">
        <v>1177</v>
      </c>
      <c r="B1647" s="23" t="s">
        <v>5</v>
      </c>
      <c r="C1647" s="16" t="s">
        <v>1153</v>
      </c>
      <c r="D1647" s="16"/>
      <c r="E1647" s="217">
        <v>10083.33</v>
      </c>
      <c r="F1647" s="16">
        <f t="shared" si="52"/>
        <v>40333.359999999986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</row>
    <row r="1648" spans="1:26" ht="15.75" customHeight="1" x14ac:dyDescent="0.25">
      <c r="A1648" s="23" t="s">
        <v>1178</v>
      </c>
      <c r="B1648" s="23" t="s">
        <v>6</v>
      </c>
      <c r="C1648" s="16" t="s">
        <v>1153</v>
      </c>
      <c r="D1648" s="16"/>
      <c r="E1648" s="217">
        <v>10083.33</v>
      </c>
      <c r="F1648" s="16">
        <f t="shared" si="52"/>
        <v>30250.029999999984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</row>
    <row r="1649" spans="1:26" ht="15.75" customHeight="1" x14ac:dyDescent="0.25">
      <c r="A1649" s="23" t="s">
        <v>1604</v>
      </c>
      <c r="B1649" s="23" t="s">
        <v>761</v>
      </c>
      <c r="C1649" s="52" t="s">
        <v>1605</v>
      </c>
      <c r="D1649" s="16"/>
      <c r="E1649" s="217">
        <v>20000</v>
      </c>
      <c r="F1649" s="16">
        <f t="shared" si="52"/>
        <v>10250.029999999984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</row>
    <row r="1650" spans="1:26" ht="15.75" customHeight="1" x14ac:dyDescent="0.25">
      <c r="A1650" s="23" t="s">
        <v>1183</v>
      </c>
      <c r="B1650" s="23" t="s">
        <v>593</v>
      </c>
      <c r="C1650" s="52" t="s">
        <v>1606</v>
      </c>
      <c r="D1650" s="16">
        <v>200000</v>
      </c>
      <c r="E1650" s="217"/>
      <c r="F1650" s="16">
        <f t="shared" si="52"/>
        <v>210250.02999999997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</row>
    <row r="1651" spans="1:26" ht="15.75" customHeight="1" x14ac:dyDescent="0.25">
      <c r="A1651" s="23" t="s">
        <v>1183</v>
      </c>
      <c r="B1651" s="23" t="s">
        <v>761</v>
      </c>
      <c r="C1651" s="16" t="s">
        <v>1603</v>
      </c>
      <c r="D1651" s="16">
        <v>20000</v>
      </c>
      <c r="E1651" s="217"/>
      <c r="F1651" s="16">
        <f t="shared" si="52"/>
        <v>230250.02999999997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</row>
    <row r="1652" spans="1:26" ht="15.75" customHeight="1" x14ac:dyDescent="0.25">
      <c r="A1652" s="23" t="s">
        <v>1182</v>
      </c>
      <c r="B1652" s="23" t="s">
        <v>515</v>
      </c>
      <c r="C1652" s="16" t="s">
        <v>1153</v>
      </c>
      <c r="D1652" s="16"/>
      <c r="E1652" s="217">
        <v>10083.33</v>
      </c>
      <c r="F1652" s="16">
        <f t="shared" si="52"/>
        <v>220166.69999999998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</row>
    <row r="1653" spans="1:26" ht="15.75" customHeight="1" x14ac:dyDescent="0.25">
      <c r="A1653" s="23" t="s">
        <v>1183</v>
      </c>
      <c r="B1653" s="23" t="s">
        <v>516</v>
      </c>
      <c r="C1653" s="16" t="s">
        <v>1153</v>
      </c>
      <c r="D1653" s="16"/>
      <c r="E1653" s="217">
        <v>10083.33</v>
      </c>
      <c r="F1653" s="16">
        <f t="shared" si="52"/>
        <v>210083.37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</row>
    <row r="1654" spans="1:26" ht="15.75" customHeight="1" x14ac:dyDescent="0.25">
      <c r="A1654" s="23" t="s">
        <v>1185</v>
      </c>
      <c r="B1654" s="23" t="s">
        <v>1186</v>
      </c>
      <c r="C1654" s="16" t="s">
        <v>1153</v>
      </c>
      <c r="D1654" s="16"/>
      <c r="E1654" s="217">
        <v>10083.33</v>
      </c>
      <c r="F1654" s="16">
        <f t="shared" si="52"/>
        <v>200000.04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</row>
    <row r="1655" spans="1:26" ht="15.75" customHeight="1" x14ac:dyDescent="0.25">
      <c r="A1655" s="23" t="s">
        <v>1234</v>
      </c>
      <c r="B1655" s="23" t="s">
        <v>1202</v>
      </c>
      <c r="C1655" s="16" t="s">
        <v>1153</v>
      </c>
      <c r="D1655" s="16"/>
      <c r="E1655" s="217">
        <v>36666</v>
      </c>
      <c r="F1655" s="16">
        <f t="shared" si="52"/>
        <v>163334.04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</row>
    <row r="1656" spans="1:26" ht="15.75" customHeight="1" x14ac:dyDescent="0.25">
      <c r="A1656" s="23" t="s">
        <v>1535</v>
      </c>
      <c r="B1656" s="23" t="s">
        <v>1152</v>
      </c>
      <c r="C1656" s="16" t="s">
        <v>1153</v>
      </c>
      <c r="D1656" s="16"/>
      <c r="E1656" s="217">
        <v>36666</v>
      </c>
      <c r="F1656" s="16">
        <f t="shared" si="52"/>
        <v>126668.04000000001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</row>
    <row r="1657" spans="1:26" ht="15.75" customHeight="1" x14ac:dyDescent="0.25">
      <c r="A1657" s="23" t="s">
        <v>1482</v>
      </c>
      <c r="B1657" s="23" t="s">
        <v>1155</v>
      </c>
      <c r="C1657" s="16" t="s">
        <v>1153</v>
      </c>
      <c r="D1657" s="16"/>
      <c r="E1657" s="217">
        <v>36666</v>
      </c>
      <c r="F1657" s="16">
        <f t="shared" si="52"/>
        <v>90002.040000000008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</row>
    <row r="1658" spans="1:26" ht="15.75" customHeight="1" x14ac:dyDescent="0.25">
      <c r="A1658" s="23" t="s">
        <v>1190</v>
      </c>
      <c r="B1658" s="23" t="s">
        <v>1157</v>
      </c>
      <c r="C1658" s="16" t="s">
        <v>1153</v>
      </c>
      <c r="D1658" s="16"/>
      <c r="E1658" s="217">
        <v>36666</v>
      </c>
      <c r="F1658" s="16">
        <f t="shared" si="52"/>
        <v>53336.040000000008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</row>
    <row r="1659" spans="1:26" ht="15.75" customHeight="1" x14ac:dyDescent="0.25">
      <c r="A1659" s="44" t="s">
        <v>1236</v>
      </c>
      <c r="B1659" s="44" t="s">
        <v>761</v>
      </c>
      <c r="C1659" s="16" t="s">
        <v>1259</v>
      </c>
      <c r="D1659" s="16"/>
      <c r="E1659" s="217">
        <v>53336.04</v>
      </c>
      <c r="F1659" s="16">
        <f t="shared" si="52"/>
        <v>0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</row>
    <row r="1660" spans="1:26" ht="15.75" customHeight="1" x14ac:dyDescent="0.25">
      <c r="A1660" s="23"/>
      <c r="B1660" s="23"/>
      <c r="C1660" s="16"/>
      <c r="D1660" s="16"/>
      <c r="E1660" s="217"/>
      <c r="F1660" s="16">
        <f t="shared" si="52"/>
        <v>0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</row>
    <row r="1661" spans="1:26" ht="15.75" customHeight="1" x14ac:dyDescent="0.25">
      <c r="A1661" s="23"/>
      <c r="B1661" s="23"/>
      <c r="C1661" s="16"/>
      <c r="D1661" s="16">
        <f t="shared" ref="D1661:E1661" si="53">SUM(D1632:D1660)</f>
        <v>407000</v>
      </c>
      <c r="E1661" s="217">
        <f t="shared" si="53"/>
        <v>406999.99999999994</v>
      </c>
      <c r="F1661" s="16"/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</row>
    <row r="1662" spans="1:26" ht="15.75" customHeight="1" x14ac:dyDescent="0.25">
      <c r="A1662" s="23"/>
      <c r="B1662" s="23"/>
      <c r="C1662" s="16"/>
      <c r="D1662" s="16"/>
      <c r="E1662" s="222" t="s">
        <v>12</v>
      </c>
      <c r="F1662" s="218">
        <f>F1660</f>
        <v>0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</row>
    <row r="1663" spans="1:26" ht="15.75" customHeight="1" x14ac:dyDescent="0.25">
      <c r="A1663" s="23"/>
      <c r="B1663" s="23"/>
      <c r="C1663" s="16"/>
      <c r="D1663" s="16"/>
      <c r="E1663" s="217"/>
      <c r="F1663" s="218"/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</row>
    <row r="1664" spans="1:26" ht="15.75" customHeight="1" x14ac:dyDescent="0.25">
      <c r="A1664" s="23"/>
      <c r="B1664" s="23"/>
      <c r="C1664" s="16"/>
      <c r="D1664" s="16"/>
      <c r="E1664" s="217"/>
      <c r="F1664" s="218"/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</row>
    <row r="1665" spans="1:26" ht="15.75" customHeight="1" x14ac:dyDescent="0.25">
      <c r="A1665" s="23"/>
      <c r="B1665" s="23"/>
      <c r="C1665" s="16"/>
      <c r="D1665" s="16"/>
      <c r="E1665" s="217"/>
      <c r="F1665" s="218"/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</row>
    <row r="1666" spans="1:26" ht="15.75" customHeight="1" x14ac:dyDescent="0.25">
      <c r="A1666" s="23"/>
      <c r="B1666" s="23"/>
      <c r="C1666" s="218" t="s">
        <v>1146</v>
      </c>
      <c r="D1666" s="16"/>
      <c r="E1666" s="217"/>
      <c r="F1666" s="16"/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</row>
    <row r="1667" spans="1:26" ht="15.75" customHeight="1" x14ac:dyDescent="0.25">
      <c r="A1667" s="219" t="s">
        <v>1147</v>
      </c>
      <c r="B1667" s="23"/>
      <c r="C1667" s="219" t="s">
        <v>65</v>
      </c>
      <c r="D1667" s="218" t="s">
        <v>1149</v>
      </c>
      <c r="E1667" s="222" t="s">
        <v>1353</v>
      </c>
      <c r="F1667" s="16"/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</row>
    <row r="1668" spans="1:26" ht="15.75" customHeight="1" x14ac:dyDescent="0.25">
      <c r="A1668" s="219" t="s">
        <v>549</v>
      </c>
      <c r="B1668" s="219" t="s">
        <v>550</v>
      </c>
      <c r="C1668" s="221" t="s">
        <v>551</v>
      </c>
      <c r="D1668" s="221" t="s">
        <v>552</v>
      </c>
      <c r="E1668" s="222" t="s">
        <v>553</v>
      </c>
      <c r="F1668" s="221" t="s">
        <v>554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</row>
    <row r="1669" spans="1:26" ht="15.75" customHeight="1" x14ac:dyDescent="0.25">
      <c r="A1669" s="23" t="s">
        <v>1220</v>
      </c>
      <c r="B1669" s="23" t="s">
        <v>1309</v>
      </c>
      <c r="C1669" s="16" t="s">
        <v>1607</v>
      </c>
      <c r="D1669" s="16">
        <v>100000</v>
      </c>
      <c r="E1669" s="217"/>
      <c r="F1669" s="16">
        <f>D1669</f>
        <v>100000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</row>
    <row r="1670" spans="1:26" ht="15.75" customHeight="1" x14ac:dyDescent="0.25">
      <c r="A1670" s="23" t="s">
        <v>1220</v>
      </c>
      <c r="B1670" s="23" t="s">
        <v>761</v>
      </c>
      <c r="C1670" s="16" t="s">
        <v>1219</v>
      </c>
      <c r="D1670" s="16">
        <v>10000</v>
      </c>
      <c r="E1670" s="217"/>
      <c r="F1670" s="16">
        <f t="shared" ref="F1670:F1700" si="54">F1669+D1670-E1670</f>
        <v>110000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</row>
    <row r="1671" spans="1:26" ht="15.75" customHeight="1" x14ac:dyDescent="0.25">
      <c r="A1671" s="23" t="s">
        <v>1164</v>
      </c>
      <c r="B1671" s="23" t="s">
        <v>1165</v>
      </c>
      <c r="C1671" s="16" t="s">
        <v>1153</v>
      </c>
      <c r="D1671" s="16"/>
      <c r="E1671" s="217">
        <v>9166.67</v>
      </c>
      <c r="F1671" s="16">
        <f t="shared" si="54"/>
        <v>100833.33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</row>
    <row r="1672" spans="1:26" ht="15.75" customHeight="1" x14ac:dyDescent="0.25">
      <c r="A1672" s="23" t="s">
        <v>1166</v>
      </c>
      <c r="B1672" s="23" t="s">
        <v>1167</v>
      </c>
      <c r="C1672" s="16" t="s">
        <v>1153</v>
      </c>
      <c r="D1672" s="16"/>
      <c r="E1672" s="217">
        <v>9166.67</v>
      </c>
      <c r="F1672" s="16">
        <f t="shared" si="54"/>
        <v>91666.66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</row>
    <row r="1673" spans="1:26" ht="15.75" customHeight="1" x14ac:dyDescent="0.25">
      <c r="A1673" s="23" t="s">
        <v>1168</v>
      </c>
      <c r="B1673" s="23" t="s">
        <v>1169</v>
      </c>
      <c r="C1673" s="16" t="s">
        <v>1153</v>
      </c>
      <c r="D1673" s="16"/>
      <c r="E1673" s="217">
        <v>9166.67</v>
      </c>
      <c r="F1673" s="16">
        <f t="shared" si="54"/>
        <v>82499.990000000005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</row>
    <row r="1674" spans="1:26" ht="15.75" customHeight="1" x14ac:dyDescent="0.25">
      <c r="A1674" s="23" t="s">
        <v>1248</v>
      </c>
      <c r="B1674" s="23" t="s">
        <v>1184</v>
      </c>
      <c r="C1674" s="16" t="s">
        <v>1153</v>
      </c>
      <c r="D1674" s="16"/>
      <c r="E1674" s="217">
        <v>9166.67</v>
      </c>
      <c r="F1674" s="16">
        <f t="shared" si="54"/>
        <v>73333.320000000007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</row>
    <row r="1675" spans="1:26" ht="15.75" customHeight="1" x14ac:dyDescent="0.25">
      <c r="A1675" s="23" t="s">
        <v>1225</v>
      </c>
      <c r="B1675" s="23" t="s">
        <v>1186</v>
      </c>
      <c r="C1675" s="16" t="s">
        <v>1153</v>
      </c>
      <c r="D1675" s="16"/>
      <c r="E1675" s="217">
        <v>9166.67</v>
      </c>
      <c r="F1675" s="16">
        <f t="shared" si="54"/>
        <v>64166.650000000009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</row>
    <row r="1676" spans="1:26" ht="15.75" customHeight="1" x14ac:dyDescent="0.25">
      <c r="A1676" s="23" t="s">
        <v>1226</v>
      </c>
      <c r="B1676" s="23" t="s">
        <v>1202</v>
      </c>
      <c r="C1676" s="16" t="s">
        <v>1153</v>
      </c>
      <c r="D1676" s="16"/>
      <c r="E1676" s="217">
        <v>9166.67</v>
      </c>
      <c r="F1676" s="16">
        <f t="shared" si="54"/>
        <v>54999.98000000001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</row>
    <row r="1677" spans="1:26" ht="15.75" customHeight="1" x14ac:dyDescent="0.25">
      <c r="A1677" s="23" t="s">
        <v>1172</v>
      </c>
      <c r="B1677" s="23" t="s">
        <v>508</v>
      </c>
      <c r="C1677" s="16" t="s">
        <v>1153</v>
      </c>
      <c r="D1677" s="16"/>
      <c r="E1677" s="217">
        <v>9166.67</v>
      </c>
      <c r="F1677" s="16">
        <f t="shared" si="54"/>
        <v>45833.310000000012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</row>
    <row r="1678" spans="1:26" ht="15.75" customHeight="1" x14ac:dyDescent="0.25">
      <c r="A1678" s="23" t="s">
        <v>1173</v>
      </c>
      <c r="B1678" s="23" t="s">
        <v>509</v>
      </c>
      <c r="C1678" s="16" t="s">
        <v>1153</v>
      </c>
      <c r="D1678" s="16"/>
      <c r="E1678" s="217">
        <v>9166.67</v>
      </c>
      <c r="F1678" s="16">
        <f t="shared" si="54"/>
        <v>36666.640000000014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</row>
    <row r="1679" spans="1:26" ht="15.75" customHeight="1" x14ac:dyDescent="0.25">
      <c r="A1679" s="23" t="s">
        <v>1174</v>
      </c>
      <c r="B1679" s="23" t="s">
        <v>510</v>
      </c>
      <c r="C1679" s="16" t="s">
        <v>1153</v>
      </c>
      <c r="D1679" s="16"/>
      <c r="E1679" s="217">
        <v>9166.67</v>
      </c>
      <c r="F1679" s="16">
        <f t="shared" si="54"/>
        <v>27499.970000000016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</row>
    <row r="1680" spans="1:26" ht="15.75" customHeight="1" x14ac:dyDescent="0.25">
      <c r="A1680" s="44" t="s">
        <v>1229</v>
      </c>
      <c r="B1680" s="44" t="s">
        <v>704</v>
      </c>
      <c r="C1680" s="52" t="s">
        <v>1608</v>
      </c>
      <c r="D1680" s="16"/>
      <c r="E1680" s="217">
        <v>18500</v>
      </c>
      <c r="F1680" s="16">
        <f t="shared" si="54"/>
        <v>8999.9700000000157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</row>
    <row r="1681" spans="1:26" ht="15.75" customHeight="1" x14ac:dyDescent="0.25">
      <c r="A1681" s="44" t="s">
        <v>1501</v>
      </c>
      <c r="B1681" s="44" t="s">
        <v>593</v>
      </c>
      <c r="C1681" s="52" t="s">
        <v>1609</v>
      </c>
      <c r="D1681" s="16">
        <v>60000</v>
      </c>
      <c r="E1681" s="217"/>
      <c r="F1681" s="16">
        <f t="shared" si="54"/>
        <v>68999.970000000016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</row>
    <row r="1682" spans="1:26" ht="15.75" customHeight="1" x14ac:dyDescent="0.25">
      <c r="A1682" s="23" t="s">
        <v>1501</v>
      </c>
      <c r="B1682" s="23" t="s">
        <v>761</v>
      </c>
      <c r="C1682" s="16" t="s">
        <v>1610</v>
      </c>
      <c r="D1682" s="16">
        <v>6000</v>
      </c>
      <c r="E1682" s="217"/>
      <c r="F1682" s="16">
        <f t="shared" si="54"/>
        <v>74999.970000000016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</row>
    <row r="1683" spans="1:26" ht="15.75" customHeight="1" x14ac:dyDescent="0.25">
      <c r="A1683" s="23" t="s">
        <v>1175</v>
      </c>
      <c r="B1683" s="23" t="s">
        <v>511</v>
      </c>
      <c r="C1683" s="16" t="s">
        <v>1153</v>
      </c>
      <c r="D1683" s="16"/>
      <c r="E1683" s="217">
        <v>9166.67</v>
      </c>
      <c r="F1683" s="16">
        <f t="shared" si="54"/>
        <v>65833.300000000017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</row>
    <row r="1684" spans="1:26" ht="15.75" customHeight="1" x14ac:dyDescent="0.25">
      <c r="A1684" s="23" t="s">
        <v>1176</v>
      </c>
      <c r="B1684" s="23" t="s">
        <v>4</v>
      </c>
      <c r="C1684" s="16" t="s">
        <v>1153</v>
      </c>
      <c r="D1684" s="16"/>
      <c r="E1684" s="217">
        <v>9166.67</v>
      </c>
      <c r="F1684" s="16">
        <f t="shared" si="54"/>
        <v>56666.630000000019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</row>
    <row r="1685" spans="1:26" ht="15.75" customHeight="1" x14ac:dyDescent="0.25">
      <c r="A1685" s="23" t="s">
        <v>1177</v>
      </c>
      <c r="B1685" s="23" t="s">
        <v>5</v>
      </c>
      <c r="C1685" s="16" t="s">
        <v>1153</v>
      </c>
      <c r="D1685" s="16"/>
      <c r="E1685" s="217">
        <v>9166.67</v>
      </c>
      <c r="F1685" s="16">
        <f t="shared" si="54"/>
        <v>47499.960000000021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</row>
    <row r="1686" spans="1:26" ht="15.75" customHeight="1" x14ac:dyDescent="0.25">
      <c r="A1686" s="23" t="s">
        <v>1185</v>
      </c>
      <c r="B1686" s="23" t="s">
        <v>1186</v>
      </c>
      <c r="C1686" s="16" t="s">
        <v>1153</v>
      </c>
      <c r="D1686" s="16"/>
      <c r="E1686" s="217">
        <v>10499.99</v>
      </c>
      <c r="F1686" s="16">
        <f t="shared" si="54"/>
        <v>36999.970000000023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</row>
    <row r="1687" spans="1:26" ht="15.75" customHeight="1" x14ac:dyDescent="0.25">
      <c r="A1687" s="23" t="s">
        <v>1188</v>
      </c>
      <c r="B1687" s="23" t="s">
        <v>1189</v>
      </c>
      <c r="C1687" s="16" t="s">
        <v>1153</v>
      </c>
      <c r="D1687" s="16"/>
      <c r="E1687" s="217">
        <v>10449.99</v>
      </c>
      <c r="F1687" s="16">
        <f t="shared" si="54"/>
        <v>26549.980000000025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</row>
    <row r="1688" spans="1:26" ht="15.75" customHeight="1" x14ac:dyDescent="0.25">
      <c r="A1688" s="23" t="s">
        <v>1190</v>
      </c>
      <c r="B1688" s="23" t="s">
        <v>1157</v>
      </c>
      <c r="C1688" s="16" t="s">
        <v>1153</v>
      </c>
      <c r="D1688" s="16"/>
      <c r="E1688" s="217">
        <v>10449.99</v>
      </c>
      <c r="F1688" s="16">
        <f t="shared" si="54"/>
        <v>16099.990000000025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</row>
    <row r="1689" spans="1:26" ht="15.75" customHeight="1" x14ac:dyDescent="0.25">
      <c r="A1689" s="23" t="s">
        <v>1191</v>
      </c>
      <c r="B1689" s="23" t="s">
        <v>1159</v>
      </c>
      <c r="C1689" s="16" t="s">
        <v>1153</v>
      </c>
      <c r="D1689" s="16"/>
      <c r="E1689" s="217">
        <v>10449.99</v>
      </c>
      <c r="F1689" s="16">
        <f t="shared" si="54"/>
        <v>5650.0000000000255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</row>
    <row r="1690" spans="1:26" ht="15.75" customHeight="1" x14ac:dyDescent="0.25">
      <c r="A1690" s="44" t="s">
        <v>1199</v>
      </c>
      <c r="B1690" s="44" t="s">
        <v>1184</v>
      </c>
      <c r="C1690" s="16" t="s">
        <v>1153</v>
      </c>
      <c r="D1690" s="16"/>
      <c r="E1690" s="217">
        <v>11000</v>
      </c>
      <c r="F1690" s="16">
        <f t="shared" si="54"/>
        <v>-5349.9999999999745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</row>
    <row r="1691" spans="1:26" ht="15.75" customHeight="1" x14ac:dyDescent="0.25">
      <c r="A1691" s="44" t="s">
        <v>1611</v>
      </c>
      <c r="B1691" s="44" t="s">
        <v>593</v>
      </c>
      <c r="C1691" s="52" t="s">
        <v>65</v>
      </c>
      <c r="D1691" s="16">
        <v>60000</v>
      </c>
      <c r="E1691" s="217"/>
      <c r="F1691" s="16">
        <f t="shared" si="54"/>
        <v>54650.000000000029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</row>
    <row r="1692" spans="1:26" ht="15.75" customHeight="1" x14ac:dyDescent="0.25">
      <c r="A1692" s="23" t="s">
        <v>1611</v>
      </c>
      <c r="B1692" s="23" t="s">
        <v>761</v>
      </c>
      <c r="C1692" s="16" t="s">
        <v>1610</v>
      </c>
      <c r="D1692" s="16">
        <v>6000</v>
      </c>
      <c r="E1692" s="217"/>
      <c r="F1692" s="16">
        <f t="shared" si="54"/>
        <v>60650.000000000029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</row>
    <row r="1693" spans="1:26" ht="15.75" customHeight="1" x14ac:dyDescent="0.25">
      <c r="A1693" s="23" t="s">
        <v>1200</v>
      </c>
      <c r="B1693" s="23" t="s">
        <v>1186</v>
      </c>
      <c r="C1693" s="16" t="s">
        <v>1153</v>
      </c>
      <c r="D1693" s="16"/>
      <c r="E1693" s="217">
        <v>11000</v>
      </c>
      <c r="F1693" s="16">
        <f t="shared" si="54"/>
        <v>49650.000000000029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</row>
    <row r="1694" spans="1:26" ht="15.75" customHeight="1" x14ac:dyDescent="0.25">
      <c r="A1694" s="23" t="s">
        <v>1201</v>
      </c>
      <c r="B1694" s="23" t="s">
        <v>1202</v>
      </c>
      <c r="C1694" s="16" t="s">
        <v>1153</v>
      </c>
      <c r="D1694" s="16"/>
      <c r="E1694" s="217">
        <v>11000</v>
      </c>
      <c r="F1694" s="16">
        <f t="shared" si="54"/>
        <v>38650.000000000029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</row>
    <row r="1695" spans="1:26" ht="15.75" customHeight="1" x14ac:dyDescent="0.25">
      <c r="A1695" s="23" t="s">
        <v>1203</v>
      </c>
      <c r="B1695" s="23" t="s">
        <v>1203</v>
      </c>
      <c r="C1695" s="16" t="s">
        <v>1153</v>
      </c>
      <c r="D1695" s="16"/>
      <c r="E1695" s="217">
        <v>11000</v>
      </c>
      <c r="F1695" s="16">
        <f t="shared" si="54"/>
        <v>27650.000000000029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</row>
    <row r="1696" spans="1:26" ht="15.75" customHeight="1" x14ac:dyDescent="0.25">
      <c r="A1696" s="23" t="s">
        <v>1204</v>
      </c>
      <c r="B1696" s="23" t="s">
        <v>1204</v>
      </c>
      <c r="C1696" s="16" t="s">
        <v>1153</v>
      </c>
      <c r="D1696" s="16"/>
      <c r="E1696" s="217">
        <v>11000</v>
      </c>
      <c r="F1696" s="16">
        <f t="shared" si="54"/>
        <v>16650.000000000029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</row>
    <row r="1697" spans="1:26" ht="15.75" customHeight="1" x14ac:dyDescent="0.25">
      <c r="A1697" s="23" t="s">
        <v>1205</v>
      </c>
      <c r="B1697" s="23" t="s">
        <v>1205</v>
      </c>
      <c r="C1697" s="16" t="s">
        <v>1153</v>
      </c>
      <c r="D1697" s="16"/>
      <c r="E1697" s="217">
        <v>11000</v>
      </c>
      <c r="F1697" s="16">
        <f t="shared" si="54"/>
        <v>5650.0000000000291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</row>
    <row r="1698" spans="1:26" ht="15.75" customHeight="1" x14ac:dyDescent="0.25">
      <c r="A1698" s="23"/>
      <c r="B1698" s="23"/>
      <c r="C1698" s="16"/>
      <c r="D1698" s="16"/>
      <c r="E1698" s="217"/>
      <c r="F1698" s="16">
        <f t="shared" si="54"/>
        <v>5650.0000000000291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</row>
    <row r="1699" spans="1:26" ht="15.75" customHeight="1" x14ac:dyDescent="0.25">
      <c r="A1699" s="23"/>
      <c r="B1699" s="23"/>
      <c r="C1699" s="16"/>
      <c r="D1699" s="16"/>
      <c r="E1699" s="217"/>
      <c r="F1699" s="16">
        <f t="shared" si="54"/>
        <v>5650.0000000000291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</row>
    <row r="1700" spans="1:26" ht="15.75" customHeight="1" x14ac:dyDescent="0.25">
      <c r="A1700" s="23"/>
      <c r="B1700" s="23"/>
      <c r="C1700" s="16"/>
      <c r="D1700" s="16"/>
      <c r="E1700" s="217"/>
      <c r="F1700" s="16">
        <f t="shared" si="54"/>
        <v>5650.0000000000291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</row>
    <row r="1701" spans="1:26" ht="15.75" customHeight="1" x14ac:dyDescent="0.25">
      <c r="A1701" s="23"/>
      <c r="B1701" s="23"/>
      <c r="C1701" s="16"/>
      <c r="D1701" s="16">
        <f t="shared" ref="D1701:E1701" si="55">SUM(D1669:D1700)</f>
        <v>242000</v>
      </c>
      <c r="E1701" s="217">
        <f t="shared" si="55"/>
        <v>236349.99999999997</v>
      </c>
      <c r="F1701" s="16"/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</row>
    <row r="1702" spans="1:26" ht="15.75" customHeight="1" x14ac:dyDescent="0.25">
      <c r="A1702" s="23"/>
      <c r="B1702" s="23"/>
      <c r="C1702" s="16"/>
      <c r="D1702" s="16"/>
      <c r="E1702" s="222" t="s">
        <v>12</v>
      </c>
      <c r="F1702" s="218">
        <f>F1700</f>
        <v>5650.0000000000291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</row>
    <row r="1703" spans="1:26" ht="15.75" customHeight="1" x14ac:dyDescent="0.25">
      <c r="A1703" s="23"/>
      <c r="B1703" s="23"/>
      <c r="C1703" s="16"/>
      <c r="D1703" s="16"/>
      <c r="E1703" s="217"/>
      <c r="F1703" s="218"/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</row>
    <row r="1704" spans="1:26" ht="15.75" customHeight="1" x14ac:dyDescent="0.25">
      <c r="A1704" s="23"/>
      <c r="B1704" s="23"/>
      <c r="C1704" s="16"/>
      <c r="D1704" s="16"/>
      <c r="E1704" s="217"/>
      <c r="F1704" s="218"/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</row>
    <row r="1705" spans="1:26" ht="15.75" customHeight="1" x14ac:dyDescent="0.25">
      <c r="A1705" s="23"/>
      <c r="B1705" s="23"/>
      <c r="C1705" s="218" t="s">
        <v>1146</v>
      </c>
      <c r="D1705" s="16"/>
      <c r="E1705" s="217"/>
      <c r="F1705" s="16"/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</row>
    <row r="1706" spans="1:26" ht="15.75" customHeight="1" x14ac:dyDescent="0.25">
      <c r="A1706" s="219" t="s">
        <v>1147</v>
      </c>
      <c r="B1706" s="23" t="s">
        <v>102</v>
      </c>
      <c r="C1706" s="219" t="s">
        <v>729</v>
      </c>
      <c r="D1706" s="218" t="s">
        <v>1149</v>
      </c>
      <c r="E1706" s="222" t="s">
        <v>1353</v>
      </c>
      <c r="F1706" s="16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</row>
    <row r="1707" spans="1:26" ht="15.75" customHeight="1" x14ac:dyDescent="0.25">
      <c r="A1707" s="219" t="s">
        <v>549</v>
      </c>
      <c r="B1707" s="219" t="s">
        <v>550</v>
      </c>
      <c r="C1707" s="221" t="s">
        <v>551</v>
      </c>
      <c r="D1707" s="221" t="s">
        <v>552</v>
      </c>
      <c r="E1707" s="222" t="s">
        <v>553</v>
      </c>
      <c r="F1707" s="221" t="s">
        <v>554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</row>
    <row r="1708" spans="1:26" ht="15.75" customHeight="1" x14ac:dyDescent="0.25">
      <c r="A1708" s="23" t="s">
        <v>1311</v>
      </c>
      <c r="B1708" s="23" t="s">
        <v>1612</v>
      </c>
      <c r="C1708" s="16" t="s">
        <v>1272</v>
      </c>
      <c r="D1708" s="16">
        <v>60000</v>
      </c>
      <c r="E1708" s="217"/>
      <c r="F1708" s="16">
        <f>D1708</f>
        <v>60000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</row>
    <row r="1709" spans="1:26" ht="15.75" customHeight="1" x14ac:dyDescent="0.25">
      <c r="A1709" s="23" t="s">
        <v>1311</v>
      </c>
      <c r="B1709" s="23" t="s">
        <v>761</v>
      </c>
      <c r="C1709" s="16" t="s">
        <v>1219</v>
      </c>
      <c r="D1709" s="16">
        <v>6000</v>
      </c>
      <c r="E1709" s="217"/>
      <c r="F1709" s="16">
        <f t="shared" ref="F1709:F1769" si="56">F1708+D1709-E1709</f>
        <v>66000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</row>
    <row r="1710" spans="1:26" ht="15.75" customHeight="1" x14ac:dyDescent="0.25">
      <c r="A1710" s="23" t="s">
        <v>1164</v>
      </c>
      <c r="B1710" s="23" t="s">
        <v>1165</v>
      </c>
      <c r="C1710" s="16" t="s">
        <v>1153</v>
      </c>
      <c r="D1710" s="16"/>
      <c r="E1710" s="217">
        <v>5500</v>
      </c>
      <c r="F1710" s="16">
        <f t="shared" si="56"/>
        <v>60500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</row>
    <row r="1711" spans="1:26" ht="15.75" customHeight="1" x14ac:dyDescent="0.25">
      <c r="A1711" s="23" t="s">
        <v>1166</v>
      </c>
      <c r="B1711" s="23" t="s">
        <v>1167</v>
      </c>
      <c r="C1711" s="16" t="s">
        <v>1153</v>
      </c>
      <c r="D1711" s="16"/>
      <c r="E1711" s="217">
        <v>5500</v>
      </c>
      <c r="F1711" s="16">
        <f t="shared" si="56"/>
        <v>55000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</row>
    <row r="1712" spans="1:26" ht="15.75" customHeight="1" x14ac:dyDescent="0.25">
      <c r="A1712" s="23" t="s">
        <v>1613</v>
      </c>
      <c r="B1712" s="23" t="s">
        <v>1169</v>
      </c>
      <c r="C1712" s="16" t="s">
        <v>1153</v>
      </c>
      <c r="D1712" s="16"/>
      <c r="E1712" s="217">
        <v>5500</v>
      </c>
      <c r="F1712" s="16">
        <f t="shared" si="56"/>
        <v>49500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</row>
    <row r="1713" spans="1:26" ht="15.75" customHeight="1" x14ac:dyDescent="0.25">
      <c r="A1713" s="23" t="s">
        <v>1248</v>
      </c>
      <c r="B1713" s="23" t="s">
        <v>1184</v>
      </c>
      <c r="C1713" s="16" t="s">
        <v>1153</v>
      </c>
      <c r="D1713" s="16"/>
      <c r="E1713" s="217">
        <v>5500</v>
      </c>
      <c r="F1713" s="16">
        <f t="shared" si="56"/>
        <v>44000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</row>
    <row r="1714" spans="1:26" ht="15.75" customHeight="1" x14ac:dyDescent="0.25">
      <c r="A1714" s="23" t="s">
        <v>1225</v>
      </c>
      <c r="B1714" s="23" t="s">
        <v>1186</v>
      </c>
      <c r="C1714" s="16" t="s">
        <v>1153</v>
      </c>
      <c r="D1714" s="16"/>
      <c r="E1714" s="217">
        <v>5500</v>
      </c>
      <c r="F1714" s="16">
        <f t="shared" si="56"/>
        <v>38500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</row>
    <row r="1715" spans="1:26" ht="15.75" customHeight="1" x14ac:dyDescent="0.25">
      <c r="A1715" s="23" t="s">
        <v>1226</v>
      </c>
      <c r="B1715" s="23" t="s">
        <v>1202</v>
      </c>
      <c r="C1715" s="16" t="s">
        <v>1153</v>
      </c>
      <c r="D1715" s="16"/>
      <c r="E1715" s="217">
        <v>5500</v>
      </c>
      <c r="F1715" s="16">
        <f t="shared" si="56"/>
        <v>33000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</row>
    <row r="1716" spans="1:26" ht="15.75" customHeight="1" x14ac:dyDescent="0.25">
      <c r="A1716" s="23" t="s">
        <v>1172</v>
      </c>
      <c r="B1716" s="23" t="s">
        <v>508</v>
      </c>
      <c r="C1716" s="16" t="s">
        <v>1153</v>
      </c>
      <c r="D1716" s="16"/>
      <c r="E1716" s="217">
        <v>5500</v>
      </c>
      <c r="F1716" s="16">
        <f t="shared" si="56"/>
        <v>27500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</row>
    <row r="1717" spans="1:26" ht="15.75" customHeight="1" x14ac:dyDescent="0.25">
      <c r="A1717" s="23" t="s">
        <v>1173</v>
      </c>
      <c r="B1717" s="23" t="s">
        <v>509</v>
      </c>
      <c r="C1717" s="16" t="s">
        <v>1153</v>
      </c>
      <c r="D1717" s="16"/>
      <c r="E1717" s="217">
        <v>5500</v>
      </c>
      <c r="F1717" s="16">
        <f t="shared" si="56"/>
        <v>22000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</row>
    <row r="1718" spans="1:26" ht="15.75" customHeight="1" x14ac:dyDescent="0.25">
      <c r="A1718" s="23" t="s">
        <v>1174</v>
      </c>
      <c r="B1718" s="23" t="s">
        <v>510</v>
      </c>
      <c r="C1718" s="16" t="s">
        <v>1153</v>
      </c>
      <c r="D1718" s="16"/>
      <c r="E1718" s="217">
        <v>5500</v>
      </c>
      <c r="F1718" s="16">
        <f t="shared" si="56"/>
        <v>16500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</row>
    <row r="1719" spans="1:26" ht="15.75" customHeight="1" x14ac:dyDescent="0.25">
      <c r="A1719" s="23" t="s">
        <v>1175</v>
      </c>
      <c r="B1719" s="23" t="s">
        <v>511</v>
      </c>
      <c r="C1719" s="16" t="s">
        <v>1153</v>
      </c>
      <c r="D1719" s="16"/>
      <c r="E1719" s="217">
        <v>5500</v>
      </c>
      <c r="F1719" s="16">
        <f t="shared" si="56"/>
        <v>11000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</row>
    <row r="1720" spans="1:26" ht="15.75" customHeight="1" x14ac:dyDescent="0.25">
      <c r="A1720" s="23" t="s">
        <v>1176</v>
      </c>
      <c r="B1720" s="23" t="s">
        <v>4</v>
      </c>
      <c r="C1720" s="16" t="s">
        <v>1153</v>
      </c>
      <c r="D1720" s="16"/>
      <c r="E1720" s="217">
        <v>5500</v>
      </c>
      <c r="F1720" s="16">
        <f t="shared" si="56"/>
        <v>5500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</row>
    <row r="1721" spans="1:26" ht="15.75" customHeight="1" x14ac:dyDescent="0.25">
      <c r="A1721" s="23" t="s">
        <v>1177</v>
      </c>
      <c r="B1721" s="23" t="s">
        <v>5</v>
      </c>
      <c r="C1721" s="16" t="s">
        <v>1153</v>
      </c>
      <c r="D1721" s="16"/>
      <c r="E1721" s="217">
        <v>5500</v>
      </c>
      <c r="F1721" s="16">
        <f t="shared" si="56"/>
        <v>0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</row>
    <row r="1722" spans="1:26" ht="15.75" customHeight="1" x14ac:dyDescent="0.25">
      <c r="A1722" s="225">
        <v>43654</v>
      </c>
      <c r="B1722" s="44" t="s">
        <v>596</v>
      </c>
      <c r="C1722" s="52" t="s">
        <v>1614</v>
      </c>
      <c r="D1722" s="16">
        <v>150000</v>
      </c>
      <c r="E1722" s="217"/>
      <c r="F1722" s="16">
        <f t="shared" si="56"/>
        <v>150000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</row>
    <row r="1723" spans="1:26" ht="15.75" customHeight="1" x14ac:dyDescent="0.25">
      <c r="A1723" s="225">
        <v>43654</v>
      </c>
      <c r="B1723" s="23" t="s">
        <v>761</v>
      </c>
      <c r="C1723" s="16" t="s">
        <v>1615</v>
      </c>
      <c r="D1723" s="16">
        <v>15000</v>
      </c>
      <c r="E1723" s="217"/>
      <c r="F1723" s="16">
        <f t="shared" si="56"/>
        <v>165000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</row>
    <row r="1724" spans="1:26" ht="15.75" customHeight="1" x14ac:dyDescent="0.25">
      <c r="A1724" s="23" t="s">
        <v>1182</v>
      </c>
      <c r="B1724" s="23" t="s">
        <v>515</v>
      </c>
      <c r="C1724" s="16" t="s">
        <v>1153</v>
      </c>
      <c r="D1724" s="16"/>
      <c r="E1724" s="217">
        <v>13750</v>
      </c>
      <c r="F1724" s="16">
        <f t="shared" si="56"/>
        <v>151250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</row>
    <row r="1725" spans="1:26" ht="15.75" customHeight="1" x14ac:dyDescent="0.25">
      <c r="A1725" s="23" t="s">
        <v>1183</v>
      </c>
      <c r="B1725" s="23" t="s">
        <v>1184</v>
      </c>
      <c r="C1725" s="16" t="s">
        <v>1153</v>
      </c>
      <c r="D1725" s="16"/>
      <c r="E1725" s="217">
        <v>13750</v>
      </c>
      <c r="F1725" s="16">
        <f t="shared" si="56"/>
        <v>137500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</row>
    <row r="1726" spans="1:26" ht="15.75" customHeight="1" x14ac:dyDescent="0.25">
      <c r="A1726" s="23" t="s">
        <v>1185</v>
      </c>
      <c r="B1726" s="23" t="s">
        <v>1186</v>
      </c>
      <c r="C1726" s="16" t="s">
        <v>1153</v>
      </c>
      <c r="D1726" s="16"/>
      <c r="E1726" s="217">
        <v>13750</v>
      </c>
      <c r="F1726" s="16">
        <f t="shared" si="56"/>
        <v>123750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</row>
    <row r="1727" spans="1:26" ht="15.75" customHeight="1" x14ac:dyDescent="0.25">
      <c r="A1727" s="23" t="s">
        <v>1234</v>
      </c>
      <c r="B1727" s="23" t="s">
        <v>1202</v>
      </c>
      <c r="C1727" s="16" t="s">
        <v>1153</v>
      </c>
      <c r="D1727" s="16"/>
      <c r="E1727" s="217">
        <v>13750</v>
      </c>
      <c r="F1727" s="16">
        <f t="shared" si="56"/>
        <v>110000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</row>
    <row r="1728" spans="1:26" ht="15.75" customHeight="1" x14ac:dyDescent="0.25">
      <c r="A1728" s="23" t="s">
        <v>1188</v>
      </c>
      <c r="B1728" s="23" t="s">
        <v>1189</v>
      </c>
      <c r="C1728" s="16" t="s">
        <v>1153</v>
      </c>
      <c r="D1728" s="16"/>
      <c r="E1728" s="217">
        <v>13750</v>
      </c>
      <c r="F1728" s="16">
        <f t="shared" si="56"/>
        <v>96250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</row>
    <row r="1729" spans="1:26" ht="15.75" customHeight="1" x14ac:dyDescent="0.25">
      <c r="A1729" s="23" t="s">
        <v>1190</v>
      </c>
      <c r="B1729" s="23" t="s">
        <v>1157</v>
      </c>
      <c r="C1729" s="16" t="s">
        <v>1153</v>
      </c>
      <c r="D1729" s="16"/>
      <c r="E1729" s="217">
        <v>13750</v>
      </c>
      <c r="F1729" s="16">
        <f t="shared" si="56"/>
        <v>82500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</row>
    <row r="1730" spans="1:26" ht="15.75" customHeight="1" x14ac:dyDescent="0.25">
      <c r="A1730" s="23" t="s">
        <v>1191</v>
      </c>
      <c r="B1730" s="23" t="s">
        <v>1159</v>
      </c>
      <c r="C1730" s="16" t="s">
        <v>1153</v>
      </c>
      <c r="D1730" s="16"/>
      <c r="E1730" s="217">
        <v>13750</v>
      </c>
      <c r="F1730" s="16">
        <f t="shared" si="56"/>
        <v>68750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</row>
    <row r="1731" spans="1:26" ht="15.75" customHeight="1" x14ac:dyDescent="0.25">
      <c r="A1731" s="23" t="s">
        <v>1192</v>
      </c>
      <c r="B1731" s="23" t="s">
        <v>1161</v>
      </c>
      <c r="C1731" s="16" t="s">
        <v>1153</v>
      </c>
      <c r="D1731" s="16"/>
      <c r="E1731" s="217">
        <v>13750</v>
      </c>
      <c r="F1731" s="16">
        <f t="shared" si="56"/>
        <v>55000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</row>
    <row r="1732" spans="1:26" ht="15.75" customHeight="1" x14ac:dyDescent="0.25">
      <c r="A1732" s="23" t="s">
        <v>1193</v>
      </c>
      <c r="B1732" s="23" t="s">
        <v>1194</v>
      </c>
      <c r="C1732" s="16" t="s">
        <v>1153</v>
      </c>
      <c r="D1732" s="16"/>
      <c r="E1732" s="217">
        <v>13750</v>
      </c>
      <c r="F1732" s="16">
        <f t="shared" si="56"/>
        <v>41250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</row>
    <row r="1733" spans="1:26" ht="15.75" customHeight="1" x14ac:dyDescent="0.25">
      <c r="A1733" s="23" t="s">
        <v>1195</v>
      </c>
      <c r="B1733" s="23" t="s">
        <v>1165</v>
      </c>
      <c r="C1733" s="16" t="s">
        <v>1153</v>
      </c>
      <c r="D1733" s="16"/>
      <c r="E1733" s="217">
        <v>13750</v>
      </c>
      <c r="F1733" s="16">
        <f t="shared" si="56"/>
        <v>27500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</row>
    <row r="1734" spans="1:26" ht="15.75" customHeight="1" x14ac:dyDescent="0.25">
      <c r="A1734" s="23" t="s">
        <v>1197</v>
      </c>
      <c r="B1734" s="23" t="s">
        <v>1167</v>
      </c>
      <c r="C1734" s="16" t="s">
        <v>1153</v>
      </c>
      <c r="D1734" s="16"/>
      <c r="E1734" s="217">
        <v>13750</v>
      </c>
      <c r="F1734" s="16">
        <f t="shared" si="56"/>
        <v>13750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</row>
    <row r="1735" spans="1:26" ht="15.75" customHeight="1" x14ac:dyDescent="0.25">
      <c r="A1735" s="23" t="s">
        <v>1198</v>
      </c>
      <c r="B1735" s="23" t="s">
        <v>1169</v>
      </c>
      <c r="C1735" s="16" t="s">
        <v>1153</v>
      </c>
      <c r="D1735" s="16"/>
      <c r="E1735" s="217">
        <v>13750</v>
      </c>
      <c r="F1735" s="16">
        <f t="shared" si="56"/>
        <v>0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</row>
    <row r="1736" spans="1:26" ht="15.75" customHeight="1" x14ac:dyDescent="0.25">
      <c r="A1736" s="23" t="s">
        <v>1199</v>
      </c>
      <c r="B1736" s="23" t="s">
        <v>1184</v>
      </c>
      <c r="C1736" s="16" t="s">
        <v>1153</v>
      </c>
      <c r="D1736" s="16"/>
      <c r="E1736" s="217">
        <v>13750</v>
      </c>
      <c r="F1736" s="16">
        <f t="shared" si="56"/>
        <v>-13750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</row>
    <row r="1737" spans="1:26" ht="15.75" customHeight="1" x14ac:dyDescent="0.25">
      <c r="A1737" s="225">
        <v>43961</v>
      </c>
      <c r="B1737" s="44" t="s">
        <v>596</v>
      </c>
      <c r="C1737" s="52" t="s">
        <v>874</v>
      </c>
      <c r="D1737" s="16">
        <v>150000</v>
      </c>
      <c r="E1737" s="217"/>
      <c r="F1737" s="16">
        <f t="shared" si="56"/>
        <v>136250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</row>
    <row r="1738" spans="1:26" ht="15.75" customHeight="1" x14ac:dyDescent="0.25">
      <c r="A1738" s="231">
        <v>43961</v>
      </c>
      <c r="B1738" s="23" t="s">
        <v>761</v>
      </c>
      <c r="C1738" s="16" t="s">
        <v>1615</v>
      </c>
      <c r="D1738" s="16">
        <v>15000</v>
      </c>
      <c r="E1738" s="217"/>
      <c r="F1738" s="16">
        <f t="shared" si="56"/>
        <v>151250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</row>
    <row r="1739" spans="1:26" ht="15.75" customHeight="1" x14ac:dyDescent="0.25">
      <c r="A1739" s="23" t="s">
        <v>1200</v>
      </c>
      <c r="B1739" s="23" t="s">
        <v>1186</v>
      </c>
      <c r="C1739" s="16" t="s">
        <v>1153</v>
      </c>
      <c r="D1739" s="16"/>
      <c r="E1739" s="217">
        <v>13750</v>
      </c>
      <c r="F1739" s="16">
        <f t="shared" si="56"/>
        <v>137500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</row>
    <row r="1740" spans="1:26" ht="15.75" customHeight="1" x14ac:dyDescent="0.25">
      <c r="A1740" s="23" t="s">
        <v>1201</v>
      </c>
      <c r="B1740" s="23" t="s">
        <v>1202</v>
      </c>
      <c r="C1740" s="16" t="s">
        <v>1153</v>
      </c>
      <c r="D1740" s="16"/>
      <c r="E1740" s="217">
        <v>13750</v>
      </c>
      <c r="F1740" s="16">
        <f t="shared" si="56"/>
        <v>123750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</row>
    <row r="1741" spans="1:26" ht="15.75" customHeight="1" x14ac:dyDescent="0.25">
      <c r="A1741" s="23" t="s">
        <v>1203</v>
      </c>
      <c r="B1741" s="23" t="s">
        <v>1203</v>
      </c>
      <c r="C1741" s="16" t="s">
        <v>1153</v>
      </c>
      <c r="D1741" s="16"/>
      <c r="E1741" s="217">
        <v>13750</v>
      </c>
      <c r="F1741" s="16">
        <f t="shared" si="56"/>
        <v>110000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</row>
    <row r="1742" spans="1:26" ht="15.75" customHeight="1" x14ac:dyDescent="0.25">
      <c r="A1742" s="23" t="s">
        <v>1204</v>
      </c>
      <c r="B1742" s="23" t="s">
        <v>1204</v>
      </c>
      <c r="C1742" s="16" t="s">
        <v>1153</v>
      </c>
      <c r="D1742" s="16"/>
      <c r="E1742" s="217">
        <v>13750</v>
      </c>
      <c r="F1742" s="16">
        <f t="shared" si="56"/>
        <v>96250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</row>
    <row r="1743" spans="1:26" ht="15.75" customHeight="1" x14ac:dyDescent="0.25">
      <c r="A1743" s="23" t="s">
        <v>1205</v>
      </c>
      <c r="B1743" s="23" t="s">
        <v>1205</v>
      </c>
      <c r="C1743" s="16" t="s">
        <v>1153</v>
      </c>
      <c r="D1743" s="16"/>
      <c r="E1743" s="217">
        <v>13750</v>
      </c>
      <c r="F1743" s="16">
        <f t="shared" si="56"/>
        <v>82500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</row>
    <row r="1744" spans="1:26" ht="15.75" customHeight="1" x14ac:dyDescent="0.25">
      <c r="A1744" s="23" t="s">
        <v>1206</v>
      </c>
      <c r="B1744" s="23" t="s">
        <v>1206</v>
      </c>
      <c r="C1744" s="16" t="s">
        <v>1153</v>
      </c>
      <c r="D1744" s="16"/>
      <c r="E1744" s="217">
        <v>13750</v>
      </c>
      <c r="F1744" s="16">
        <f t="shared" si="56"/>
        <v>68750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</row>
    <row r="1745" spans="1:26" ht="15.75" customHeight="1" x14ac:dyDescent="0.25">
      <c r="A1745" s="23" t="s">
        <v>1207</v>
      </c>
      <c r="B1745" s="23" t="s">
        <v>1207</v>
      </c>
      <c r="C1745" s="16" t="s">
        <v>1153</v>
      </c>
      <c r="D1745" s="16"/>
      <c r="E1745" s="217">
        <v>13750</v>
      </c>
      <c r="F1745" s="16">
        <f t="shared" si="56"/>
        <v>55000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</row>
    <row r="1746" spans="1:26" ht="15.75" customHeight="1" x14ac:dyDescent="0.25">
      <c r="A1746" s="23" t="s">
        <v>1208</v>
      </c>
      <c r="B1746" s="23" t="s">
        <v>1208</v>
      </c>
      <c r="C1746" s="16" t="s">
        <v>1153</v>
      </c>
      <c r="D1746" s="16"/>
      <c r="E1746" s="217">
        <v>13750</v>
      </c>
      <c r="F1746" s="16">
        <f t="shared" si="56"/>
        <v>41250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</row>
    <row r="1747" spans="1:26" ht="15.75" customHeight="1" x14ac:dyDescent="0.25">
      <c r="A1747" s="23" t="s">
        <v>1209</v>
      </c>
      <c r="B1747" s="23" t="s">
        <v>1209</v>
      </c>
      <c r="C1747" s="16" t="s">
        <v>1153</v>
      </c>
      <c r="D1747" s="16"/>
      <c r="E1747" s="217">
        <v>13750</v>
      </c>
      <c r="F1747" s="16">
        <f t="shared" si="56"/>
        <v>27500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</row>
    <row r="1748" spans="1:26" ht="15.75" customHeight="1" x14ac:dyDescent="0.25">
      <c r="A1748" s="23" t="s">
        <v>1210</v>
      </c>
      <c r="B1748" s="23" t="s">
        <v>1210</v>
      </c>
      <c r="C1748" s="16" t="s">
        <v>1153</v>
      </c>
      <c r="D1748" s="16"/>
      <c r="E1748" s="217">
        <v>13750</v>
      </c>
      <c r="F1748" s="16">
        <f t="shared" si="56"/>
        <v>13750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</row>
    <row r="1749" spans="1:26" ht="15.75" customHeight="1" x14ac:dyDescent="0.25">
      <c r="A1749" s="23" t="s">
        <v>1211</v>
      </c>
      <c r="B1749" s="23" t="s">
        <v>1211</v>
      </c>
      <c r="C1749" s="16" t="s">
        <v>1153</v>
      </c>
      <c r="D1749" s="16"/>
      <c r="E1749" s="217">
        <v>13750</v>
      </c>
      <c r="F1749" s="16">
        <f t="shared" si="56"/>
        <v>0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</row>
    <row r="1750" spans="1:26" ht="15.75" customHeight="1" x14ac:dyDescent="0.25">
      <c r="A1750" s="231">
        <v>44511</v>
      </c>
      <c r="B1750" s="44" t="s">
        <v>596</v>
      </c>
      <c r="C1750" s="52" t="s">
        <v>874</v>
      </c>
      <c r="D1750" s="16">
        <v>13750</v>
      </c>
      <c r="E1750" s="217"/>
      <c r="F1750" s="16">
        <f t="shared" si="56"/>
        <v>13750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</row>
    <row r="1751" spans="1:26" ht="15.75" customHeight="1" x14ac:dyDescent="0.25">
      <c r="A1751" s="227">
        <v>44359</v>
      </c>
      <c r="B1751" s="44" t="s">
        <v>596</v>
      </c>
      <c r="C1751" s="52" t="s">
        <v>874</v>
      </c>
      <c r="D1751" s="16">
        <v>13750</v>
      </c>
      <c r="E1751" s="217"/>
      <c r="F1751" s="16">
        <f t="shared" si="56"/>
        <v>27500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</row>
    <row r="1752" spans="1:26" ht="15.75" customHeight="1" x14ac:dyDescent="0.25">
      <c r="A1752" s="23" t="s">
        <v>1212</v>
      </c>
      <c r="B1752" s="23" t="s">
        <v>1212</v>
      </c>
      <c r="C1752" s="16" t="s">
        <v>1153</v>
      </c>
      <c r="D1752" s="16"/>
      <c r="E1752" s="217">
        <v>13750</v>
      </c>
      <c r="F1752" s="16">
        <f t="shared" si="56"/>
        <v>13750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</row>
    <row r="1753" spans="1:26" ht="15.75" customHeight="1" x14ac:dyDescent="0.25">
      <c r="A1753" s="23" t="s">
        <v>1213</v>
      </c>
      <c r="B1753" s="23" t="s">
        <v>1213</v>
      </c>
      <c r="C1753" s="16" t="s">
        <v>1153</v>
      </c>
      <c r="D1753" s="16"/>
      <c r="E1753" s="217">
        <v>13750</v>
      </c>
      <c r="F1753" s="16">
        <f t="shared" si="56"/>
        <v>0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</row>
    <row r="1754" spans="1:26" ht="15.75" customHeight="1" x14ac:dyDescent="0.25">
      <c r="A1754" s="270">
        <v>44722</v>
      </c>
      <c r="B1754" s="64" t="s">
        <v>596</v>
      </c>
      <c r="C1754" s="64" t="s">
        <v>729</v>
      </c>
      <c r="D1754" s="43">
        <v>200000</v>
      </c>
      <c r="E1754" s="217"/>
      <c r="F1754" s="16">
        <f t="shared" si="56"/>
        <v>200000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</row>
    <row r="1755" spans="1:26" ht="15.75" customHeight="1" x14ac:dyDescent="0.25">
      <c r="A1755" s="270">
        <v>44722</v>
      </c>
      <c r="B1755" s="23" t="s">
        <v>761</v>
      </c>
      <c r="C1755" s="16" t="s">
        <v>1615</v>
      </c>
      <c r="D1755" s="43">
        <v>20000</v>
      </c>
      <c r="E1755" s="217"/>
      <c r="F1755" s="16">
        <f t="shared" si="56"/>
        <v>220000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</row>
    <row r="1756" spans="1:26" ht="15.75" customHeight="1" x14ac:dyDescent="0.25">
      <c r="A1756" s="238">
        <v>44835</v>
      </c>
      <c r="B1756" s="238">
        <v>44835</v>
      </c>
      <c r="C1756" s="13" t="s">
        <v>1153</v>
      </c>
      <c r="D1756" s="16"/>
      <c r="E1756" s="224">
        <v>18333.330000000002</v>
      </c>
      <c r="F1756" s="16">
        <f t="shared" si="56"/>
        <v>201666.66999999998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</row>
    <row r="1757" spans="1:26" ht="15.75" customHeight="1" x14ac:dyDescent="0.25">
      <c r="A1757" s="238">
        <v>44866</v>
      </c>
      <c r="B1757" s="238">
        <v>44866</v>
      </c>
      <c r="C1757" s="13" t="s">
        <v>1153</v>
      </c>
      <c r="D1757" s="16"/>
      <c r="E1757" s="230">
        <v>18333.330000000002</v>
      </c>
      <c r="F1757" s="16">
        <f t="shared" si="56"/>
        <v>183333.33999999997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</row>
    <row r="1758" spans="1:26" ht="15.75" customHeight="1" x14ac:dyDescent="0.25">
      <c r="A1758" s="238">
        <v>44896</v>
      </c>
      <c r="B1758" s="238">
        <v>44896</v>
      </c>
      <c r="C1758" s="13" t="s">
        <v>1153</v>
      </c>
      <c r="D1758" s="16"/>
      <c r="E1758" s="230">
        <v>18333.330000000002</v>
      </c>
      <c r="F1758" s="16">
        <f t="shared" si="56"/>
        <v>165000.00999999995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</row>
    <row r="1759" spans="1:26" ht="15.75" customHeight="1" x14ac:dyDescent="0.25">
      <c r="A1759" s="226"/>
      <c r="B1759" s="226"/>
      <c r="C1759" s="226"/>
      <c r="D1759" s="16"/>
      <c r="E1759" s="217"/>
      <c r="F1759" s="16">
        <f t="shared" si="56"/>
        <v>165000.00999999995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</row>
    <row r="1760" spans="1:26" ht="15.75" customHeight="1" x14ac:dyDescent="0.25">
      <c r="A1760" s="226"/>
      <c r="B1760" s="226"/>
      <c r="C1760" s="226"/>
      <c r="D1760" s="16"/>
      <c r="E1760" s="217"/>
      <c r="F1760" s="16">
        <f t="shared" si="56"/>
        <v>165000.00999999995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</row>
    <row r="1761" spans="1:26" ht="15.75" customHeight="1" x14ac:dyDescent="0.25">
      <c r="A1761" s="226"/>
      <c r="B1761" s="226"/>
      <c r="C1761" s="226"/>
      <c r="D1761" s="16"/>
      <c r="E1761" s="217"/>
      <c r="F1761" s="16">
        <f t="shared" si="56"/>
        <v>165000.00999999995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</row>
    <row r="1762" spans="1:26" ht="15.75" customHeight="1" x14ac:dyDescent="0.25">
      <c r="A1762" s="226"/>
      <c r="B1762" s="226"/>
      <c r="C1762" s="226"/>
      <c r="D1762" s="16"/>
      <c r="E1762" s="217"/>
      <c r="F1762" s="16">
        <f t="shared" si="56"/>
        <v>165000.00999999995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</row>
    <row r="1763" spans="1:26" ht="15.75" customHeight="1" x14ac:dyDescent="0.25">
      <c r="A1763" s="226"/>
      <c r="B1763" s="226"/>
      <c r="C1763" s="226"/>
      <c r="D1763" s="16"/>
      <c r="E1763" s="217"/>
      <c r="F1763" s="16">
        <f t="shared" si="56"/>
        <v>165000.00999999995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</row>
    <row r="1764" spans="1:26" ht="15.75" customHeight="1" x14ac:dyDescent="0.25">
      <c r="A1764" s="226"/>
      <c r="B1764" s="226"/>
      <c r="C1764" s="226"/>
      <c r="D1764" s="16"/>
      <c r="E1764" s="217"/>
      <c r="F1764" s="16">
        <f t="shared" si="56"/>
        <v>165000.00999999995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</row>
    <row r="1765" spans="1:26" ht="15.75" customHeight="1" x14ac:dyDescent="0.25">
      <c r="A1765" s="226"/>
      <c r="B1765" s="226"/>
      <c r="C1765" s="226"/>
      <c r="D1765" s="16"/>
      <c r="E1765" s="217"/>
      <c r="F1765" s="16">
        <f t="shared" si="56"/>
        <v>165000.00999999995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</row>
    <row r="1766" spans="1:26" ht="15.75" customHeight="1" x14ac:dyDescent="0.25">
      <c r="A1766" s="226"/>
      <c r="B1766" s="226"/>
      <c r="C1766" s="226"/>
      <c r="D1766" s="16"/>
      <c r="E1766" s="217"/>
      <c r="F1766" s="16">
        <f t="shared" si="56"/>
        <v>165000.00999999995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</row>
    <row r="1767" spans="1:26" ht="15.75" customHeight="1" x14ac:dyDescent="0.25">
      <c r="A1767" s="226"/>
      <c r="B1767" s="226"/>
      <c r="C1767" s="226"/>
      <c r="D1767" s="16"/>
      <c r="E1767" s="217"/>
      <c r="F1767" s="16">
        <f t="shared" si="56"/>
        <v>165000.00999999995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1:26" ht="15.75" customHeight="1" x14ac:dyDescent="0.25">
      <c r="A1768" s="226"/>
      <c r="B1768" s="226"/>
      <c r="C1768" s="226"/>
      <c r="D1768" s="16"/>
      <c r="E1768" s="217"/>
      <c r="F1768" s="16">
        <f t="shared" si="56"/>
        <v>165000.00999999995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1:26" ht="15.75" customHeight="1" x14ac:dyDescent="0.25">
      <c r="A1769" s="23"/>
      <c r="B1769" s="23"/>
      <c r="C1769" s="16"/>
      <c r="D1769" s="16"/>
      <c r="E1769" s="217"/>
      <c r="F1769" s="16">
        <f t="shared" si="56"/>
        <v>165000.00999999995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0" spans="1:26" ht="15.75" customHeight="1" x14ac:dyDescent="0.25">
      <c r="A1770" s="23"/>
      <c r="B1770" s="23"/>
      <c r="C1770" s="16"/>
      <c r="D1770" s="16">
        <f t="shared" ref="D1770:E1770" si="57">SUM(D1708:D1724)</f>
        <v>231000</v>
      </c>
      <c r="E1770" s="217">
        <f t="shared" si="57"/>
        <v>79750</v>
      </c>
      <c r="F1770" s="16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</row>
    <row r="1771" spans="1:26" ht="15.75" customHeight="1" x14ac:dyDescent="0.25">
      <c r="A1771" s="23"/>
      <c r="B1771" s="23"/>
      <c r="C1771" s="16"/>
      <c r="D1771" s="16"/>
      <c r="E1771" s="222" t="s">
        <v>12</v>
      </c>
      <c r="F1771" s="218">
        <f>F1769</f>
        <v>165000.00999999995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</row>
    <row r="1772" spans="1:26" ht="15.75" customHeight="1" x14ac:dyDescent="0.25">
      <c r="A1772" s="23"/>
      <c r="B1772" s="23"/>
      <c r="C1772" s="16"/>
      <c r="D1772" s="16"/>
      <c r="E1772" s="217"/>
      <c r="F1772" s="218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</row>
    <row r="1773" spans="1:26" ht="15.75" customHeight="1" x14ac:dyDescent="0.25">
      <c r="A1773" s="23"/>
      <c r="B1773" s="23"/>
      <c r="C1773" s="16"/>
      <c r="D1773" s="16"/>
      <c r="E1773" s="217"/>
      <c r="F1773" s="218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</row>
    <row r="1774" spans="1:26" ht="15.75" customHeight="1" x14ac:dyDescent="0.25">
      <c r="A1774" s="23"/>
      <c r="B1774" s="23"/>
      <c r="C1774" s="218" t="s">
        <v>1146</v>
      </c>
      <c r="D1774" s="16"/>
      <c r="E1774" s="217"/>
      <c r="F1774" s="16"/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</row>
    <row r="1775" spans="1:26" ht="15.75" customHeight="1" x14ac:dyDescent="0.25">
      <c r="A1775" s="219" t="s">
        <v>1147</v>
      </c>
      <c r="B1775" s="23"/>
      <c r="C1775" s="219" t="s">
        <v>145</v>
      </c>
      <c r="D1775" s="218" t="s">
        <v>1149</v>
      </c>
      <c r="E1775" s="222" t="s">
        <v>1353</v>
      </c>
      <c r="F1775" s="16"/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</row>
    <row r="1776" spans="1:26" ht="15.75" customHeight="1" x14ac:dyDescent="0.25">
      <c r="A1776" s="219" t="s">
        <v>549</v>
      </c>
      <c r="B1776" s="219" t="s">
        <v>550</v>
      </c>
      <c r="C1776" s="221" t="s">
        <v>551</v>
      </c>
      <c r="D1776" s="221" t="s">
        <v>552</v>
      </c>
      <c r="E1776" s="222" t="s">
        <v>553</v>
      </c>
      <c r="F1776" s="221" t="s">
        <v>554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</row>
    <row r="1777" spans="1:26" ht="15.75" customHeight="1" x14ac:dyDescent="0.25">
      <c r="A1777" s="23" t="s">
        <v>1311</v>
      </c>
      <c r="B1777" s="23" t="s">
        <v>1612</v>
      </c>
      <c r="C1777" s="16" t="s">
        <v>1272</v>
      </c>
      <c r="D1777" s="16">
        <v>550000</v>
      </c>
      <c r="E1777" s="217"/>
      <c r="F1777" s="16">
        <f>D1777</f>
        <v>550000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</row>
    <row r="1778" spans="1:26" ht="15.75" customHeight="1" x14ac:dyDescent="0.25">
      <c r="A1778" s="23" t="s">
        <v>1311</v>
      </c>
      <c r="B1778" s="23" t="s">
        <v>761</v>
      </c>
      <c r="C1778" s="16" t="s">
        <v>1219</v>
      </c>
      <c r="D1778" s="16">
        <v>55000</v>
      </c>
      <c r="E1778" s="217"/>
      <c r="F1778" s="16">
        <f t="shared" ref="F1778:F1836" si="58">F1777+D1778-E1778</f>
        <v>605000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</row>
    <row r="1779" spans="1:26" ht="15.75" customHeight="1" x14ac:dyDescent="0.25">
      <c r="A1779" s="23" t="s">
        <v>1162</v>
      </c>
      <c r="B1779" s="23" t="s">
        <v>1163</v>
      </c>
      <c r="C1779" s="16" t="s">
        <v>1153</v>
      </c>
      <c r="D1779" s="16"/>
      <c r="E1779" s="217">
        <v>50416.67</v>
      </c>
      <c r="F1779" s="16">
        <f t="shared" si="58"/>
        <v>554583.32999999996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</row>
    <row r="1780" spans="1:26" ht="15.75" customHeight="1" x14ac:dyDescent="0.25">
      <c r="A1780" s="23" t="s">
        <v>1164</v>
      </c>
      <c r="B1780" s="23" t="s">
        <v>1165</v>
      </c>
      <c r="C1780" s="16" t="s">
        <v>1153</v>
      </c>
      <c r="D1780" s="16"/>
      <c r="E1780" s="217">
        <v>50416.67</v>
      </c>
      <c r="F1780" s="16">
        <f t="shared" si="58"/>
        <v>504166.66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</row>
    <row r="1781" spans="1:26" ht="15.75" customHeight="1" x14ac:dyDescent="0.25">
      <c r="A1781" s="23" t="s">
        <v>1248</v>
      </c>
      <c r="B1781" s="23" t="s">
        <v>1184</v>
      </c>
      <c r="C1781" s="16" t="s">
        <v>1153</v>
      </c>
      <c r="D1781" s="16"/>
      <c r="E1781" s="217">
        <v>50416.67</v>
      </c>
      <c r="F1781" s="16">
        <f t="shared" si="58"/>
        <v>453749.99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</row>
    <row r="1782" spans="1:26" ht="15.75" customHeight="1" x14ac:dyDescent="0.25">
      <c r="A1782" s="23" t="s">
        <v>1166</v>
      </c>
      <c r="B1782" s="23" t="s">
        <v>1167</v>
      </c>
      <c r="C1782" s="16" t="s">
        <v>1153</v>
      </c>
      <c r="D1782" s="16"/>
      <c r="E1782" s="217">
        <v>50416.67</v>
      </c>
      <c r="F1782" s="16">
        <f t="shared" si="58"/>
        <v>403333.32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</row>
    <row r="1783" spans="1:26" ht="15.75" customHeight="1" x14ac:dyDescent="0.25">
      <c r="A1783" s="23" t="s">
        <v>1225</v>
      </c>
      <c r="B1783" s="23" t="s">
        <v>1186</v>
      </c>
      <c r="C1783" s="16" t="s">
        <v>1153</v>
      </c>
      <c r="D1783" s="16"/>
      <c r="E1783" s="217">
        <v>50416.67</v>
      </c>
      <c r="F1783" s="16">
        <f t="shared" si="58"/>
        <v>352916.65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</row>
    <row r="1784" spans="1:26" ht="15.75" customHeight="1" x14ac:dyDescent="0.25">
      <c r="A1784" s="23" t="s">
        <v>1226</v>
      </c>
      <c r="B1784" s="23" t="s">
        <v>1202</v>
      </c>
      <c r="C1784" s="16" t="s">
        <v>1153</v>
      </c>
      <c r="D1784" s="16"/>
      <c r="E1784" s="217">
        <v>50416.67</v>
      </c>
      <c r="F1784" s="16">
        <f t="shared" si="58"/>
        <v>302499.98000000004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</row>
    <row r="1785" spans="1:26" ht="15.75" customHeight="1" x14ac:dyDescent="0.25">
      <c r="A1785" s="23" t="s">
        <v>1172</v>
      </c>
      <c r="B1785" s="23" t="s">
        <v>508</v>
      </c>
      <c r="C1785" s="16" t="s">
        <v>1153</v>
      </c>
      <c r="D1785" s="16"/>
      <c r="E1785" s="217">
        <v>50416.67</v>
      </c>
      <c r="F1785" s="16">
        <f t="shared" si="58"/>
        <v>252083.31000000006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</row>
    <row r="1786" spans="1:26" ht="15.75" customHeight="1" x14ac:dyDescent="0.25">
      <c r="A1786" s="23" t="s">
        <v>1173</v>
      </c>
      <c r="B1786" s="23" t="s">
        <v>509</v>
      </c>
      <c r="C1786" s="16" t="s">
        <v>1153</v>
      </c>
      <c r="D1786" s="16"/>
      <c r="E1786" s="217">
        <v>50416.67</v>
      </c>
      <c r="F1786" s="16">
        <f t="shared" si="58"/>
        <v>201666.64000000007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</row>
    <row r="1787" spans="1:26" ht="15.75" customHeight="1" x14ac:dyDescent="0.25">
      <c r="A1787" s="44" t="s">
        <v>1616</v>
      </c>
      <c r="B1787" s="44" t="s">
        <v>1617</v>
      </c>
      <c r="C1787" s="52" t="s">
        <v>1618</v>
      </c>
      <c r="D1787" s="16">
        <v>30000</v>
      </c>
      <c r="E1787" s="217"/>
      <c r="F1787" s="16">
        <f t="shared" si="58"/>
        <v>231666.64000000007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</row>
    <row r="1788" spans="1:26" ht="15.75" customHeight="1" x14ac:dyDescent="0.25">
      <c r="A1788" s="23" t="s">
        <v>1616</v>
      </c>
      <c r="B1788" s="23" t="s">
        <v>761</v>
      </c>
      <c r="C1788" s="16" t="s">
        <v>1619</v>
      </c>
      <c r="D1788" s="16">
        <v>3000</v>
      </c>
      <c r="E1788" s="217"/>
      <c r="F1788" s="16">
        <f t="shared" si="58"/>
        <v>234666.64000000007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</row>
    <row r="1789" spans="1:26" ht="15.75" customHeight="1" x14ac:dyDescent="0.25">
      <c r="A1789" s="23" t="s">
        <v>1176</v>
      </c>
      <c r="B1789" s="23" t="s">
        <v>4</v>
      </c>
      <c r="C1789" s="16" t="s">
        <v>1153</v>
      </c>
      <c r="D1789" s="16"/>
      <c r="E1789" s="217">
        <v>50416.67</v>
      </c>
      <c r="F1789" s="16">
        <f t="shared" si="58"/>
        <v>184249.97000000009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</row>
    <row r="1790" spans="1:26" ht="15.75" customHeight="1" x14ac:dyDescent="0.25">
      <c r="A1790" s="23" t="s">
        <v>1560</v>
      </c>
      <c r="B1790" s="23" t="s">
        <v>680</v>
      </c>
      <c r="C1790" s="16" t="s">
        <v>1620</v>
      </c>
      <c r="D1790" s="16"/>
      <c r="E1790" s="217">
        <v>50000</v>
      </c>
      <c r="F1790" s="16">
        <f t="shared" si="58"/>
        <v>134249.97000000009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</row>
    <row r="1791" spans="1:26" ht="15.75" customHeight="1" x14ac:dyDescent="0.25">
      <c r="A1791" s="23" t="s">
        <v>1177</v>
      </c>
      <c r="B1791" s="23" t="s">
        <v>5</v>
      </c>
      <c r="C1791" s="16" t="s">
        <v>1153</v>
      </c>
      <c r="D1791" s="16"/>
      <c r="E1791" s="217">
        <v>50416.67</v>
      </c>
      <c r="F1791" s="16">
        <f t="shared" si="58"/>
        <v>83833.30000000009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</row>
    <row r="1792" spans="1:26" ht="15.75" customHeight="1" x14ac:dyDescent="0.25">
      <c r="A1792" s="23" t="s">
        <v>1178</v>
      </c>
      <c r="B1792" s="23" t="s">
        <v>6</v>
      </c>
      <c r="C1792" s="16" t="s">
        <v>1153</v>
      </c>
      <c r="D1792" s="16"/>
      <c r="E1792" s="217">
        <v>50416.67</v>
      </c>
      <c r="F1792" s="16">
        <f t="shared" si="58"/>
        <v>33416.630000000092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</row>
    <row r="1793" spans="1:26" ht="15.75" customHeight="1" x14ac:dyDescent="0.25">
      <c r="A1793" s="44" t="s">
        <v>1233</v>
      </c>
      <c r="B1793" s="44" t="s">
        <v>884</v>
      </c>
      <c r="C1793" s="52" t="s">
        <v>1621</v>
      </c>
      <c r="D1793" s="16">
        <v>50000</v>
      </c>
      <c r="E1793" s="217"/>
      <c r="F1793" s="16">
        <f t="shared" si="58"/>
        <v>83416.630000000092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</row>
    <row r="1794" spans="1:26" ht="15.75" customHeight="1" x14ac:dyDescent="0.25">
      <c r="A1794" s="44" t="s">
        <v>1233</v>
      </c>
      <c r="B1794" s="44" t="s">
        <v>761</v>
      </c>
      <c r="C1794" s="16" t="s">
        <v>1619</v>
      </c>
      <c r="D1794" s="16">
        <v>5000</v>
      </c>
      <c r="E1794" s="217"/>
      <c r="F1794" s="16">
        <f t="shared" si="58"/>
        <v>88416.630000000092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</row>
    <row r="1795" spans="1:26" ht="15.75" customHeight="1" x14ac:dyDescent="0.25">
      <c r="A1795" s="231">
        <v>43534</v>
      </c>
      <c r="B1795" s="44" t="s">
        <v>593</v>
      </c>
      <c r="C1795" s="52" t="s">
        <v>1622</v>
      </c>
      <c r="D1795" s="16"/>
      <c r="E1795" s="217">
        <v>50000</v>
      </c>
      <c r="F1795" s="16">
        <f t="shared" si="58"/>
        <v>38416.630000000092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</row>
    <row r="1796" spans="1:26" ht="15.75" customHeight="1" x14ac:dyDescent="0.25">
      <c r="A1796" s="231">
        <v>43748</v>
      </c>
      <c r="B1796" s="44" t="s">
        <v>593</v>
      </c>
      <c r="C1796" s="52" t="s">
        <v>1623</v>
      </c>
      <c r="D1796" s="16">
        <v>250000</v>
      </c>
      <c r="E1796" s="217"/>
      <c r="F1796" s="16">
        <f t="shared" si="58"/>
        <v>288416.63000000012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</row>
    <row r="1797" spans="1:26" ht="15.75" customHeight="1" x14ac:dyDescent="0.25">
      <c r="A1797" s="231">
        <v>43748</v>
      </c>
      <c r="B1797" s="44" t="s">
        <v>761</v>
      </c>
      <c r="C1797" s="16" t="s">
        <v>1619</v>
      </c>
      <c r="D1797" s="16">
        <v>25000</v>
      </c>
      <c r="E1797" s="217"/>
      <c r="F1797" s="16">
        <f t="shared" si="58"/>
        <v>313416.63000000012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</row>
    <row r="1798" spans="1:26" ht="15.75" customHeight="1" x14ac:dyDescent="0.25">
      <c r="A1798" s="44" t="s">
        <v>1182</v>
      </c>
      <c r="B1798" s="44" t="s">
        <v>515</v>
      </c>
      <c r="C1798" s="16" t="s">
        <v>1153</v>
      </c>
      <c r="D1798" s="16"/>
      <c r="E1798" s="217">
        <v>33416.629999999997</v>
      </c>
      <c r="F1798" s="16">
        <f t="shared" si="58"/>
        <v>280000.00000000012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</row>
    <row r="1799" spans="1:26" ht="15.75" customHeight="1" x14ac:dyDescent="0.25">
      <c r="A1799" s="44" t="s">
        <v>1183</v>
      </c>
      <c r="B1799" s="44" t="s">
        <v>516</v>
      </c>
      <c r="C1799" s="16" t="s">
        <v>1153</v>
      </c>
      <c r="D1799" s="16"/>
      <c r="E1799" s="217">
        <v>22916</v>
      </c>
      <c r="F1799" s="16">
        <f t="shared" si="58"/>
        <v>257084.00000000012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</row>
    <row r="1800" spans="1:26" ht="15.75" customHeight="1" x14ac:dyDescent="0.25">
      <c r="A1800" s="44" t="s">
        <v>1185</v>
      </c>
      <c r="B1800" s="44" t="s">
        <v>1186</v>
      </c>
      <c r="C1800" s="16" t="s">
        <v>1153</v>
      </c>
      <c r="D1800" s="226"/>
      <c r="E1800" s="217">
        <v>22916</v>
      </c>
      <c r="F1800" s="16">
        <f t="shared" si="58"/>
        <v>234168.00000000012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</row>
    <row r="1801" spans="1:26" ht="15.75" customHeight="1" x14ac:dyDescent="0.25">
      <c r="A1801" s="44" t="s">
        <v>1234</v>
      </c>
      <c r="B1801" s="44" t="s">
        <v>1202</v>
      </c>
      <c r="C1801" s="16" t="s">
        <v>1153</v>
      </c>
      <c r="D1801" s="226"/>
      <c r="E1801" s="217">
        <v>22916</v>
      </c>
      <c r="F1801" s="16">
        <f t="shared" si="58"/>
        <v>211252.00000000012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</row>
    <row r="1802" spans="1:26" ht="15.75" customHeight="1" x14ac:dyDescent="0.25">
      <c r="A1802" s="44" t="s">
        <v>1535</v>
      </c>
      <c r="B1802" s="44" t="s">
        <v>1152</v>
      </c>
      <c r="C1802" s="16" t="s">
        <v>1153</v>
      </c>
      <c r="D1802" s="226"/>
      <c r="E1802" s="217">
        <v>22916</v>
      </c>
      <c r="F1802" s="16">
        <f t="shared" si="58"/>
        <v>188336.00000000012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</row>
    <row r="1803" spans="1:26" ht="15.75" customHeight="1" x14ac:dyDescent="0.25">
      <c r="A1803" s="44" t="s">
        <v>1482</v>
      </c>
      <c r="B1803" s="44" t="s">
        <v>1155</v>
      </c>
      <c r="C1803" s="16" t="s">
        <v>1153</v>
      </c>
      <c r="D1803" s="226"/>
      <c r="E1803" s="217">
        <v>22916</v>
      </c>
      <c r="F1803" s="16">
        <f t="shared" si="58"/>
        <v>165420.00000000012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</row>
    <row r="1804" spans="1:26" ht="15.75" customHeight="1" x14ac:dyDescent="0.25">
      <c r="A1804" s="44" t="s">
        <v>1190</v>
      </c>
      <c r="B1804" s="44" t="s">
        <v>1157</v>
      </c>
      <c r="C1804" s="16" t="s">
        <v>1153</v>
      </c>
      <c r="D1804" s="226"/>
      <c r="E1804" s="217">
        <v>22916</v>
      </c>
      <c r="F1804" s="16">
        <f t="shared" si="58"/>
        <v>142504.00000000012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</row>
    <row r="1805" spans="1:26" ht="15.75" customHeight="1" x14ac:dyDescent="0.25">
      <c r="A1805" s="44" t="s">
        <v>1503</v>
      </c>
      <c r="B1805" s="44" t="s">
        <v>1504</v>
      </c>
      <c r="C1805" s="16" t="s">
        <v>1153</v>
      </c>
      <c r="D1805" s="226"/>
      <c r="E1805" s="217">
        <v>22916</v>
      </c>
      <c r="F1805" s="16">
        <f t="shared" si="58"/>
        <v>119588.00000000012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</row>
    <row r="1806" spans="1:26" ht="15.75" customHeight="1" x14ac:dyDescent="0.25">
      <c r="A1806" s="44" t="s">
        <v>1197</v>
      </c>
      <c r="B1806" s="44" t="s">
        <v>1167</v>
      </c>
      <c r="C1806" s="16" t="s">
        <v>1153</v>
      </c>
      <c r="D1806" s="226"/>
      <c r="E1806" s="217">
        <v>22916</v>
      </c>
      <c r="F1806" s="16">
        <f t="shared" si="58"/>
        <v>96672.000000000116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</row>
    <row r="1807" spans="1:26" ht="15.75" customHeight="1" x14ac:dyDescent="0.25">
      <c r="A1807" s="44" t="s">
        <v>1198</v>
      </c>
      <c r="B1807" s="44" t="s">
        <v>1169</v>
      </c>
      <c r="C1807" s="16" t="s">
        <v>1153</v>
      </c>
      <c r="D1807" s="226"/>
      <c r="E1807" s="217">
        <v>22916</v>
      </c>
      <c r="F1807" s="16">
        <f t="shared" si="58"/>
        <v>73756.000000000116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</row>
    <row r="1808" spans="1:26" ht="15.75" customHeight="1" x14ac:dyDescent="0.25">
      <c r="A1808" s="44" t="s">
        <v>1200</v>
      </c>
      <c r="B1808" s="44" t="s">
        <v>1186</v>
      </c>
      <c r="C1808" s="16" t="s">
        <v>1153</v>
      </c>
      <c r="D1808" s="226"/>
      <c r="E1808" s="217">
        <v>22916</v>
      </c>
      <c r="F1808" s="16">
        <f t="shared" si="58"/>
        <v>50840.000000000116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</row>
    <row r="1809" spans="1:26" ht="15.75" customHeight="1" x14ac:dyDescent="0.25">
      <c r="A1809" s="44" t="s">
        <v>1201</v>
      </c>
      <c r="B1809" s="44" t="s">
        <v>1202</v>
      </c>
      <c r="C1809" s="16" t="s">
        <v>1153</v>
      </c>
      <c r="D1809" s="226"/>
      <c r="E1809" s="217">
        <v>22916</v>
      </c>
      <c r="F1809" s="16">
        <f t="shared" si="58"/>
        <v>27924.000000000116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</row>
    <row r="1810" spans="1:26" ht="15.75" customHeight="1" x14ac:dyDescent="0.25">
      <c r="A1810" s="44" t="s">
        <v>1624</v>
      </c>
      <c r="B1810" s="44" t="s">
        <v>1203</v>
      </c>
      <c r="C1810" s="16" t="s">
        <v>1153</v>
      </c>
      <c r="D1810" s="226"/>
      <c r="E1810" s="217">
        <v>22916</v>
      </c>
      <c r="F1810" s="16">
        <f t="shared" si="58"/>
        <v>5008.0000000001164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</row>
    <row r="1811" spans="1:26" ht="15.75" customHeight="1" x14ac:dyDescent="0.25">
      <c r="A1811" s="44" t="s">
        <v>1625</v>
      </c>
      <c r="B1811" s="44" t="s">
        <v>1204</v>
      </c>
      <c r="C1811" s="16" t="s">
        <v>1153</v>
      </c>
      <c r="D1811" s="226"/>
      <c r="E1811" s="217">
        <v>22916</v>
      </c>
      <c r="F1811" s="16">
        <f t="shared" si="58"/>
        <v>-17907.999999999884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</row>
    <row r="1812" spans="1:26" ht="15.75" customHeight="1" x14ac:dyDescent="0.25">
      <c r="A1812" s="225">
        <v>44354</v>
      </c>
      <c r="B1812" s="44" t="s">
        <v>593</v>
      </c>
      <c r="C1812" s="52" t="s">
        <v>1626</v>
      </c>
      <c r="D1812" s="23">
        <v>200000</v>
      </c>
      <c r="E1812" s="217"/>
      <c r="F1812" s="16">
        <f t="shared" si="58"/>
        <v>182092.00000000012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</row>
    <row r="1813" spans="1:26" ht="15.75" customHeight="1" x14ac:dyDescent="0.25">
      <c r="A1813" s="225">
        <v>44354</v>
      </c>
      <c r="B1813" s="44" t="s">
        <v>761</v>
      </c>
      <c r="C1813" s="16" t="s">
        <v>1619</v>
      </c>
      <c r="D1813" s="23">
        <v>20000</v>
      </c>
      <c r="E1813" s="217"/>
      <c r="F1813" s="16">
        <f t="shared" si="58"/>
        <v>202092.00000000012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</row>
    <row r="1814" spans="1:26" ht="15.75" customHeight="1" x14ac:dyDescent="0.25">
      <c r="A1814" s="44" t="s">
        <v>1627</v>
      </c>
      <c r="B1814" s="44" t="s">
        <v>1165</v>
      </c>
      <c r="C1814" s="16" t="s">
        <v>1153</v>
      </c>
      <c r="D1814" s="226"/>
      <c r="E1814" s="217">
        <v>54000</v>
      </c>
      <c r="F1814" s="16">
        <f t="shared" si="58"/>
        <v>148092.00000000012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</row>
    <row r="1815" spans="1:26" ht="15.75" customHeight="1" x14ac:dyDescent="0.25">
      <c r="A1815" s="231">
        <v>44297</v>
      </c>
      <c r="B1815" s="44" t="s">
        <v>593</v>
      </c>
      <c r="C1815" s="52" t="s">
        <v>1628</v>
      </c>
      <c r="D1815" s="266">
        <v>500000</v>
      </c>
      <c r="E1815" s="217"/>
      <c r="F1815" s="16">
        <f t="shared" si="58"/>
        <v>648092.00000000012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</row>
    <row r="1816" spans="1:26" ht="15.75" customHeight="1" x14ac:dyDescent="0.25">
      <c r="A1816" s="231">
        <v>44297</v>
      </c>
      <c r="B1816" s="44" t="s">
        <v>761</v>
      </c>
      <c r="C1816" s="16" t="s">
        <v>1619</v>
      </c>
      <c r="D1816" s="266">
        <v>50000</v>
      </c>
      <c r="E1816" s="217"/>
      <c r="F1816" s="16">
        <f t="shared" si="58"/>
        <v>698092.00000000012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</row>
    <row r="1817" spans="1:26" ht="15.75" customHeight="1" x14ac:dyDescent="0.25">
      <c r="A1817" s="23" t="s">
        <v>1167</v>
      </c>
      <c r="B1817" s="23" t="s">
        <v>1167</v>
      </c>
      <c r="C1817" s="16" t="s">
        <v>1153</v>
      </c>
      <c r="D1817" s="226"/>
      <c r="E1817" s="217">
        <v>54000</v>
      </c>
      <c r="F1817" s="16">
        <f t="shared" si="58"/>
        <v>644092.00000000012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</row>
    <row r="1818" spans="1:26" ht="15.75" customHeight="1" x14ac:dyDescent="0.25">
      <c r="A1818" s="23" t="s">
        <v>1629</v>
      </c>
      <c r="B1818" s="23" t="s">
        <v>1629</v>
      </c>
      <c r="C1818" s="16" t="s">
        <v>1153</v>
      </c>
      <c r="D1818" s="226"/>
      <c r="E1818" s="217">
        <v>54000</v>
      </c>
      <c r="F1818" s="16">
        <f t="shared" si="58"/>
        <v>590092.00000000012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</row>
    <row r="1819" spans="1:26" ht="15.75" customHeight="1" x14ac:dyDescent="0.25">
      <c r="A1819" s="23" t="s">
        <v>1184</v>
      </c>
      <c r="B1819" s="23" t="s">
        <v>1184</v>
      </c>
      <c r="C1819" s="16" t="s">
        <v>1153</v>
      </c>
      <c r="D1819" s="226"/>
      <c r="E1819" s="217">
        <v>40092</v>
      </c>
      <c r="F1819" s="16">
        <f t="shared" si="58"/>
        <v>550000.00000000012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</row>
    <row r="1820" spans="1:26" ht="15.75" customHeight="1" x14ac:dyDescent="0.25">
      <c r="A1820" s="23" t="s">
        <v>1186</v>
      </c>
      <c r="B1820" s="23" t="s">
        <v>1186</v>
      </c>
      <c r="C1820" s="16" t="s">
        <v>1153</v>
      </c>
      <c r="D1820" s="226"/>
      <c r="E1820" s="217">
        <v>45000</v>
      </c>
      <c r="F1820" s="16">
        <f t="shared" si="58"/>
        <v>505000.00000000012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</row>
    <row r="1821" spans="1:26" ht="15.75" customHeight="1" x14ac:dyDescent="0.25">
      <c r="A1821" s="23" t="s">
        <v>1202</v>
      </c>
      <c r="B1821" s="23" t="s">
        <v>1202</v>
      </c>
      <c r="C1821" s="16" t="s">
        <v>1153</v>
      </c>
      <c r="D1821" s="226"/>
      <c r="E1821" s="217">
        <v>55000</v>
      </c>
      <c r="F1821" s="16">
        <f t="shared" si="58"/>
        <v>450000.00000000012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</row>
    <row r="1822" spans="1:26" ht="15.75" customHeight="1" x14ac:dyDescent="0.25">
      <c r="A1822" s="271">
        <v>44583</v>
      </c>
      <c r="B1822" s="271">
        <v>44583</v>
      </c>
      <c r="C1822" s="16" t="s">
        <v>1153</v>
      </c>
      <c r="D1822" s="226"/>
      <c r="E1822" s="230">
        <v>54000</v>
      </c>
      <c r="F1822" s="16">
        <f t="shared" si="58"/>
        <v>396000.00000000012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</row>
    <row r="1823" spans="1:26" ht="15.75" customHeight="1" x14ac:dyDescent="0.25">
      <c r="A1823" s="271">
        <v>44614</v>
      </c>
      <c r="B1823" s="271">
        <v>44614</v>
      </c>
      <c r="C1823" s="16" t="s">
        <v>1153</v>
      </c>
      <c r="D1823" s="226"/>
      <c r="E1823" s="230">
        <v>54000</v>
      </c>
      <c r="F1823" s="16">
        <f t="shared" si="58"/>
        <v>342000.00000000012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</row>
    <row r="1824" spans="1:26" ht="15.75" customHeight="1" x14ac:dyDescent="0.25">
      <c r="A1824" s="271">
        <v>44642</v>
      </c>
      <c r="B1824" s="271">
        <v>44642</v>
      </c>
      <c r="C1824" s="16" t="s">
        <v>1153</v>
      </c>
      <c r="D1824" s="226"/>
      <c r="E1824" s="230">
        <v>54000</v>
      </c>
      <c r="F1824" s="16">
        <f t="shared" si="58"/>
        <v>288000.00000000012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</row>
    <row r="1825" spans="1:26" ht="15.75" customHeight="1" x14ac:dyDescent="0.25">
      <c r="A1825" s="271">
        <v>44673</v>
      </c>
      <c r="B1825" s="271">
        <v>44673</v>
      </c>
      <c r="C1825" s="16" t="s">
        <v>1153</v>
      </c>
      <c r="D1825" s="226"/>
      <c r="E1825" s="230">
        <v>54000</v>
      </c>
      <c r="F1825" s="16">
        <f t="shared" si="58"/>
        <v>234000.00000000012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</row>
    <row r="1826" spans="1:26" ht="15.75" customHeight="1" x14ac:dyDescent="0.25">
      <c r="A1826" s="229">
        <v>44682</v>
      </c>
      <c r="B1826" s="228">
        <v>44682</v>
      </c>
      <c r="C1826" s="16" t="s">
        <v>1153</v>
      </c>
      <c r="D1826" s="226"/>
      <c r="E1826" s="230">
        <v>54500</v>
      </c>
      <c r="F1826" s="16">
        <f t="shared" si="58"/>
        <v>179500.00000000012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</row>
    <row r="1827" spans="1:26" ht="15.75" customHeight="1" x14ac:dyDescent="0.25">
      <c r="A1827" s="228">
        <v>44713</v>
      </c>
      <c r="B1827" s="228">
        <v>44713</v>
      </c>
      <c r="C1827" s="16" t="s">
        <v>1153</v>
      </c>
      <c r="D1827" s="226"/>
      <c r="E1827" s="230">
        <v>55000</v>
      </c>
      <c r="F1827" s="16">
        <f t="shared" si="58"/>
        <v>124500.00000000012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</row>
    <row r="1828" spans="1:26" ht="15.75" customHeight="1" x14ac:dyDescent="0.25">
      <c r="A1828" s="228">
        <v>44743</v>
      </c>
      <c r="B1828" s="228">
        <v>44743</v>
      </c>
      <c r="C1828" s="16" t="s">
        <v>1153</v>
      </c>
      <c r="D1828" s="226"/>
      <c r="E1828" s="230">
        <v>55000</v>
      </c>
      <c r="F1828" s="16">
        <f t="shared" si="58"/>
        <v>69500.000000000116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</row>
    <row r="1829" spans="1:26" ht="15.75" customHeight="1" x14ac:dyDescent="0.25">
      <c r="A1829" s="228">
        <v>44774</v>
      </c>
      <c r="B1829" s="228">
        <v>44774</v>
      </c>
      <c r="C1829" s="16" t="s">
        <v>1153</v>
      </c>
      <c r="D1829" s="226"/>
      <c r="E1829" s="230">
        <v>55000</v>
      </c>
      <c r="F1829" s="16">
        <f t="shared" si="58"/>
        <v>14500.000000000116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</row>
    <row r="1830" spans="1:26" ht="15.75" customHeight="1" x14ac:dyDescent="0.25">
      <c r="A1830" s="272" t="s">
        <v>1292</v>
      </c>
      <c r="B1830" s="272" t="s">
        <v>1292</v>
      </c>
      <c r="C1830" s="58" t="s">
        <v>1153</v>
      </c>
      <c r="D1830" s="226"/>
      <c r="E1830" s="230">
        <v>14500</v>
      </c>
      <c r="F1830" s="16">
        <f t="shared" si="58"/>
        <v>1.1641532182693481E-10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</row>
    <row r="1831" spans="1:26" ht="15.75" customHeight="1" x14ac:dyDescent="0.25">
      <c r="A1831" s="271"/>
      <c r="B1831" s="271"/>
      <c r="C1831" s="226"/>
      <c r="D1831" s="226"/>
      <c r="E1831" s="217"/>
      <c r="F1831" s="16">
        <f t="shared" si="58"/>
        <v>1.1641532182693481E-10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</row>
    <row r="1832" spans="1:26" ht="15.75" customHeight="1" x14ac:dyDescent="0.25">
      <c r="A1832" s="271"/>
      <c r="B1832" s="271"/>
      <c r="C1832" s="226"/>
      <c r="D1832" s="226"/>
      <c r="E1832" s="217"/>
      <c r="F1832" s="16">
        <f t="shared" si="58"/>
        <v>1.1641532182693481E-10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</row>
    <row r="1833" spans="1:26" ht="15.75" customHeight="1" x14ac:dyDescent="0.25">
      <c r="A1833" s="271"/>
      <c r="B1833" s="271"/>
      <c r="C1833" s="226"/>
      <c r="D1833" s="226"/>
      <c r="E1833" s="217"/>
      <c r="F1833" s="16">
        <f t="shared" si="58"/>
        <v>1.1641532182693481E-10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</row>
    <row r="1834" spans="1:26" ht="15.75" customHeight="1" x14ac:dyDescent="0.25">
      <c r="A1834" s="271"/>
      <c r="B1834" s="271"/>
      <c r="C1834" s="226"/>
      <c r="D1834" s="226"/>
      <c r="E1834" s="217"/>
      <c r="F1834" s="16">
        <f t="shared" si="58"/>
        <v>1.1641532182693481E-10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</row>
    <row r="1835" spans="1:26" ht="15.75" customHeight="1" x14ac:dyDescent="0.25">
      <c r="A1835" s="216"/>
      <c r="B1835" s="263"/>
      <c r="C1835" s="226"/>
      <c r="D1835" s="226"/>
      <c r="E1835" s="217"/>
      <c r="F1835" s="16">
        <f t="shared" si="58"/>
        <v>1.1641532182693481E-10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</row>
    <row r="1836" spans="1:26" ht="15.75" customHeight="1" x14ac:dyDescent="0.25">
      <c r="A1836" s="263"/>
      <c r="B1836" s="263"/>
      <c r="C1836" s="226"/>
      <c r="D1836" s="226"/>
      <c r="E1836" s="217"/>
      <c r="F1836" s="16">
        <f t="shared" si="58"/>
        <v>1.1641532182693481E-10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</row>
    <row r="1837" spans="1:26" ht="15.75" customHeight="1" x14ac:dyDescent="0.25">
      <c r="A1837" s="23"/>
      <c r="B1837" s="23"/>
      <c r="C1837" s="16"/>
      <c r="D1837" s="16">
        <f>SUM(D1777:D1799)</f>
        <v>968000</v>
      </c>
      <c r="E1837" s="217">
        <f>SUM(E1777:E1836)</f>
        <v>1738000</v>
      </c>
      <c r="F1837" s="16"/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</row>
    <row r="1838" spans="1:26" ht="15.75" customHeight="1" x14ac:dyDescent="0.25">
      <c r="A1838" s="23"/>
      <c r="B1838" s="23"/>
      <c r="C1838" s="16"/>
      <c r="D1838" s="16"/>
      <c r="E1838" s="222" t="s">
        <v>12</v>
      </c>
      <c r="F1838" s="218">
        <f>F1836</f>
        <v>1.1641532182693481E-10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</row>
    <row r="1839" spans="1:26" ht="15.75" customHeight="1" x14ac:dyDescent="0.25">
      <c r="A1839" s="23"/>
      <c r="B1839" s="23"/>
      <c r="C1839" s="16"/>
      <c r="D1839" s="16"/>
      <c r="E1839" s="217"/>
      <c r="F1839" s="218"/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</row>
    <row r="1840" spans="1:26" ht="15.75" customHeight="1" x14ac:dyDescent="0.25">
      <c r="A1840" s="23"/>
      <c r="B1840" s="23"/>
      <c r="C1840" s="16"/>
      <c r="D1840" s="16"/>
      <c r="E1840" s="217"/>
      <c r="F1840" s="218"/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</row>
    <row r="1841" spans="1:26" ht="15.75" customHeight="1" x14ac:dyDescent="0.25">
      <c r="A1841" s="23"/>
      <c r="B1841" s="23"/>
      <c r="C1841" s="218" t="s">
        <v>1146</v>
      </c>
      <c r="D1841" s="16"/>
      <c r="E1841" s="217"/>
      <c r="F1841" s="16"/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</row>
    <row r="1842" spans="1:26" ht="15.75" customHeight="1" x14ac:dyDescent="0.25">
      <c r="A1842" s="219" t="s">
        <v>1147</v>
      </c>
      <c r="B1842" s="23"/>
      <c r="C1842" s="219" t="s">
        <v>1630</v>
      </c>
      <c r="D1842" s="218" t="s">
        <v>1149</v>
      </c>
      <c r="E1842" s="222" t="s">
        <v>1353</v>
      </c>
      <c r="F1842" s="16"/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</row>
    <row r="1843" spans="1:26" ht="15.75" customHeight="1" x14ac:dyDescent="0.25">
      <c r="A1843" s="219" t="s">
        <v>549</v>
      </c>
      <c r="B1843" s="219" t="s">
        <v>550</v>
      </c>
      <c r="C1843" s="221" t="s">
        <v>551</v>
      </c>
      <c r="D1843" s="221" t="s">
        <v>552</v>
      </c>
      <c r="E1843" s="222" t="s">
        <v>553</v>
      </c>
      <c r="F1843" s="221" t="s">
        <v>554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</row>
    <row r="1844" spans="1:26" ht="15.75" customHeight="1" x14ac:dyDescent="0.25">
      <c r="A1844" s="23" t="s">
        <v>1631</v>
      </c>
      <c r="B1844" s="23" t="s">
        <v>593</v>
      </c>
      <c r="C1844" s="16" t="s">
        <v>1272</v>
      </c>
      <c r="D1844" s="16">
        <v>600000</v>
      </c>
      <c r="E1844" s="217"/>
      <c r="F1844" s="16">
        <f>D1844</f>
        <v>600000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</row>
    <row r="1845" spans="1:26" ht="15.75" customHeight="1" x14ac:dyDescent="0.25">
      <c r="A1845" s="23" t="s">
        <v>1631</v>
      </c>
      <c r="B1845" s="23" t="s">
        <v>593</v>
      </c>
      <c r="C1845" s="16" t="s">
        <v>1219</v>
      </c>
      <c r="D1845" s="16">
        <v>60000</v>
      </c>
      <c r="E1845" s="217"/>
      <c r="F1845" s="16">
        <f t="shared" ref="F1845:F1860" si="59">F1844+D1845-E1845</f>
        <v>660000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</row>
    <row r="1846" spans="1:26" ht="15.75" customHeight="1" x14ac:dyDescent="0.25">
      <c r="A1846" s="23" t="s">
        <v>1164</v>
      </c>
      <c r="B1846" s="23" t="s">
        <v>1165</v>
      </c>
      <c r="C1846" s="16" t="s">
        <v>1153</v>
      </c>
      <c r="D1846" s="16"/>
      <c r="E1846" s="217">
        <v>55000</v>
      </c>
      <c r="F1846" s="16">
        <f t="shared" si="59"/>
        <v>605000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</row>
    <row r="1847" spans="1:26" ht="15.75" customHeight="1" x14ac:dyDescent="0.25">
      <c r="A1847" s="23" t="s">
        <v>1166</v>
      </c>
      <c r="B1847" s="23" t="s">
        <v>1167</v>
      </c>
      <c r="C1847" s="16" t="s">
        <v>1153</v>
      </c>
      <c r="D1847" s="16"/>
      <c r="E1847" s="217">
        <v>55000</v>
      </c>
      <c r="F1847" s="16">
        <f t="shared" si="59"/>
        <v>550000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</row>
    <row r="1848" spans="1:26" ht="15.75" customHeight="1" x14ac:dyDescent="0.25">
      <c r="A1848" s="23" t="s">
        <v>1168</v>
      </c>
      <c r="B1848" s="23" t="s">
        <v>1169</v>
      </c>
      <c r="C1848" s="16" t="s">
        <v>1153</v>
      </c>
      <c r="D1848" s="16"/>
      <c r="E1848" s="217">
        <v>55000</v>
      </c>
      <c r="F1848" s="16">
        <f t="shared" si="59"/>
        <v>495000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</row>
    <row r="1849" spans="1:26" ht="15.75" customHeight="1" x14ac:dyDescent="0.25">
      <c r="A1849" s="23" t="s">
        <v>1248</v>
      </c>
      <c r="B1849" s="23" t="s">
        <v>1184</v>
      </c>
      <c r="C1849" s="16" t="s">
        <v>1153</v>
      </c>
      <c r="D1849" s="16"/>
      <c r="E1849" s="217">
        <v>55000</v>
      </c>
      <c r="F1849" s="16">
        <f t="shared" si="59"/>
        <v>440000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</row>
    <row r="1850" spans="1:26" ht="15.75" customHeight="1" x14ac:dyDescent="0.25">
      <c r="A1850" s="23" t="s">
        <v>1225</v>
      </c>
      <c r="B1850" s="23" t="s">
        <v>1186</v>
      </c>
      <c r="C1850" s="16" t="s">
        <v>1153</v>
      </c>
      <c r="D1850" s="16"/>
      <c r="E1850" s="217">
        <v>55000</v>
      </c>
      <c r="F1850" s="16">
        <f t="shared" si="59"/>
        <v>385000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</row>
    <row r="1851" spans="1:26" ht="15.75" customHeight="1" x14ac:dyDescent="0.25">
      <c r="A1851" s="23" t="s">
        <v>1226</v>
      </c>
      <c r="B1851" s="23" t="s">
        <v>1202</v>
      </c>
      <c r="C1851" s="16" t="s">
        <v>1153</v>
      </c>
      <c r="D1851" s="16"/>
      <c r="E1851" s="217">
        <v>55000</v>
      </c>
      <c r="F1851" s="16">
        <f t="shared" si="59"/>
        <v>330000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</row>
    <row r="1852" spans="1:26" ht="15.75" customHeight="1" x14ac:dyDescent="0.25">
      <c r="A1852" s="23" t="s">
        <v>1172</v>
      </c>
      <c r="B1852" s="23" t="s">
        <v>508</v>
      </c>
      <c r="C1852" s="16" t="s">
        <v>1153</v>
      </c>
      <c r="D1852" s="16"/>
      <c r="E1852" s="217">
        <v>55000</v>
      </c>
      <c r="F1852" s="16">
        <f t="shared" si="59"/>
        <v>275000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</row>
    <row r="1853" spans="1:26" ht="15.75" customHeight="1" x14ac:dyDescent="0.25">
      <c r="A1853" s="23" t="s">
        <v>1173</v>
      </c>
      <c r="B1853" s="23" t="s">
        <v>509</v>
      </c>
      <c r="C1853" s="16" t="s">
        <v>1153</v>
      </c>
      <c r="D1853" s="16"/>
      <c r="E1853" s="217">
        <v>55000</v>
      </c>
      <c r="F1853" s="16">
        <f t="shared" si="59"/>
        <v>220000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</row>
    <row r="1854" spans="1:26" ht="15.75" customHeight="1" x14ac:dyDescent="0.25">
      <c r="A1854" s="23" t="s">
        <v>1174</v>
      </c>
      <c r="B1854" s="23" t="s">
        <v>510</v>
      </c>
      <c r="C1854" s="16" t="s">
        <v>1153</v>
      </c>
      <c r="D1854" s="16"/>
      <c r="E1854" s="217">
        <v>55000</v>
      </c>
      <c r="F1854" s="16">
        <f t="shared" si="59"/>
        <v>165000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</row>
    <row r="1855" spans="1:26" ht="15.75" customHeight="1" x14ac:dyDescent="0.25">
      <c r="A1855" s="23" t="s">
        <v>1175</v>
      </c>
      <c r="B1855" s="23" t="s">
        <v>511</v>
      </c>
      <c r="C1855" s="16" t="s">
        <v>1153</v>
      </c>
      <c r="D1855" s="16"/>
      <c r="E1855" s="217">
        <v>55000</v>
      </c>
      <c r="F1855" s="16">
        <f t="shared" si="59"/>
        <v>110000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</row>
    <row r="1856" spans="1:26" ht="15.75" customHeight="1" x14ac:dyDescent="0.25">
      <c r="A1856" s="23" t="s">
        <v>1176</v>
      </c>
      <c r="B1856" s="23" t="s">
        <v>4</v>
      </c>
      <c r="C1856" s="16" t="s">
        <v>1153</v>
      </c>
      <c r="D1856" s="16"/>
      <c r="E1856" s="217">
        <v>55000</v>
      </c>
      <c r="F1856" s="16">
        <f t="shared" si="59"/>
        <v>55000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</row>
    <row r="1857" spans="1:26" ht="15.75" customHeight="1" x14ac:dyDescent="0.25">
      <c r="A1857" s="23" t="s">
        <v>1177</v>
      </c>
      <c r="B1857" s="23" t="s">
        <v>5</v>
      </c>
      <c r="C1857" s="16" t="s">
        <v>1153</v>
      </c>
      <c r="D1857" s="16"/>
      <c r="E1857" s="217">
        <v>55000</v>
      </c>
      <c r="F1857" s="16">
        <f t="shared" si="59"/>
        <v>0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</row>
    <row r="1858" spans="1:26" ht="15.75" customHeight="1" x14ac:dyDescent="0.25">
      <c r="A1858" s="23"/>
      <c r="B1858" s="23"/>
      <c r="C1858" s="16"/>
      <c r="D1858" s="16"/>
      <c r="E1858" s="217"/>
      <c r="F1858" s="16">
        <f t="shared" si="59"/>
        <v>0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</row>
    <row r="1859" spans="1:26" ht="15.75" customHeight="1" x14ac:dyDescent="0.25">
      <c r="A1859" s="23"/>
      <c r="B1859" s="23"/>
      <c r="C1859" s="16"/>
      <c r="D1859" s="16"/>
      <c r="E1859" s="217"/>
      <c r="F1859" s="16">
        <f t="shared" si="59"/>
        <v>0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</row>
    <row r="1860" spans="1:26" ht="15.75" customHeight="1" x14ac:dyDescent="0.25">
      <c r="A1860" s="23"/>
      <c r="B1860" s="23"/>
      <c r="C1860" s="16"/>
      <c r="D1860" s="16"/>
      <c r="E1860" s="217"/>
      <c r="F1860" s="16">
        <f t="shared" si="59"/>
        <v>0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</row>
    <row r="1861" spans="1:26" ht="15.75" customHeight="1" x14ac:dyDescent="0.25">
      <c r="A1861" s="23"/>
      <c r="B1861" s="23"/>
      <c r="C1861" s="16"/>
      <c r="D1861" s="16">
        <f t="shared" ref="D1861:E1861" si="60">SUM(D1844:D1860)</f>
        <v>660000</v>
      </c>
      <c r="E1861" s="217">
        <f t="shared" si="60"/>
        <v>660000</v>
      </c>
      <c r="F1861" s="16"/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</row>
    <row r="1862" spans="1:26" ht="15.75" customHeight="1" x14ac:dyDescent="0.25">
      <c r="A1862" s="23"/>
      <c r="B1862" s="23"/>
      <c r="C1862" s="16"/>
      <c r="D1862" s="16"/>
      <c r="E1862" s="222" t="s">
        <v>12</v>
      </c>
      <c r="F1862" s="218">
        <f>F1860</f>
        <v>0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</row>
    <row r="1863" spans="1:26" ht="15.75" customHeight="1" x14ac:dyDescent="0.25">
      <c r="A1863" s="23"/>
      <c r="B1863" s="23"/>
      <c r="C1863" s="16"/>
      <c r="D1863" s="16"/>
      <c r="E1863" s="217"/>
      <c r="F1863" s="218"/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</row>
    <row r="1864" spans="1:26" ht="15.75" customHeight="1" x14ac:dyDescent="0.25">
      <c r="A1864" s="23"/>
      <c r="B1864" s="23"/>
      <c r="C1864" s="16"/>
      <c r="D1864" s="16"/>
      <c r="E1864" s="217"/>
      <c r="F1864" s="218"/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</row>
    <row r="1865" spans="1:26" ht="15.75" customHeight="1" x14ac:dyDescent="0.25">
      <c r="A1865" s="23"/>
      <c r="B1865" s="23"/>
      <c r="C1865" s="218" t="s">
        <v>1146</v>
      </c>
      <c r="D1865" s="16"/>
      <c r="E1865" s="217"/>
      <c r="F1865" s="16"/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</row>
    <row r="1866" spans="1:26" ht="15.75" customHeight="1" x14ac:dyDescent="0.25">
      <c r="A1866" s="219" t="s">
        <v>1147</v>
      </c>
      <c r="B1866" s="23"/>
      <c r="C1866" s="219" t="s">
        <v>140</v>
      </c>
      <c r="D1866" s="218" t="s">
        <v>1149</v>
      </c>
      <c r="E1866" s="222" t="s">
        <v>1353</v>
      </c>
      <c r="F1866" s="16"/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</row>
    <row r="1867" spans="1:26" ht="15.75" customHeight="1" x14ac:dyDescent="0.25">
      <c r="A1867" s="219" t="s">
        <v>549</v>
      </c>
      <c r="B1867" s="219" t="s">
        <v>550</v>
      </c>
      <c r="C1867" s="221" t="s">
        <v>551</v>
      </c>
      <c r="D1867" s="221" t="s">
        <v>552</v>
      </c>
      <c r="E1867" s="222" t="s">
        <v>553</v>
      </c>
      <c r="F1867" s="221" t="s">
        <v>554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</row>
    <row r="1868" spans="1:26" ht="15.75" customHeight="1" x14ac:dyDescent="0.25">
      <c r="A1868" s="23" t="s">
        <v>1160</v>
      </c>
      <c r="B1868" s="23" t="s">
        <v>1632</v>
      </c>
      <c r="C1868" s="16" t="s">
        <v>1272</v>
      </c>
      <c r="D1868" s="16">
        <v>120000</v>
      </c>
      <c r="E1868" s="217"/>
      <c r="F1868" s="16">
        <f>D1868</f>
        <v>120000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</row>
    <row r="1869" spans="1:26" ht="15.75" customHeight="1" x14ac:dyDescent="0.25">
      <c r="A1869" s="23" t="s">
        <v>1160</v>
      </c>
      <c r="B1869" s="23" t="s">
        <v>1632</v>
      </c>
      <c r="C1869" s="16" t="s">
        <v>1219</v>
      </c>
      <c r="D1869" s="16">
        <v>12000</v>
      </c>
      <c r="E1869" s="217"/>
      <c r="F1869" s="16">
        <f t="shared" ref="F1869:F1921" si="61">F1868+D1869-E1869</f>
        <v>132000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</row>
    <row r="1870" spans="1:26" ht="15.75" customHeight="1" x14ac:dyDescent="0.25">
      <c r="A1870" s="23" t="s">
        <v>1164</v>
      </c>
      <c r="B1870" s="23" t="s">
        <v>1165</v>
      </c>
      <c r="C1870" s="16" t="s">
        <v>1153</v>
      </c>
      <c r="D1870" s="16"/>
      <c r="E1870" s="217">
        <v>11000</v>
      </c>
      <c r="F1870" s="16">
        <f t="shared" si="61"/>
        <v>121000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</row>
    <row r="1871" spans="1:26" ht="15.75" customHeight="1" x14ac:dyDescent="0.25">
      <c r="A1871" s="23" t="s">
        <v>1166</v>
      </c>
      <c r="B1871" s="23" t="s">
        <v>1167</v>
      </c>
      <c r="C1871" s="16" t="s">
        <v>1153</v>
      </c>
      <c r="D1871" s="16"/>
      <c r="E1871" s="217">
        <v>11000</v>
      </c>
      <c r="F1871" s="16">
        <f t="shared" si="61"/>
        <v>110000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</row>
    <row r="1872" spans="1:26" ht="15.75" customHeight="1" x14ac:dyDescent="0.25">
      <c r="A1872" s="23" t="s">
        <v>1248</v>
      </c>
      <c r="B1872" s="23" t="s">
        <v>1184</v>
      </c>
      <c r="C1872" s="16" t="s">
        <v>1153</v>
      </c>
      <c r="D1872" s="16"/>
      <c r="E1872" s="217">
        <v>11000</v>
      </c>
      <c r="F1872" s="16">
        <f t="shared" si="61"/>
        <v>99000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</row>
    <row r="1873" spans="1:26" ht="15.75" customHeight="1" x14ac:dyDescent="0.25">
      <c r="A1873" s="23" t="s">
        <v>1225</v>
      </c>
      <c r="B1873" s="23" t="s">
        <v>1186</v>
      </c>
      <c r="C1873" s="16" t="s">
        <v>1153</v>
      </c>
      <c r="D1873" s="16"/>
      <c r="E1873" s="217">
        <v>11000</v>
      </c>
      <c r="F1873" s="16">
        <f t="shared" si="61"/>
        <v>88000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</row>
    <row r="1874" spans="1:26" ht="15.75" customHeight="1" x14ac:dyDescent="0.25">
      <c r="A1874" s="23" t="s">
        <v>1172</v>
      </c>
      <c r="B1874" s="23" t="s">
        <v>508</v>
      </c>
      <c r="C1874" s="16" t="s">
        <v>1153</v>
      </c>
      <c r="D1874" s="16"/>
      <c r="E1874" s="217">
        <v>11000</v>
      </c>
      <c r="F1874" s="16">
        <f t="shared" si="61"/>
        <v>77000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</row>
    <row r="1875" spans="1:26" ht="15.75" customHeight="1" x14ac:dyDescent="0.25">
      <c r="A1875" s="23" t="s">
        <v>1633</v>
      </c>
      <c r="B1875" s="23" t="s">
        <v>509</v>
      </c>
      <c r="C1875" s="16" t="s">
        <v>1153</v>
      </c>
      <c r="D1875" s="16"/>
      <c r="E1875" s="217">
        <v>11000</v>
      </c>
      <c r="F1875" s="16">
        <f t="shared" si="61"/>
        <v>66000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</row>
    <row r="1876" spans="1:26" ht="15.75" customHeight="1" x14ac:dyDescent="0.25">
      <c r="A1876" s="225">
        <v>43803</v>
      </c>
      <c r="B1876" s="44" t="s">
        <v>1634</v>
      </c>
      <c r="C1876" s="52" t="s">
        <v>1635</v>
      </c>
      <c r="D1876" s="16">
        <v>40000</v>
      </c>
      <c r="E1876" s="217"/>
      <c r="F1876" s="16">
        <f t="shared" si="61"/>
        <v>106000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</row>
    <row r="1877" spans="1:26" ht="15.75" customHeight="1" x14ac:dyDescent="0.25">
      <c r="A1877" s="225">
        <v>43803</v>
      </c>
      <c r="B1877" s="23" t="s">
        <v>761</v>
      </c>
      <c r="C1877" s="16" t="s">
        <v>1636</v>
      </c>
      <c r="D1877" s="16">
        <v>4000</v>
      </c>
      <c r="E1877" s="217"/>
      <c r="F1877" s="16">
        <f t="shared" si="61"/>
        <v>110000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</row>
    <row r="1878" spans="1:26" ht="15.75" customHeight="1" x14ac:dyDescent="0.25">
      <c r="A1878" s="23" t="s">
        <v>1478</v>
      </c>
      <c r="B1878" s="23" t="s">
        <v>510</v>
      </c>
      <c r="C1878" s="16" t="s">
        <v>1153</v>
      </c>
      <c r="D1878" s="16"/>
      <c r="E1878" s="217">
        <v>11000</v>
      </c>
      <c r="F1878" s="16">
        <f t="shared" si="61"/>
        <v>99000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</row>
    <row r="1879" spans="1:26" ht="15.75" customHeight="1" x14ac:dyDescent="0.25">
      <c r="A1879" s="23" t="s">
        <v>1175</v>
      </c>
      <c r="B1879" s="23" t="s">
        <v>511</v>
      </c>
      <c r="C1879" s="16" t="s">
        <v>1153</v>
      </c>
      <c r="D1879" s="16"/>
      <c r="E1879" s="217">
        <v>15888.9</v>
      </c>
      <c r="F1879" s="16">
        <f t="shared" si="61"/>
        <v>83111.100000000006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</row>
    <row r="1880" spans="1:26" ht="15.75" customHeight="1" x14ac:dyDescent="0.25">
      <c r="A1880" s="23" t="s">
        <v>1176</v>
      </c>
      <c r="B1880" s="23" t="s">
        <v>4</v>
      </c>
      <c r="C1880" s="16" t="s">
        <v>1153</v>
      </c>
      <c r="D1880" s="16"/>
      <c r="E1880" s="217">
        <v>15888.9</v>
      </c>
      <c r="F1880" s="16">
        <f t="shared" si="61"/>
        <v>67222.200000000012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</row>
    <row r="1881" spans="1:26" ht="15.75" customHeight="1" x14ac:dyDescent="0.25">
      <c r="A1881" s="23" t="s">
        <v>1177</v>
      </c>
      <c r="B1881" s="23" t="s">
        <v>5</v>
      </c>
      <c r="C1881" s="16" t="s">
        <v>1153</v>
      </c>
      <c r="D1881" s="16"/>
      <c r="E1881" s="217">
        <v>15888.9</v>
      </c>
      <c r="F1881" s="16">
        <f t="shared" si="61"/>
        <v>51333.30000000001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</row>
    <row r="1882" spans="1:26" ht="15.75" customHeight="1" x14ac:dyDescent="0.25">
      <c r="A1882" s="23" t="s">
        <v>1178</v>
      </c>
      <c r="B1882" s="23" t="s">
        <v>6</v>
      </c>
      <c r="C1882" s="16" t="s">
        <v>1153</v>
      </c>
      <c r="D1882" s="16"/>
      <c r="E1882" s="217">
        <v>15888</v>
      </c>
      <c r="F1882" s="16">
        <f t="shared" si="61"/>
        <v>35445.30000000001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</row>
    <row r="1883" spans="1:26" ht="15.75" customHeight="1" x14ac:dyDescent="0.25">
      <c r="A1883" s="23" t="s">
        <v>1181</v>
      </c>
      <c r="B1883" s="23" t="s">
        <v>514</v>
      </c>
      <c r="C1883" s="16" t="s">
        <v>1153</v>
      </c>
      <c r="D1883" s="16"/>
      <c r="E1883" s="217">
        <v>15888.9</v>
      </c>
      <c r="F1883" s="16">
        <f t="shared" si="61"/>
        <v>19556.400000000009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</row>
    <row r="1884" spans="1:26" ht="15.75" customHeight="1" x14ac:dyDescent="0.25">
      <c r="A1884" s="23" t="s">
        <v>1182</v>
      </c>
      <c r="B1884" s="23" t="s">
        <v>515</v>
      </c>
      <c r="C1884" s="16" t="s">
        <v>1153</v>
      </c>
      <c r="D1884" s="16"/>
      <c r="E1884" s="217">
        <v>15888.9</v>
      </c>
      <c r="F1884" s="16">
        <f t="shared" si="61"/>
        <v>3667.5000000000091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</row>
    <row r="1885" spans="1:26" ht="15.75" customHeight="1" x14ac:dyDescent="0.25">
      <c r="A1885" s="23" t="s">
        <v>1183</v>
      </c>
      <c r="B1885" s="23" t="s">
        <v>516</v>
      </c>
      <c r="C1885" s="16" t="s">
        <v>1153</v>
      </c>
      <c r="D1885" s="16"/>
      <c r="E1885" s="217">
        <v>3667.5</v>
      </c>
      <c r="F1885" s="16">
        <f t="shared" si="61"/>
        <v>9.0949470177292824E-12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</row>
    <row r="1886" spans="1:26" ht="15.75" customHeight="1" x14ac:dyDescent="0.25">
      <c r="A1886" s="23" t="s">
        <v>1185</v>
      </c>
      <c r="B1886" s="23" t="s">
        <v>1186</v>
      </c>
      <c r="C1886" s="16" t="s">
        <v>1153</v>
      </c>
      <c r="D1886" s="16"/>
      <c r="E1886" s="217">
        <v>3667.5</v>
      </c>
      <c r="F1886" s="16">
        <f t="shared" si="61"/>
        <v>-3667.4999999999909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</row>
    <row r="1887" spans="1:26" ht="15.75" customHeight="1" x14ac:dyDescent="0.25">
      <c r="A1887" s="23" t="s">
        <v>1234</v>
      </c>
      <c r="B1887" s="23" t="s">
        <v>1202</v>
      </c>
      <c r="C1887" s="16" t="s">
        <v>1153</v>
      </c>
      <c r="D1887" s="16"/>
      <c r="E1887" s="217">
        <v>3667.5</v>
      </c>
      <c r="F1887" s="16">
        <f t="shared" si="61"/>
        <v>-7334.9999999999909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</row>
    <row r="1888" spans="1:26" ht="15.75" customHeight="1" x14ac:dyDescent="0.25">
      <c r="A1888" s="44" t="s">
        <v>1188</v>
      </c>
      <c r="B1888" s="44" t="s">
        <v>593</v>
      </c>
      <c r="C1888" s="52" t="s">
        <v>1637</v>
      </c>
      <c r="D1888" s="16">
        <v>90000</v>
      </c>
      <c r="E1888" s="217"/>
      <c r="F1888" s="16">
        <f t="shared" si="61"/>
        <v>82665.000000000015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</row>
    <row r="1889" spans="1:26" ht="15.75" customHeight="1" x14ac:dyDescent="0.25">
      <c r="A1889" s="23" t="s">
        <v>1188</v>
      </c>
      <c r="B1889" s="23" t="s">
        <v>761</v>
      </c>
      <c r="C1889" s="16" t="s">
        <v>1636</v>
      </c>
      <c r="D1889" s="16">
        <v>9000</v>
      </c>
      <c r="E1889" s="217"/>
      <c r="F1889" s="16">
        <f t="shared" si="61"/>
        <v>91665.000000000015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</row>
    <row r="1890" spans="1:26" ht="15.75" customHeight="1" x14ac:dyDescent="0.25">
      <c r="A1890" s="227">
        <v>44167</v>
      </c>
      <c r="B1890" s="44" t="s">
        <v>593</v>
      </c>
      <c r="C1890" s="52" t="s">
        <v>1637</v>
      </c>
      <c r="D1890" s="16">
        <v>50000</v>
      </c>
      <c r="E1890" s="217"/>
      <c r="F1890" s="16">
        <f t="shared" si="61"/>
        <v>141665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</row>
    <row r="1891" spans="1:26" ht="15.75" customHeight="1" x14ac:dyDescent="0.25">
      <c r="A1891" s="231">
        <v>44167</v>
      </c>
      <c r="B1891" s="23" t="s">
        <v>761</v>
      </c>
      <c r="C1891" s="16" t="s">
        <v>1636</v>
      </c>
      <c r="D1891" s="16">
        <v>5000</v>
      </c>
      <c r="E1891" s="217"/>
      <c r="F1891" s="16">
        <f t="shared" si="61"/>
        <v>146665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</row>
    <row r="1892" spans="1:26" ht="15.75" customHeight="1" x14ac:dyDescent="0.25">
      <c r="A1892" s="44" t="s">
        <v>1187</v>
      </c>
      <c r="B1892" s="44" t="s">
        <v>590</v>
      </c>
      <c r="C1892" s="52" t="s">
        <v>1638</v>
      </c>
      <c r="D1892" s="16"/>
      <c r="E1892" s="217">
        <v>13750</v>
      </c>
      <c r="F1892" s="16">
        <f t="shared" si="61"/>
        <v>132915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</row>
    <row r="1893" spans="1:26" ht="15.75" customHeight="1" x14ac:dyDescent="0.25">
      <c r="A1893" s="23" t="s">
        <v>1190</v>
      </c>
      <c r="B1893" s="23" t="s">
        <v>1157</v>
      </c>
      <c r="C1893" s="16" t="s">
        <v>1153</v>
      </c>
      <c r="D1893" s="16"/>
      <c r="E1893" s="217">
        <v>24750</v>
      </c>
      <c r="F1893" s="16">
        <f t="shared" si="61"/>
        <v>108165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</row>
    <row r="1894" spans="1:26" ht="15.75" customHeight="1" x14ac:dyDescent="0.25">
      <c r="A1894" s="23" t="s">
        <v>1503</v>
      </c>
      <c r="B1894" s="23" t="s">
        <v>1504</v>
      </c>
      <c r="C1894" s="16" t="s">
        <v>1153</v>
      </c>
      <c r="D1894" s="16"/>
      <c r="E1894" s="217">
        <v>24750</v>
      </c>
      <c r="F1894" s="16">
        <f t="shared" si="61"/>
        <v>83415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</row>
    <row r="1895" spans="1:26" ht="15.75" customHeight="1" x14ac:dyDescent="0.25">
      <c r="A1895" s="23" t="s">
        <v>1195</v>
      </c>
      <c r="B1895" s="23" t="s">
        <v>1639</v>
      </c>
      <c r="C1895" s="16" t="s">
        <v>1640</v>
      </c>
      <c r="D1895" s="16"/>
      <c r="E1895" s="217">
        <v>83415</v>
      </c>
      <c r="F1895" s="16">
        <f t="shared" si="61"/>
        <v>0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</row>
    <row r="1896" spans="1:26" ht="15.75" customHeight="1" x14ac:dyDescent="0.25">
      <c r="A1896" s="23" t="s">
        <v>1197</v>
      </c>
      <c r="B1896" s="23" t="s">
        <v>1167</v>
      </c>
      <c r="C1896" s="16" t="s">
        <v>1153</v>
      </c>
      <c r="D1896" s="16"/>
      <c r="E1896" s="217">
        <v>24750</v>
      </c>
      <c r="F1896" s="16">
        <f t="shared" si="61"/>
        <v>-24750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</row>
    <row r="1897" spans="1:26" ht="15.75" customHeight="1" x14ac:dyDescent="0.25">
      <c r="A1897" s="44" t="s">
        <v>1197</v>
      </c>
      <c r="B1897" s="44" t="s">
        <v>593</v>
      </c>
      <c r="C1897" s="52" t="s">
        <v>1637</v>
      </c>
      <c r="D1897" s="16">
        <v>24750</v>
      </c>
      <c r="E1897" s="217"/>
      <c r="F1897" s="16">
        <f t="shared" si="61"/>
        <v>0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</row>
    <row r="1898" spans="1:26" ht="15.75" customHeight="1" x14ac:dyDescent="0.25">
      <c r="A1898" s="225">
        <v>44234</v>
      </c>
      <c r="B1898" s="44" t="s">
        <v>593</v>
      </c>
      <c r="C1898" s="52" t="s">
        <v>1637</v>
      </c>
      <c r="D1898" s="16">
        <v>60000</v>
      </c>
      <c r="E1898" s="217"/>
      <c r="F1898" s="16">
        <f t="shared" si="61"/>
        <v>60000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</row>
    <row r="1899" spans="1:26" ht="15.75" customHeight="1" x14ac:dyDescent="0.25">
      <c r="A1899" s="23" t="s">
        <v>1641</v>
      </c>
      <c r="B1899" s="23" t="s">
        <v>761</v>
      </c>
      <c r="C1899" s="16" t="s">
        <v>1636</v>
      </c>
      <c r="D1899" s="16">
        <v>6000</v>
      </c>
      <c r="E1899" s="217"/>
      <c r="F1899" s="16">
        <f t="shared" si="61"/>
        <v>66000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</row>
    <row r="1900" spans="1:26" ht="15.75" customHeight="1" x14ac:dyDescent="0.25">
      <c r="A1900" s="23" t="s">
        <v>1209</v>
      </c>
      <c r="B1900" s="23" t="s">
        <v>1209</v>
      </c>
      <c r="C1900" s="16" t="s">
        <v>1153</v>
      </c>
      <c r="D1900" s="16"/>
      <c r="E1900" s="217">
        <v>11000</v>
      </c>
      <c r="F1900" s="16">
        <f t="shared" si="61"/>
        <v>55000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</row>
    <row r="1901" spans="1:26" ht="15.75" customHeight="1" x14ac:dyDescent="0.25">
      <c r="A1901" s="23" t="s">
        <v>1210</v>
      </c>
      <c r="B1901" s="23" t="s">
        <v>1210</v>
      </c>
      <c r="C1901" s="16" t="s">
        <v>1153</v>
      </c>
      <c r="D1901" s="16"/>
      <c r="E1901" s="217">
        <v>11000</v>
      </c>
      <c r="F1901" s="16">
        <f t="shared" si="61"/>
        <v>44000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</row>
    <row r="1902" spans="1:26" ht="15.75" customHeight="1" x14ac:dyDescent="0.25">
      <c r="A1902" s="23" t="s">
        <v>1211</v>
      </c>
      <c r="B1902" s="23" t="s">
        <v>1211</v>
      </c>
      <c r="C1902" s="16" t="s">
        <v>1153</v>
      </c>
      <c r="D1902" s="16"/>
      <c r="E1902" s="217">
        <v>11000</v>
      </c>
      <c r="F1902" s="16">
        <f t="shared" si="61"/>
        <v>33000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</row>
    <row r="1903" spans="1:26" ht="15.75" customHeight="1" x14ac:dyDescent="0.25">
      <c r="A1903" s="23" t="s">
        <v>1507</v>
      </c>
      <c r="B1903" s="23" t="s">
        <v>761</v>
      </c>
      <c r="C1903" s="16" t="s">
        <v>1640</v>
      </c>
      <c r="D1903" s="16"/>
      <c r="E1903" s="217">
        <v>33000</v>
      </c>
      <c r="F1903" s="16">
        <f t="shared" si="61"/>
        <v>0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</row>
    <row r="1904" spans="1:26" ht="15.75" customHeight="1" x14ac:dyDescent="0.25">
      <c r="A1904" s="44" t="s">
        <v>1642</v>
      </c>
      <c r="B1904" s="44" t="s">
        <v>593</v>
      </c>
      <c r="C1904" s="52" t="s">
        <v>140</v>
      </c>
      <c r="D1904" s="16">
        <v>50000</v>
      </c>
      <c r="E1904" s="217"/>
      <c r="F1904" s="16">
        <f t="shared" si="61"/>
        <v>50000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</row>
    <row r="1905" spans="1:26" ht="15.75" customHeight="1" x14ac:dyDescent="0.25">
      <c r="A1905" s="23" t="s">
        <v>1643</v>
      </c>
      <c r="B1905" s="23" t="s">
        <v>761</v>
      </c>
      <c r="C1905" s="16" t="s">
        <v>1636</v>
      </c>
      <c r="D1905" s="16">
        <v>5000</v>
      </c>
      <c r="E1905" s="217"/>
      <c r="F1905" s="16">
        <f t="shared" si="61"/>
        <v>55000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</row>
    <row r="1906" spans="1:26" ht="15.75" customHeight="1" x14ac:dyDescent="0.25">
      <c r="A1906" s="23" t="s">
        <v>1212</v>
      </c>
      <c r="B1906" s="23" t="s">
        <v>1212</v>
      </c>
      <c r="C1906" s="16" t="s">
        <v>1153</v>
      </c>
      <c r="D1906" s="16"/>
      <c r="E1906" s="217">
        <v>11000</v>
      </c>
      <c r="F1906" s="16">
        <f t="shared" si="61"/>
        <v>44000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</row>
    <row r="1907" spans="1:26" ht="15.75" customHeight="1" x14ac:dyDescent="0.25">
      <c r="A1907" s="23" t="s">
        <v>1525</v>
      </c>
      <c r="B1907" s="23" t="s">
        <v>1525</v>
      </c>
      <c r="C1907" s="16" t="s">
        <v>1153</v>
      </c>
      <c r="D1907" s="16"/>
      <c r="E1907" s="217">
        <v>11000</v>
      </c>
      <c r="F1907" s="16">
        <f t="shared" si="61"/>
        <v>33000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</row>
    <row r="1908" spans="1:26" ht="15.75" customHeight="1" x14ac:dyDescent="0.25">
      <c r="A1908" s="23" t="s">
        <v>1526</v>
      </c>
      <c r="B1908" s="23" t="s">
        <v>1526</v>
      </c>
      <c r="C1908" s="16" t="s">
        <v>1153</v>
      </c>
      <c r="D1908" s="16"/>
      <c r="E1908" s="217">
        <v>11000</v>
      </c>
      <c r="F1908" s="16">
        <f t="shared" si="61"/>
        <v>22000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</row>
    <row r="1909" spans="1:26" ht="15.75" customHeight="1" x14ac:dyDescent="0.25">
      <c r="A1909" s="223">
        <v>44583</v>
      </c>
      <c r="B1909" s="223">
        <v>44583</v>
      </c>
      <c r="C1909" s="16" t="s">
        <v>1153</v>
      </c>
      <c r="D1909" s="16"/>
      <c r="E1909" s="230">
        <v>11000</v>
      </c>
      <c r="F1909" s="16">
        <f t="shared" si="61"/>
        <v>11000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</row>
    <row r="1910" spans="1:26" ht="15.75" customHeight="1" x14ac:dyDescent="0.25">
      <c r="A1910" s="223">
        <v>44614</v>
      </c>
      <c r="B1910" s="223">
        <v>44614</v>
      </c>
      <c r="C1910" s="16" t="s">
        <v>1153</v>
      </c>
      <c r="D1910" s="16"/>
      <c r="E1910" s="230">
        <v>11000</v>
      </c>
      <c r="F1910" s="16">
        <f t="shared" si="61"/>
        <v>0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</row>
    <row r="1911" spans="1:26" ht="15.75" customHeight="1" x14ac:dyDescent="0.25">
      <c r="A1911" s="223">
        <v>44642</v>
      </c>
      <c r="B1911" s="223">
        <v>44642</v>
      </c>
      <c r="C1911" s="16" t="s">
        <v>1153</v>
      </c>
      <c r="D1911" s="16"/>
      <c r="E1911" s="230">
        <v>11000</v>
      </c>
      <c r="F1911" s="16">
        <f t="shared" si="61"/>
        <v>-11000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</row>
    <row r="1912" spans="1:26" ht="15.75" customHeight="1" x14ac:dyDescent="0.25">
      <c r="A1912" s="31" t="s">
        <v>945</v>
      </c>
      <c r="B1912" s="40" t="s">
        <v>593</v>
      </c>
      <c r="C1912" s="64" t="s">
        <v>140</v>
      </c>
      <c r="D1912" s="43">
        <v>150000</v>
      </c>
      <c r="E1912" s="217"/>
      <c r="F1912" s="16">
        <f t="shared" si="61"/>
        <v>139000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</row>
    <row r="1913" spans="1:26" ht="15.75" customHeight="1" x14ac:dyDescent="0.25">
      <c r="A1913" s="31" t="s">
        <v>945</v>
      </c>
      <c r="B1913" s="40" t="s">
        <v>761</v>
      </c>
      <c r="C1913" s="64" t="s">
        <v>1644</v>
      </c>
      <c r="D1913" s="43">
        <v>15000</v>
      </c>
      <c r="E1913" s="217"/>
      <c r="F1913" s="16">
        <f t="shared" si="61"/>
        <v>154000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</row>
    <row r="1914" spans="1:26" ht="15.75" customHeight="1" x14ac:dyDescent="0.25">
      <c r="A1914" s="228">
        <v>44682</v>
      </c>
      <c r="B1914" s="228">
        <v>44682</v>
      </c>
      <c r="C1914" s="16" t="s">
        <v>1153</v>
      </c>
      <c r="D1914" s="16"/>
      <c r="E1914" s="224">
        <v>11000</v>
      </c>
      <c r="F1914" s="16">
        <f t="shared" si="61"/>
        <v>143000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</row>
    <row r="1915" spans="1:26" ht="15.75" customHeight="1" x14ac:dyDescent="0.25">
      <c r="A1915" s="228">
        <v>44713</v>
      </c>
      <c r="B1915" s="228">
        <v>44713</v>
      </c>
      <c r="C1915" s="16" t="s">
        <v>1153</v>
      </c>
      <c r="D1915" s="16"/>
      <c r="E1915" s="224">
        <v>13750</v>
      </c>
      <c r="F1915" s="16">
        <f t="shared" si="61"/>
        <v>129250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</row>
    <row r="1916" spans="1:26" ht="15.75" customHeight="1" x14ac:dyDescent="0.25">
      <c r="A1916" s="228">
        <v>44743</v>
      </c>
      <c r="B1916" s="228">
        <v>44743</v>
      </c>
      <c r="C1916" s="16" t="s">
        <v>1153</v>
      </c>
      <c r="D1916" s="16"/>
      <c r="E1916" s="224">
        <v>13750</v>
      </c>
      <c r="F1916" s="16">
        <f t="shared" si="61"/>
        <v>115500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</row>
    <row r="1917" spans="1:26" ht="15.75" customHeight="1" x14ac:dyDescent="0.25">
      <c r="A1917" s="250">
        <v>44774</v>
      </c>
      <c r="B1917" s="250">
        <v>44774</v>
      </c>
      <c r="C1917" s="16" t="s">
        <v>1153</v>
      </c>
      <c r="D1917" s="16"/>
      <c r="E1917" s="224">
        <v>13750</v>
      </c>
      <c r="F1917" s="16">
        <f t="shared" si="61"/>
        <v>101750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</row>
    <row r="1918" spans="1:26" ht="15.75" customHeight="1" x14ac:dyDescent="0.25">
      <c r="A1918" s="268">
        <v>45191</v>
      </c>
      <c r="B1918" s="269">
        <v>45191</v>
      </c>
      <c r="C1918" s="16" t="s">
        <v>1153</v>
      </c>
      <c r="D1918" s="16"/>
      <c r="E1918" s="230">
        <v>13750</v>
      </c>
      <c r="F1918" s="16">
        <f t="shared" si="61"/>
        <v>88000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</row>
    <row r="1919" spans="1:26" ht="15.75" customHeight="1" x14ac:dyDescent="0.25">
      <c r="A1919" s="268">
        <v>45221</v>
      </c>
      <c r="B1919" s="269">
        <v>45221</v>
      </c>
      <c r="C1919" s="16" t="s">
        <v>1153</v>
      </c>
      <c r="D1919" s="16"/>
      <c r="E1919" s="230">
        <v>13750</v>
      </c>
      <c r="F1919" s="16">
        <f t="shared" si="61"/>
        <v>74250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</row>
    <row r="1920" spans="1:26" ht="15.75" customHeight="1" x14ac:dyDescent="0.25">
      <c r="A1920" s="268">
        <v>45252</v>
      </c>
      <c r="B1920" s="269">
        <v>45252</v>
      </c>
      <c r="C1920" s="16" t="s">
        <v>1153</v>
      </c>
      <c r="D1920" s="16"/>
      <c r="E1920" s="230">
        <v>13750</v>
      </c>
      <c r="F1920" s="16">
        <f t="shared" si="61"/>
        <v>60500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</row>
    <row r="1921" spans="1:26" ht="15.75" customHeight="1" x14ac:dyDescent="0.25">
      <c r="A1921" s="268">
        <v>45282</v>
      </c>
      <c r="B1921" s="269">
        <v>45282</v>
      </c>
      <c r="C1921" s="16" t="s">
        <v>1153</v>
      </c>
      <c r="D1921" s="16"/>
      <c r="E1921" s="230">
        <v>13750</v>
      </c>
      <c r="F1921" s="16">
        <f t="shared" si="61"/>
        <v>46750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</row>
    <row r="1922" spans="1:26" ht="15.75" customHeight="1" x14ac:dyDescent="0.25">
      <c r="A1922" s="23"/>
      <c r="B1922" s="23"/>
      <c r="C1922" s="16"/>
      <c r="D1922" s="16"/>
      <c r="E1922" s="217"/>
      <c r="F1922" s="16"/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</row>
    <row r="1923" spans="1:26" ht="15.75" customHeight="1" x14ac:dyDescent="0.25">
      <c r="A1923" s="23"/>
      <c r="B1923" s="23"/>
      <c r="C1923" s="16"/>
      <c r="D1923" s="16"/>
      <c r="E1923" s="217"/>
      <c r="F1923" s="16"/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</row>
    <row r="1924" spans="1:26" ht="15.75" customHeight="1" x14ac:dyDescent="0.25">
      <c r="A1924" s="23"/>
      <c r="B1924" s="23"/>
      <c r="C1924" s="16"/>
      <c r="D1924" s="16"/>
      <c r="E1924" s="273" t="s">
        <v>12</v>
      </c>
      <c r="F1924" s="274">
        <f>F1921</f>
        <v>46750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</row>
    <row r="1925" spans="1:26" ht="15.75" customHeight="1" x14ac:dyDescent="0.25">
      <c r="A1925" s="23"/>
      <c r="B1925" s="23"/>
      <c r="C1925" s="16"/>
      <c r="D1925" s="16"/>
      <c r="E1925" s="217"/>
      <c r="F1925" s="218"/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</row>
    <row r="1926" spans="1:26" ht="15.75" customHeight="1" x14ac:dyDescent="0.25">
      <c r="A1926" s="23"/>
      <c r="B1926" s="23"/>
      <c r="C1926" s="16"/>
      <c r="D1926" s="16"/>
      <c r="E1926" s="217"/>
      <c r="F1926" s="218"/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</row>
    <row r="1927" spans="1:26" ht="15.75" customHeight="1" x14ac:dyDescent="0.25">
      <c r="A1927" s="23"/>
      <c r="B1927" s="23"/>
      <c r="C1927" s="16"/>
      <c r="D1927" s="16"/>
      <c r="E1927" s="217"/>
      <c r="F1927" s="218"/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</row>
    <row r="1928" spans="1:26" ht="15.75" customHeight="1" x14ac:dyDescent="0.25">
      <c r="A1928" s="23"/>
      <c r="B1928" s="23"/>
      <c r="C1928" s="218" t="s">
        <v>1146</v>
      </c>
      <c r="D1928" s="16"/>
      <c r="E1928" s="217"/>
      <c r="F1928" s="16"/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</row>
    <row r="1929" spans="1:26" ht="15.75" customHeight="1" x14ac:dyDescent="0.25">
      <c r="A1929" s="219" t="s">
        <v>1147</v>
      </c>
      <c r="B1929" s="23"/>
      <c r="C1929" s="219" t="s">
        <v>1012</v>
      </c>
      <c r="D1929" s="218" t="s">
        <v>1149</v>
      </c>
      <c r="E1929" s="222" t="s">
        <v>1353</v>
      </c>
      <c r="F1929" s="16"/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</row>
    <row r="1930" spans="1:26" ht="15.75" customHeight="1" x14ac:dyDescent="0.25">
      <c r="A1930" s="219" t="s">
        <v>549</v>
      </c>
      <c r="B1930" s="219" t="s">
        <v>550</v>
      </c>
      <c r="C1930" s="221" t="s">
        <v>551</v>
      </c>
      <c r="D1930" s="221" t="s">
        <v>552</v>
      </c>
      <c r="E1930" s="222" t="s">
        <v>553</v>
      </c>
      <c r="F1930" s="221" t="s">
        <v>554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</row>
    <row r="1931" spans="1:26" ht="15.75" customHeight="1" x14ac:dyDescent="0.25">
      <c r="A1931" s="23">
        <v>43380</v>
      </c>
      <c r="B1931" s="23" t="s">
        <v>593</v>
      </c>
      <c r="C1931" s="16" t="s">
        <v>1272</v>
      </c>
      <c r="D1931" s="16">
        <v>300000</v>
      </c>
      <c r="E1931" s="217"/>
      <c r="F1931" s="16">
        <f>D1931</f>
        <v>300000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</row>
    <row r="1932" spans="1:26" ht="15.75" customHeight="1" x14ac:dyDescent="0.25">
      <c r="A1932" s="23">
        <v>43380</v>
      </c>
      <c r="B1932" s="23" t="s">
        <v>593</v>
      </c>
      <c r="C1932" s="16" t="s">
        <v>1219</v>
      </c>
      <c r="D1932" s="16">
        <v>30000</v>
      </c>
      <c r="E1932" s="217"/>
      <c r="F1932" s="16">
        <f t="shared" ref="F1932:F2013" si="62">F1931+D1932-E1932</f>
        <v>330000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</row>
    <row r="1933" spans="1:26" ht="15.75" customHeight="1" x14ac:dyDescent="0.25">
      <c r="A1933" s="23" t="s">
        <v>1164</v>
      </c>
      <c r="B1933" s="23" t="s">
        <v>1165</v>
      </c>
      <c r="C1933" s="16" t="s">
        <v>1153</v>
      </c>
      <c r="D1933" s="16"/>
      <c r="E1933" s="217">
        <v>27500</v>
      </c>
      <c r="F1933" s="16">
        <f t="shared" si="62"/>
        <v>302500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</row>
    <row r="1934" spans="1:26" ht="15.75" customHeight="1" x14ac:dyDescent="0.25">
      <c r="A1934" s="23" t="s">
        <v>1166</v>
      </c>
      <c r="B1934" s="23" t="s">
        <v>1167</v>
      </c>
      <c r="C1934" s="16" t="s">
        <v>1153</v>
      </c>
      <c r="D1934" s="16"/>
      <c r="E1934" s="217">
        <v>27500</v>
      </c>
      <c r="F1934" s="16">
        <f t="shared" si="62"/>
        <v>275000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</row>
    <row r="1935" spans="1:26" ht="15.75" customHeight="1" x14ac:dyDescent="0.25">
      <c r="A1935" s="23" t="s">
        <v>1645</v>
      </c>
      <c r="B1935" s="23" t="s">
        <v>704</v>
      </c>
      <c r="C1935" s="16" t="s">
        <v>1646</v>
      </c>
      <c r="D1935" s="16"/>
      <c r="E1935" s="217">
        <v>12500</v>
      </c>
      <c r="F1935" s="16">
        <f t="shared" si="62"/>
        <v>262500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</row>
    <row r="1936" spans="1:26" ht="15.75" customHeight="1" x14ac:dyDescent="0.25">
      <c r="A1936" s="23" t="s">
        <v>1537</v>
      </c>
      <c r="B1936" s="23" t="s">
        <v>1647</v>
      </c>
      <c r="C1936" s="16" t="s">
        <v>1343</v>
      </c>
      <c r="D1936" s="16">
        <v>500000</v>
      </c>
      <c r="E1936" s="217"/>
      <c r="F1936" s="16">
        <f t="shared" si="62"/>
        <v>762500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</row>
    <row r="1937" spans="1:26" ht="15.75" customHeight="1" x14ac:dyDescent="0.25">
      <c r="A1937" s="23" t="s">
        <v>1537</v>
      </c>
      <c r="B1937" s="23" t="s">
        <v>761</v>
      </c>
      <c r="C1937" s="16" t="s">
        <v>1648</v>
      </c>
      <c r="D1937" s="16">
        <v>50000</v>
      </c>
      <c r="E1937" s="217"/>
      <c r="F1937" s="16">
        <f t="shared" si="62"/>
        <v>812500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</row>
    <row r="1938" spans="1:26" ht="15.75" customHeight="1" x14ac:dyDescent="0.25">
      <c r="A1938" s="23">
        <v>43446</v>
      </c>
      <c r="B1938" s="23" t="s">
        <v>680</v>
      </c>
      <c r="C1938" s="16" t="s">
        <v>1649</v>
      </c>
      <c r="D1938" s="16"/>
      <c r="E1938" s="217">
        <v>212000</v>
      </c>
      <c r="F1938" s="16">
        <f t="shared" si="62"/>
        <v>600500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</row>
    <row r="1939" spans="1:26" ht="15.75" customHeight="1" x14ac:dyDescent="0.25">
      <c r="A1939" s="23" t="s">
        <v>1650</v>
      </c>
      <c r="B1939" s="23" t="s">
        <v>593</v>
      </c>
      <c r="C1939" s="16" t="s">
        <v>1651</v>
      </c>
      <c r="D1939" s="16"/>
      <c r="E1939" s="217">
        <v>45840</v>
      </c>
      <c r="F1939" s="16">
        <f t="shared" si="62"/>
        <v>554660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</row>
    <row r="1940" spans="1:26" ht="15.75" customHeight="1" x14ac:dyDescent="0.25">
      <c r="A1940" s="23" t="s">
        <v>1172</v>
      </c>
      <c r="B1940" s="23" t="s">
        <v>508</v>
      </c>
      <c r="C1940" s="16" t="s">
        <v>1153</v>
      </c>
      <c r="D1940" s="16"/>
      <c r="E1940" s="217">
        <v>45833.33</v>
      </c>
      <c r="F1940" s="16">
        <f t="shared" si="62"/>
        <v>508826.67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</row>
    <row r="1941" spans="1:26" ht="15.75" customHeight="1" x14ac:dyDescent="0.25">
      <c r="A1941" s="23" t="s">
        <v>1173</v>
      </c>
      <c r="B1941" s="23" t="s">
        <v>509</v>
      </c>
      <c r="C1941" s="16" t="s">
        <v>1153</v>
      </c>
      <c r="D1941" s="16"/>
      <c r="E1941" s="217">
        <v>45833.33</v>
      </c>
      <c r="F1941" s="16">
        <f t="shared" si="62"/>
        <v>462993.33999999997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</row>
    <row r="1942" spans="1:26" ht="15.75" customHeight="1" x14ac:dyDescent="0.25">
      <c r="A1942" s="44" t="s">
        <v>1652</v>
      </c>
      <c r="B1942" s="44" t="s">
        <v>593</v>
      </c>
      <c r="C1942" s="52" t="s">
        <v>1653</v>
      </c>
      <c r="D1942" s="16">
        <v>77900</v>
      </c>
      <c r="E1942" s="217"/>
      <c r="F1942" s="16">
        <f t="shared" si="62"/>
        <v>540893.34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</row>
    <row r="1943" spans="1:26" ht="15.75" customHeight="1" x14ac:dyDescent="0.25">
      <c r="A1943" s="44" t="s">
        <v>1652</v>
      </c>
      <c r="B1943" s="23" t="s">
        <v>761</v>
      </c>
      <c r="C1943" s="16" t="s">
        <v>1648</v>
      </c>
      <c r="D1943" s="16">
        <v>3895</v>
      </c>
      <c r="E1943" s="217"/>
      <c r="F1943" s="16">
        <f t="shared" si="62"/>
        <v>544788.34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</row>
    <row r="1944" spans="1:26" ht="15.75" customHeight="1" x14ac:dyDescent="0.25">
      <c r="A1944" s="225">
        <v>43681</v>
      </c>
      <c r="B1944" s="44" t="s">
        <v>590</v>
      </c>
      <c r="C1944" s="52" t="s">
        <v>1654</v>
      </c>
      <c r="D1944" s="16"/>
      <c r="E1944" s="217">
        <v>59550</v>
      </c>
      <c r="F1944" s="16">
        <f t="shared" si="62"/>
        <v>485238.33999999997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</row>
    <row r="1945" spans="1:26" ht="15.75" customHeight="1" x14ac:dyDescent="0.25">
      <c r="A1945" s="23" t="s">
        <v>1176</v>
      </c>
      <c r="B1945" s="23" t="s">
        <v>4</v>
      </c>
      <c r="C1945" s="16" t="s">
        <v>1153</v>
      </c>
      <c r="D1945" s="16"/>
      <c r="E1945" s="217">
        <v>45833.33</v>
      </c>
      <c r="F1945" s="16">
        <f t="shared" si="62"/>
        <v>439405.00999999995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</row>
    <row r="1946" spans="1:26" ht="15.75" customHeight="1" x14ac:dyDescent="0.25">
      <c r="A1946" s="23" t="s">
        <v>1655</v>
      </c>
      <c r="B1946" s="23" t="s">
        <v>680</v>
      </c>
      <c r="C1946" s="52" t="s">
        <v>1656</v>
      </c>
      <c r="D1946" s="16"/>
      <c r="E1946" s="217">
        <v>59500</v>
      </c>
      <c r="F1946" s="16">
        <f t="shared" si="62"/>
        <v>379905.00999999995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</row>
    <row r="1947" spans="1:26" ht="15.75" customHeight="1" x14ac:dyDescent="0.25">
      <c r="A1947" s="23" t="s">
        <v>1177</v>
      </c>
      <c r="B1947" s="23" t="s">
        <v>5</v>
      </c>
      <c r="C1947" s="16" t="s">
        <v>1153</v>
      </c>
      <c r="D1947" s="16"/>
      <c r="E1947" s="217">
        <v>45833.33</v>
      </c>
      <c r="F1947" s="16">
        <f t="shared" si="62"/>
        <v>334071.67999999993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</row>
    <row r="1948" spans="1:26" ht="15.75" customHeight="1" x14ac:dyDescent="0.25">
      <c r="A1948" s="44" t="s">
        <v>1657</v>
      </c>
      <c r="B1948" s="44" t="s">
        <v>680</v>
      </c>
      <c r="C1948" s="52" t="s">
        <v>1658</v>
      </c>
      <c r="D1948" s="16"/>
      <c r="E1948" s="217">
        <v>38700</v>
      </c>
      <c r="F1948" s="16">
        <f t="shared" si="62"/>
        <v>295371.67999999993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</row>
    <row r="1949" spans="1:26" ht="15.75" customHeight="1" x14ac:dyDescent="0.25">
      <c r="A1949" s="23" t="s">
        <v>1178</v>
      </c>
      <c r="B1949" s="23" t="s">
        <v>6</v>
      </c>
      <c r="C1949" s="16" t="s">
        <v>1153</v>
      </c>
      <c r="D1949" s="16"/>
      <c r="E1949" s="217">
        <v>45833.33</v>
      </c>
      <c r="F1949" s="16">
        <f t="shared" si="62"/>
        <v>249538.34999999992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</row>
    <row r="1950" spans="1:26" ht="15.75" customHeight="1" x14ac:dyDescent="0.25">
      <c r="A1950" s="225">
        <v>43715</v>
      </c>
      <c r="B1950" s="44" t="s">
        <v>590</v>
      </c>
      <c r="C1950" s="52" t="s">
        <v>1659</v>
      </c>
      <c r="D1950" s="16"/>
      <c r="E1950" s="217">
        <v>37300</v>
      </c>
      <c r="F1950" s="16">
        <f t="shared" si="62"/>
        <v>212238.34999999992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</row>
    <row r="1951" spans="1:26" ht="15.75" customHeight="1" x14ac:dyDescent="0.25">
      <c r="A1951" s="44" t="s">
        <v>1660</v>
      </c>
      <c r="B1951" s="44" t="s">
        <v>596</v>
      </c>
      <c r="C1951" s="52" t="s">
        <v>1661</v>
      </c>
      <c r="D1951" s="16">
        <v>150000</v>
      </c>
      <c r="E1951" s="217"/>
      <c r="F1951" s="16">
        <f t="shared" si="62"/>
        <v>362238.34999999992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</row>
    <row r="1952" spans="1:26" ht="15.75" customHeight="1" x14ac:dyDescent="0.25">
      <c r="A1952" s="23" t="s">
        <v>1660</v>
      </c>
      <c r="B1952" s="23" t="s">
        <v>761</v>
      </c>
      <c r="C1952" s="16" t="s">
        <v>1648</v>
      </c>
      <c r="D1952" s="16">
        <v>15000</v>
      </c>
      <c r="E1952" s="217"/>
      <c r="F1952" s="16">
        <f t="shared" si="62"/>
        <v>377238.34999999992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</row>
    <row r="1953" spans="1:26" ht="15.75" customHeight="1" x14ac:dyDescent="0.25">
      <c r="A1953" s="44" t="s">
        <v>1662</v>
      </c>
      <c r="B1953" s="44" t="s">
        <v>590</v>
      </c>
      <c r="C1953" s="52" t="s">
        <v>1663</v>
      </c>
      <c r="D1953" s="16"/>
      <c r="E1953" s="217">
        <v>10000</v>
      </c>
      <c r="F1953" s="16">
        <f t="shared" si="62"/>
        <v>367238.34999999992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</row>
    <row r="1954" spans="1:26" ht="15.75" customHeight="1" x14ac:dyDescent="0.25">
      <c r="A1954" s="231">
        <v>43534</v>
      </c>
      <c r="B1954" s="23" t="s">
        <v>593</v>
      </c>
      <c r="C1954" s="52" t="s">
        <v>1664</v>
      </c>
      <c r="D1954" s="16"/>
      <c r="E1954" s="217">
        <v>58350</v>
      </c>
      <c r="F1954" s="16">
        <f t="shared" si="62"/>
        <v>308888.34999999992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</row>
    <row r="1955" spans="1:26" ht="15.75" customHeight="1" x14ac:dyDescent="0.25">
      <c r="A1955" s="23" t="s">
        <v>1182</v>
      </c>
      <c r="B1955" s="23" t="s">
        <v>515</v>
      </c>
      <c r="C1955" s="16" t="s">
        <v>1153</v>
      </c>
      <c r="D1955" s="16"/>
      <c r="E1955" s="217">
        <v>45833.33</v>
      </c>
      <c r="F1955" s="16">
        <f t="shared" si="62"/>
        <v>263055.0199999999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</row>
    <row r="1956" spans="1:26" ht="15.75" customHeight="1" x14ac:dyDescent="0.25">
      <c r="A1956" s="23" t="s">
        <v>1183</v>
      </c>
      <c r="B1956" s="23" t="s">
        <v>516</v>
      </c>
      <c r="C1956" s="16" t="s">
        <v>1153</v>
      </c>
      <c r="D1956" s="16"/>
      <c r="E1956" s="217">
        <v>36723.839999999997</v>
      </c>
      <c r="F1956" s="16">
        <f t="shared" si="62"/>
        <v>226331.17999999991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</row>
    <row r="1957" spans="1:26" ht="15.75" customHeight="1" x14ac:dyDescent="0.25">
      <c r="A1957" s="23" t="s">
        <v>1185</v>
      </c>
      <c r="B1957" s="23" t="s">
        <v>1186</v>
      </c>
      <c r="C1957" s="16" t="s">
        <v>1153</v>
      </c>
      <c r="D1957" s="16"/>
      <c r="E1957" s="217">
        <v>36723.839999999997</v>
      </c>
      <c r="F1957" s="16">
        <f t="shared" si="62"/>
        <v>189607.33999999991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</row>
    <row r="1958" spans="1:26" ht="15.75" customHeight="1" x14ac:dyDescent="0.25">
      <c r="A1958" s="231">
        <v>43985</v>
      </c>
      <c r="B1958" s="44" t="s">
        <v>596</v>
      </c>
      <c r="C1958" s="52" t="s">
        <v>1665</v>
      </c>
      <c r="D1958" s="16">
        <v>89900</v>
      </c>
      <c r="E1958" s="217"/>
      <c r="F1958" s="16">
        <f t="shared" si="62"/>
        <v>279507.33999999991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</row>
    <row r="1959" spans="1:26" ht="15.75" customHeight="1" x14ac:dyDescent="0.25">
      <c r="A1959" s="227">
        <v>43985</v>
      </c>
      <c r="B1959" s="23" t="s">
        <v>761</v>
      </c>
      <c r="C1959" s="16" t="s">
        <v>1648</v>
      </c>
      <c r="D1959" s="16">
        <v>4495</v>
      </c>
      <c r="E1959" s="217"/>
      <c r="F1959" s="16">
        <f t="shared" si="62"/>
        <v>284002.33999999991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</row>
    <row r="1960" spans="1:26" ht="15.75" customHeight="1" x14ac:dyDescent="0.25">
      <c r="A1960" s="23" t="s">
        <v>1535</v>
      </c>
      <c r="B1960" s="23" t="s">
        <v>1152</v>
      </c>
      <c r="C1960" s="16" t="s">
        <v>1153</v>
      </c>
      <c r="D1960" s="16"/>
      <c r="E1960" s="217">
        <v>51481.39</v>
      </c>
      <c r="F1960" s="16">
        <f t="shared" si="62"/>
        <v>232520.9499999999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</row>
    <row r="1961" spans="1:26" ht="15.75" customHeight="1" x14ac:dyDescent="0.25">
      <c r="A1961" s="23" t="s">
        <v>1197</v>
      </c>
      <c r="B1961" s="23" t="s">
        <v>1167</v>
      </c>
      <c r="C1961" s="16" t="s">
        <v>1153</v>
      </c>
      <c r="D1961" s="16"/>
      <c r="E1961" s="217">
        <v>25000</v>
      </c>
      <c r="F1961" s="16">
        <f t="shared" si="62"/>
        <v>207520.9499999999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</row>
    <row r="1962" spans="1:26" ht="15.75" customHeight="1" x14ac:dyDescent="0.25">
      <c r="A1962" s="23" t="s">
        <v>1198</v>
      </c>
      <c r="B1962" s="23" t="s">
        <v>1169</v>
      </c>
      <c r="C1962" s="16" t="s">
        <v>1153</v>
      </c>
      <c r="D1962" s="16"/>
      <c r="E1962" s="217">
        <v>25000</v>
      </c>
      <c r="F1962" s="16">
        <f t="shared" si="62"/>
        <v>182520.9499999999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</row>
    <row r="1963" spans="1:26" ht="15.75" customHeight="1" x14ac:dyDescent="0.25">
      <c r="A1963" s="23" t="s">
        <v>1201</v>
      </c>
      <c r="B1963" s="23" t="s">
        <v>761</v>
      </c>
      <c r="C1963" s="16" t="s">
        <v>1597</v>
      </c>
      <c r="D1963" s="16"/>
      <c r="E1963" s="217">
        <v>132520.95000000001</v>
      </c>
      <c r="F1963" s="16">
        <f t="shared" si="62"/>
        <v>49999.999999999884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</row>
    <row r="1964" spans="1:26" ht="15.75" customHeight="1" x14ac:dyDescent="0.25">
      <c r="A1964" s="23" t="s">
        <v>1200</v>
      </c>
      <c r="B1964" s="23" t="s">
        <v>1186</v>
      </c>
      <c r="C1964" s="16" t="s">
        <v>1153</v>
      </c>
      <c r="D1964" s="16"/>
      <c r="E1964" s="217">
        <v>25000</v>
      </c>
      <c r="F1964" s="16">
        <f t="shared" si="62"/>
        <v>24999.999999999884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</row>
    <row r="1965" spans="1:26" ht="15.75" customHeight="1" x14ac:dyDescent="0.25">
      <c r="A1965" s="23" t="s">
        <v>1201</v>
      </c>
      <c r="B1965" s="23" t="s">
        <v>1202</v>
      </c>
      <c r="C1965" s="16" t="s">
        <v>1153</v>
      </c>
      <c r="D1965" s="16"/>
      <c r="E1965" s="217">
        <v>25000</v>
      </c>
      <c r="F1965" s="16">
        <f t="shared" si="62"/>
        <v>-1.1641532182693481E-10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</row>
    <row r="1966" spans="1:26" ht="15.75" customHeight="1" x14ac:dyDescent="0.25">
      <c r="A1966" s="227">
        <v>44501</v>
      </c>
      <c r="B1966" s="44" t="s">
        <v>596</v>
      </c>
      <c r="C1966" s="52" t="s">
        <v>1012</v>
      </c>
      <c r="D1966" s="16">
        <v>150000</v>
      </c>
      <c r="E1966" s="217"/>
      <c r="F1966" s="16">
        <f t="shared" si="62"/>
        <v>149999.99999999988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</row>
    <row r="1967" spans="1:26" ht="15.75" customHeight="1" x14ac:dyDescent="0.25">
      <c r="A1967" s="231">
        <v>44501</v>
      </c>
      <c r="B1967" s="23" t="s">
        <v>761</v>
      </c>
      <c r="C1967" s="16" t="s">
        <v>1648</v>
      </c>
      <c r="D1967" s="16">
        <v>15000</v>
      </c>
      <c r="E1967" s="217"/>
      <c r="F1967" s="16">
        <f t="shared" si="62"/>
        <v>164999.99999999988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</row>
    <row r="1968" spans="1:26" ht="15.75" customHeight="1" x14ac:dyDescent="0.25">
      <c r="A1968" s="23" t="s">
        <v>1625</v>
      </c>
      <c r="B1968" s="23" t="s">
        <v>1204</v>
      </c>
      <c r="C1968" s="16" t="s">
        <v>1153</v>
      </c>
      <c r="D1968" s="16"/>
      <c r="E1968" s="217">
        <v>27500</v>
      </c>
      <c r="F1968" s="16">
        <f t="shared" si="62"/>
        <v>137499.99999999988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</row>
    <row r="1969" spans="1:26" ht="15.75" customHeight="1" x14ac:dyDescent="0.25">
      <c r="A1969" s="23" t="s">
        <v>1666</v>
      </c>
      <c r="B1969" s="23" t="s">
        <v>1205</v>
      </c>
      <c r="C1969" s="16" t="s">
        <v>1153</v>
      </c>
      <c r="D1969" s="16"/>
      <c r="E1969" s="217">
        <v>27500</v>
      </c>
      <c r="F1969" s="16">
        <f t="shared" si="62"/>
        <v>109999.99999999988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</row>
    <row r="1970" spans="1:26" ht="15.75" customHeight="1" x14ac:dyDescent="0.25">
      <c r="A1970" s="44" t="s">
        <v>1206</v>
      </c>
      <c r="B1970" s="44" t="s">
        <v>1206</v>
      </c>
      <c r="C1970" s="16" t="s">
        <v>1153</v>
      </c>
      <c r="D1970" s="226"/>
      <c r="E1970" s="217">
        <v>27500</v>
      </c>
      <c r="F1970" s="16">
        <f t="shared" si="62"/>
        <v>82499.999999999884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</row>
    <row r="1971" spans="1:26" ht="15.75" customHeight="1" x14ac:dyDescent="0.25">
      <c r="A1971" s="23" t="s">
        <v>1207</v>
      </c>
      <c r="B1971" s="23" t="s">
        <v>1207</v>
      </c>
      <c r="C1971" s="16" t="s">
        <v>1153</v>
      </c>
      <c r="D1971" s="16"/>
      <c r="E1971" s="217">
        <v>27500</v>
      </c>
      <c r="F1971" s="16">
        <f t="shared" si="62"/>
        <v>54999.999999999884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</row>
    <row r="1972" spans="1:26" ht="15.75" customHeight="1" x14ac:dyDescent="0.25">
      <c r="A1972" s="23" t="s">
        <v>1208</v>
      </c>
      <c r="B1972" s="23" t="s">
        <v>1208</v>
      </c>
      <c r="C1972" s="16" t="s">
        <v>1153</v>
      </c>
      <c r="D1972" s="16"/>
      <c r="E1972" s="217">
        <v>27500</v>
      </c>
      <c r="F1972" s="16">
        <f t="shared" si="62"/>
        <v>27499.999999999884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</row>
    <row r="1973" spans="1:26" ht="15.75" customHeight="1" x14ac:dyDescent="0.25">
      <c r="A1973" s="23" t="s">
        <v>1627</v>
      </c>
      <c r="B1973" s="23" t="s">
        <v>1165</v>
      </c>
      <c r="C1973" s="16" t="s">
        <v>1153</v>
      </c>
      <c r="D1973" s="16"/>
      <c r="E1973" s="217">
        <v>27500</v>
      </c>
      <c r="F1973" s="16">
        <f t="shared" si="62"/>
        <v>-1.1641532182693481E-10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</row>
    <row r="1974" spans="1:26" ht="15.75" customHeight="1" x14ac:dyDescent="0.25">
      <c r="A1974" s="44" t="s">
        <v>1667</v>
      </c>
      <c r="B1974" s="44" t="s">
        <v>593</v>
      </c>
      <c r="C1974" s="52" t="s">
        <v>1668</v>
      </c>
      <c r="D1974" s="16">
        <v>254000</v>
      </c>
      <c r="E1974" s="217"/>
      <c r="F1974" s="16">
        <f t="shared" si="62"/>
        <v>253999.99999999988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</row>
    <row r="1975" spans="1:26" ht="15.75" customHeight="1" x14ac:dyDescent="0.25">
      <c r="A1975" s="23" t="s">
        <v>1667</v>
      </c>
      <c r="B1975" s="23" t="s">
        <v>761</v>
      </c>
      <c r="C1975" s="16" t="s">
        <v>1648</v>
      </c>
      <c r="D1975" s="16">
        <v>12700</v>
      </c>
      <c r="E1975" s="217"/>
      <c r="F1975" s="16">
        <f t="shared" si="62"/>
        <v>266699.99999999988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</row>
    <row r="1976" spans="1:26" ht="15.75" customHeight="1" x14ac:dyDescent="0.25">
      <c r="A1976" s="44" t="s">
        <v>1669</v>
      </c>
      <c r="B1976" s="44" t="s">
        <v>596</v>
      </c>
      <c r="C1976" s="52" t="s">
        <v>1670</v>
      </c>
      <c r="D1976" s="266">
        <v>700000</v>
      </c>
      <c r="E1976" s="217"/>
      <c r="F1976" s="16">
        <f t="shared" si="62"/>
        <v>966699.99999999988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</row>
    <row r="1977" spans="1:26" ht="15.75" customHeight="1" x14ac:dyDescent="0.25">
      <c r="A1977" s="44" t="s">
        <v>1669</v>
      </c>
      <c r="B1977" s="23" t="s">
        <v>761</v>
      </c>
      <c r="C1977" s="16" t="s">
        <v>1648</v>
      </c>
      <c r="D1977" s="266">
        <v>70000</v>
      </c>
      <c r="E1977" s="217"/>
      <c r="F1977" s="16">
        <f t="shared" si="62"/>
        <v>1036699.9999999999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</row>
    <row r="1978" spans="1:26" ht="15.75" customHeight="1" x14ac:dyDescent="0.25">
      <c r="A1978" s="23" t="s">
        <v>1671</v>
      </c>
      <c r="B1978" s="23" t="s">
        <v>1167</v>
      </c>
      <c r="C1978" s="16" t="s">
        <v>1153</v>
      </c>
      <c r="D1978" s="16"/>
      <c r="E1978" s="217">
        <v>27500</v>
      </c>
      <c r="F1978" s="16">
        <f t="shared" si="62"/>
        <v>1009199.9999999999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</row>
    <row r="1979" spans="1:26" ht="15.75" customHeight="1" x14ac:dyDescent="0.25">
      <c r="A1979" s="23" t="s">
        <v>1672</v>
      </c>
      <c r="B1979" s="23" t="s">
        <v>1629</v>
      </c>
      <c r="C1979" s="16" t="s">
        <v>1153</v>
      </c>
      <c r="D1979" s="16"/>
      <c r="E1979" s="217">
        <v>46566.67</v>
      </c>
      <c r="F1979" s="16">
        <f t="shared" si="62"/>
        <v>962633.32999999984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</row>
    <row r="1980" spans="1:26" ht="15.75" customHeight="1" x14ac:dyDescent="0.25">
      <c r="A1980" s="275">
        <v>44470</v>
      </c>
      <c r="B1980" s="23" t="s">
        <v>1184</v>
      </c>
      <c r="C1980" s="16" t="s">
        <v>1153</v>
      </c>
      <c r="D1980" s="16"/>
      <c r="E1980" s="217">
        <v>46566.67</v>
      </c>
      <c r="F1980" s="16">
        <f t="shared" si="62"/>
        <v>916066.6599999998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</row>
    <row r="1981" spans="1:26" ht="15.75" customHeight="1" x14ac:dyDescent="0.25">
      <c r="A1981" s="275">
        <v>44501</v>
      </c>
      <c r="B1981" s="23" t="s">
        <v>1186</v>
      </c>
      <c r="C1981" s="16" t="s">
        <v>1153</v>
      </c>
      <c r="D1981" s="16"/>
      <c r="E1981" s="217">
        <v>46566.67</v>
      </c>
      <c r="F1981" s="16">
        <f t="shared" si="62"/>
        <v>869499.98999999976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</row>
    <row r="1982" spans="1:26" ht="15.75" customHeight="1" x14ac:dyDescent="0.25">
      <c r="A1982" s="275">
        <v>44531</v>
      </c>
      <c r="B1982" s="23" t="s">
        <v>1202</v>
      </c>
      <c r="C1982" s="16" t="s">
        <v>1153</v>
      </c>
      <c r="D1982" s="16"/>
      <c r="E1982" s="217">
        <v>46566.67</v>
      </c>
      <c r="F1982" s="16">
        <f t="shared" si="62"/>
        <v>822933.31999999972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</row>
    <row r="1983" spans="1:26" ht="15.75" customHeight="1" x14ac:dyDescent="0.25">
      <c r="A1983" s="223">
        <v>44583</v>
      </c>
      <c r="B1983" s="223">
        <v>44583</v>
      </c>
      <c r="C1983" s="16" t="s">
        <v>1153</v>
      </c>
      <c r="D1983" s="16"/>
      <c r="E1983" s="230">
        <v>64166.67</v>
      </c>
      <c r="F1983" s="16">
        <f t="shared" si="62"/>
        <v>758766.64999999967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</row>
    <row r="1984" spans="1:26" ht="15.75" customHeight="1" x14ac:dyDescent="0.25">
      <c r="A1984" s="223">
        <v>44614</v>
      </c>
      <c r="B1984" s="223">
        <v>44614</v>
      </c>
      <c r="C1984" s="16" t="s">
        <v>1153</v>
      </c>
      <c r="D1984" s="16"/>
      <c r="E1984" s="230">
        <v>64166.67</v>
      </c>
      <c r="F1984" s="16">
        <f t="shared" si="62"/>
        <v>694599.97999999963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</row>
    <row r="1985" spans="1:26" ht="15.75" customHeight="1" x14ac:dyDescent="0.25">
      <c r="A1985" s="223">
        <v>44642</v>
      </c>
      <c r="B1985" s="223">
        <v>44642</v>
      </c>
      <c r="C1985" s="16" t="s">
        <v>1153</v>
      </c>
      <c r="D1985" s="16"/>
      <c r="E1985" s="230">
        <v>64166.67</v>
      </c>
      <c r="F1985" s="16">
        <f t="shared" si="62"/>
        <v>630433.30999999959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</row>
    <row r="1986" spans="1:26" ht="15.75" customHeight="1" x14ac:dyDescent="0.25">
      <c r="A1986" s="223">
        <v>44673</v>
      </c>
      <c r="B1986" s="223">
        <v>44673</v>
      </c>
      <c r="C1986" s="16" t="s">
        <v>1153</v>
      </c>
      <c r="D1986" s="16"/>
      <c r="E1986" s="230">
        <v>64166.67</v>
      </c>
      <c r="F1986" s="16">
        <f t="shared" si="62"/>
        <v>566266.63999999955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</row>
    <row r="1987" spans="1:26" ht="15.75" customHeight="1" x14ac:dyDescent="0.25">
      <c r="A1987" s="229">
        <v>44682</v>
      </c>
      <c r="B1987" s="229">
        <v>44682</v>
      </c>
      <c r="C1987" s="16" t="s">
        <v>1153</v>
      </c>
      <c r="D1987" s="16"/>
      <c r="E1987" s="230">
        <v>64166.67</v>
      </c>
      <c r="F1987" s="16">
        <f t="shared" si="62"/>
        <v>502099.96999999956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</row>
    <row r="1988" spans="1:26" ht="15.75" customHeight="1" x14ac:dyDescent="0.25">
      <c r="A1988" s="228">
        <v>44713</v>
      </c>
      <c r="B1988" s="228">
        <v>44713</v>
      </c>
      <c r="C1988" s="16" t="s">
        <v>1153</v>
      </c>
      <c r="D1988" s="16"/>
      <c r="E1988" s="230">
        <v>64166.67</v>
      </c>
      <c r="F1988" s="16">
        <f t="shared" si="62"/>
        <v>437933.29999999958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</row>
    <row r="1989" spans="1:26" ht="15.75" customHeight="1" x14ac:dyDescent="0.25">
      <c r="A1989" s="228">
        <v>44743</v>
      </c>
      <c r="B1989" s="228">
        <v>44743</v>
      </c>
      <c r="C1989" s="16" t="s">
        <v>1153</v>
      </c>
      <c r="D1989" s="16"/>
      <c r="E1989" s="230">
        <v>64166.67</v>
      </c>
      <c r="F1989" s="16">
        <f t="shared" si="62"/>
        <v>373766.6299999996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</row>
    <row r="1990" spans="1:26" ht="15.75" customHeight="1" x14ac:dyDescent="0.25">
      <c r="A1990" s="228">
        <v>44774</v>
      </c>
      <c r="B1990" s="228">
        <v>44774</v>
      </c>
      <c r="C1990" s="16" t="s">
        <v>1153</v>
      </c>
      <c r="D1990" s="16"/>
      <c r="E1990" s="230">
        <v>64166.67</v>
      </c>
      <c r="F1990" s="16">
        <f t="shared" si="62"/>
        <v>309599.95999999961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</row>
    <row r="1991" spans="1:26" ht="15.75" customHeight="1" x14ac:dyDescent="0.25">
      <c r="A1991" s="24" t="s">
        <v>1673</v>
      </c>
      <c r="B1991" s="24" t="s">
        <v>1673</v>
      </c>
      <c r="C1991" s="43" t="s">
        <v>1674</v>
      </c>
      <c r="D1991" s="43">
        <v>27500</v>
      </c>
      <c r="E1991" s="217"/>
      <c r="F1991" s="16">
        <f t="shared" si="62"/>
        <v>337099.95999999961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</row>
    <row r="1992" spans="1:26" ht="15.75" customHeight="1" x14ac:dyDescent="0.25">
      <c r="A1992" s="24" t="s">
        <v>1675</v>
      </c>
      <c r="B1992" s="23" t="s">
        <v>761</v>
      </c>
      <c r="C1992" s="16" t="s">
        <v>1597</v>
      </c>
      <c r="D1992" s="16"/>
      <c r="E1992" s="230">
        <v>144599.95000000001</v>
      </c>
      <c r="F1992" s="16">
        <f t="shared" si="62"/>
        <v>192500.0099999996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</row>
    <row r="1993" spans="1:26" ht="15.75" customHeight="1" x14ac:dyDescent="0.25">
      <c r="A1993" s="240" t="s">
        <v>1676</v>
      </c>
      <c r="B1993" s="240" t="s">
        <v>1676</v>
      </c>
      <c r="C1993" s="16" t="s">
        <v>1153</v>
      </c>
      <c r="D1993" s="43"/>
      <c r="E1993" s="249">
        <v>64166.67</v>
      </c>
      <c r="F1993" s="16">
        <f t="shared" si="62"/>
        <v>128333.3399999996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</row>
    <row r="1994" spans="1:26" ht="15.75" customHeight="1" x14ac:dyDescent="0.25">
      <c r="A1994" s="276">
        <v>44835</v>
      </c>
      <c r="B1994" s="276">
        <v>44835</v>
      </c>
      <c r="C1994" s="16" t="s">
        <v>1153</v>
      </c>
      <c r="D1994" s="43"/>
      <c r="E1994" s="249">
        <v>64166.67</v>
      </c>
      <c r="F1994" s="16">
        <f t="shared" si="62"/>
        <v>64166.669999999605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</row>
    <row r="1995" spans="1:26" ht="15.75" customHeight="1" x14ac:dyDescent="0.25">
      <c r="A1995" s="276">
        <v>44866</v>
      </c>
      <c r="B1995" s="276">
        <v>44866</v>
      </c>
      <c r="C1995" s="16" t="s">
        <v>1153</v>
      </c>
      <c r="D1995" s="43"/>
      <c r="E1995" s="249">
        <v>64166.67</v>
      </c>
      <c r="F1995" s="16">
        <f t="shared" si="62"/>
        <v>-3.92901711165905E-10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</row>
    <row r="1996" spans="1:26" ht="15.75" customHeight="1" x14ac:dyDescent="0.25">
      <c r="A1996" s="238">
        <v>44896</v>
      </c>
      <c r="B1996" s="238">
        <v>44896</v>
      </c>
      <c r="C1996" s="16" t="s">
        <v>1153</v>
      </c>
      <c r="D1996" s="16"/>
      <c r="E1996" s="277">
        <v>64166.67</v>
      </c>
      <c r="F1996" s="16">
        <f t="shared" si="62"/>
        <v>-64166.670000000391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</row>
    <row r="1997" spans="1:26" ht="15.75" customHeight="1" x14ac:dyDescent="0.25">
      <c r="A1997" s="124" t="s">
        <v>1127</v>
      </c>
      <c r="B1997" s="64" t="s">
        <v>596</v>
      </c>
      <c r="C1997" s="240" t="s">
        <v>1128</v>
      </c>
      <c r="D1997" s="73">
        <v>850000</v>
      </c>
      <c r="E1997" s="217"/>
      <c r="F1997" s="16">
        <f t="shared" si="62"/>
        <v>785833.32999999961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</row>
    <row r="1998" spans="1:26" ht="15.75" customHeight="1" x14ac:dyDescent="0.25">
      <c r="A1998" s="40" t="s">
        <v>1127</v>
      </c>
      <c r="B1998" s="23" t="s">
        <v>761</v>
      </c>
      <c r="C1998" s="43" t="s">
        <v>1677</v>
      </c>
      <c r="D1998" s="43">
        <v>85000</v>
      </c>
      <c r="E1998" s="217"/>
      <c r="F1998" s="16">
        <f t="shared" si="62"/>
        <v>870833.32999999961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</row>
    <row r="1999" spans="1:26" ht="15.75" customHeight="1" x14ac:dyDescent="0.25">
      <c r="A1999" s="40"/>
      <c r="B1999" s="64"/>
      <c r="C1999" s="240"/>
      <c r="D1999" s="16"/>
      <c r="E1999" s="217"/>
      <c r="F1999" s="16">
        <f t="shared" si="62"/>
        <v>870833.32999999961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</row>
    <row r="2000" spans="1:26" ht="15.75" customHeight="1" x14ac:dyDescent="0.25">
      <c r="A2000" s="40"/>
      <c r="B2000" s="64"/>
      <c r="C2000" s="240"/>
      <c r="D2000" s="16"/>
      <c r="E2000" s="217"/>
      <c r="F2000" s="16">
        <f t="shared" si="62"/>
        <v>870833.32999999961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</row>
    <row r="2001" spans="1:26" ht="15.75" customHeight="1" x14ac:dyDescent="0.25">
      <c r="A2001" s="40"/>
      <c r="B2001" s="64"/>
      <c r="C2001" s="240"/>
      <c r="D2001" s="16"/>
      <c r="E2001" s="217"/>
      <c r="F2001" s="16">
        <f t="shared" si="62"/>
        <v>870833.32999999961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</row>
    <row r="2002" spans="1:26" ht="15.75" customHeight="1" x14ac:dyDescent="0.25">
      <c r="A2002" s="40"/>
      <c r="B2002" s="64"/>
      <c r="C2002" s="240"/>
      <c r="D2002" s="16"/>
      <c r="E2002" s="217"/>
      <c r="F2002" s="16">
        <f t="shared" si="62"/>
        <v>870833.32999999961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</row>
    <row r="2003" spans="1:26" ht="15.75" customHeight="1" x14ac:dyDescent="0.25">
      <c r="A2003" s="40"/>
      <c r="B2003" s="64"/>
      <c r="C2003" s="240"/>
      <c r="D2003" s="16"/>
      <c r="E2003" s="217"/>
      <c r="F2003" s="16">
        <f t="shared" si="62"/>
        <v>870833.32999999961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</row>
    <row r="2004" spans="1:26" ht="15.75" customHeight="1" x14ac:dyDescent="0.25">
      <c r="A2004" s="40"/>
      <c r="B2004" s="64"/>
      <c r="C2004" s="240"/>
      <c r="D2004" s="16"/>
      <c r="E2004" s="217"/>
      <c r="F2004" s="16">
        <f t="shared" si="62"/>
        <v>870833.32999999961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</row>
    <row r="2005" spans="1:26" ht="15.75" customHeight="1" x14ac:dyDescent="0.25">
      <c r="A2005" s="40"/>
      <c r="B2005" s="64"/>
      <c r="C2005" s="240"/>
      <c r="D2005" s="16"/>
      <c r="E2005" s="217"/>
      <c r="F2005" s="16">
        <f t="shared" si="62"/>
        <v>870833.32999999961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</row>
    <row r="2006" spans="1:26" ht="15.75" customHeight="1" x14ac:dyDescent="0.25">
      <c r="A2006" s="40"/>
      <c r="B2006" s="64"/>
      <c r="C2006" s="240"/>
      <c r="D2006" s="16"/>
      <c r="E2006" s="217"/>
      <c r="F2006" s="16">
        <f t="shared" si="62"/>
        <v>870833.32999999961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</row>
    <row r="2007" spans="1:26" ht="15.75" customHeight="1" x14ac:dyDescent="0.25">
      <c r="A2007" s="40"/>
      <c r="B2007" s="64"/>
      <c r="C2007" s="240"/>
      <c r="D2007" s="16"/>
      <c r="E2007" s="217"/>
      <c r="F2007" s="16">
        <f t="shared" si="62"/>
        <v>870833.32999999961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</row>
    <row r="2008" spans="1:26" ht="15.75" customHeight="1" x14ac:dyDescent="0.25">
      <c r="A2008" s="40"/>
      <c r="B2008" s="64"/>
      <c r="C2008" s="240"/>
      <c r="D2008" s="16"/>
      <c r="E2008" s="217"/>
      <c r="F2008" s="16">
        <f t="shared" si="62"/>
        <v>870833.32999999961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</row>
    <row r="2009" spans="1:26" ht="15.75" customHeight="1" x14ac:dyDescent="0.25">
      <c r="A2009" s="40"/>
      <c r="B2009" s="64"/>
      <c r="C2009" s="240"/>
      <c r="D2009" s="16"/>
      <c r="E2009" s="217"/>
      <c r="F2009" s="16">
        <f t="shared" si="62"/>
        <v>870833.32999999961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</row>
    <row r="2010" spans="1:26" ht="15.75" customHeight="1" x14ac:dyDescent="0.25">
      <c r="A2010" s="40"/>
      <c r="B2010" s="64"/>
      <c r="C2010" s="240"/>
      <c r="D2010" s="16"/>
      <c r="E2010" s="217"/>
      <c r="F2010" s="16">
        <f t="shared" si="62"/>
        <v>870833.32999999961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</row>
    <row r="2011" spans="1:26" ht="15.75" customHeight="1" x14ac:dyDescent="0.25">
      <c r="A2011" s="40"/>
      <c r="B2011" s="64"/>
      <c r="C2011" s="240"/>
      <c r="D2011" s="16"/>
      <c r="E2011" s="217"/>
      <c r="F2011" s="16">
        <f t="shared" si="62"/>
        <v>870833.32999999961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</row>
    <row r="2012" spans="1:26" ht="15.75" customHeight="1" x14ac:dyDescent="0.25">
      <c r="A2012" s="40"/>
      <c r="B2012" s="64"/>
      <c r="C2012" s="240"/>
      <c r="D2012" s="16"/>
      <c r="E2012" s="217"/>
      <c r="F2012" s="16">
        <f t="shared" si="62"/>
        <v>870833.32999999961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</row>
    <row r="2013" spans="1:26" ht="15.75" customHeight="1" x14ac:dyDescent="0.25">
      <c r="A2013" s="40"/>
      <c r="B2013" s="64"/>
      <c r="C2013" s="240"/>
      <c r="D2013" s="16"/>
      <c r="E2013" s="217"/>
      <c r="F2013" s="16">
        <f t="shared" si="62"/>
        <v>870833.32999999961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</row>
    <row r="2014" spans="1:26" ht="15.75" customHeight="1" x14ac:dyDescent="0.25">
      <c r="A2014" s="40"/>
      <c r="B2014" s="64"/>
      <c r="C2014" s="240"/>
      <c r="D2014" s="16"/>
      <c r="E2014" s="222" t="s">
        <v>12</v>
      </c>
      <c r="F2014" s="218">
        <f>F2013</f>
        <v>870833.32999999961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</row>
    <row r="2015" spans="1:26" ht="15.75" customHeight="1" x14ac:dyDescent="0.25">
      <c r="A2015" s="23"/>
      <c r="B2015" s="23"/>
      <c r="C2015" s="16"/>
      <c r="D2015" s="16"/>
      <c r="E2015" s="217"/>
      <c r="F2015" s="218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</row>
    <row r="2016" spans="1:26" ht="15.75" customHeight="1" x14ac:dyDescent="0.25">
      <c r="A2016" s="23"/>
      <c r="B2016" s="23"/>
      <c r="C2016" s="16"/>
      <c r="D2016" s="16"/>
      <c r="E2016" s="217"/>
      <c r="F2016" s="218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</row>
    <row r="2017" spans="1:26" ht="15.75" customHeight="1" x14ac:dyDescent="0.25">
      <c r="A2017" s="23"/>
      <c r="B2017" s="23"/>
      <c r="C2017" s="16"/>
      <c r="D2017" s="16"/>
      <c r="E2017" s="217"/>
      <c r="F2017" s="218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</row>
    <row r="2018" spans="1:26" ht="15.75" customHeight="1" x14ac:dyDescent="0.25">
      <c r="A2018" s="23"/>
      <c r="B2018" s="23"/>
      <c r="C2018" s="218" t="s">
        <v>1146</v>
      </c>
      <c r="D2018" s="16"/>
      <c r="E2018" s="217"/>
      <c r="F2018" s="16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</row>
    <row r="2019" spans="1:26" ht="15.75" customHeight="1" x14ac:dyDescent="0.25">
      <c r="A2019" s="219" t="s">
        <v>1147</v>
      </c>
      <c r="B2019" s="23"/>
      <c r="C2019" s="219" t="s">
        <v>1678</v>
      </c>
      <c r="D2019" s="218" t="s">
        <v>1149</v>
      </c>
      <c r="E2019" s="222" t="s">
        <v>1353</v>
      </c>
      <c r="F2019" s="16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</row>
    <row r="2020" spans="1:26" ht="15.75" customHeight="1" x14ac:dyDescent="0.25">
      <c r="A2020" s="219" t="s">
        <v>549</v>
      </c>
      <c r="B2020" s="219" t="s">
        <v>550</v>
      </c>
      <c r="C2020" s="221" t="s">
        <v>551</v>
      </c>
      <c r="D2020" s="221" t="s">
        <v>552</v>
      </c>
      <c r="E2020" s="222" t="s">
        <v>553</v>
      </c>
      <c r="F2020" s="221" t="s">
        <v>554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</row>
    <row r="2021" spans="1:26" ht="15.75" customHeight="1" x14ac:dyDescent="0.25">
      <c r="A2021" s="23" t="s">
        <v>1341</v>
      </c>
      <c r="B2021" s="23" t="s">
        <v>593</v>
      </c>
      <c r="C2021" s="16" t="s">
        <v>1272</v>
      </c>
      <c r="D2021" s="16">
        <v>200000</v>
      </c>
      <c r="E2021" s="217"/>
      <c r="F2021" s="16">
        <f>D2021</f>
        <v>200000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</row>
    <row r="2022" spans="1:26" ht="15.75" customHeight="1" x14ac:dyDescent="0.25">
      <c r="A2022" s="23" t="s">
        <v>1341</v>
      </c>
      <c r="B2022" s="23" t="s">
        <v>761</v>
      </c>
      <c r="C2022" s="16" t="s">
        <v>1219</v>
      </c>
      <c r="D2022" s="16">
        <v>20000</v>
      </c>
      <c r="E2022" s="217"/>
      <c r="F2022" s="16">
        <f t="shared" ref="F2022:F2075" si="63">F2021+D2022-E2022</f>
        <v>220000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</row>
    <row r="2023" spans="1:26" ht="15.75" customHeight="1" x14ac:dyDescent="0.25">
      <c r="A2023" s="23" t="s">
        <v>1248</v>
      </c>
      <c r="B2023" s="23" t="s">
        <v>1184</v>
      </c>
      <c r="C2023" s="16" t="s">
        <v>1153</v>
      </c>
      <c r="D2023" s="16"/>
      <c r="E2023" s="217">
        <v>18333.330000000002</v>
      </c>
      <c r="F2023" s="16">
        <f t="shared" si="63"/>
        <v>201666.66999999998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</row>
    <row r="2024" spans="1:26" ht="15.75" customHeight="1" x14ac:dyDescent="0.25">
      <c r="A2024" s="23" t="s">
        <v>1225</v>
      </c>
      <c r="B2024" s="23" t="s">
        <v>1186</v>
      </c>
      <c r="C2024" s="16" t="s">
        <v>1153</v>
      </c>
      <c r="D2024" s="16"/>
      <c r="E2024" s="217">
        <v>18333.330000000002</v>
      </c>
      <c r="F2024" s="16">
        <f t="shared" si="63"/>
        <v>183333.33999999997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</row>
    <row r="2025" spans="1:26" ht="15.75" customHeight="1" x14ac:dyDescent="0.25">
      <c r="A2025" s="23" t="s">
        <v>1172</v>
      </c>
      <c r="B2025" s="23" t="s">
        <v>508</v>
      </c>
      <c r="C2025" s="16" t="s">
        <v>1153</v>
      </c>
      <c r="D2025" s="16"/>
      <c r="E2025" s="217">
        <v>18333.330000000002</v>
      </c>
      <c r="F2025" s="16">
        <f t="shared" si="63"/>
        <v>165000.00999999995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</row>
    <row r="2026" spans="1:26" ht="15.75" customHeight="1" x14ac:dyDescent="0.25">
      <c r="A2026" s="23" t="s">
        <v>1173</v>
      </c>
      <c r="B2026" s="23" t="s">
        <v>509</v>
      </c>
      <c r="C2026" s="16" t="s">
        <v>1153</v>
      </c>
      <c r="D2026" s="16"/>
      <c r="E2026" s="217">
        <v>18333.330000000002</v>
      </c>
      <c r="F2026" s="16">
        <f t="shared" si="63"/>
        <v>146666.67999999993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</row>
    <row r="2027" spans="1:26" ht="15.75" customHeight="1" x14ac:dyDescent="0.25">
      <c r="A2027" s="23" t="s">
        <v>1478</v>
      </c>
      <c r="B2027" s="23" t="s">
        <v>510</v>
      </c>
      <c r="C2027" s="16" t="s">
        <v>1153</v>
      </c>
      <c r="D2027" s="16"/>
      <c r="E2027" s="217">
        <v>18333.330000000002</v>
      </c>
      <c r="F2027" s="16">
        <f t="shared" si="63"/>
        <v>128333.34999999993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</row>
    <row r="2028" spans="1:26" ht="15.75" customHeight="1" x14ac:dyDescent="0.25">
      <c r="A2028" s="23" t="s">
        <v>1176</v>
      </c>
      <c r="B2028" s="23" t="s">
        <v>4</v>
      </c>
      <c r="C2028" s="16" t="s">
        <v>1153</v>
      </c>
      <c r="D2028" s="16"/>
      <c r="E2028" s="217">
        <v>18333.330000000002</v>
      </c>
      <c r="F2028" s="16">
        <f t="shared" si="63"/>
        <v>110000.01999999993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</row>
    <row r="2029" spans="1:26" ht="15.75" customHeight="1" x14ac:dyDescent="0.25">
      <c r="A2029" s="23" t="s">
        <v>1177</v>
      </c>
      <c r="B2029" s="23" t="s">
        <v>5</v>
      </c>
      <c r="C2029" s="16" t="s">
        <v>1153</v>
      </c>
      <c r="D2029" s="16"/>
      <c r="E2029" s="217">
        <v>18333.330000000002</v>
      </c>
      <c r="F2029" s="16">
        <f t="shared" si="63"/>
        <v>91666.68999999993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</row>
    <row r="2030" spans="1:26" ht="15.75" customHeight="1" x14ac:dyDescent="0.25">
      <c r="A2030" s="23" t="s">
        <v>1178</v>
      </c>
      <c r="B2030" s="23" t="s">
        <v>6</v>
      </c>
      <c r="C2030" s="16" t="s">
        <v>1153</v>
      </c>
      <c r="D2030" s="16"/>
      <c r="E2030" s="217">
        <v>18333.330000000002</v>
      </c>
      <c r="F2030" s="16">
        <f t="shared" si="63"/>
        <v>73333.359999999928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</row>
    <row r="2031" spans="1:26" ht="15.75" customHeight="1" x14ac:dyDescent="0.25">
      <c r="A2031" s="225">
        <v>43625</v>
      </c>
      <c r="B2031" s="225">
        <v>43625</v>
      </c>
      <c r="C2031" s="16" t="s">
        <v>1272</v>
      </c>
      <c r="D2031" s="16">
        <v>200000</v>
      </c>
      <c r="E2031" s="217"/>
      <c r="F2031" s="16">
        <f t="shared" si="63"/>
        <v>273333.35999999993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</row>
    <row r="2032" spans="1:26" ht="15.75" customHeight="1" x14ac:dyDescent="0.25">
      <c r="A2032" s="225">
        <v>43625</v>
      </c>
      <c r="B2032" s="225">
        <v>43625</v>
      </c>
      <c r="C2032" s="16" t="s">
        <v>1219</v>
      </c>
      <c r="D2032" s="16">
        <v>20000</v>
      </c>
      <c r="E2032" s="217"/>
      <c r="F2032" s="16">
        <f t="shared" si="63"/>
        <v>293333.35999999993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</row>
    <row r="2033" spans="1:26" ht="15.75" customHeight="1" x14ac:dyDescent="0.25">
      <c r="A2033" s="23" t="s">
        <v>1181</v>
      </c>
      <c r="B2033" s="23" t="s">
        <v>514</v>
      </c>
      <c r="C2033" s="16" t="s">
        <v>1153</v>
      </c>
      <c r="D2033" s="16"/>
      <c r="E2033" s="217">
        <v>18333.330000000002</v>
      </c>
      <c r="F2033" s="16">
        <f t="shared" si="63"/>
        <v>275000.02999999991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</row>
    <row r="2034" spans="1:26" ht="15.75" customHeight="1" x14ac:dyDescent="0.25">
      <c r="A2034" s="23" t="s">
        <v>1182</v>
      </c>
      <c r="B2034" s="23" t="s">
        <v>515</v>
      </c>
      <c r="C2034" s="16" t="s">
        <v>1153</v>
      </c>
      <c r="D2034" s="16"/>
      <c r="E2034" s="217">
        <v>27500</v>
      </c>
      <c r="F2034" s="16">
        <f t="shared" si="63"/>
        <v>247500.02999999991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</row>
    <row r="2035" spans="1:26" ht="15.75" customHeight="1" x14ac:dyDescent="0.25">
      <c r="A2035" s="23" t="s">
        <v>1183</v>
      </c>
      <c r="B2035" s="23" t="s">
        <v>516</v>
      </c>
      <c r="C2035" s="16" t="s">
        <v>1153</v>
      </c>
      <c r="D2035" s="16"/>
      <c r="E2035" s="217">
        <v>27500</v>
      </c>
      <c r="F2035" s="16">
        <f t="shared" si="63"/>
        <v>220000.02999999991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</row>
    <row r="2036" spans="1:26" ht="15.75" customHeight="1" x14ac:dyDescent="0.25">
      <c r="A2036" s="23" t="s">
        <v>1185</v>
      </c>
      <c r="B2036" s="23" t="s">
        <v>1186</v>
      </c>
      <c r="C2036" s="16" t="s">
        <v>1153</v>
      </c>
      <c r="D2036" s="16"/>
      <c r="E2036" s="217">
        <v>27500</v>
      </c>
      <c r="F2036" s="16">
        <f t="shared" si="63"/>
        <v>192500.02999999991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</row>
    <row r="2037" spans="1:26" ht="15.75" customHeight="1" x14ac:dyDescent="0.25">
      <c r="A2037" s="23" t="s">
        <v>1234</v>
      </c>
      <c r="B2037" s="23" t="s">
        <v>1202</v>
      </c>
      <c r="C2037" s="16" t="s">
        <v>1153</v>
      </c>
      <c r="D2037" s="16"/>
      <c r="E2037" s="217">
        <v>27500</v>
      </c>
      <c r="F2037" s="16">
        <f t="shared" si="63"/>
        <v>165000.02999999991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</row>
    <row r="2038" spans="1:26" ht="15.75" customHeight="1" x14ac:dyDescent="0.25">
      <c r="A2038" s="23" t="s">
        <v>1188</v>
      </c>
      <c r="B2038" s="23" t="s">
        <v>508</v>
      </c>
      <c r="C2038" s="16" t="s">
        <v>1153</v>
      </c>
      <c r="D2038" s="16"/>
      <c r="E2038" s="217">
        <v>27500</v>
      </c>
      <c r="F2038" s="16">
        <f t="shared" si="63"/>
        <v>137500.02999999991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</row>
    <row r="2039" spans="1:26" ht="15.75" customHeight="1" x14ac:dyDescent="0.25">
      <c r="A2039" s="23" t="s">
        <v>1482</v>
      </c>
      <c r="B2039" s="23" t="s">
        <v>1155</v>
      </c>
      <c r="C2039" s="16" t="s">
        <v>1153</v>
      </c>
      <c r="D2039" s="16"/>
      <c r="E2039" s="217">
        <v>27500</v>
      </c>
      <c r="F2039" s="16">
        <f t="shared" si="63"/>
        <v>110000.02999999991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</row>
    <row r="2040" spans="1:26" ht="15.75" customHeight="1" x14ac:dyDescent="0.25">
      <c r="A2040" s="23" t="s">
        <v>1190</v>
      </c>
      <c r="B2040" s="23" t="s">
        <v>1157</v>
      </c>
      <c r="C2040" s="16" t="s">
        <v>1153</v>
      </c>
      <c r="D2040" s="16"/>
      <c r="E2040" s="217">
        <v>27500</v>
      </c>
      <c r="F2040" s="16">
        <f t="shared" si="63"/>
        <v>82500.029999999912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</row>
    <row r="2041" spans="1:26" ht="15.75" customHeight="1" x14ac:dyDescent="0.25">
      <c r="A2041" s="23" t="s">
        <v>1503</v>
      </c>
      <c r="B2041" s="23" t="s">
        <v>1504</v>
      </c>
      <c r="C2041" s="16" t="s">
        <v>1153</v>
      </c>
      <c r="D2041" s="16"/>
      <c r="E2041" s="217">
        <v>27500</v>
      </c>
      <c r="F2041" s="16">
        <f t="shared" si="63"/>
        <v>55000.029999999912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</row>
    <row r="2042" spans="1:26" ht="15.75" customHeight="1" x14ac:dyDescent="0.25">
      <c r="A2042" s="23" t="s">
        <v>1520</v>
      </c>
      <c r="B2042" s="23" t="s">
        <v>1167</v>
      </c>
      <c r="C2042" s="16" t="s">
        <v>1153</v>
      </c>
      <c r="D2042" s="16"/>
      <c r="E2042" s="217">
        <v>27500</v>
      </c>
      <c r="F2042" s="16">
        <f t="shared" si="63"/>
        <v>27500.029999999912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</row>
    <row r="2043" spans="1:26" ht="15.75" customHeight="1" x14ac:dyDescent="0.25">
      <c r="A2043" s="23" t="s">
        <v>1198</v>
      </c>
      <c r="B2043" s="23" t="s">
        <v>1169</v>
      </c>
      <c r="C2043" s="16" t="s">
        <v>1153</v>
      </c>
      <c r="D2043" s="16"/>
      <c r="E2043" s="217">
        <v>27500</v>
      </c>
      <c r="F2043" s="16">
        <f t="shared" si="63"/>
        <v>2.9999999911524355E-2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</row>
    <row r="2044" spans="1:26" ht="15.75" customHeight="1" x14ac:dyDescent="0.25">
      <c r="A2044" s="23" t="s">
        <v>1242</v>
      </c>
      <c r="B2044" s="23" t="s">
        <v>1184</v>
      </c>
      <c r="C2044" s="16" t="s">
        <v>1153</v>
      </c>
      <c r="D2044" s="16"/>
      <c r="E2044" s="217">
        <v>27500</v>
      </c>
      <c r="F2044" s="16">
        <f t="shared" si="63"/>
        <v>-27499.970000000088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</row>
    <row r="2045" spans="1:26" ht="15.75" customHeight="1" x14ac:dyDescent="0.25">
      <c r="A2045" s="227">
        <v>43872</v>
      </c>
      <c r="B2045" s="44" t="s">
        <v>593</v>
      </c>
      <c r="C2045" s="52" t="s">
        <v>1679</v>
      </c>
      <c r="D2045" s="16">
        <v>27500</v>
      </c>
      <c r="E2045" s="217"/>
      <c r="F2045" s="16">
        <f t="shared" si="63"/>
        <v>2.9999999911524355E-2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</row>
    <row r="2046" spans="1:26" ht="15.75" customHeight="1" x14ac:dyDescent="0.25">
      <c r="A2046" s="23" t="s">
        <v>1206</v>
      </c>
      <c r="B2046" s="23" t="s">
        <v>1206</v>
      </c>
      <c r="C2046" s="16" t="s">
        <v>1153</v>
      </c>
      <c r="D2046" s="16"/>
      <c r="E2046" s="217">
        <v>40729.17</v>
      </c>
      <c r="F2046" s="16">
        <f t="shared" si="63"/>
        <v>-40729.140000000087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</row>
    <row r="2047" spans="1:26" ht="15.75" customHeight="1" x14ac:dyDescent="0.25">
      <c r="A2047" s="23" t="s">
        <v>1207</v>
      </c>
      <c r="B2047" s="23" t="s">
        <v>1207</v>
      </c>
      <c r="C2047" s="16" t="s">
        <v>1153</v>
      </c>
      <c r="D2047" s="16"/>
      <c r="E2047" s="217">
        <v>40729.17</v>
      </c>
      <c r="F2047" s="16">
        <f t="shared" si="63"/>
        <v>-81458.310000000085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</row>
    <row r="2048" spans="1:26" ht="15.75" customHeight="1" x14ac:dyDescent="0.25">
      <c r="A2048" s="23" t="s">
        <v>1208</v>
      </c>
      <c r="B2048" s="23" t="s">
        <v>1208</v>
      </c>
      <c r="C2048" s="16" t="s">
        <v>1153</v>
      </c>
      <c r="D2048" s="16"/>
      <c r="E2048" s="217">
        <v>40729.17</v>
      </c>
      <c r="F2048" s="16">
        <f t="shared" si="63"/>
        <v>-122187.48000000008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</row>
    <row r="2049" spans="1:26" ht="15.75" customHeight="1" x14ac:dyDescent="0.25">
      <c r="A2049" s="225">
        <v>44443</v>
      </c>
      <c r="B2049" s="44" t="s">
        <v>596</v>
      </c>
      <c r="C2049" s="52" t="s">
        <v>1679</v>
      </c>
      <c r="D2049" s="16">
        <v>850000</v>
      </c>
      <c r="E2049" s="217"/>
      <c r="F2049" s="16">
        <f t="shared" si="63"/>
        <v>727812.5199999999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</row>
    <row r="2050" spans="1:26" ht="15.75" customHeight="1" x14ac:dyDescent="0.25">
      <c r="A2050" s="231">
        <v>44443</v>
      </c>
      <c r="B2050" s="23" t="s">
        <v>761</v>
      </c>
      <c r="C2050" s="16" t="s">
        <v>1219</v>
      </c>
      <c r="D2050" s="16">
        <v>127500</v>
      </c>
      <c r="E2050" s="217"/>
      <c r="F2050" s="16">
        <f t="shared" si="63"/>
        <v>855312.5199999999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</row>
    <row r="2051" spans="1:26" ht="15.75" customHeight="1" x14ac:dyDescent="0.25">
      <c r="A2051" s="23" t="s">
        <v>1209</v>
      </c>
      <c r="B2051" s="23" t="s">
        <v>1209</v>
      </c>
      <c r="C2051" s="16" t="s">
        <v>1153</v>
      </c>
      <c r="D2051" s="16"/>
      <c r="E2051" s="217">
        <v>40729.17</v>
      </c>
      <c r="F2051" s="16">
        <f t="shared" si="63"/>
        <v>814583.34999999986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</row>
    <row r="2052" spans="1:26" ht="15.75" customHeight="1" x14ac:dyDescent="0.25">
      <c r="A2052" s="23" t="s">
        <v>1210</v>
      </c>
      <c r="B2052" s="23" t="s">
        <v>1210</v>
      </c>
      <c r="C2052" s="16" t="s">
        <v>1153</v>
      </c>
      <c r="D2052" s="16"/>
      <c r="E2052" s="217">
        <v>40729.17</v>
      </c>
      <c r="F2052" s="16">
        <f t="shared" si="63"/>
        <v>773854.17999999982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</row>
    <row r="2053" spans="1:26" ht="15.75" customHeight="1" x14ac:dyDescent="0.25">
      <c r="A2053" s="23" t="s">
        <v>1211</v>
      </c>
      <c r="B2053" s="23" t="s">
        <v>1211</v>
      </c>
      <c r="C2053" s="16" t="s">
        <v>1153</v>
      </c>
      <c r="D2053" s="16"/>
      <c r="E2053" s="217">
        <v>40729.17</v>
      </c>
      <c r="F2053" s="16">
        <f t="shared" si="63"/>
        <v>733125.00999999978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</row>
    <row r="2054" spans="1:26" ht="15.75" customHeight="1" x14ac:dyDescent="0.25">
      <c r="A2054" s="23" t="s">
        <v>1212</v>
      </c>
      <c r="B2054" s="23" t="s">
        <v>1212</v>
      </c>
      <c r="C2054" s="16" t="s">
        <v>1153</v>
      </c>
      <c r="D2054" s="16"/>
      <c r="E2054" s="217">
        <v>40729.17</v>
      </c>
      <c r="F2054" s="16">
        <f t="shared" si="63"/>
        <v>692395.83999999973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</row>
    <row r="2055" spans="1:26" ht="15.75" customHeight="1" x14ac:dyDescent="0.25">
      <c r="A2055" s="23" t="s">
        <v>1525</v>
      </c>
      <c r="B2055" s="23" t="s">
        <v>1525</v>
      </c>
      <c r="C2055" s="16" t="s">
        <v>1153</v>
      </c>
      <c r="D2055" s="16"/>
      <c r="E2055" s="217">
        <v>40729.17</v>
      </c>
      <c r="F2055" s="16">
        <f t="shared" si="63"/>
        <v>651666.66999999969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</row>
    <row r="2056" spans="1:26" ht="15.75" customHeight="1" x14ac:dyDescent="0.25">
      <c r="A2056" s="23" t="s">
        <v>1526</v>
      </c>
      <c r="B2056" s="23" t="s">
        <v>1526</v>
      </c>
      <c r="C2056" s="16" t="s">
        <v>1153</v>
      </c>
      <c r="D2056" s="16"/>
      <c r="E2056" s="217">
        <v>40729.17</v>
      </c>
      <c r="F2056" s="16">
        <f t="shared" si="63"/>
        <v>610937.49999999965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</row>
    <row r="2057" spans="1:26" ht="15.75" customHeight="1" x14ac:dyDescent="0.25">
      <c r="A2057" s="223">
        <v>44583</v>
      </c>
      <c r="B2057" s="260">
        <v>44583</v>
      </c>
      <c r="C2057" s="16" t="s">
        <v>1153</v>
      </c>
      <c r="D2057" s="16"/>
      <c r="E2057" s="230">
        <v>40729.17</v>
      </c>
      <c r="F2057" s="16">
        <f t="shared" si="63"/>
        <v>570208.32999999961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</row>
    <row r="2058" spans="1:26" ht="15.75" customHeight="1" x14ac:dyDescent="0.25">
      <c r="A2058" s="261">
        <v>44614</v>
      </c>
      <c r="B2058" s="262">
        <v>44614</v>
      </c>
      <c r="C2058" s="16" t="s">
        <v>1153</v>
      </c>
      <c r="D2058" s="16"/>
      <c r="E2058" s="230">
        <v>40729.17</v>
      </c>
      <c r="F2058" s="16">
        <f t="shared" si="63"/>
        <v>529479.15999999957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</row>
    <row r="2059" spans="1:26" ht="15.75" customHeight="1" x14ac:dyDescent="0.25">
      <c r="A2059" s="261">
        <v>44642</v>
      </c>
      <c r="B2059" s="262">
        <v>44642</v>
      </c>
      <c r="C2059" s="16" t="s">
        <v>1153</v>
      </c>
      <c r="D2059" s="16"/>
      <c r="E2059" s="230">
        <v>40729.17</v>
      </c>
      <c r="F2059" s="16">
        <f t="shared" si="63"/>
        <v>488749.98999999958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</row>
    <row r="2060" spans="1:26" ht="15.75" customHeight="1" x14ac:dyDescent="0.25">
      <c r="A2060" s="261">
        <v>44673</v>
      </c>
      <c r="B2060" s="262">
        <v>44673</v>
      </c>
      <c r="C2060" s="16" t="s">
        <v>1153</v>
      </c>
      <c r="D2060" s="16"/>
      <c r="E2060" s="230">
        <v>40729.17</v>
      </c>
      <c r="F2060" s="16">
        <f t="shared" si="63"/>
        <v>448020.8199999996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</row>
    <row r="2061" spans="1:26" ht="15.75" customHeight="1" x14ac:dyDescent="0.25">
      <c r="A2061" s="228">
        <v>44682</v>
      </c>
      <c r="B2061" s="228">
        <v>44682</v>
      </c>
      <c r="C2061" s="16" t="s">
        <v>1153</v>
      </c>
      <c r="D2061" s="16"/>
      <c r="E2061" s="224">
        <v>40729.17</v>
      </c>
      <c r="F2061" s="16">
        <f t="shared" si="63"/>
        <v>407291.64999999962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</row>
    <row r="2062" spans="1:26" ht="15.75" customHeight="1" x14ac:dyDescent="0.25">
      <c r="A2062" s="228">
        <v>44713</v>
      </c>
      <c r="B2062" s="228">
        <v>44713</v>
      </c>
      <c r="C2062" s="16" t="s">
        <v>1153</v>
      </c>
      <c r="D2062" s="16"/>
      <c r="E2062" s="224">
        <v>40729.17</v>
      </c>
      <c r="F2062" s="16">
        <f t="shared" si="63"/>
        <v>366562.47999999963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</row>
    <row r="2063" spans="1:26" ht="15.75" customHeight="1" x14ac:dyDescent="0.25">
      <c r="A2063" s="228">
        <v>44743</v>
      </c>
      <c r="B2063" s="228">
        <v>44743</v>
      </c>
      <c r="C2063" s="16" t="s">
        <v>1153</v>
      </c>
      <c r="D2063" s="16"/>
      <c r="E2063" s="224">
        <v>40729.17</v>
      </c>
      <c r="F2063" s="16">
        <f t="shared" si="63"/>
        <v>325833.30999999965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</row>
    <row r="2064" spans="1:26" ht="15.75" customHeight="1" x14ac:dyDescent="0.25">
      <c r="A2064" s="250">
        <v>44774</v>
      </c>
      <c r="B2064" s="250">
        <v>44774</v>
      </c>
      <c r="C2064" s="16" t="s">
        <v>1153</v>
      </c>
      <c r="D2064" s="16"/>
      <c r="E2064" s="224">
        <v>40729.17</v>
      </c>
      <c r="F2064" s="16">
        <f t="shared" si="63"/>
        <v>285104.13999999966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</row>
    <row r="2065" spans="1:26" ht="15.75" customHeight="1" x14ac:dyDescent="0.25">
      <c r="A2065" s="31" t="s">
        <v>1676</v>
      </c>
      <c r="B2065" s="31" t="s">
        <v>1676</v>
      </c>
      <c r="C2065" s="16" t="s">
        <v>1153</v>
      </c>
      <c r="D2065" s="16"/>
      <c r="E2065" s="224">
        <v>40729.17</v>
      </c>
      <c r="F2065" s="16">
        <f t="shared" si="63"/>
        <v>244374.96999999968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</row>
    <row r="2066" spans="1:26" ht="15.75" customHeight="1" x14ac:dyDescent="0.25">
      <c r="A2066" s="228">
        <v>44835</v>
      </c>
      <c r="B2066" s="228">
        <v>44835</v>
      </c>
      <c r="C2066" s="16" t="s">
        <v>1153</v>
      </c>
      <c r="D2066" s="16"/>
      <c r="E2066" s="224">
        <v>40729.17</v>
      </c>
      <c r="F2066" s="16">
        <f t="shared" si="63"/>
        <v>203645.7999999997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</row>
    <row r="2067" spans="1:26" ht="15.75" customHeight="1" x14ac:dyDescent="0.25">
      <c r="A2067" s="228">
        <v>44866</v>
      </c>
      <c r="B2067" s="228">
        <v>44866</v>
      </c>
      <c r="C2067" s="16" t="s">
        <v>1153</v>
      </c>
      <c r="D2067" s="16"/>
      <c r="E2067" s="224">
        <v>40729.17</v>
      </c>
      <c r="F2067" s="16">
        <f t="shared" si="63"/>
        <v>162916.62999999971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</row>
    <row r="2068" spans="1:26" ht="15.75" customHeight="1" x14ac:dyDescent="0.25">
      <c r="A2068" s="238">
        <v>44896</v>
      </c>
      <c r="B2068" s="238">
        <v>44896</v>
      </c>
      <c r="C2068" s="16" t="s">
        <v>1153</v>
      </c>
      <c r="D2068" s="43"/>
      <c r="E2068" s="224">
        <v>40729.17</v>
      </c>
      <c r="F2068" s="16">
        <f t="shared" si="63"/>
        <v>122187.45999999972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</row>
    <row r="2069" spans="1:26" ht="15.75" customHeight="1" x14ac:dyDescent="0.25">
      <c r="A2069" s="31" t="s">
        <v>760</v>
      </c>
      <c r="B2069" s="23" t="s">
        <v>761</v>
      </c>
      <c r="C2069" s="43" t="s">
        <v>1680</v>
      </c>
      <c r="D2069" s="16"/>
      <c r="E2069" s="230">
        <v>122187.46</v>
      </c>
      <c r="F2069" s="16">
        <f t="shared" si="63"/>
        <v>-2.9103830456733704E-10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</row>
    <row r="2070" spans="1:26" ht="15.75" customHeight="1" x14ac:dyDescent="0.25">
      <c r="A2070" s="40" t="s">
        <v>1137</v>
      </c>
      <c r="B2070" s="64" t="s">
        <v>596</v>
      </c>
      <c r="C2070" s="240" t="s">
        <v>1138</v>
      </c>
      <c r="D2070" s="43">
        <v>900000</v>
      </c>
      <c r="E2070" s="217"/>
      <c r="F2070" s="16">
        <f t="shared" si="63"/>
        <v>899999.99999999977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</row>
    <row r="2071" spans="1:26" ht="15.75" customHeight="1" x14ac:dyDescent="0.25">
      <c r="A2071" s="40" t="s">
        <v>1137</v>
      </c>
      <c r="B2071" s="64" t="s">
        <v>761</v>
      </c>
      <c r="C2071" s="43" t="s">
        <v>1681</v>
      </c>
      <c r="D2071" s="43">
        <v>135000</v>
      </c>
      <c r="E2071" s="217"/>
      <c r="F2071" s="16">
        <f t="shared" si="63"/>
        <v>1034999.9999999998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</row>
    <row r="2072" spans="1:26" ht="15.75" customHeight="1" x14ac:dyDescent="0.25">
      <c r="A2072" s="228"/>
      <c r="B2072" s="228"/>
      <c r="C2072" s="16"/>
      <c r="D2072" s="16"/>
      <c r="E2072" s="217"/>
      <c r="F2072" s="16">
        <f t="shared" si="63"/>
        <v>1034999.9999999998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</row>
    <row r="2073" spans="1:26" ht="15.75" customHeight="1" x14ac:dyDescent="0.25">
      <c r="A2073" s="228"/>
      <c r="B2073" s="228"/>
      <c r="C2073" s="16"/>
      <c r="D2073" s="16"/>
      <c r="E2073" s="217"/>
      <c r="F2073" s="16">
        <f t="shared" si="63"/>
        <v>1034999.9999999998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</row>
    <row r="2074" spans="1:26" ht="15.75" customHeight="1" x14ac:dyDescent="0.25">
      <c r="A2074" s="228"/>
      <c r="B2074" s="228"/>
      <c r="C2074" s="16"/>
      <c r="D2074" s="16"/>
      <c r="E2074" s="217"/>
      <c r="F2074" s="16">
        <f t="shared" si="63"/>
        <v>1034999.9999999998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</row>
    <row r="2075" spans="1:26" ht="15.75" customHeight="1" x14ac:dyDescent="0.25">
      <c r="A2075" s="263"/>
      <c r="B2075" s="263"/>
      <c r="C2075" s="226"/>
      <c r="D2075" s="16"/>
      <c r="E2075" s="217"/>
      <c r="F2075" s="16">
        <f t="shared" si="63"/>
        <v>1034999.9999999998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</row>
    <row r="2076" spans="1:26" ht="15.75" customHeight="1" x14ac:dyDescent="0.25">
      <c r="A2076" s="263"/>
      <c r="B2076" s="263"/>
      <c r="C2076" s="226"/>
      <c r="D2076" s="16"/>
      <c r="E2076" s="222" t="s">
        <v>12</v>
      </c>
      <c r="F2076" s="218">
        <f>F2075</f>
        <v>1034999.9999999998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</row>
    <row r="2077" spans="1:26" ht="15.75" customHeight="1" x14ac:dyDescent="0.25">
      <c r="A2077" s="263"/>
      <c r="B2077" s="263"/>
      <c r="C2077" s="226"/>
      <c r="D2077" s="16"/>
      <c r="E2077" s="217"/>
      <c r="F2077" s="218"/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</row>
    <row r="2078" spans="1:26" ht="15.75" customHeight="1" x14ac:dyDescent="0.25">
      <c r="A2078" s="23"/>
      <c r="B2078" s="23"/>
      <c r="C2078" s="16"/>
      <c r="D2078" s="16"/>
      <c r="E2078" s="217"/>
      <c r="F2078" s="218"/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</row>
    <row r="2079" spans="1:26" ht="15.75" customHeight="1" x14ac:dyDescent="0.25">
      <c r="A2079" s="23"/>
      <c r="B2079" s="23"/>
      <c r="C2079" s="218" t="s">
        <v>1146</v>
      </c>
      <c r="D2079" s="16"/>
      <c r="E2079" s="217"/>
      <c r="F2079" s="16"/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</row>
    <row r="2080" spans="1:26" ht="15.75" customHeight="1" x14ac:dyDescent="0.25">
      <c r="A2080" s="219" t="s">
        <v>1147</v>
      </c>
      <c r="B2080" s="23"/>
      <c r="C2080" s="264" t="s">
        <v>87</v>
      </c>
      <c r="D2080" s="218" t="s">
        <v>1149</v>
      </c>
      <c r="E2080" s="222" t="s">
        <v>1353</v>
      </c>
      <c r="F2080" s="16"/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</row>
    <row r="2081" spans="1:26" ht="15.75" customHeight="1" x14ac:dyDescent="0.25">
      <c r="A2081" s="219" t="s">
        <v>549</v>
      </c>
      <c r="B2081" s="219" t="s">
        <v>550</v>
      </c>
      <c r="C2081" s="221" t="s">
        <v>551</v>
      </c>
      <c r="D2081" s="221" t="s">
        <v>552</v>
      </c>
      <c r="E2081" s="222" t="s">
        <v>553</v>
      </c>
      <c r="F2081" s="221" t="s">
        <v>554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</row>
    <row r="2082" spans="1:26" ht="15.75" customHeight="1" x14ac:dyDescent="0.25">
      <c r="A2082" s="23" t="s">
        <v>1164</v>
      </c>
      <c r="B2082" s="23" t="s">
        <v>1682</v>
      </c>
      <c r="C2082" s="16" t="s">
        <v>1272</v>
      </c>
      <c r="D2082" s="16">
        <v>100000</v>
      </c>
      <c r="E2082" s="217"/>
      <c r="F2082" s="16">
        <f>D2082</f>
        <v>100000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</row>
    <row r="2083" spans="1:26" ht="15.75" customHeight="1" x14ac:dyDescent="0.25">
      <c r="A2083" s="23" t="s">
        <v>1164</v>
      </c>
      <c r="B2083" s="23" t="s">
        <v>761</v>
      </c>
      <c r="C2083" s="16" t="s">
        <v>1683</v>
      </c>
      <c r="D2083" s="16">
        <v>10000</v>
      </c>
      <c r="E2083" s="217"/>
      <c r="F2083" s="16">
        <f t="shared" ref="F2083:F2121" si="64">F2082+D2083-E2083</f>
        <v>110000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</row>
    <row r="2084" spans="1:26" ht="15.75" customHeight="1" x14ac:dyDescent="0.25">
      <c r="A2084" s="23" t="s">
        <v>1168</v>
      </c>
      <c r="B2084" s="23" t="s">
        <v>1169</v>
      </c>
      <c r="C2084" s="16" t="s">
        <v>1153</v>
      </c>
      <c r="D2084" s="16"/>
      <c r="E2084" s="217">
        <v>9166.67</v>
      </c>
      <c r="F2084" s="16">
        <f t="shared" si="64"/>
        <v>100833.33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</row>
    <row r="2085" spans="1:26" ht="15.75" customHeight="1" x14ac:dyDescent="0.25">
      <c r="A2085" s="23" t="s">
        <v>1248</v>
      </c>
      <c r="B2085" s="23" t="s">
        <v>1184</v>
      </c>
      <c r="C2085" s="16" t="s">
        <v>1153</v>
      </c>
      <c r="D2085" s="16"/>
      <c r="E2085" s="217">
        <v>9166.67</v>
      </c>
      <c r="F2085" s="16">
        <f t="shared" si="64"/>
        <v>91666.66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</row>
    <row r="2086" spans="1:26" ht="15.75" customHeight="1" x14ac:dyDescent="0.25">
      <c r="A2086" s="23" t="s">
        <v>1225</v>
      </c>
      <c r="B2086" s="23" t="s">
        <v>1186</v>
      </c>
      <c r="C2086" s="16" t="s">
        <v>1153</v>
      </c>
      <c r="D2086" s="16"/>
      <c r="E2086" s="217">
        <v>9166.67</v>
      </c>
      <c r="F2086" s="16">
        <f t="shared" si="64"/>
        <v>82499.990000000005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</row>
    <row r="2087" spans="1:26" ht="15.75" customHeight="1" x14ac:dyDescent="0.25">
      <c r="A2087" s="23" t="s">
        <v>1172</v>
      </c>
      <c r="B2087" s="23" t="s">
        <v>508</v>
      </c>
      <c r="C2087" s="16" t="s">
        <v>1153</v>
      </c>
      <c r="D2087" s="16"/>
      <c r="E2087" s="217">
        <v>9166.67</v>
      </c>
      <c r="F2087" s="16">
        <f t="shared" si="64"/>
        <v>73333.320000000007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</row>
    <row r="2088" spans="1:26" ht="15.75" customHeight="1" x14ac:dyDescent="0.25">
      <c r="A2088" s="23" t="s">
        <v>1173</v>
      </c>
      <c r="B2088" s="23" t="s">
        <v>509</v>
      </c>
      <c r="C2088" s="16" t="s">
        <v>1153</v>
      </c>
      <c r="D2088" s="16"/>
      <c r="E2088" s="217">
        <v>9166.67</v>
      </c>
      <c r="F2088" s="16">
        <f t="shared" si="64"/>
        <v>64166.650000000009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</row>
    <row r="2089" spans="1:26" ht="15.75" customHeight="1" x14ac:dyDescent="0.25">
      <c r="A2089" s="23" t="s">
        <v>1175</v>
      </c>
      <c r="B2089" s="23" t="s">
        <v>511</v>
      </c>
      <c r="C2089" s="16" t="s">
        <v>1153</v>
      </c>
      <c r="D2089" s="16"/>
      <c r="E2089" s="217">
        <v>9166.67</v>
      </c>
      <c r="F2089" s="16">
        <f t="shared" si="64"/>
        <v>54999.98000000001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</row>
    <row r="2090" spans="1:26" ht="15.75" customHeight="1" x14ac:dyDescent="0.25">
      <c r="A2090" s="23" t="s">
        <v>1176</v>
      </c>
      <c r="B2090" s="23" t="s">
        <v>4</v>
      </c>
      <c r="C2090" s="16" t="s">
        <v>1153</v>
      </c>
      <c r="D2090" s="16"/>
      <c r="E2090" s="217">
        <v>9166.67</v>
      </c>
      <c r="F2090" s="16">
        <f t="shared" si="64"/>
        <v>45833.310000000012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</row>
    <row r="2091" spans="1:26" ht="15.75" customHeight="1" x14ac:dyDescent="0.25">
      <c r="A2091" s="23" t="s">
        <v>1178</v>
      </c>
      <c r="B2091" s="23" t="s">
        <v>6</v>
      </c>
      <c r="C2091" s="16" t="s">
        <v>1153</v>
      </c>
      <c r="D2091" s="16"/>
      <c r="E2091" s="217">
        <v>9166.67</v>
      </c>
      <c r="F2091" s="16">
        <f t="shared" si="64"/>
        <v>36666.640000000014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</row>
    <row r="2092" spans="1:26" ht="15.75" customHeight="1" x14ac:dyDescent="0.25">
      <c r="A2092" s="23" t="s">
        <v>1182</v>
      </c>
      <c r="B2092" s="23" t="s">
        <v>515</v>
      </c>
      <c r="C2092" s="16" t="s">
        <v>1153</v>
      </c>
      <c r="D2092" s="16"/>
      <c r="E2092" s="217">
        <v>9166.67</v>
      </c>
      <c r="F2092" s="16">
        <f t="shared" si="64"/>
        <v>27499.970000000016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</row>
    <row r="2093" spans="1:26" ht="15.75" customHeight="1" x14ac:dyDescent="0.25">
      <c r="A2093" s="23" t="s">
        <v>1183</v>
      </c>
      <c r="B2093" s="23" t="s">
        <v>516</v>
      </c>
      <c r="C2093" s="16" t="s">
        <v>1153</v>
      </c>
      <c r="D2093" s="16"/>
      <c r="E2093" s="217">
        <v>9166.67</v>
      </c>
      <c r="F2093" s="16">
        <f t="shared" si="64"/>
        <v>18333.300000000017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</row>
    <row r="2094" spans="1:26" ht="15.75" customHeight="1" x14ac:dyDescent="0.25">
      <c r="A2094" s="23" t="s">
        <v>1185</v>
      </c>
      <c r="B2094" s="23" t="s">
        <v>1186</v>
      </c>
      <c r="C2094" s="16" t="s">
        <v>1153</v>
      </c>
      <c r="D2094" s="16"/>
      <c r="E2094" s="217">
        <v>9166.67</v>
      </c>
      <c r="F2094" s="16">
        <f t="shared" si="64"/>
        <v>9166.6300000000174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</row>
    <row r="2095" spans="1:26" ht="15.75" customHeight="1" x14ac:dyDescent="0.25">
      <c r="A2095" s="23" t="s">
        <v>1234</v>
      </c>
      <c r="B2095" s="23" t="s">
        <v>1202</v>
      </c>
      <c r="C2095" s="16" t="s">
        <v>1153</v>
      </c>
      <c r="D2095" s="16"/>
      <c r="E2095" s="217">
        <v>9166.67</v>
      </c>
      <c r="F2095" s="16">
        <f t="shared" si="64"/>
        <v>-3.9999999982683221E-2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</row>
    <row r="2096" spans="1:26" ht="15.75" customHeight="1" x14ac:dyDescent="0.25">
      <c r="A2096" s="231">
        <v>43961</v>
      </c>
      <c r="B2096" s="44" t="s">
        <v>593</v>
      </c>
      <c r="C2096" s="52" t="s">
        <v>87</v>
      </c>
      <c r="D2096" s="16">
        <v>150000</v>
      </c>
      <c r="E2096" s="217"/>
      <c r="F2096" s="16">
        <f t="shared" si="64"/>
        <v>149999.96000000002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</row>
    <row r="2097" spans="1:26" ht="15.75" customHeight="1" x14ac:dyDescent="0.25">
      <c r="A2097" s="231">
        <v>43961</v>
      </c>
      <c r="B2097" s="23" t="s">
        <v>593</v>
      </c>
      <c r="C2097" s="16" t="s">
        <v>1683</v>
      </c>
      <c r="D2097" s="16">
        <v>15000</v>
      </c>
      <c r="E2097" s="217"/>
      <c r="F2097" s="16">
        <f t="shared" si="64"/>
        <v>164999.96000000002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</row>
    <row r="2098" spans="1:26" ht="15.75" customHeight="1" x14ac:dyDescent="0.25">
      <c r="A2098" s="44"/>
      <c r="B2098" s="44"/>
      <c r="C2098" s="52"/>
      <c r="D2098" s="16"/>
      <c r="E2098" s="217"/>
      <c r="F2098" s="16">
        <f t="shared" si="64"/>
        <v>164999.96000000002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</row>
    <row r="2099" spans="1:26" ht="15.75" customHeight="1" x14ac:dyDescent="0.25">
      <c r="A2099" s="23" t="s">
        <v>1200</v>
      </c>
      <c r="B2099" s="23" t="s">
        <v>1186</v>
      </c>
      <c r="C2099" s="16" t="s">
        <v>1153</v>
      </c>
      <c r="D2099" s="16"/>
      <c r="E2099" s="217">
        <v>13750</v>
      </c>
      <c r="F2099" s="16">
        <f t="shared" si="64"/>
        <v>151249.96000000002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</row>
    <row r="2100" spans="1:26" ht="15.75" customHeight="1" x14ac:dyDescent="0.25">
      <c r="A2100" s="23" t="s">
        <v>1201</v>
      </c>
      <c r="B2100" s="23" t="s">
        <v>1202</v>
      </c>
      <c r="C2100" s="16" t="s">
        <v>1153</v>
      </c>
      <c r="D2100" s="16"/>
      <c r="E2100" s="217">
        <v>13750</v>
      </c>
      <c r="F2100" s="16">
        <f t="shared" si="64"/>
        <v>137499.96000000002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</row>
    <row r="2101" spans="1:26" ht="15.75" customHeight="1" x14ac:dyDescent="0.25">
      <c r="A2101" s="23" t="s">
        <v>1203</v>
      </c>
      <c r="B2101" s="23" t="s">
        <v>1203</v>
      </c>
      <c r="C2101" s="16" t="s">
        <v>1153</v>
      </c>
      <c r="D2101" s="16"/>
      <c r="E2101" s="217">
        <v>13750</v>
      </c>
      <c r="F2101" s="16">
        <f t="shared" si="64"/>
        <v>123749.96000000002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</row>
    <row r="2102" spans="1:26" ht="15.75" customHeight="1" x14ac:dyDescent="0.25">
      <c r="A2102" s="23" t="s">
        <v>1204</v>
      </c>
      <c r="B2102" s="23" t="s">
        <v>1204</v>
      </c>
      <c r="C2102" s="16" t="s">
        <v>1153</v>
      </c>
      <c r="D2102" s="16"/>
      <c r="E2102" s="217">
        <v>13750</v>
      </c>
      <c r="F2102" s="16">
        <f t="shared" si="64"/>
        <v>109999.96000000002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</row>
    <row r="2103" spans="1:26" ht="15.75" customHeight="1" x14ac:dyDescent="0.25">
      <c r="A2103" s="23" t="s">
        <v>1205</v>
      </c>
      <c r="B2103" s="23" t="s">
        <v>1205</v>
      </c>
      <c r="C2103" s="16" t="s">
        <v>1153</v>
      </c>
      <c r="D2103" s="16"/>
      <c r="E2103" s="217">
        <v>13750</v>
      </c>
      <c r="F2103" s="16">
        <f t="shared" si="64"/>
        <v>96249.960000000021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</row>
    <row r="2104" spans="1:26" ht="15.75" customHeight="1" x14ac:dyDescent="0.25">
      <c r="A2104" s="23" t="s">
        <v>1206</v>
      </c>
      <c r="B2104" s="23" t="s">
        <v>1206</v>
      </c>
      <c r="C2104" s="16" t="s">
        <v>1153</v>
      </c>
      <c r="D2104" s="16"/>
      <c r="E2104" s="217">
        <v>13750</v>
      </c>
      <c r="F2104" s="16">
        <f t="shared" si="64"/>
        <v>82499.960000000021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</row>
    <row r="2105" spans="1:26" ht="15.75" customHeight="1" x14ac:dyDescent="0.25">
      <c r="A2105" s="23" t="s">
        <v>1207</v>
      </c>
      <c r="B2105" s="23" t="s">
        <v>1207</v>
      </c>
      <c r="C2105" s="16" t="s">
        <v>1153</v>
      </c>
      <c r="D2105" s="16"/>
      <c r="E2105" s="217">
        <v>13750</v>
      </c>
      <c r="F2105" s="16">
        <f t="shared" si="64"/>
        <v>68749.960000000021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</row>
    <row r="2106" spans="1:26" ht="15.75" customHeight="1" x14ac:dyDescent="0.25">
      <c r="A2106" s="23" t="s">
        <v>1208</v>
      </c>
      <c r="B2106" s="23" t="s">
        <v>1208</v>
      </c>
      <c r="C2106" s="16" t="s">
        <v>1153</v>
      </c>
      <c r="D2106" s="16"/>
      <c r="E2106" s="217">
        <v>13750</v>
      </c>
      <c r="F2106" s="16">
        <f t="shared" si="64"/>
        <v>54999.960000000021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</row>
    <row r="2107" spans="1:26" ht="15.75" customHeight="1" x14ac:dyDescent="0.25">
      <c r="A2107" s="225">
        <v>44202</v>
      </c>
      <c r="B2107" s="44" t="s">
        <v>590</v>
      </c>
      <c r="C2107" s="52" t="s">
        <v>87</v>
      </c>
      <c r="D2107" s="16"/>
      <c r="E2107" s="217">
        <v>13750</v>
      </c>
      <c r="F2107" s="16">
        <f t="shared" si="64"/>
        <v>41249.960000000021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</row>
    <row r="2108" spans="1:26" ht="15.75" customHeight="1" x14ac:dyDescent="0.25">
      <c r="A2108" s="225">
        <v>44203</v>
      </c>
      <c r="B2108" s="44" t="s">
        <v>590</v>
      </c>
      <c r="C2108" s="52" t="s">
        <v>87</v>
      </c>
      <c r="D2108" s="16"/>
      <c r="E2108" s="217">
        <v>13750</v>
      </c>
      <c r="F2108" s="16">
        <f t="shared" si="64"/>
        <v>27499.960000000021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</row>
    <row r="2109" spans="1:26" ht="15.75" customHeight="1" x14ac:dyDescent="0.25">
      <c r="A2109" s="225">
        <v>44294</v>
      </c>
      <c r="B2109" s="44" t="s">
        <v>590</v>
      </c>
      <c r="C2109" s="52" t="s">
        <v>87</v>
      </c>
      <c r="D2109" s="16"/>
      <c r="E2109" s="217">
        <v>13750</v>
      </c>
      <c r="F2109" s="16">
        <f t="shared" si="64"/>
        <v>13749.960000000021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</row>
    <row r="2110" spans="1:26" ht="15.75" customHeight="1" x14ac:dyDescent="0.25">
      <c r="A2110" s="225">
        <v>44291</v>
      </c>
      <c r="B2110" s="44" t="s">
        <v>593</v>
      </c>
      <c r="C2110" s="52" t="s">
        <v>87</v>
      </c>
      <c r="D2110" s="16"/>
      <c r="E2110" s="217">
        <v>13000</v>
      </c>
      <c r="F2110" s="16">
        <f t="shared" si="64"/>
        <v>749.96000000002095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</row>
    <row r="2111" spans="1:26" ht="15.75" customHeight="1" x14ac:dyDescent="0.25">
      <c r="A2111" s="23" t="s">
        <v>1209</v>
      </c>
      <c r="B2111" s="23" t="s">
        <v>1209</v>
      </c>
      <c r="C2111" s="16" t="s">
        <v>1153</v>
      </c>
      <c r="D2111" s="16"/>
      <c r="E2111" s="217">
        <v>13750</v>
      </c>
      <c r="F2111" s="16">
        <f t="shared" si="64"/>
        <v>-13000.039999999979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</row>
    <row r="2112" spans="1:26" ht="15.75" customHeight="1" x14ac:dyDescent="0.25">
      <c r="A2112" s="23" t="s">
        <v>1210</v>
      </c>
      <c r="B2112" s="23" t="s">
        <v>1210</v>
      </c>
      <c r="C2112" s="16" t="s">
        <v>1153</v>
      </c>
      <c r="D2112" s="16"/>
      <c r="E2112" s="217">
        <v>13750</v>
      </c>
      <c r="F2112" s="16">
        <f t="shared" si="64"/>
        <v>-26750.039999999979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</row>
    <row r="2113" spans="1:26" ht="15.75" customHeight="1" x14ac:dyDescent="0.25">
      <c r="A2113" s="23" t="s">
        <v>1211</v>
      </c>
      <c r="B2113" s="23" t="s">
        <v>1211</v>
      </c>
      <c r="C2113" s="16" t="s">
        <v>1153</v>
      </c>
      <c r="D2113" s="16"/>
      <c r="E2113" s="217">
        <v>13750</v>
      </c>
      <c r="F2113" s="16">
        <f t="shared" si="64"/>
        <v>-40500.039999999979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</row>
    <row r="2114" spans="1:26" ht="15.75" customHeight="1" x14ac:dyDescent="0.25">
      <c r="A2114" s="23"/>
      <c r="B2114" s="23"/>
      <c r="C2114" s="43" t="s">
        <v>1680</v>
      </c>
      <c r="D2114" s="16">
        <v>40500.04</v>
      </c>
      <c r="E2114" s="217"/>
      <c r="F2114" s="16">
        <f t="shared" si="64"/>
        <v>2.1827872842550278E-11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</row>
    <row r="2115" spans="1:26" ht="15.75" customHeight="1" x14ac:dyDescent="0.25">
      <c r="A2115" s="217" t="s">
        <v>1212</v>
      </c>
      <c r="B2115" s="217" t="s">
        <v>1212</v>
      </c>
      <c r="C2115" s="16" t="s">
        <v>1153</v>
      </c>
      <c r="D2115" s="16"/>
      <c r="E2115" s="217">
        <v>13750</v>
      </c>
      <c r="F2115" s="16">
        <f t="shared" si="64"/>
        <v>-13749.999999999978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</row>
    <row r="2116" spans="1:26" ht="15.75" customHeight="1" x14ac:dyDescent="0.25">
      <c r="A2116" s="40" t="s">
        <v>1022</v>
      </c>
      <c r="B2116" s="64" t="s">
        <v>593</v>
      </c>
      <c r="C2116" s="64" t="s">
        <v>861</v>
      </c>
      <c r="D2116" s="43">
        <v>200000</v>
      </c>
      <c r="E2116" s="217"/>
      <c r="F2116" s="16">
        <f t="shared" si="64"/>
        <v>186250.00000000003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</row>
    <row r="2117" spans="1:26" ht="15.75" customHeight="1" x14ac:dyDescent="0.25">
      <c r="A2117" s="40" t="s">
        <v>1022</v>
      </c>
      <c r="B2117" s="24" t="s">
        <v>761</v>
      </c>
      <c r="C2117" s="43" t="s">
        <v>1684</v>
      </c>
      <c r="D2117" s="43">
        <v>20000</v>
      </c>
      <c r="E2117" s="217"/>
      <c r="F2117" s="16">
        <f t="shared" si="64"/>
        <v>206250.00000000003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</row>
    <row r="2118" spans="1:26" ht="15.75" customHeight="1" x14ac:dyDescent="0.25">
      <c r="A2118" s="268">
        <v>45221</v>
      </c>
      <c r="B2118" s="269">
        <v>45221</v>
      </c>
      <c r="C2118" s="16" t="s">
        <v>1153</v>
      </c>
      <c r="D2118" s="16"/>
      <c r="E2118" s="230">
        <v>20000</v>
      </c>
      <c r="F2118" s="16">
        <f t="shared" si="64"/>
        <v>186250.00000000003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</row>
    <row r="2119" spans="1:26" ht="15.75" customHeight="1" x14ac:dyDescent="0.25">
      <c r="A2119" s="268">
        <v>45252</v>
      </c>
      <c r="B2119" s="269">
        <v>45252</v>
      </c>
      <c r="C2119" s="16" t="s">
        <v>1153</v>
      </c>
      <c r="D2119" s="16"/>
      <c r="E2119" s="230">
        <v>20000</v>
      </c>
      <c r="F2119" s="16">
        <f t="shared" si="64"/>
        <v>166250.00000000003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</row>
    <row r="2120" spans="1:26" ht="15.75" customHeight="1" x14ac:dyDescent="0.25">
      <c r="A2120" s="268">
        <v>45282</v>
      </c>
      <c r="B2120" s="269">
        <v>45282</v>
      </c>
      <c r="C2120" s="16" t="s">
        <v>1153</v>
      </c>
      <c r="D2120" s="16"/>
      <c r="E2120" s="230">
        <v>20000</v>
      </c>
      <c r="F2120" s="16">
        <f t="shared" si="64"/>
        <v>146250.00000000003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</row>
    <row r="2121" spans="1:26" ht="15.75" customHeight="1" x14ac:dyDescent="0.25">
      <c r="A2121" s="23"/>
      <c r="B2121" s="23"/>
      <c r="C2121" s="16"/>
      <c r="D2121" s="16"/>
      <c r="E2121" s="217"/>
      <c r="F2121" s="16">
        <f t="shared" si="64"/>
        <v>146250.00000000003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</row>
    <row r="2122" spans="1:26" ht="15.75" customHeight="1" x14ac:dyDescent="0.25">
      <c r="A2122" s="278"/>
      <c r="B2122" s="23"/>
      <c r="C2122" s="16"/>
      <c r="D2122" s="16">
        <f t="shared" ref="D2122:E2122" si="65">SUM(D2082:D2107)</f>
        <v>275000</v>
      </c>
      <c r="E2122" s="217">
        <f t="shared" si="65"/>
        <v>233750.03999999998</v>
      </c>
      <c r="F2122" s="16"/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</row>
    <row r="2123" spans="1:26" ht="15.75" customHeight="1" x14ac:dyDescent="0.25">
      <c r="A2123" s="23"/>
      <c r="B2123" s="23"/>
      <c r="C2123" s="16"/>
      <c r="D2123" s="16"/>
      <c r="E2123" s="222" t="s">
        <v>12</v>
      </c>
      <c r="F2123" s="218">
        <f>F2121</f>
        <v>146250.00000000003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</row>
    <row r="2124" spans="1:26" ht="15.75" customHeight="1" x14ac:dyDescent="0.25">
      <c r="A2124" s="23"/>
      <c r="B2124" s="23"/>
      <c r="C2124" s="16"/>
      <c r="D2124" s="16"/>
      <c r="E2124" s="217"/>
      <c r="F2124" s="218"/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</row>
    <row r="2125" spans="1:26" ht="15.75" customHeight="1" x14ac:dyDescent="0.25">
      <c r="A2125" s="23"/>
      <c r="B2125" s="23"/>
      <c r="C2125" s="16"/>
      <c r="D2125" s="16"/>
      <c r="E2125" s="217"/>
      <c r="F2125" s="218"/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</row>
    <row r="2126" spans="1:26" ht="15.75" customHeight="1" x14ac:dyDescent="0.25">
      <c r="A2126" s="23"/>
      <c r="B2126" s="23"/>
      <c r="C2126" s="218" t="s">
        <v>1146</v>
      </c>
      <c r="D2126" s="16"/>
      <c r="E2126" s="217"/>
      <c r="F2126" s="16"/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</row>
    <row r="2127" spans="1:26" ht="15.75" customHeight="1" x14ac:dyDescent="0.25">
      <c r="A2127" s="219" t="s">
        <v>1147</v>
      </c>
      <c r="B2127" s="23" t="s">
        <v>58</v>
      </c>
      <c r="C2127" s="219" t="s">
        <v>830</v>
      </c>
      <c r="D2127" s="218" t="s">
        <v>1149</v>
      </c>
      <c r="E2127" s="222" t="s">
        <v>1353</v>
      </c>
      <c r="F2127" s="16"/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</row>
    <row r="2128" spans="1:26" ht="15.75" customHeight="1" x14ac:dyDescent="0.25">
      <c r="A2128" s="219" t="s">
        <v>549</v>
      </c>
      <c r="B2128" s="219" t="s">
        <v>550</v>
      </c>
      <c r="C2128" s="221" t="s">
        <v>551</v>
      </c>
      <c r="D2128" s="221" t="s">
        <v>552</v>
      </c>
      <c r="E2128" s="222" t="s">
        <v>553</v>
      </c>
      <c r="F2128" s="221" t="s">
        <v>554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</row>
    <row r="2129" spans="1:26" ht="15.75" customHeight="1" x14ac:dyDescent="0.25">
      <c r="A2129" s="23" t="s">
        <v>1164</v>
      </c>
      <c r="B2129" s="23" t="s">
        <v>1682</v>
      </c>
      <c r="C2129" s="16" t="s">
        <v>1272</v>
      </c>
      <c r="D2129" s="16">
        <v>100000</v>
      </c>
      <c r="E2129" s="217"/>
      <c r="F2129" s="16">
        <f>D2129</f>
        <v>100000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</row>
    <row r="2130" spans="1:26" ht="15.75" customHeight="1" x14ac:dyDescent="0.25">
      <c r="A2130" s="23" t="s">
        <v>1164</v>
      </c>
      <c r="B2130" s="23" t="s">
        <v>761</v>
      </c>
      <c r="C2130" s="16" t="s">
        <v>1685</v>
      </c>
      <c r="D2130" s="16">
        <v>10000</v>
      </c>
      <c r="E2130" s="217"/>
      <c r="F2130" s="16">
        <f t="shared" ref="F2130:F2192" si="66">F2129+D2130-E2130</f>
        <v>110000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</row>
    <row r="2131" spans="1:26" ht="15.75" customHeight="1" x14ac:dyDescent="0.25">
      <c r="A2131" s="23" t="s">
        <v>1166</v>
      </c>
      <c r="B2131" s="23" t="s">
        <v>1167</v>
      </c>
      <c r="C2131" s="16" t="s">
        <v>1153</v>
      </c>
      <c r="D2131" s="16"/>
      <c r="E2131" s="217">
        <v>9166.67</v>
      </c>
      <c r="F2131" s="16">
        <f t="shared" si="66"/>
        <v>100833.33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</row>
    <row r="2132" spans="1:26" ht="15.75" customHeight="1" x14ac:dyDescent="0.25">
      <c r="A2132" s="23" t="s">
        <v>1168</v>
      </c>
      <c r="B2132" s="23" t="s">
        <v>1169</v>
      </c>
      <c r="C2132" s="16" t="s">
        <v>1153</v>
      </c>
      <c r="D2132" s="16"/>
      <c r="E2132" s="217">
        <v>9166.67</v>
      </c>
      <c r="F2132" s="16">
        <f t="shared" si="66"/>
        <v>91666.66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</row>
    <row r="2133" spans="1:26" ht="15.75" customHeight="1" x14ac:dyDescent="0.25">
      <c r="A2133" s="23" t="s">
        <v>1248</v>
      </c>
      <c r="B2133" s="23" t="s">
        <v>1184</v>
      </c>
      <c r="C2133" s="16" t="s">
        <v>1153</v>
      </c>
      <c r="D2133" s="16"/>
      <c r="E2133" s="217">
        <v>9166.67</v>
      </c>
      <c r="F2133" s="16">
        <f t="shared" si="66"/>
        <v>82499.990000000005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</row>
    <row r="2134" spans="1:26" ht="15.75" customHeight="1" x14ac:dyDescent="0.25">
      <c r="A2134" s="23" t="s">
        <v>1225</v>
      </c>
      <c r="B2134" s="23" t="s">
        <v>1186</v>
      </c>
      <c r="C2134" s="16" t="s">
        <v>1153</v>
      </c>
      <c r="D2134" s="16"/>
      <c r="E2134" s="217">
        <v>9166.67</v>
      </c>
      <c r="F2134" s="16">
        <f t="shared" si="66"/>
        <v>73333.320000000007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</row>
    <row r="2135" spans="1:26" ht="15.75" customHeight="1" x14ac:dyDescent="0.25">
      <c r="A2135" s="23" t="s">
        <v>1226</v>
      </c>
      <c r="B2135" s="23" t="s">
        <v>1202</v>
      </c>
      <c r="C2135" s="16" t="s">
        <v>1153</v>
      </c>
      <c r="D2135" s="16"/>
      <c r="E2135" s="217">
        <v>9166.67</v>
      </c>
      <c r="F2135" s="16">
        <f t="shared" si="66"/>
        <v>64166.650000000009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</row>
    <row r="2136" spans="1:26" ht="15.75" customHeight="1" x14ac:dyDescent="0.25">
      <c r="A2136" s="23" t="s">
        <v>1172</v>
      </c>
      <c r="B2136" s="23" t="s">
        <v>508</v>
      </c>
      <c r="C2136" s="16" t="s">
        <v>1153</v>
      </c>
      <c r="D2136" s="16"/>
      <c r="E2136" s="217">
        <v>9166.67</v>
      </c>
      <c r="F2136" s="16">
        <f t="shared" si="66"/>
        <v>54999.98000000001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</row>
    <row r="2137" spans="1:26" ht="15.75" customHeight="1" x14ac:dyDescent="0.25">
      <c r="A2137" s="23" t="s">
        <v>1173</v>
      </c>
      <c r="B2137" s="23" t="s">
        <v>509</v>
      </c>
      <c r="C2137" s="16" t="s">
        <v>1153</v>
      </c>
      <c r="D2137" s="16"/>
      <c r="E2137" s="217">
        <v>9166.67</v>
      </c>
      <c r="F2137" s="16">
        <f t="shared" si="66"/>
        <v>45833.310000000012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</row>
    <row r="2138" spans="1:26" ht="15.75" customHeight="1" x14ac:dyDescent="0.25">
      <c r="A2138" s="23" t="s">
        <v>1174</v>
      </c>
      <c r="B2138" s="23" t="s">
        <v>510</v>
      </c>
      <c r="C2138" s="16" t="s">
        <v>1153</v>
      </c>
      <c r="D2138" s="16"/>
      <c r="E2138" s="217">
        <v>9166.67</v>
      </c>
      <c r="F2138" s="16">
        <f t="shared" si="66"/>
        <v>36666.640000000014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</row>
    <row r="2139" spans="1:26" ht="15.75" customHeight="1" x14ac:dyDescent="0.25">
      <c r="A2139" s="23" t="s">
        <v>1175</v>
      </c>
      <c r="B2139" s="23" t="s">
        <v>511</v>
      </c>
      <c r="C2139" s="16" t="s">
        <v>1153</v>
      </c>
      <c r="D2139" s="16"/>
      <c r="E2139" s="217">
        <v>9166.67</v>
      </c>
      <c r="F2139" s="16">
        <f t="shared" si="66"/>
        <v>27499.970000000016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</row>
    <row r="2140" spans="1:26" ht="15.75" customHeight="1" x14ac:dyDescent="0.25">
      <c r="A2140" s="23" t="s">
        <v>1176</v>
      </c>
      <c r="B2140" s="23" t="s">
        <v>4</v>
      </c>
      <c r="C2140" s="16" t="s">
        <v>1153</v>
      </c>
      <c r="D2140" s="16"/>
      <c r="E2140" s="217">
        <v>9166.67</v>
      </c>
      <c r="F2140" s="16">
        <f t="shared" si="66"/>
        <v>18333.300000000017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</row>
    <row r="2141" spans="1:26" ht="15.75" customHeight="1" x14ac:dyDescent="0.25">
      <c r="A2141" s="23" t="s">
        <v>1232</v>
      </c>
      <c r="B2141" s="23" t="s">
        <v>5</v>
      </c>
      <c r="C2141" s="16" t="s">
        <v>1153</v>
      </c>
      <c r="D2141" s="16"/>
      <c r="E2141" s="217">
        <v>9166.67</v>
      </c>
      <c r="F2141" s="16">
        <f t="shared" si="66"/>
        <v>9166.6300000000174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</row>
    <row r="2142" spans="1:26" ht="15.75" customHeight="1" x14ac:dyDescent="0.25">
      <c r="A2142" s="23" t="s">
        <v>1178</v>
      </c>
      <c r="B2142" s="23" t="s">
        <v>6</v>
      </c>
      <c r="C2142" s="16" t="s">
        <v>1153</v>
      </c>
      <c r="D2142" s="16"/>
      <c r="E2142" s="217">
        <v>9166.67</v>
      </c>
      <c r="F2142" s="16">
        <f t="shared" si="66"/>
        <v>-3.9999999982683221E-2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</row>
    <row r="2143" spans="1:26" ht="15.75" customHeight="1" x14ac:dyDescent="0.25">
      <c r="A2143" s="44" t="s">
        <v>1179</v>
      </c>
      <c r="B2143" s="44" t="s">
        <v>596</v>
      </c>
      <c r="C2143" s="52" t="s">
        <v>1686</v>
      </c>
      <c r="D2143" s="16">
        <v>150000</v>
      </c>
      <c r="E2143" s="217"/>
      <c r="F2143" s="16">
        <f t="shared" si="66"/>
        <v>149999.96000000002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</row>
    <row r="2144" spans="1:26" ht="15.75" customHeight="1" x14ac:dyDescent="0.25">
      <c r="A2144" s="23" t="s">
        <v>1179</v>
      </c>
      <c r="B2144" s="23" t="s">
        <v>761</v>
      </c>
      <c r="C2144" s="16" t="s">
        <v>1685</v>
      </c>
      <c r="D2144" s="16">
        <v>15000</v>
      </c>
      <c r="E2144" s="217"/>
      <c r="F2144" s="16">
        <f t="shared" si="66"/>
        <v>164999.96000000002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</row>
    <row r="2145" spans="1:26" ht="15.75" customHeight="1" x14ac:dyDescent="0.25">
      <c r="A2145" s="23" t="s">
        <v>1185</v>
      </c>
      <c r="B2145" s="23" t="s">
        <v>1186</v>
      </c>
      <c r="C2145" s="16" t="s">
        <v>1153</v>
      </c>
      <c r="D2145" s="16"/>
      <c r="E2145" s="217">
        <v>13750</v>
      </c>
      <c r="F2145" s="16">
        <f t="shared" si="66"/>
        <v>151249.96000000002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</row>
    <row r="2146" spans="1:26" ht="15.75" customHeight="1" x14ac:dyDescent="0.25">
      <c r="A2146" s="23" t="s">
        <v>1234</v>
      </c>
      <c r="B2146" s="23" t="s">
        <v>1202</v>
      </c>
      <c r="C2146" s="16" t="s">
        <v>1153</v>
      </c>
      <c r="D2146" s="16"/>
      <c r="E2146" s="217">
        <v>13750</v>
      </c>
      <c r="F2146" s="16">
        <f t="shared" si="66"/>
        <v>137499.96000000002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</row>
    <row r="2147" spans="1:26" ht="15.75" customHeight="1" x14ac:dyDescent="0.25">
      <c r="A2147" s="44" t="s">
        <v>1235</v>
      </c>
      <c r="B2147" s="44" t="s">
        <v>596</v>
      </c>
      <c r="C2147" s="52" t="s">
        <v>56</v>
      </c>
      <c r="D2147" s="16"/>
      <c r="E2147" s="217">
        <v>13750</v>
      </c>
      <c r="F2147" s="16">
        <f t="shared" si="66"/>
        <v>123749.96000000002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</row>
    <row r="2148" spans="1:26" ht="15.75" customHeight="1" x14ac:dyDescent="0.25">
      <c r="A2148" s="23" t="s">
        <v>1188</v>
      </c>
      <c r="B2148" s="23" t="s">
        <v>1189</v>
      </c>
      <c r="C2148" s="16" t="s">
        <v>1153</v>
      </c>
      <c r="D2148" s="16"/>
      <c r="E2148" s="217">
        <v>13750</v>
      </c>
      <c r="F2148" s="16">
        <f t="shared" si="66"/>
        <v>109999.96000000002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</row>
    <row r="2149" spans="1:26" ht="15.75" customHeight="1" x14ac:dyDescent="0.25">
      <c r="A2149" s="23" t="s">
        <v>1190</v>
      </c>
      <c r="B2149" s="23" t="s">
        <v>1157</v>
      </c>
      <c r="C2149" s="16" t="s">
        <v>1153</v>
      </c>
      <c r="D2149" s="16"/>
      <c r="E2149" s="217">
        <v>13750</v>
      </c>
      <c r="F2149" s="16">
        <f t="shared" si="66"/>
        <v>96249.960000000021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</row>
    <row r="2150" spans="1:26" ht="15.75" customHeight="1" x14ac:dyDescent="0.25">
      <c r="A2150" s="23" t="s">
        <v>1191</v>
      </c>
      <c r="B2150" s="23" t="s">
        <v>1159</v>
      </c>
      <c r="C2150" s="16" t="s">
        <v>1153</v>
      </c>
      <c r="D2150" s="16"/>
      <c r="E2150" s="217">
        <v>13750</v>
      </c>
      <c r="F2150" s="16">
        <f t="shared" si="66"/>
        <v>82499.960000000021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</row>
    <row r="2151" spans="1:26" ht="15.75" customHeight="1" x14ac:dyDescent="0.25">
      <c r="A2151" s="23" t="s">
        <v>1192</v>
      </c>
      <c r="B2151" s="23" t="s">
        <v>1161</v>
      </c>
      <c r="C2151" s="16" t="s">
        <v>1153</v>
      </c>
      <c r="D2151" s="16"/>
      <c r="E2151" s="217">
        <v>13750</v>
      </c>
      <c r="F2151" s="16">
        <f t="shared" si="66"/>
        <v>68749.960000000021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</row>
    <row r="2152" spans="1:26" ht="15.75" customHeight="1" x14ac:dyDescent="0.25">
      <c r="A2152" s="23" t="s">
        <v>1193</v>
      </c>
      <c r="B2152" s="23" t="s">
        <v>1194</v>
      </c>
      <c r="C2152" s="16" t="s">
        <v>1153</v>
      </c>
      <c r="D2152" s="16"/>
      <c r="E2152" s="217">
        <v>13750</v>
      </c>
      <c r="F2152" s="16">
        <f t="shared" si="66"/>
        <v>54999.960000000021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</row>
    <row r="2153" spans="1:26" ht="15.75" customHeight="1" x14ac:dyDescent="0.25">
      <c r="A2153" s="23" t="s">
        <v>1195</v>
      </c>
      <c r="B2153" s="23" t="s">
        <v>1196</v>
      </c>
      <c r="C2153" s="16" t="s">
        <v>1153</v>
      </c>
      <c r="D2153" s="16"/>
      <c r="E2153" s="217">
        <v>13750</v>
      </c>
      <c r="F2153" s="16">
        <f t="shared" si="66"/>
        <v>41249.960000000021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</row>
    <row r="2154" spans="1:26" ht="15.75" customHeight="1" x14ac:dyDescent="0.25">
      <c r="A2154" s="23" t="s">
        <v>1197</v>
      </c>
      <c r="B2154" s="23" t="s">
        <v>1167</v>
      </c>
      <c r="C2154" s="16" t="s">
        <v>1153</v>
      </c>
      <c r="D2154" s="16"/>
      <c r="E2154" s="217">
        <v>13750</v>
      </c>
      <c r="F2154" s="16">
        <f t="shared" si="66"/>
        <v>27499.960000000021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</row>
    <row r="2155" spans="1:26" ht="15.75" customHeight="1" x14ac:dyDescent="0.25">
      <c r="A2155" s="23" t="s">
        <v>1198</v>
      </c>
      <c r="B2155" s="23" t="s">
        <v>1169</v>
      </c>
      <c r="C2155" s="16" t="s">
        <v>1153</v>
      </c>
      <c r="D2155" s="16"/>
      <c r="E2155" s="217">
        <v>13750</v>
      </c>
      <c r="F2155" s="16">
        <f t="shared" si="66"/>
        <v>13749.960000000021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</row>
    <row r="2156" spans="1:26" ht="15.75" customHeight="1" x14ac:dyDescent="0.25">
      <c r="A2156" s="23" t="s">
        <v>1199</v>
      </c>
      <c r="B2156" s="23" t="s">
        <v>1184</v>
      </c>
      <c r="C2156" s="16" t="s">
        <v>1153</v>
      </c>
      <c r="D2156" s="16"/>
      <c r="E2156" s="217">
        <v>13750</v>
      </c>
      <c r="F2156" s="16">
        <f t="shared" si="66"/>
        <v>-3.9999999979045242E-2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</row>
    <row r="2157" spans="1:26" ht="15.75" customHeight="1" x14ac:dyDescent="0.25">
      <c r="A2157" s="44" t="s">
        <v>1405</v>
      </c>
      <c r="B2157" s="44" t="s">
        <v>593</v>
      </c>
      <c r="C2157" s="52" t="s">
        <v>1687</v>
      </c>
      <c r="D2157" s="16">
        <v>12000</v>
      </c>
      <c r="E2157" s="217"/>
      <c r="F2157" s="16">
        <f t="shared" si="66"/>
        <v>11999.960000000021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</row>
    <row r="2158" spans="1:26" ht="15.75" customHeight="1" x14ac:dyDescent="0.25">
      <c r="A2158" s="23" t="s">
        <v>1405</v>
      </c>
      <c r="B2158" s="23" t="s">
        <v>761</v>
      </c>
      <c r="C2158" s="16" t="s">
        <v>1685</v>
      </c>
      <c r="D2158" s="16">
        <v>600</v>
      </c>
      <c r="E2158" s="217"/>
      <c r="F2158" s="16">
        <f t="shared" si="66"/>
        <v>12599.960000000021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</row>
    <row r="2159" spans="1:26" ht="15.75" customHeight="1" x14ac:dyDescent="0.25">
      <c r="A2159" s="231">
        <v>44085</v>
      </c>
      <c r="B2159" s="44" t="s">
        <v>593</v>
      </c>
      <c r="C2159" s="52" t="s">
        <v>830</v>
      </c>
      <c r="D2159" s="16">
        <v>5900</v>
      </c>
      <c r="E2159" s="217"/>
      <c r="F2159" s="16">
        <f t="shared" si="66"/>
        <v>18499.960000000021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</row>
    <row r="2160" spans="1:26" ht="15.75" customHeight="1" x14ac:dyDescent="0.25">
      <c r="A2160" s="231">
        <v>44085</v>
      </c>
      <c r="B2160" s="23" t="s">
        <v>761</v>
      </c>
      <c r="C2160" s="16" t="s">
        <v>1685</v>
      </c>
      <c r="D2160" s="16">
        <v>295</v>
      </c>
      <c r="E2160" s="217"/>
      <c r="F2160" s="16">
        <f t="shared" si="66"/>
        <v>18794.960000000021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</row>
    <row r="2161" spans="1:26" ht="15.75" customHeight="1" x14ac:dyDescent="0.25">
      <c r="A2161" s="231">
        <v>44024</v>
      </c>
      <c r="B2161" s="44" t="s">
        <v>593</v>
      </c>
      <c r="C2161" s="52" t="s">
        <v>1688</v>
      </c>
      <c r="D2161" s="16">
        <v>8000</v>
      </c>
      <c r="E2161" s="217"/>
      <c r="F2161" s="16">
        <f t="shared" si="66"/>
        <v>26794.960000000021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</row>
    <row r="2162" spans="1:26" ht="15.75" customHeight="1" x14ac:dyDescent="0.25">
      <c r="A2162" s="231">
        <v>44024</v>
      </c>
      <c r="B2162" s="23" t="s">
        <v>761</v>
      </c>
      <c r="C2162" s="16" t="s">
        <v>1685</v>
      </c>
      <c r="D2162" s="16">
        <v>400</v>
      </c>
      <c r="E2162" s="217"/>
      <c r="F2162" s="16">
        <f t="shared" si="66"/>
        <v>27194.960000000021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</row>
    <row r="2163" spans="1:26" ht="15.75" customHeight="1" x14ac:dyDescent="0.25">
      <c r="A2163" s="23" t="s">
        <v>1200</v>
      </c>
      <c r="B2163" s="23" t="s">
        <v>1186</v>
      </c>
      <c r="C2163" s="16" t="s">
        <v>1153</v>
      </c>
      <c r="D2163" s="16"/>
      <c r="E2163" s="217">
        <v>3132.5</v>
      </c>
      <c r="F2163" s="16">
        <f t="shared" si="66"/>
        <v>24062.460000000021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</row>
    <row r="2164" spans="1:26" ht="15.75" customHeight="1" x14ac:dyDescent="0.25">
      <c r="A2164" s="23" t="s">
        <v>1201</v>
      </c>
      <c r="B2164" s="23" t="s">
        <v>1202</v>
      </c>
      <c r="C2164" s="16" t="s">
        <v>1153</v>
      </c>
      <c r="D2164" s="16"/>
      <c r="E2164" s="217">
        <v>3132.5</v>
      </c>
      <c r="F2164" s="16">
        <f t="shared" si="66"/>
        <v>20929.960000000021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</row>
    <row r="2165" spans="1:26" ht="15.75" customHeight="1" x14ac:dyDescent="0.25">
      <c r="A2165" s="23" t="s">
        <v>1203</v>
      </c>
      <c r="B2165" s="23" t="s">
        <v>1203</v>
      </c>
      <c r="C2165" s="16" t="s">
        <v>1153</v>
      </c>
      <c r="D2165" s="16"/>
      <c r="E2165" s="217">
        <v>3132.5</v>
      </c>
      <c r="F2165" s="16">
        <f t="shared" si="66"/>
        <v>17797.460000000021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</row>
    <row r="2166" spans="1:26" ht="15.75" customHeight="1" x14ac:dyDescent="0.25">
      <c r="A2166" s="23" t="s">
        <v>1204</v>
      </c>
      <c r="B2166" s="23" t="s">
        <v>1204</v>
      </c>
      <c r="C2166" s="16" t="s">
        <v>1153</v>
      </c>
      <c r="D2166" s="16"/>
      <c r="E2166" s="217">
        <v>3132.5</v>
      </c>
      <c r="F2166" s="16">
        <f t="shared" si="66"/>
        <v>14664.960000000021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</row>
    <row r="2167" spans="1:26" ht="15.75" customHeight="1" x14ac:dyDescent="0.25">
      <c r="A2167" s="23" t="s">
        <v>1205</v>
      </c>
      <c r="B2167" s="23" t="s">
        <v>1205</v>
      </c>
      <c r="C2167" s="16" t="s">
        <v>1153</v>
      </c>
      <c r="D2167" s="16"/>
      <c r="E2167" s="217">
        <v>3132.5</v>
      </c>
      <c r="F2167" s="16">
        <f t="shared" si="66"/>
        <v>11532.460000000021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</row>
    <row r="2168" spans="1:26" ht="15.75" customHeight="1" x14ac:dyDescent="0.25">
      <c r="A2168" s="23" t="s">
        <v>1206</v>
      </c>
      <c r="B2168" s="23" t="s">
        <v>1206</v>
      </c>
      <c r="C2168" s="16" t="s">
        <v>1153</v>
      </c>
      <c r="D2168" s="16"/>
      <c r="E2168" s="217">
        <v>3132.5</v>
      </c>
      <c r="F2168" s="16">
        <f t="shared" si="66"/>
        <v>8399.960000000021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</row>
    <row r="2169" spans="1:26" ht="15.75" customHeight="1" x14ac:dyDescent="0.25">
      <c r="A2169" s="23" t="s">
        <v>1208</v>
      </c>
      <c r="B2169" s="23" t="s">
        <v>1208</v>
      </c>
      <c r="C2169" s="16" t="s">
        <v>1153</v>
      </c>
      <c r="D2169" s="16"/>
      <c r="E2169" s="217">
        <v>3132.5</v>
      </c>
      <c r="F2169" s="16">
        <f t="shared" si="66"/>
        <v>5267.460000000021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</row>
    <row r="2170" spans="1:26" ht="15.75" customHeight="1" x14ac:dyDescent="0.25">
      <c r="A2170" s="225">
        <v>44508</v>
      </c>
      <c r="B2170" s="44" t="s">
        <v>596</v>
      </c>
      <c r="C2170" s="16" t="s">
        <v>830</v>
      </c>
      <c r="D2170" s="16">
        <v>180000</v>
      </c>
      <c r="E2170" s="217"/>
      <c r="F2170" s="16">
        <f t="shared" si="66"/>
        <v>185267.46000000002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</row>
    <row r="2171" spans="1:26" ht="15.75" customHeight="1" x14ac:dyDescent="0.25">
      <c r="A2171" s="225">
        <v>44508</v>
      </c>
      <c r="B2171" s="23" t="s">
        <v>761</v>
      </c>
      <c r="C2171" s="16" t="s">
        <v>1685</v>
      </c>
      <c r="D2171" s="16">
        <v>18000</v>
      </c>
      <c r="E2171" s="217"/>
      <c r="F2171" s="16">
        <f t="shared" si="66"/>
        <v>203267.46000000002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</row>
    <row r="2172" spans="1:26" ht="15.75" customHeight="1" x14ac:dyDescent="0.25">
      <c r="A2172" s="23" t="s">
        <v>1209</v>
      </c>
      <c r="B2172" s="23" t="s">
        <v>1209</v>
      </c>
      <c r="C2172" s="16" t="s">
        <v>1153</v>
      </c>
      <c r="D2172" s="16"/>
      <c r="E2172" s="217">
        <v>3132.5</v>
      </c>
      <c r="F2172" s="16">
        <f t="shared" si="66"/>
        <v>200134.96000000002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</row>
    <row r="2173" spans="1:26" ht="15.75" customHeight="1" x14ac:dyDescent="0.25">
      <c r="A2173" s="23" t="s">
        <v>1210</v>
      </c>
      <c r="B2173" s="23" t="s">
        <v>1210</v>
      </c>
      <c r="C2173" s="16" t="s">
        <v>1153</v>
      </c>
      <c r="D2173" s="16"/>
      <c r="E2173" s="217">
        <v>2134.96</v>
      </c>
      <c r="F2173" s="16">
        <f t="shared" si="66"/>
        <v>198000.00000000003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</row>
    <row r="2174" spans="1:26" ht="15.75" customHeight="1" x14ac:dyDescent="0.25">
      <c r="A2174" s="44" t="s">
        <v>1212</v>
      </c>
      <c r="B2174" s="44" t="s">
        <v>1212</v>
      </c>
      <c r="C2174" s="16" t="s">
        <v>1153</v>
      </c>
      <c r="D2174" s="16"/>
      <c r="E2174" s="217">
        <v>16500</v>
      </c>
      <c r="F2174" s="16">
        <f t="shared" si="66"/>
        <v>181500.00000000003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</row>
    <row r="2175" spans="1:26" ht="15.75" customHeight="1" x14ac:dyDescent="0.25">
      <c r="A2175" s="44" t="s">
        <v>1213</v>
      </c>
      <c r="B2175" s="44" t="s">
        <v>1213</v>
      </c>
      <c r="C2175" s="16" t="s">
        <v>1153</v>
      </c>
      <c r="D2175" s="16"/>
      <c r="E2175" s="217">
        <v>16500</v>
      </c>
      <c r="F2175" s="16">
        <f t="shared" si="66"/>
        <v>165000.00000000003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</row>
    <row r="2176" spans="1:26" ht="15.75" customHeight="1" x14ac:dyDescent="0.25">
      <c r="A2176" s="23" t="s">
        <v>1214</v>
      </c>
      <c r="B2176" s="23" t="s">
        <v>1214</v>
      </c>
      <c r="C2176" s="16" t="s">
        <v>1153</v>
      </c>
      <c r="D2176" s="16"/>
      <c r="E2176" s="217">
        <v>16500</v>
      </c>
      <c r="F2176" s="16">
        <f t="shared" si="66"/>
        <v>148500.00000000003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</row>
    <row r="2177" spans="1:26" ht="15.75" customHeight="1" x14ac:dyDescent="0.25">
      <c r="A2177" s="223">
        <v>44583</v>
      </c>
      <c r="B2177" s="223">
        <v>44583</v>
      </c>
      <c r="C2177" s="16" t="s">
        <v>1153</v>
      </c>
      <c r="D2177" s="16"/>
      <c r="E2177" s="217">
        <v>16500</v>
      </c>
      <c r="F2177" s="16">
        <f t="shared" si="66"/>
        <v>132000.00000000003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</row>
    <row r="2178" spans="1:26" ht="15.75" customHeight="1" x14ac:dyDescent="0.25">
      <c r="A2178" s="223">
        <v>44614</v>
      </c>
      <c r="B2178" s="223">
        <v>44614</v>
      </c>
      <c r="C2178" s="16" t="s">
        <v>1153</v>
      </c>
      <c r="D2178" s="16"/>
      <c r="E2178" s="217">
        <v>16500</v>
      </c>
      <c r="F2178" s="16">
        <f t="shared" si="66"/>
        <v>115500.00000000003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</row>
    <row r="2179" spans="1:26" ht="15.75" customHeight="1" x14ac:dyDescent="0.25">
      <c r="A2179" s="223">
        <v>44642</v>
      </c>
      <c r="B2179" s="223">
        <v>44642</v>
      </c>
      <c r="C2179" s="16" t="s">
        <v>1153</v>
      </c>
      <c r="D2179" s="16"/>
      <c r="E2179" s="217">
        <v>16500</v>
      </c>
      <c r="F2179" s="16">
        <f t="shared" si="66"/>
        <v>99000.000000000029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</row>
    <row r="2180" spans="1:26" ht="15.75" customHeight="1" x14ac:dyDescent="0.25">
      <c r="A2180" s="223">
        <v>44673</v>
      </c>
      <c r="B2180" s="223">
        <v>44673</v>
      </c>
      <c r="C2180" s="16" t="s">
        <v>1153</v>
      </c>
      <c r="D2180" s="16"/>
      <c r="E2180" s="217">
        <v>16500</v>
      </c>
      <c r="F2180" s="16">
        <f t="shared" si="66"/>
        <v>82500.000000000029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</row>
    <row r="2181" spans="1:26" ht="15.75" customHeight="1" x14ac:dyDescent="0.25">
      <c r="A2181" s="229">
        <v>44682</v>
      </c>
      <c r="B2181" s="228">
        <v>44682</v>
      </c>
      <c r="C2181" s="16" t="s">
        <v>1153</v>
      </c>
      <c r="D2181" s="16"/>
      <c r="E2181" s="230">
        <v>16500</v>
      </c>
      <c r="F2181" s="16">
        <f t="shared" si="66"/>
        <v>66000.000000000029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</row>
    <row r="2182" spans="1:26" ht="15.75" customHeight="1" x14ac:dyDescent="0.25">
      <c r="A2182" s="228">
        <v>44713</v>
      </c>
      <c r="B2182" s="228">
        <v>44713</v>
      </c>
      <c r="C2182" s="16" t="s">
        <v>1153</v>
      </c>
      <c r="D2182" s="16"/>
      <c r="E2182" s="230">
        <v>16500</v>
      </c>
      <c r="F2182" s="16">
        <f t="shared" si="66"/>
        <v>49500.000000000029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</row>
    <row r="2183" spans="1:26" ht="15.75" customHeight="1" x14ac:dyDescent="0.25">
      <c r="A2183" s="228">
        <v>44743</v>
      </c>
      <c r="B2183" s="228">
        <v>44743</v>
      </c>
      <c r="C2183" s="16" t="s">
        <v>1153</v>
      </c>
      <c r="D2183" s="16"/>
      <c r="E2183" s="230">
        <v>16500</v>
      </c>
      <c r="F2183" s="16">
        <f t="shared" si="66"/>
        <v>33000.000000000029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</row>
    <row r="2184" spans="1:26" ht="15.75" customHeight="1" x14ac:dyDescent="0.25">
      <c r="A2184" s="228">
        <v>44774</v>
      </c>
      <c r="B2184" s="228">
        <v>44774</v>
      </c>
      <c r="C2184" s="16" t="s">
        <v>1153</v>
      </c>
      <c r="D2184" s="16"/>
      <c r="E2184" s="230">
        <v>16500</v>
      </c>
      <c r="F2184" s="16">
        <f t="shared" si="66"/>
        <v>16500.000000000029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</row>
    <row r="2185" spans="1:26" ht="15.75" customHeight="1" x14ac:dyDescent="0.25">
      <c r="A2185" s="40" t="s">
        <v>1292</v>
      </c>
      <c r="B2185" s="64" t="s">
        <v>1292</v>
      </c>
      <c r="C2185" s="16" t="s">
        <v>1153</v>
      </c>
      <c r="D2185" s="43"/>
      <c r="E2185" s="230">
        <v>16500</v>
      </c>
      <c r="F2185" s="16">
        <f t="shared" si="66"/>
        <v>2.9103830456733704E-11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</row>
    <row r="2186" spans="1:26" ht="15.75" customHeight="1" x14ac:dyDescent="0.25">
      <c r="A2186" s="248">
        <v>44751</v>
      </c>
      <c r="B2186" s="64" t="s">
        <v>596</v>
      </c>
      <c r="C2186" s="64" t="s">
        <v>830</v>
      </c>
      <c r="D2186" s="43">
        <v>130000</v>
      </c>
      <c r="E2186" s="217"/>
      <c r="F2186" s="16">
        <f t="shared" si="66"/>
        <v>130000.00000000003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</row>
    <row r="2187" spans="1:26" ht="15.75" customHeight="1" x14ac:dyDescent="0.25">
      <c r="A2187" s="248">
        <v>44751</v>
      </c>
      <c r="B2187" s="23" t="s">
        <v>761</v>
      </c>
      <c r="C2187" s="43" t="s">
        <v>1689</v>
      </c>
      <c r="D2187" s="43">
        <v>13000</v>
      </c>
      <c r="E2187" s="217"/>
      <c r="F2187" s="16">
        <f t="shared" si="66"/>
        <v>143000.00000000003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</row>
    <row r="2188" spans="1:26" ht="15.75" customHeight="1" x14ac:dyDescent="0.25">
      <c r="A2188" s="238">
        <v>44866</v>
      </c>
      <c r="B2188" s="238">
        <v>44866</v>
      </c>
      <c r="C2188" s="16" t="s">
        <v>1153</v>
      </c>
      <c r="D2188" s="16"/>
      <c r="E2188" s="249">
        <v>11916.67</v>
      </c>
      <c r="F2188" s="16">
        <f t="shared" si="66"/>
        <v>131083.33000000002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</row>
    <row r="2189" spans="1:26" ht="15.75" customHeight="1" x14ac:dyDescent="0.25">
      <c r="A2189" s="238">
        <v>44896</v>
      </c>
      <c r="B2189" s="238">
        <v>44896</v>
      </c>
      <c r="C2189" s="16" t="s">
        <v>1153</v>
      </c>
      <c r="D2189" s="16"/>
      <c r="E2189" s="249">
        <v>11916.67</v>
      </c>
      <c r="F2189" s="16">
        <f t="shared" si="66"/>
        <v>119166.66000000002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</row>
    <row r="2190" spans="1:26" ht="15.75" customHeight="1" x14ac:dyDescent="0.25">
      <c r="A2190" s="23"/>
      <c r="B2190" s="23"/>
      <c r="C2190" s="16"/>
      <c r="D2190" s="16"/>
      <c r="E2190" s="217"/>
      <c r="F2190" s="16">
        <f t="shared" si="66"/>
        <v>119166.66000000002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</row>
    <row r="2191" spans="1:26" ht="15.75" customHeight="1" x14ac:dyDescent="0.25">
      <c r="A2191" s="23"/>
      <c r="B2191" s="23"/>
      <c r="C2191" s="16"/>
      <c r="D2191" s="16"/>
      <c r="E2191" s="217"/>
      <c r="F2191" s="16">
        <f t="shared" si="66"/>
        <v>119166.66000000002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</row>
    <row r="2192" spans="1:26" ht="15.75" customHeight="1" x14ac:dyDescent="0.25">
      <c r="A2192" s="23"/>
      <c r="B2192" s="23"/>
      <c r="C2192" s="16"/>
      <c r="D2192" s="16"/>
      <c r="E2192" s="217"/>
      <c r="F2192" s="16">
        <f t="shared" si="66"/>
        <v>119166.66000000002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</row>
    <row r="2193" spans="1:26" ht="15.75" customHeight="1" x14ac:dyDescent="0.25">
      <c r="A2193" s="23"/>
      <c r="B2193" s="23"/>
      <c r="C2193" s="16"/>
      <c r="D2193" s="16">
        <f t="shared" ref="D2193:E2193" si="67">SUM(D2129:D2145)</f>
        <v>275000</v>
      </c>
      <c r="E2193" s="217">
        <f t="shared" si="67"/>
        <v>123750.04</v>
      </c>
      <c r="F2193" s="16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</row>
    <row r="2194" spans="1:26" ht="15.75" customHeight="1" x14ac:dyDescent="0.25">
      <c r="A2194" s="23"/>
      <c r="B2194" s="23"/>
      <c r="C2194" s="16"/>
      <c r="D2194" s="16"/>
      <c r="E2194" s="222" t="s">
        <v>12</v>
      </c>
      <c r="F2194" s="218">
        <f>F2192</f>
        <v>119166.66000000002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</row>
    <row r="2195" spans="1:26" ht="15.75" customHeight="1" x14ac:dyDescent="0.25">
      <c r="A2195" s="23"/>
      <c r="B2195" s="23"/>
      <c r="C2195" s="16"/>
      <c r="D2195" s="16"/>
      <c r="E2195" s="217"/>
      <c r="F2195" s="218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</row>
    <row r="2196" spans="1:26" ht="15.75" customHeight="1" x14ac:dyDescent="0.25">
      <c r="A2196" s="23"/>
      <c r="B2196" s="23"/>
      <c r="C2196" s="16"/>
      <c r="D2196" s="16"/>
      <c r="E2196" s="217"/>
      <c r="F2196" s="218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</row>
    <row r="2197" spans="1:26" ht="15.75" customHeight="1" x14ac:dyDescent="0.25">
      <c r="A2197" s="23"/>
      <c r="B2197" s="23"/>
      <c r="C2197" s="218" t="s">
        <v>1146</v>
      </c>
      <c r="D2197" s="16"/>
      <c r="E2197" s="217"/>
      <c r="F2197" s="16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</row>
    <row r="2198" spans="1:26" ht="15.75" customHeight="1" x14ac:dyDescent="0.25">
      <c r="A2198" s="219" t="s">
        <v>1147</v>
      </c>
      <c r="B2198" s="23"/>
      <c r="C2198" s="219" t="s">
        <v>52</v>
      </c>
      <c r="D2198" s="218" t="s">
        <v>1149</v>
      </c>
      <c r="E2198" s="222" t="s">
        <v>1353</v>
      </c>
      <c r="F2198" s="16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</row>
    <row r="2199" spans="1:26" ht="15.75" customHeight="1" x14ac:dyDescent="0.25">
      <c r="A2199" s="219" t="s">
        <v>549</v>
      </c>
      <c r="B2199" s="219" t="s">
        <v>550</v>
      </c>
      <c r="C2199" s="221" t="s">
        <v>551</v>
      </c>
      <c r="D2199" s="221" t="s">
        <v>552</v>
      </c>
      <c r="E2199" s="222" t="s">
        <v>553</v>
      </c>
      <c r="F2199" s="221" t="s">
        <v>554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</row>
    <row r="2200" spans="1:26" ht="15.75" customHeight="1" x14ac:dyDescent="0.25">
      <c r="A2200" s="23" t="s">
        <v>1325</v>
      </c>
      <c r="B2200" s="23" t="s">
        <v>593</v>
      </c>
      <c r="C2200" s="16" t="s">
        <v>1690</v>
      </c>
      <c r="D2200" s="16">
        <v>570000</v>
      </c>
      <c r="E2200" s="217"/>
      <c r="F2200" s="16">
        <f>D2200</f>
        <v>570000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</row>
    <row r="2201" spans="1:26" ht="15.75" customHeight="1" x14ac:dyDescent="0.25">
      <c r="A2201" s="23" t="s">
        <v>1325</v>
      </c>
      <c r="B2201" s="23" t="s">
        <v>761</v>
      </c>
      <c r="C2201" s="16" t="s">
        <v>1219</v>
      </c>
      <c r="D2201" s="16">
        <v>57000</v>
      </c>
      <c r="E2201" s="217"/>
      <c r="F2201" s="16">
        <f t="shared" ref="F2201:F2216" si="68">F2200+D2201-E2201</f>
        <v>627000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</row>
    <row r="2202" spans="1:26" ht="15.75" customHeight="1" x14ac:dyDescent="0.25">
      <c r="A2202" s="23" t="s">
        <v>1168</v>
      </c>
      <c r="B2202" s="23" t="s">
        <v>1169</v>
      </c>
      <c r="C2202" s="16" t="s">
        <v>1153</v>
      </c>
      <c r="D2202" s="16"/>
      <c r="E2202" s="217">
        <v>52520</v>
      </c>
      <c r="F2202" s="16">
        <f t="shared" si="68"/>
        <v>574480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</row>
    <row r="2203" spans="1:26" ht="15.75" customHeight="1" x14ac:dyDescent="0.25">
      <c r="A2203" s="23" t="s">
        <v>1248</v>
      </c>
      <c r="B2203" s="23" t="s">
        <v>1184</v>
      </c>
      <c r="C2203" s="16" t="s">
        <v>1153</v>
      </c>
      <c r="D2203" s="16"/>
      <c r="E2203" s="217">
        <v>52520</v>
      </c>
      <c r="F2203" s="16">
        <f t="shared" si="68"/>
        <v>521960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</row>
    <row r="2204" spans="1:26" ht="15.75" customHeight="1" x14ac:dyDescent="0.25">
      <c r="A2204" s="23" t="s">
        <v>1691</v>
      </c>
      <c r="B2204" s="23" t="s">
        <v>1186</v>
      </c>
      <c r="C2204" s="16" t="s">
        <v>1153</v>
      </c>
      <c r="D2204" s="16"/>
      <c r="E2204" s="217">
        <v>52250</v>
      </c>
      <c r="F2204" s="16">
        <f t="shared" si="68"/>
        <v>469710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</row>
    <row r="2205" spans="1:26" ht="15.75" customHeight="1" x14ac:dyDescent="0.25">
      <c r="A2205" s="23" t="s">
        <v>1226</v>
      </c>
      <c r="B2205" s="23" t="s">
        <v>1202</v>
      </c>
      <c r="C2205" s="16" t="s">
        <v>1153</v>
      </c>
      <c r="D2205" s="16"/>
      <c r="E2205" s="217">
        <v>52250</v>
      </c>
      <c r="F2205" s="16">
        <f t="shared" si="68"/>
        <v>417460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</row>
    <row r="2206" spans="1:26" ht="15.75" customHeight="1" x14ac:dyDescent="0.25">
      <c r="A2206" s="23" t="s">
        <v>1172</v>
      </c>
      <c r="B2206" s="23" t="s">
        <v>508</v>
      </c>
      <c r="C2206" s="16" t="s">
        <v>1153</v>
      </c>
      <c r="D2206" s="16"/>
      <c r="E2206" s="217">
        <v>52250</v>
      </c>
      <c r="F2206" s="16">
        <f t="shared" si="68"/>
        <v>365210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</row>
    <row r="2207" spans="1:26" ht="15.75" customHeight="1" x14ac:dyDescent="0.25">
      <c r="A2207" s="23" t="s">
        <v>1173</v>
      </c>
      <c r="B2207" s="23" t="s">
        <v>509</v>
      </c>
      <c r="C2207" s="16" t="s">
        <v>1153</v>
      </c>
      <c r="D2207" s="16"/>
      <c r="E2207" s="217">
        <v>52250</v>
      </c>
      <c r="F2207" s="16">
        <f t="shared" si="68"/>
        <v>312960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</row>
    <row r="2208" spans="1:26" ht="15.75" customHeight="1" x14ac:dyDescent="0.25">
      <c r="A2208" s="23" t="s">
        <v>1174</v>
      </c>
      <c r="B2208" s="23" t="s">
        <v>510</v>
      </c>
      <c r="C2208" s="16" t="s">
        <v>1153</v>
      </c>
      <c r="D2208" s="16"/>
      <c r="E2208" s="217">
        <v>52250</v>
      </c>
      <c r="F2208" s="16">
        <f t="shared" si="68"/>
        <v>260710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</row>
    <row r="2209" spans="1:26" ht="15.75" customHeight="1" x14ac:dyDescent="0.25">
      <c r="A2209" s="23" t="s">
        <v>1175</v>
      </c>
      <c r="B2209" s="23" t="s">
        <v>511</v>
      </c>
      <c r="C2209" s="16" t="s">
        <v>1153</v>
      </c>
      <c r="D2209" s="16"/>
      <c r="E2209" s="217">
        <v>52250</v>
      </c>
      <c r="F2209" s="16">
        <f t="shared" si="68"/>
        <v>208460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</row>
    <row r="2210" spans="1:26" ht="15.75" customHeight="1" x14ac:dyDescent="0.25">
      <c r="A2210" s="23" t="s">
        <v>1176</v>
      </c>
      <c r="B2210" s="23" t="s">
        <v>4</v>
      </c>
      <c r="C2210" s="16" t="s">
        <v>1153</v>
      </c>
      <c r="D2210" s="16"/>
      <c r="E2210" s="217">
        <v>52250</v>
      </c>
      <c r="F2210" s="16">
        <f t="shared" si="68"/>
        <v>156210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</row>
    <row r="2211" spans="1:26" ht="15.75" customHeight="1" x14ac:dyDescent="0.25">
      <c r="A2211" s="23" t="s">
        <v>1177</v>
      </c>
      <c r="B2211" s="23" t="s">
        <v>5</v>
      </c>
      <c r="C2211" s="16" t="s">
        <v>1153</v>
      </c>
      <c r="D2211" s="16"/>
      <c r="E2211" s="217">
        <v>52250</v>
      </c>
      <c r="F2211" s="16">
        <f t="shared" si="68"/>
        <v>103960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</row>
    <row r="2212" spans="1:26" ht="15.75" customHeight="1" x14ac:dyDescent="0.25">
      <c r="A2212" s="23" t="s">
        <v>1178</v>
      </c>
      <c r="B2212" s="23" t="s">
        <v>6</v>
      </c>
      <c r="C2212" s="16" t="s">
        <v>1153</v>
      </c>
      <c r="D2212" s="16"/>
      <c r="E2212" s="217">
        <v>52250</v>
      </c>
      <c r="F2212" s="16">
        <f t="shared" si="68"/>
        <v>51710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</row>
    <row r="2213" spans="1:26" ht="15.75" customHeight="1" x14ac:dyDescent="0.25">
      <c r="A2213" s="23" t="s">
        <v>1181</v>
      </c>
      <c r="B2213" s="23" t="s">
        <v>514</v>
      </c>
      <c r="C2213" s="16" t="s">
        <v>1153</v>
      </c>
      <c r="D2213" s="16"/>
      <c r="E2213" s="217">
        <v>51980</v>
      </c>
      <c r="F2213" s="16">
        <f t="shared" si="68"/>
        <v>-270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</row>
    <row r="2214" spans="1:26" ht="15.75" customHeight="1" x14ac:dyDescent="0.25">
      <c r="A2214" s="23"/>
      <c r="B2214" s="23"/>
      <c r="C2214" s="16"/>
      <c r="D2214" s="16"/>
      <c r="E2214" s="217"/>
      <c r="F2214" s="16">
        <f t="shared" si="68"/>
        <v>-270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</row>
    <row r="2215" spans="1:26" ht="15.75" customHeight="1" x14ac:dyDescent="0.25">
      <c r="A2215" s="23"/>
      <c r="B2215" s="23"/>
      <c r="C2215" s="16"/>
      <c r="D2215" s="16"/>
      <c r="E2215" s="217"/>
      <c r="F2215" s="16">
        <f t="shared" si="68"/>
        <v>-270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</row>
    <row r="2216" spans="1:26" ht="15.75" customHeight="1" x14ac:dyDescent="0.25">
      <c r="A2216" s="23"/>
      <c r="B2216" s="23"/>
      <c r="C2216" s="16"/>
      <c r="D2216" s="16"/>
      <c r="E2216" s="217"/>
      <c r="F2216" s="16">
        <f t="shared" si="68"/>
        <v>-270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</row>
    <row r="2217" spans="1:26" ht="15.75" customHeight="1" x14ac:dyDescent="0.25">
      <c r="A2217" s="23"/>
      <c r="B2217" s="23"/>
      <c r="C2217" s="16"/>
      <c r="D2217" s="16">
        <f t="shared" ref="D2217:E2217" si="69">SUM(D2200:D2216)</f>
        <v>627000</v>
      </c>
      <c r="E2217" s="217">
        <f t="shared" si="69"/>
        <v>627270</v>
      </c>
      <c r="F2217" s="16"/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</row>
    <row r="2218" spans="1:26" ht="15.75" customHeight="1" x14ac:dyDescent="0.25">
      <c r="A2218" s="23"/>
      <c r="B2218" s="23"/>
      <c r="C2218" s="16"/>
      <c r="D2218" s="16"/>
      <c r="E2218" s="222" t="s">
        <v>12</v>
      </c>
      <c r="F2218" s="218">
        <f>F2216</f>
        <v>-270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</row>
    <row r="2219" spans="1:26" ht="15.75" customHeight="1" x14ac:dyDescent="0.25">
      <c r="A2219" s="23"/>
      <c r="B2219" s="23"/>
      <c r="C2219" s="16"/>
      <c r="D2219" s="16"/>
      <c r="E2219" s="217"/>
      <c r="F2219" s="218"/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</row>
    <row r="2220" spans="1:26" ht="15.75" customHeight="1" x14ac:dyDescent="0.25">
      <c r="A2220" s="23"/>
      <c r="B2220" s="23"/>
      <c r="C2220" s="16"/>
      <c r="D2220" s="16"/>
      <c r="E2220" s="217"/>
      <c r="F2220" s="218"/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</row>
    <row r="2221" spans="1:26" ht="15.75" customHeight="1" x14ac:dyDescent="0.25">
      <c r="A2221" s="23"/>
      <c r="B2221" s="23"/>
      <c r="C2221" s="218" t="s">
        <v>1146</v>
      </c>
      <c r="D2221" s="16"/>
      <c r="E2221" s="217"/>
      <c r="F2221" s="16"/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</row>
    <row r="2222" spans="1:26" ht="15.75" customHeight="1" x14ac:dyDescent="0.25">
      <c r="A2222" s="219" t="s">
        <v>1147</v>
      </c>
      <c r="B2222" s="23"/>
      <c r="C2222" s="219" t="s">
        <v>1692</v>
      </c>
      <c r="D2222" s="218" t="s">
        <v>1149</v>
      </c>
      <c r="E2222" s="222" t="s">
        <v>1353</v>
      </c>
      <c r="F2222" s="16"/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</row>
    <row r="2223" spans="1:26" ht="15.75" customHeight="1" x14ac:dyDescent="0.25">
      <c r="A2223" s="219" t="s">
        <v>549</v>
      </c>
      <c r="B2223" s="219" t="s">
        <v>550</v>
      </c>
      <c r="C2223" s="221" t="s">
        <v>551</v>
      </c>
      <c r="D2223" s="221" t="s">
        <v>552</v>
      </c>
      <c r="E2223" s="222" t="s">
        <v>553</v>
      </c>
      <c r="F2223" s="221" t="s">
        <v>554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</row>
    <row r="2224" spans="1:26" ht="15.75" customHeight="1" x14ac:dyDescent="0.25">
      <c r="A2224" s="23">
        <v>43443</v>
      </c>
      <c r="B2224" s="23" t="s">
        <v>1693</v>
      </c>
      <c r="C2224" s="16" t="s">
        <v>1694</v>
      </c>
      <c r="D2224" s="16">
        <v>650000</v>
      </c>
      <c r="E2224" s="217"/>
      <c r="F2224" s="16">
        <f>D2224</f>
        <v>650000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</row>
    <row r="2225" spans="1:26" ht="15.75" customHeight="1" x14ac:dyDescent="0.25">
      <c r="A2225" s="23">
        <v>43443</v>
      </c>
      <c r="B2225" s="23" t="s">
        <v>761</v>
      </c>
      <c r="C2225" s="16" t="s">
        <v>1219</v>
      </c>
      <c r="D2225" s="16">
        <v>65000</v>
      </c>
      <c r="E2225" s="217"/>
      <c r="F2225" s="16">
        <f t="shared" ref="F2225:F2233" si="70">F2224+D2225-E2225</f>
        <v>715000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</row>
    <row r="2226" spans="1:26" ht="15.75" customHeight="1" x14ac:dyDescent="0.25">
      <c r="A2226" s="23" t="s">
        <v>1168</v>
      </c>
      <c r="B2226" s="23" t="s">
        <v>761</v>
      </c>
      <c r="C2226" s="16" t="s">
        <v>1153</v>
      </c>
      <c r="D2226" s="16"/>
      <c r="E2226" s="217">
        <v>65000</v>
      </c>
      <c r="F2226" s="16">
        <f t="shared" si="70"/>
        <v>650000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</row>
    <row r="2227" spans="1:26" ht="15.75" customHeight="1" x14ac:dyDescent="0.25">
      <c r="A2227" s="23" t="s">
        <v>1222</v>
      </c>
      <c r="B2227" s="23" t="s">
        <v>596</v>
      </c>
      <c r="C2227" s="16" t="s">
        <v>1695</v>
      </c>
      <c r="D2227" s="16"/>
      <c r="E2227" s="217">
        <v>350000</v>
      </c>
      <c r="F2227" s="16">
        <f t="shared" si="70"/>
        <v>300000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</row>
    <row r="2228" spans="1:26" ht="15.75" customHeight="1" x14ac:dyDescent="0.25">
      <c r="A2228" s="23" t="s">
        <v>1569</v>
      </c>
      <c r="B2228" s="23" t="s">
        <v>550</v>
      </c>
      <c r="C2228" s="16" t="s">
        <v>1696</v>
      </c>
      <c r="D2228" s="16"/>
      <c r="E2228" s="217">
        <v>100000</v>
      </c>
      <c r="F2228" s="16">
        <f t="shared" si="70"/>
        <v>200000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</row>
    <row r="2229" spans="1:26" ht="15.75" customHeight="1" x14ac:dyDescent="0.25">
      <c r="A2229" s="23" t="s">
        <v>1418</v>
      </c>
      <c r="B2229" s="23" t="s">
        <v>593</v>
      </c>
      <c r="C2229" s="16" t="s">
        <v>1697</v>
      </c>
      <c r="D2229" s="16"/>
      <c r="E2229" s="217">
        <v>200000</v>
      </c>
      <c r="F2229" s="16">
        <f t="shared" si="70"/>
        <v>0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</row>
    <row r="2230" spans="1:26" ht="15.75" customHeight="1" x14ac:dyDescent="0.25">
      <c r="A2230" s="267">
        <v>44876</v>
      </c>
      <c r="B2230" s="24" t="s">
        <v>593</v>
      </c>
      <c r="C2230" s="23" t="s">
        <v>1692</v>
      </c>
      <c r="D2230" s="43">
        <v>2100000</v>
      </c>
      <c r="E2230" s="217"/>
      <c r="F2230" s="16">
        <f t="shared" si="70"/>
        <v>2100000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</row>
    <row r="2231" spans="1:26" ht="15.75" customHeight="1" x14ac:dyDescent="0.25">
      <c r="A2231" s="267">
        <v>44876</v>
      </c>
      <c r="B2231" s="24" t="s">
        <v>761</v>
      </c>
      <c r="C2231" s="43" t="s">
        <v>1698</v>
      </c>
      <c r="D2231" s="43">
        <v>315000</v>
      </c>
      <c r="E2231" s="217"/>
      <c r="F2231" s="16">
        <f t="shared" si="70"/>
        <v>2415000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</row>
    <row r="2232" spans="1:26" ht="15.75" customHeight="1" x14ac:dyDescent="0.25">
      <c r="A2232" s="23"/>
      <c r="B2232" s="23"/>
      <c r="C2232" s="16"/>
      <c r="D2232" s="43"/>
      <c r="E2232" s="217"/>
      <c r="F2232" s="16">
        <f t="shared" si="70"/>
        <v>2415000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</row>
    <row r="2233" spans="1:26" ht="15.75" customHeight="1" x14ac:dyDescent="0.25">
      <c r="A2233" s="23"/>
      <c r="B2233" s="23"/>
      <c r="C2233" s="16"/>
      <c r="D2233" s="16"/>
      <c r="E2233" s="217"/>
      <c r="F2233" s="16">
        <f t="shared" si="70"/>
        <v>2415000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</row>
    <row r="2234" spans="1:26" ht="15.75" customHeight="1" x14ac:dyDescent="0.25">
      <c r="A2234" s="23"/>
      <c r="B2234" s="23"/>
      <c r="C2234" s="16"/>
      <c r="D2234" s="16">
        <f t="shared" ref="D2234:E2234" si="71">SUM(D2224:D2233)</f>
        <v>3130000</v>
      </c>
      <c r="E2234" s="217">
        <f t="shared" si="71"/>
        <v>715000</v>
      </c>
      <c r="F2234" s="16"/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</row>
    <row r="2235" spans="1:26" ht="15.75" customHeight="1" x14ac:dyDescent="0.25">
      <c r="A2235" s="23"/>
      <c r="B2235" s="23"/>
      <c r="C2235" s="16"/>
      <c r="D2235" s="16"/>
      <c r="E2235" s="222" t="s">
        <v>12</v>
      </c>
      <c r="F2235" s="218">
        <f>F2233</f>
        <v>2415000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</row>
    <row r="2236" spans="1:26" ht="15.75" customHeight="1" x14ac:dyDescent="0.25">
      <c r="A2236" s="23"/>
      <c r="B2236" s="23"/>
      <c r="C2236" s="16"/>
      <c r="D2236" s="16"/>
      <c r="E2236" s="217"/>
      <c r="F2236" s="218"/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</row>
    <row r="2237" spans="1:26" ht="15.75" customHeight="1" x14ac:dyDescent="0.25">
      <c r="A2237" s="23"/>
      <c r="B2237" s="23"/>
      <c r="C2237" s="16"/>
      <c r="D2237" s="16"/>
      <c r="E2237" s="217"/>
      <c r="F2237" s="218"/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</row>
    <row r="2238" spans="1:26" ht="15.75" customHeight="1" x14ac:dyDescent="0.25">
      <c r="A2238" s="23"/>
      <c r="B2238" s="23"/>
      <c r="C2238" s="16"/>
      <c r="D2238" s="16"/>
      <c r="E2238" s="217"/>
      <c r="F2238" s="218"/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</row>
    <row r="2239" spans="1:26" ht="15.75" customHeight="1" x14ac:dyDescent="0.25">
      <c r="A2239" s="23"/>
      <c r="B2239" s="23"/>
      <c r="C2239" s="218" t="s">
        <v>1146</v>
      </c>
      <c r="D2239" s="16"/>
      <c r="E2239" s="217"/>
      <c r="F2239" s="16"/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</row>
    <row r="2240" spans="1:26" ht="15.75" customHeight="1" x14ac:dyDescent="0.25">
      <c r="A2240" s="219" t="s">
        <v>1147</v>
      </c>
      <c r="B2240" s="23" t="s">
        <v>42</v>
      </c>
      <c r="C2240" s="219" t="s">
        <v>40</v>
      </c>
      <c r="D2240" s="218" t="s">
        <v>1149</v>
      </c>
      <c r="E2240" s="222" t="s">
        <v>1353</v>
      </c>
      <c r="F2240" s="16"/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</row>
    <row r="2241" spans="1:26" ht="15.75" customHeight="1" x14ac:dyDescent="0.25">
      <c r="A2241" s="219" t="s">
        <v>549</v>
      </c>
      <c r="B2241" s="219" t="s">
        <v>550</v>
      </c>
      <c r="C2241" s="221" t="s">
        <v>551</v>
      </c>
      <c r="D2241" s="221" t="s">
        <v>552</v>
      </c>
      <c r="E2241" s="222" t="s">
        <v>553</v>
      </c>
      <c r="F2241" s="221" t="s">
        <v>554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</row>
    <row r="2242" spans="1:26" ht="15.75" customHeight="1" x14ac:dyDescent="0.25">
      <c r="A2242" s="23">
        <v>43443</v>
      </c>
      <c r="B2242" s="23" t="s">
        <v>1693</v>
      </c>
      <c r="C2242" s="16" t="s">
        <v>1699</v>
      </c>
      <c r="D2242" s="16">
        <v>109000</v>
      </c>
      <c r="E2242" s="217"/>
      <c r="F2242" s="16">
        <f>D2242</f>
        <v>109000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</row>
    <row r="2243" spans="1:26" ht="15.75" customHeight="1" x14ac:dyDescent="0.25">
      <c r="A2243" s="23">
        <v>43443</v>
      </c>
      <c r="B2243" s="23" t="s">
        <v>761</v>
      </c>
      <c r="C2243" s="16" t="s">
        <v>1700</v>
      </c>
      <c r="D2243" s="16">
        <v>5450</v>
      </c>
      <c r="E2243" s="217"/>
      <c r="F2243" s="16">
        <f t="shared" ref="F2243:F2312" si="72">F2242+D2243-E2243</f>
        <v>114450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</row>
    <row r="2244" spans="1:26" ht="15.75" customHeight="1" x14ac:dyDescent="0.25">
      <c r="A2244" s="23" t="s">
        <v>1168</v>
      </c>
      <c r="B2244" s="23" t="s">
        <v>1169</v>
      </c>
      <c r="C2244" s="16" t="s">
        <v>1153</v>
      </c>
      <c r="D2244" s="16"/>
      <c r="E2244" s="217">
        <v>38150</v>
      </c>
      <c r="F2244" s="16">
        <f t="shared" si="72"/>
        <v>76300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</row>
    <row r="2245" spans="1:26" ht="15.75" customHeight="1" x14ac:dyDescent="0.25">
      <c r="A2245" s="23" t="s">
        <v>1248</v>
      </c>
      <c r="B2245" s="23" t="s">
        <v>1184</v>
      </c>
      <c r="C2245" s="16" t="s">
        <v>1153</v>
      </c>
      <c r="D2245" s="16"/>
      <c r="E2245" s="217">
        <v>38150</v>
      </c>
      <c r="F2245" s="16">
        <f t="shared" si="72"/>
        <v>38150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</row>
    <row r="2246" spans="1:26" ht="15.75" customHeight="1" x14ac:dyDescent="0.25">
      <c r="A2246" s="23" t="s">
        <v>1225</v>
      </c>
      <c r="B2246" s="23" t="s">
        <v>1186</v>
      </c>
      <c r="C2246" s="16" t="s">
        <v>1153</v>
      </c>
      <c r="D2246" s="16"/>
      <c r="E2246" s="217">
        <v>38150</v>
      </c>
      <c r="F2246" s="16">
        <f t="shared" si="72"/>
        <v>0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</row>
    <row r="2247" spans="1:26" ht="15.75" customHeight="1" x14ac:dyDescent="0.25">
      <c r="A2247" s="23" t="s">
        <v>1226</v>
      </c>
      <c r="B2247" s="23" t="s">
        <v>1202</v>
      </c>
      <c r="C2247" s="16" t="s">
        <v>1153</v>
      </c>
      <c r="D2247" s="16"/>
      <c r="E2247" s="217">
        <v>36666.67</v>
      </c>
      <c r="F2247" s="16">
        <f t="shared" si="72"/>
        <v>-36666.67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</row>
    <row r="2248" spans="1:26" ht="15.75" customHeight="1" x14ac:dyDescent="0.25">
      <c r="A2248" s="23" t="s">
        <v>1226</v>
      </c>
      <c r="B2248" s="23" t="s">
        <v>593</v>
      </c>
      <c r="C2248" s="16" t="s">
        <v>1701</v>
      </c>
      <c r="D2248" s="16">
        <v>235000</v>
      </c>
      <c r="E2248" s="217"/>
      <c r="F2248" s="16">
        <f t="shared" si="72"/>
        <v>198333.33000000002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</row>
    <row r="2249" spans="1:26" ht="15.75" customHeight="1" x14ac:dyDescent="0.25">
      <c r="A2249" s="23" t="s">
        <v>1226</v>
      </c>
      <c r="B2249" s="23" t="s">
        <v>761</v>
      </c>
      <c r="C2249" s="16" t="s">
        <v>1700</v>
      </c>
      <c r="D2249" s="16">
        <v>23500</v>
      </c>
      <c r="E2249" s="217"/>
      <c r="F2249" s="16">
        <f t="shared" si="72"/>
        <v>221833.33000000002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</row>
    <row r="2250" spans="1:26" ht="15.75" customHeight="1" x14ac:dyDescent="0.25">
      <c r="A2250" s="23" t="s">
        <v>1172</v>
      </c>
      <c r="B2250" s="23" t="s">
        <v>508</v>
      </c>
      <c r="C2250" s="16" t="s">
        <v>1153</v>
      </c>
      <c r="D2250" s="16"/>
      <c r="E2250" s="217">
        <v>36666.67</v>
      </c>
      <c r="F2250" s="16">
        <f t="shared" si="72"/>
        <v>185166.66000000003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</row>
    <row r="2251" spans="1:26" ht="15.75" customHeight="1" x14ac:dyDescent="0.25">
      <c r="A2251" s="23" t="s">
        <v>1173</v>
      </c>
      <c r="B2251" s="23" t="s">
        <v>509</v>
      </c>
      <c r="C2251" s="16" t="s">
        <v>1153</v>
      </c>
      <c r="D2251" s="16"/>
      <c r="E2251" s="217">
        <v>36666.67</v>
      </c>
      <c r="F2251" s="16">
        <f t="shared" si="72"/>
        <v>148499.99000000005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</row>
    <row r="2252" spans="1:26" ht="15.75" customHeight="1" x14ac:dyDescent="0.25">
      <c r="A2252" s="23" t="s">
        <v>1174</v>
      </c>
      <c r="B2252" s="23" t="s">
        <v>510</v>
      </c>
      <c r="C2252" s="16" t="s">
        <v>1153</v>
      </c>
      <c r="D2252" s="16"/>
      <c r="E2252" s="217">
        <v>37125</v>
      </c>
      <c r="F2252" s="16">
        <f t="shared" si="72"/>
        <v>111374.99000000005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</row>
    <row r="2253" spans="1:26" ht="15.75" customHeight="1" x14ac:dyDescent="0.25">
      <c r="A2253" s="225">
        <v>43681</v>
      </c>
      <c r="B2253" s="44" t="s">
        <v>596</v>
      </c>
      <c r="C2253" s="52" t="s">
        <v>1702</v>
      </c>
      <c r="D2253" s="23">
        <v>200000</v>
      </c>
      <c r="E2253" s="217"/>
      <c r="F2253" s="16">
        <f t="shared" si="72"/>
        <v>311374.99000000005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</row>
    <row r="2254" spans="1:26" ht="15.75" customHeight="1" x14ac:dyDescent="0.25">
      <c r="A2254" s="225">
        <v>43681</v>
      </c>
      <c r="B2254" s="23" t="s">
        <v>761</v>
      </c>
      <c r="C2254" s="16" t="s">
        <v>1700</v>
      </c>
      <c r="D2254" s="16">
        <v>20000</v>
      </c>
      <c r="E2254" s="217"/>
      <c r="F2254" s="16">
        <f t="shared" si="72"/>
        <v>331374.99000000005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</row>
    <row r="2255" spans="1:26" ht="15.75" customHeight="1" x14ac:dyDescent="0.25">
      <c r="A2255" s="225">
        <v>43621</v>
      </c>
      <c r="B2255" s="44" t="s">
        <v>593</v>
      </c>
      <c r="C2255" s="52" t="s">
        <v>1703</v>
      </c>
      <c r="D2255" s="16">
        <v>54000</v>
      </c>
      <c r="E2255" s="217"/>
      <c r="F2255" s="16">
        <f t="shared" si="72"/>
        <v>385374.99000000005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</row>
    <row r="2256" spans="1:26" ht="15.75" customHeight="1" x14ac:dyDescent="0.25">
      <c r="A2256" s="23" t="s">
        <v>1175</v>
      </c>
      <c r="B2256" s="23" t="s">
        <v>511</v>
      </c>
      <c r="C2256" s="16" t="s">
        <v>1153</v>
      </c>
      <c r="D2256" s="16"/>
      <c r="E2256" s="217">
        <v>37125</v>
      </c>
      <c r="F2256" s="16">
        <f t="shared" si="72"/>
        <v>348249.99000000005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</row>
    <row r="2257" spans="1:26" ht="15.75" customHeight="1" x14ac:dyDescent="0.25">
      <c r="A2257" s="23" t="s">
        <v>1176</v>
      </c>
      <c r="B2257" s="23" t="s">
        <v>4</v>
      </c>
      <c r="C2257" s="16" t="s">
        <v>1153</v>
      </c>
      <c r="D2257" s="16"/>
      <c r="E2257" s="217">
        <v>37125</v>
      </c>
      <c r="F2257" s="16">
        <f t="shared" si="72"/>
        <v>311124.99000000005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</row>
    <row r="2258" spans="1:26" ht="15.75" customHeight="1" x14ac:dyDescent="0.25">
      <c r="A2258" s="23" t="s">
        <v>1177</v>
      </c>
      <c r="B2258" s="23" t="s">
        <v>5</v>
      </c>
      <c r="C2258" s="16" t="s">
        <v>1153</v>
      </c>
      <c r="D2258" s="16"/>
      <c r="E2258" s="217">
        <v>37125</v>
      </c>
      <c r="F2258" s="16">
        <f t="shared" si="72"/>
        <v>273999.99000000005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</row>
    <row r="2259" spans="1:26" ht="15.75" customHeight="1" x14ac:dyDescent="0.25">
      <c r="A2259" s="23" t="s">
        <v>1233</v>
      </c>
      <c r="B2259" s="23" t="s">
        <v>6</v>
      </c>
      <c r="C2259" s="16" t="s">
        <v>1153</v>
      </c>
      <c r="D2259" s="16"/>
      <c r="E2259" s="217">
        <v>82866.67</v>
      </c>
      <c r="F2259" s="16">
        <f t="shared" si="72"/>
        <v>191133.32000000007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</row>
    <row r="2260" spans="1:26" ht="15.75" customHeight="1" x14ac:dyDescent="0.25">
      <c r="A2260" s="225">
        <v>43622</v>
      </c>
      <c r="B2260" s="44" t="s">
        <v>596</v>
      </c>
      <c r="C2260" s="52" t="s">
        <v>1704</v>
      </c>
      <c r="D2260" s="16">
        <v>650000</v>
      </c>
      <c r="E2260" s="217"/>
      <c r="F2260" s="16">
        <f t="shared" si="72"/>
        <v>841133.32000000007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</row>
    <row r="2261" spans="1:26" ht="15.75" customHeight="1" x14ac:dyDescent="0.25">
      <c r="A2261" s="225">
        <v>43622</v>
      </c>
      <c r="B2261" s="23" t="s">
        <v>761</v>
      </c>
      <c r="C2261" s="16" t="s">
        <v>1700</v>
      </c>
      <c r="D2261" s="16">
        <v>65000</v>
      </c>
      <c r="E2261" s="217"/>
      <c r="F2261" s="16">
        <f t="shared" si="72"/>
        <v>906133.32000000007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</row>
    <row r="2262" spans="1:26" ht="15.75" customHeight="1" x14ac:dyDescent="0.25">
      <c r="A2262" s="23" t="s">
        <v>1181</v>
      </c>
      <c r="B2262" s="23" t="s">
        <v>514</v>
      </c>
      <c r="C2262" s="16" t="s">
        <v>1153</v>
      </c>
      <c r="D2262" s="16"/>
      <c r="E2262" s="217">
        <v>82866.67</v>
      </c>
      <c r="F2262" s="16">
        <f t="shared" si="72"/>
        <v>823266.65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</row>
    <row r="2263" spans="1:26" ht="15.75" customHeight="1" x14ac:dyDescent="0.25">
      <c r="A2263" s="23" t="s">
        <v>1182</v>
      </c>
      <c r="B2263" s="23" t="s">
        <v>515</v>
      </c>
      <c r="C2263" s="16" t="s">
        <v>1153</v>
      </c>
      <c r="D2263" s="16"/>
      <c r="E2263" s="217">
        <v>82866.600000000006</v>
      </c>
      <c r="F2263" s="16">
        <f t="shared" si="72"/>
        <v>740400.05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</row>
    <row r="2264" spans="1:26" ht="15.75" customHeight="1" x14ac:dyDescent="0.25">
      <c r="A2264" s="231">
        <v>43534</v>
      </c>
      <c r="B2264" s="23" t="s">
        <v>516</v>
      </c>
      <c r="C2264" s="52" t="s">
        <v>1705</v>
      </c>
      <c r="D2264" s="16">
        <v>310000</v>
      </c>
      <c r="E2264" s="217"/>
      <c r="F2264" s="16">
        <f t="shared" si="72"/>
        <v>1050400.05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</row>
    <row r="2265" spans="1:26" ht="15.75" customHeight="1" x14ac:dyDescent="0.25">
      <c r="A2265" s="231">
        <v>43534</v>
      </c>
      <c r="B2265" s="23" t="s">
        <v>516</v>
      </c>
      <c r="C2265" s="16" t="s">
        <v>1700</v>
      </c>
      <c r="D2265" s="16">
        <v>31000</v>
      </c>
      <c r="E2265" s="217"/>
      <c r="F2265" s="16">
        <f t="shared" si="72"/>
        <v>1081400.05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</row>
    <row r="2266" spans="1:26" ht="15.75" customHeight="1" x14ac:dyDescent="0.25">
      <c r="A2266" s="23" t="s">
        <v>1183</v>
      </c>
      <c r="B2266" s="23" t="s">
        <v>1184</v>
      </c>
      <c r="C2266" s="16" t="s">
        <v>1153</v>
      </c>
      <c r="D2266" s="16"/>
      <c r="E2266" s="217">
        <v>82866.67</v>
      </c>
      <c r="F2266" s="16">
        <f t="shared" si="72"/>
        <v>998533.38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</row>
    <row r="2267" spans="1:26" ht="15.75" customHeight="1" x14ac:dyDescent="0.25">
      <c r="A2267" s="23" t="s">
        <v>1185</v>
      </c>
      <c r="B2267" s="23" t="s">
        <v>1186</v>
      </c>
      <c r="C2267" s="16" t="s">
        <v>1153</v>
      </c>
      <c r="D2267" s="16"/>
      <c r="E2267" s="217">
        <v>82866.67</v>
      </c>
      <c r="F2267" s="16">
        <f t="shared" si="72"/>
        <v>915666.71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</row>
    <row r="2268" spans="1:26" ht="15.75" customHeight="1" x14ac:dyDescent="0.25">
      <c r="A2268" s="23" t="s">
        <v>1234</v>
      </c>
      <c r="B2268" s="23" t="s">
        <v>1706</v>
      </c>
      <c r="C2268" s="16" t="s">
        <v>1153</v>
      </c>
      <c r="D2268" s="16"/>
      <c r="E2268" s="217">
        <v>82866.67</v>
      </c>
      <c r="F2268" s="16">
        <f t="shared" si="72"/>
        <v>832800.03999999992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</row>
    <row r="2269" spans="1:26" ht="15.75" customHeight="1" x14ac:dyDescent="0.25">
      <c r="A2269" s="23" t="s">
        <v>1188</v>
      </c>
      <c r="B2269" s="23" t="s">
        <v>1189</v>
      </c>
      <c r="C2269" s="16" t="s">
        <v>1153</v>
      </c>
      <c r="D2269" s="16"/>
      <c r="E2269" s="217">
        <v>82866.67</v>
      </c>
      <c r="F2269" s="16">
        <f t="shared" si="72"/>
        <v>749933.36999999988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</row>
    <row r="2270" spans="1:26" ht="15.75" customHeight="1" x14ac:dyDescent="0.25">
      <c r="A2270" s="23" t="s">
        <v>1190</v>
      </c>
      <c r="B2270" s="23" t="s">
        <v>1157</v>
      </c>
      <c r="C2270" s="16" t="s">
        <v>1153</v>
      </c>
      <c r="D2270" s="16"/>
      <c r="E2270" s="217">
        <v>82866.67</v>
      </c>
      <c r="F2270" s="16">
        <f t="shared" si="72"/>
        <v>667066.69999999984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</row>
    <row r="2271" spans="1:26" ht="15.75" customHeight="1" x14ac:dyDescent="0.25">
      <c r="A2271" s="23" t="s">
        <v>1191</v>
      </c>
      <c r="B2271" s="23" t="s">
        <v>1159</v>
      </c>
      <c r="C2271" s="16" t="s">
        <v>1153</v>
      </c>
      <c r="D2271" s="16"/>
      <c r="E2271" s="217">
        <v>82866.67</v>
      </c>
      <c r="F2271" s="16">
        <f t="shared" si="72"/>
        <v>584200.0299999998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</row>
    <row r="2272" spans="1:26" ht="15.75" customHeight="1" x14ac:dyDescent="0.25">
      <c r="A2272" s="23" t="s">
        <v>1192</v>
      </c>
      <c r="B2272" s="23" t="s">
        <v>1161</v>
      </c>
      <c r="C2272" s="16" t="s">
        <v>1153</v>
      </c>
      <c r="D2272" s="16"/>
      <c r="E2272" s="217">
        <v>82866.67</v>
      </c>
      <c r="F2272" s="16">
        <f t="shared" si="72"/>
        <v>501333.35999999981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</row>
    <row r="2273" spans="1:26" ht="15.75" customHeight="1" x14ac:dyDescent="0.25">
      <c r="A2273" s="23" t="s">
        <v>1193</v>
      </c>
      <c r="B2273" s="23" t="s">
        <v>1194</v>
      </c>
      <c r="C2273" s="16" t="s">
        <v>1153</v>
      </c>
      <c r="D2273" s="16"/>
      <c r="E2273" s="217">
        <v>82866.67</v>
      </c>
      <c r="F2273" s="16">
        <f t="shared" si="72"/>
        <v>418466.68999999983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</row>
    <row r="2274" spans="1:26" ht="15.75" customHeight="1" x14ac:dyDescent="0.25">
      <c r="A2274" s="44" t="s">
        <v>1195</v>
      </c>
      <c r="B2274" s="44" t="s">
        <v>6</v>
      </c>
      <c r="C2274" s="16" t="s">
        <v>1153</v>
      </c>
      <c r="D2274" s="226"/>
      <c r="E2274" s="217">
        <v>82866.67</v>
      </c>
      <c r="F2274" s="16">
        <f t="shared" si="72"/>
        <v>335600.01999999984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</row>
    <row r="2275" spans="1:26" ht="15.75" customHeight="1" x14ac:dyDescent="0.25">
      <c r="A2275" s="44" t="s">
        <v>1199</v>
      </c>
      <c r="B2275" s="44" t="s">
        <v>1184</v>
      </c>
      <c r="C2275" s="16" t="s">
        <v>1153</v>
      </c>
      <c r="D2275" s="226"/>
      <c r="E2275" s="217">
        <v>100000</v>
      </c>
      <c r="F2275" s="16">
        <f t="shared" si="72"/>
        <v>235600.01999999984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</row>
    <row r="2276" spans="1:26" ht="15.75" customHeight="1" x14ac:dyDescent="0.25">
      <c r="A2276" s="44" t="s">
        <v>1707</v>
      </c>
      <c r="B2276" s="44" t="s">
        <v>596</v>
      </c>
      <c r="C2276" s="52" t="s">
        <v>40</v>
      </c>
      <c r="D2276" s="23">
        <v>1000000</v>
      </c>
      <c r="E2276" s="217"/>
      <c r="F2276" s="16">
        <f t="shared" si="72"/>
        <v>1235600.0199999998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</row>
    <row r="2277" spans="1:26" ht="15.75" customHeight="1" x14ac:dyDescent="0.25">
      <c r="A2277" s="44" t="s">
        <v>1707</v>
      </c>
      <c r="B2277" s="44" t="s">
        <v>761</v>
      </c>
      <c r="C2277" s="16" t="s">
        <v>1700</v>
      </c>
      <c r="D2277" s="23">
        <v>100000</v>
      </c>
      <c r="E2277" s="217"/>
      <c r="F2277" s="16">
        <f t="shared" si="72"/>
        <v>1335600.0199999998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</row>
    <row r="2278" spans="1:26" ht="15.75" customHeight="1" x14ac:dyDescent="0.25">
      <c r="A2278" s="44" t="s">
        <v>1200</v>
      </c>
      <c r="B2278" s="44" t="s">
        <v>1186</v>
      </c>
      <c r="C2278" s="16" t="s">
        <v>1153</v>
      </c>
      <c r="D2278" s="226"/>
      <c r="E2278" s="217">
        <v>100000</v>
      </c>
      <c r="F2278" s="16">
        <f t="shared" si="72"/>
        <v>1235600.0199999998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</row>
    <row r="2279" spans="1:26" ht="15.75" customHeight="1" x14ac:dyDescent="0.25">
      <c r="A2279" s="44" t="s">
        <v>1201</v>
      </c>
      <c r="B2279" s="44" t="s">
        <v>1202</v>
      </c>
      <c r="C2279" s="16" t="s">
        <v>1153</v>
      </c>
      <c r="D2279" s="226"/>
      <c r="E2279" s="217">
        <v>100000</v>
      </c>
      <c r="F2279" s="16">
        <f t="shared" si="72"/>
        <v>1135600.0199999998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</row>
    <row r="2280" spans="1:26" ht="15.75" customHeight="1" x14ac:dyDescent="0.25">
      <c r="A2280" s="44" t="s">
        <v>1203</v>
      </c>
      <c r="B2280" s="44" t="s">
        <v>1203</v>
      </c>
      <c r="C2280" s="16" t="s">
        <v>1153</v>
      </c>
      <c r="D2280" s="226"/>
      <c r="E2280" s="217">
        <v>100000</v>
      </c>
      <c r="F2280" s="16">
        <f t="shared" si="72"/>
        <v>1035600.0199999998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</row>
    <row r="2281" spans="1:26" ht="15.75" customHeight="1" x14ac:dyDescent="0.25">
      <c r="A2281" s="44" t="s">
        <v>1204</v>
      </c>
      <c r="B2281" s="44" t="s">
        <v>1204</v>
      </c>
      <c r="C2281" s="16" t="s">
        <v>1153</v>
      </c>
      <c r="D2281" s="226"/>
      <c r="E2281" s="217">
        <v>100000</v>
      </c>
      <c r="F2281" s="16">
        <f t="shared" si="72"/>
        <v>935600.01999999979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</row>
    <row r="2282" spans="1:26" ht="15.75" customHeight="1" x14ac:dyDescent="0.25">
      <c r="A2282" s="44" t="s">
        <v>1205</v>
      </c>
      <c r="B2282" s="44" t="s">
        <v>1205</v>
      </c>
      <c r="C2282" s="16" t="s">
        <v>1153</v>
      </c>
      <c r="D2282" s="226"/>
      <c r="E2282" s="217">
        <v>100000</v>
      </c>
      <c r="F2282" s="16">
        <f t="shared" si="72"/>
        <v>835600.01999999979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</row>
    <row r="2283" spans="1:26" ht="15.75" customHeight="1" x14ac:dyDescent="0.25">
      <c r="A2283" s="44" t="s">
        <v>1206</v>
      </c>
      <c r="B2283" s="44" t="s">
        <v>1206</v>
      </c>
      <c r="C2283" s="16" t="s">
        <v>1153</v>
      </c>
      <c r="D2283" s="226"/>
      <c r="E2283" s="217">
        <v>100000</v>
      </c>
      <c r="F2283" s="16">
        <f t="shared" si="72"/>
        <v>735600.01999999979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</row>
    <row r="2284" spans="1:26" ht="15.75" customHeight="1" x14ac:dyDescent="0.25">
      <c r="A2284" s="44" t="s">
        <v>1207</v>
      </c>
      <c r="B2284" s="44" t="s">
        <v>1207</v>
      </c>
      <c r="C2284" s="16" t="s">
        <v>1153</v>
      </c>
      <c r="D2284" s="226"/>
      <c r="E2284" s="217">
        <v>100000</v>
      </c>
      <c r="F2284" s="16">
        <f t="shared" si="72"/>
        <v>635600.01999999979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</row>
    <row r="2285" spans="1:26" ht="15.75" customHeight="1" x14ac:dyDescent="0.25">
      <c r="A2285" s="44" t="s">
        <v>1208</v>
      </c>
      <c r="B2285" s="44" t="s">
        <v>1208</v>
      </c>
      <c r="C2285" s="16" t="s">
        <v>1153</v>
      </c>
      <c r="D2285" s="226"/>
      <c r="E2285" s="217">
        <v>100000</v>
      </c>
      <c r="F2285" s="16">
        <f t="shared" si="72"/>
        <v>535600.01999999979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</row>
    <row r="2286" spans="1:26" ht="15.75" customHeight="1" x14ac:dyDescent="0.25">
      <c r="A2286" s="44" t="s">
        <v>1708</v>
      </c>
      <c r="B2286" s="44" t="s">
        <v>596</v>
      </c>
      <c r="C2286" s="52" t="s">
        <v>1132</v>
      </c>
      <c r="D2286" s="23">
        <v>350000</v>
      </c>
      <c r="E2286" s="217"/>
      <c r="F2286" s="16">
        <f t="shared" si="72"/>
        <v>885600.01999999979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</row>
    <row r="2287" spans="1:26" ht="15.75" customHeight="1" x14ac:dyDescent="0.25">
      <c r="A2287" s="44" t="s">
        <v>1709</v>
      </c>
      <c r="B2287" s="44" t="s">
        <v>761</v>
      </c>
      <c r="C2287" s="16" t="s">
        <v>1700</v>
      </c>
      <c r="D2287" s="23">
        <v>35000</v>
      </c>
      <c r="E2287" s="217"/>
      <c r="F2287" s="16">
        <f t="shared" si="72"/>
        <v>920600.01999999979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</row>
    <row r="2288" spans="1:26" ht="15.75" customHeight="1" x14ac:dyDescent="0.25">
      <c r="A2288" s="44" t="s">
        <v>1209</v>
      </c>
      <c r="B2288" s="44" t="s">
        <v>1209</v>
      </c>
      <c r="C2288" s="16" t="s">
        <v>1153</v>
      </c>
      <c r="D2288" s="226"/>
      <c r="E2288" s="217">
        <v>100000</v>
      </c>
      <c r="F2288" s="16">
        <f t="shared" si="72"/>
        <v>820600.01999999979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</row>
    <row r="2289" spans="1:26" ht="15.75" customHeight="1" x14ac:dyDescent="0.25">
      <c r="A2289" s="44" t="s">
        <v>1210</v>
      </c>
      <c r="B2289" s="44" t="s">
        <v>1210</v>
      </c>
      <c r="C2289" s="16" t="s">
        <v>1153</v>
      </c>
      <c r="D2289" s="226"/>
      <c r="E2289" s="217">
        <v>100000</v>
      </c>
      <c r="F2289" s="16">
        <f t="shared" si="72"/>
        <v>720600.01999999979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</row>
    <row r="2290" spans="1:26" ht="15.75" customHeight="1" x14ac:dyDescent="0.25">
      <c r="A2290" s="44" t="s">
        <v>1211</v>
      </c>
      <c r="B2290" s="44" t="s">
        <v>1211</v>
      </c>
      <c r="C2290" s="16" t="s">
        <v>1153</v>
      </c>
      <c r="D2290" s="226"/>
      <c r="E2290" s="217">
        <v>100000</v>
      </c>
      <c r="F2290" s="16">
        <f t="shared" si="72"/>
        <v>620600.01999999979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</row>
    <row r="2291" spans="1:26" ht="15.75" customHeight="1" x14ac:dyDescent="0.25">
      <c r="A2291" s="225">
        <v>44418</v>
      </c>
      <c r="B2291" s="44" t="s">
        <v>596</v>
      </c>
      <c r="C2291" s="52" t="s">
        <v>1132</v>
      </c>
      <c r="D2291" s="52">
        <v>3000000</v>
      </c>
      <c r="E2291" s="217"/>
      <c r="F2291" s="16">
        <f t="shared" si="72"/>
        <v>3620600.0199999996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</row>
    <row r="2292" spans="1:26" ht="15.75" customHeight="1" x14ac:dyDescent="0.25">
      <c r="A2292" s="225">
        <v>44418</v>
      </c>
      <c r="B2292" s="44" t="s">
        <v>761</v>
      </c>
      <c r="C2292" s="16" t="s">
        <v>1700</v>
      </c>
      <c r="D2292" s="52">
        <v>450000</v>
      </c>
      <c r="E2292" s="217"/>
      <c r="F2292" s="16">
        <f t="shared" si="72"/>
        <v>4070600.0199999996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</row>
    <row r="2293" spans="1:26" ht="15.75" customHeight="1" x14ac:dyDescent="0.25">
      <c r="A2293" s="44" t="s">
        <v>1212</v>
      </c>
      <c r="B2293" s="44" t="s">
        <v>1212</v>
      </c>
      <c r="C2293" s="16" t="s">
        <v>1153</v>
      </c>
      <c r="D2293" s="226"/>
      <c r="E2293" s="217">
        <v>100000</v>
      </c>
      <c r="F2293" s="16">
        <f t="shared" si="72"/>
        <v>3970600.0199999996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</row>
    <row r="2294" spans="1:26" ht="15.75" customHeight="1" x14ac:dyDescent="0.25">
      <c r="A2294" s="44" t="s">
        <v>1213</v>
      </c>
      <c r="B2294" s="44" t="s">
        <v>1213</v>
      </c>
      <c r="C2294" s="16" t="s">
        <v>1153</v>
      </c>
      <c r="D2294" s="226"/>
      <c r="E2294" s="217">
        <v>100000</v>
      </c>
      <c r="F2294" s="16">
        <f t="shared" si="72"/>
        <v>3870600.0199999996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</row>
    <row r="2295" spans="1:26" ht="15.75" customHeight="1" x14ac:dyDescent="0.25">
      <c r="A2295" s="44" t="s">
        <v>1214</v>
      </c>
      <c r="B2295" s="44" t="s">
        <v>1214</v>
      </c>
      <c r="C2295" s="16" t="s">
        <v>1153</v>
      </c>
      <c r="D2295" s="226"/>
      <c r="E2295" s="217">
        <v>100000</v>
      </c>
      <c r="F2295" s="16">
        <f t="shared" si="72"/>
        <v>3770600.0199999996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</row>
    <row r="2296" spans="1:26" ht="15.75" customHeight="1" x14ac:dyDescent="0.25">
      <c r="A2296" s="223">
        <v>44583</v>
      </c>
      <c r="B2296" s="223">
        <v>44583</v>
      </c>
      <c r="C2296" s="16" t="s">
        <v>1153</v>
      </c>
      <c r="D2296" s="16"/>
      <c r="E2296" s="224">
        <v>100000</v>
      </c>
      <c r="F2296" s="16">
        <f t="shared" si="72"/>
        <v>3670600.0199999996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</row>
    <row r="2297" spans="1:26" ht="15.75" customHeight="1" x14ac:dyDescent="0.25">
      <c r="A2297" s="223">
        <v>44614</v>
      </c>
      <c r="B2297" s="223">
        <v>44614</v>
      </c>
      <c r="C2297" s="16" t="s">
        <v>1153</v>
      </c>
      <c r="D2297" s="16"/>
      <c r="E2297" s="224">
        <v>100000</v>
      </c>
      <c r="F2297" s="16">
        <f t="shared" si="72"/>
        <v>3570600.0199999996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</row>
    <row r="2298" spans="1:26" ht="15.75" customHeight="1" x14ac:dyDescent="0.25">
      <c r="A2298" s="223">
        <v>44642</v>
      </c>
      <c r="B2298" s="223">
        <v>44642</v>
      </c>
      <c r="C2298" s="16" t="s">
        <v>1153</v>
      </c>
      <c r="D2298" s="16"/>
      <c r="E2298" s="224">
        <v>100000</v>
      </c>
      <c r="F2298" s="16">
        <f t="shared" si="72"/>
        <v>3470600.0199999996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</row>
    <row r="2299" spans="1:26" ht="15.75" customHeight="1" x14ac:dyDescent="0.25">
      <c r="A2299" s="223">
        <v>44673</v>
      </c>
      <c r="B2299" s="223">
        <v>44673</v>
      </c>
      <c r="C2299" s="16" t="s">
        <v>1153</v>
      </c>
      <c r="D2299" s="16"/>
      <c r="E2299" s="224">
        <v>100000</v>
      </c>
      <c r="F2299" s="16">
        <f t="shared" si="72"/>
        <v>3370600.0199999996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</row>
    <row r="2300" spans="1:26" ht="15.75" customHeight="1" x14ac:dyDescent="0.25">
      <c r="A2300" s="267">
        <v>44751</v>
      </c>
      <c r="B2300" s="23" t="s">
        <v>761</v>
      </c>
      <c r="C2300" s="43" t="s">
        <v>1710</v>
      </c>
      <c r="D2300" s="43">
        <v>100000</v>
      </c>
      <c r="E2300" s="217"/>
      <c r="F2300" s="16">
        <f t="shared" si="72"/>
        <v>3470600.0199999996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</row>
    <row r="2301" spans="1:26" ht="15.75" customHeight="1" x14ac:dyDescent="0.25">
      <c r="A2301" s="229">
        <v>44682</v>
      </c>
      <c r="B2301" s="229">
        <v>44682</v>
      </c>
      <c r="C2301" s="16" t="s">
        <v>1153</v>
      </c>
      <c r="D2301" s="16"/>
      <c r="E2301" s="230">
        <v>100000</v>
      </c>
      <c r="F2301" s="16">
        <f t="shared" si="72"/>
        <v>3370600.0199999996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</row>
    <row r="2302" spans="1:26" ht="15.75" customHeight="1" x14ac:dyDescent="0.25">
      <c r="A2302" s="228">
        <v>44713</v>
      </c>
      <c r="B2302" s="228">
        <v>44713</v>
      </c>
      <c r="C2302" s="16" t="s">
        <v>1153</v>
      </c>
      <c r="D2302" s="16"/>
      <c r="E2302" s="230">
        <v>150000</v>
      </c>
      <c r="F2302" s="16">
        <f t="shared" si="72"/>
        <v>3220600.0199999996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</row>
    <row r="2303" spans="1:26" ht="15.75" customHeight="1" x14ac:dyDescent="0.25">
      <c r="A2303" s="228">
        <v>44743</v>
      </c>
      <c r="B2303" s="228">
        <v>44743</v>
      </c>
      <c r="C2303" s="16" t="s">
        <v>1153</v>
      </c>
      <c r="D2303" s="16"/>
      <c r="E2303" s="230">
        <v>150000</v>
      </c>
      <c r="F2303" s="16">
        <f t="shared" si="72"/>
        <v>3070600.0199999996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</row>
    <row r="2304" spans="1:26" ht="15.75" customHeight="1" x14ac:dyDescent="0.25">
      <c r="A2304" s="228">
        <v>44774</v>
      </c>
      <c r="B2304" s="228">
        <v>44774</v>
      </c>
      <c r="C2304" s="16" t="s">
        <v>1153</v>
      </c>
      <c r="D2304" s="16"/>
      <c r="E2304" s="230">
        <v>150000</v>
      </c>
      <c r="F2304" s="16">
        <f t="shared" si="72"/>
        <v>2920600.0199999996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</row>
    <row r="2305" spans="1:26" ht="15.75" customHeight="1" x14ac:dyDescent="0.25">
      <c r="A2305" s="24" t="s">
        <v>1292</v>
      </c>
      <c r="B2305" s="24" t="s">
        <v>1292</v>
      </c>
      <c r="C2305" s="16" t="s">
        <v>1153</v>
      </c>
      <c r="D2305" s="16"/>
      <c r="E2305" s="230">
        <v>150000</v>
      </c>
      <c r="F2305" s="16">
        <f t="shared" si="72"/>
        <v>2770600.0199999996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</row>
    <row r="2306" spans="1:26" ht="15.75" customHeight="1" x14ac:dyDescent="0.25">
      <c r="A2306" s="238">
        <v>44835</v>
      </c>
      <c r="B2306" s="238">
        <v>44835</v>
      </c>
      <c r="C2306" s="13" t="s">
        <v>1153</v>
      </c>
      <c r="D2306" s="16"/>
      <c r="E2306" s="230">
        <v>150000</v>
      </c>
      <c r="F2306" s="16">
        <f t="shared" si="72"/>
        <v>2620600.0199999996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</row>
    <row r="2307" spans="1:26" ht="15.75" customHeight="1" x14ac:dyDescent="0.25">
      <c r="A2307" s="238">
        <v>44866</v>
      </c>
      <c r="B2307" s="238">
        <v>44896</v>
      </c>
      <c r="C2307" s="43" t="s">
        <v>1153</v>
      </c>
      <c r="D2307" s="16"/>
      <c r="E2307" s="230">
        <v>150000</v>
      </c>
      <c r="F2307" s="16">
        <f t="shared" si="72"/>
        <v>2470600.0199999996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</row>
    <row r="2308" spans="1:26" ht="15.75" customHeight="1" x14ac:dyDescent="0.25">
      <c r="A2308" s="238">
        <v>44896</v>
      </c>
      <c r="B2308" s="238">
        <v>44896</v>
      </c>
      <c r="C2308" s="43" t="s">
        <v>1153</v>
      </c>
      <c r="D2308" s="16"/>
      <c r="E2308" s="230">
        <v>150000</v>
      </c>
      <c r="F2308" s="16">
        <f t="shared" si="72"/>
        <v>2320600.0199999996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</row>
    <row r="2309" spans="1:26" ht="15.75" customHeight="1" x14ac:dyDescent="0.25">
      <c r="A2309" s="23"/>
      <c r="B2309" s="23"/>
      <c r="C2309" s="16"/>
      <c r="D2309" s="16"/>
      <c r="E2309" s="217"/>
      <c r="F2309" s="16">
        <f t="shared" si="72"/>
        <v>2320600.0199999996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</row>
    <row r="2310" spans="1:26" ht="15.75" customHeight="1" x14ac:dyDescent="0.25">
      <c r="A2310" s="23"/>
      <c r="B2310" s="23"/>
      <c r="C2310" s="16"/>
      <c r="D2310" s="16"/>
      <c r="E2310" s="217"/>
      <c r="F2310" s="16">
        <f t="shared" si="72"/>
        <v>2320600.0199999996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</row>
    <row r="2311" spans="1:26" ht="15.75" customHeight="1" x14ac:dyDescent="0.25">
      <c r="A2311" s="23"/>
      <c r="B2311" s="23"/>
      <c r="C2311" s="16"/>
      <c r="D2311" s="16"/>
      <c r="E2311" s="217"/>
      <c r="F2311" s="16">
        <f t="shared" si="72"/>
        <v>2320600.0199999996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</row>
    <row r="2312" spans="1:26" ht="15.75" customHeight="1" x14ac:dyDescent="0.25">
      <c r="A2312" s="23"/>
      <c r="B2312" s="23"/>
      <c r="C2312" s="16"/>
      <c r="D2312" s="16"/>
      <c r="E2312" s="217"/>
      <c r="F2312" s="16">
        <f t="shared" si="72"/>
        <v>2320600.0199999996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</row>
    <row r="2313" spans="1:26" ht="15.75" customHeight="1" x14ac:dyDescent="0.25">
      <c r="A2313" s="23"/>
      <c r="B2313" s="23"/>
      <c r="C2313" s="16"/>
      <c r="D2313" s="16">
        <f>SUM(D2242:D2273)</f>
        <v>1702950</v>
      </c>
      <c r="E2313" s="217">
        <f>SUM(E2242:E2295)</f>
        <v>2867349.98</v>
      </c>
      <c r="F2313" s="16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</row>
    <row r="2314" spans="1:26" ht="15.75" customHeight="1" x14ac:dyDescent="0.25">
      <c r="A2314" s="23"/>
      <c r="B2314" s="23"/>
      <c r="C2314" s="16"/>
      <c r="D2314" s="16"/>
      <c r="E2314" s="222" t="s">
        <v>12</v>
      </c>
      <c r="F2314" s="218">
        <f>F2312</f>
        <v>2320600.0199999996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</row>
    <row r="2315" spans="1:26" ht="15.75" customHeight="1" x14ac:dyDescent="0.25">
      <c r="A2315" s="23"/>
      <c r="B2315" s="23"/>
      <c r="C2315" s="16"/>
      <c r="D2315" s="16"/>
      <c r="E2315" s="217"/>
      <c r="F2315" s="218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</row>
    <row r="2316" spans="1:26" ht="15.75" customHeight="1" x14ac:dyDescent="0.25">
      <c r="A2316" s="23"/>
      <c r="B2316" s="23"/>
      <c r="C2316" s="16"/>
      <c r="D2316" s="16"/>
      <c r="E2316" s="217"/>
      <c r="F2316" s="218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</row>
    <row r="2317" spans="1:26" ht="15.75" customHeight="1" x14ac:dyDescent="0.25">
      <c r="A2317" s="23"/>
      <c r="B2317" s="23"/>
      <c r="C2317" s="16"/>
      <c r="D2317" s="16"/>
      <c r="E2317" s="217"/>
      <c r="F2317" s="218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</row>
    <row r="2318" spans="1:26" ht="15.75" customHeight="1" x14ac:dyDescent="0.25">
      <c r="A2318" s="23"/>
      <c r="B2318" s="23"/>
      <c r="C2318" s="218" t="s">
        <v>1146</v>
      </c>
      <c r="D2318" s="16"/>
      <c r="E2318" s="217"/>
      <c r="F2318" s="16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</row>
    <row r="2319" spans="1:26" ht="15.75" customHeight="1" x14ac:dyDescent="0.25">
      <c r="A2319" s="219" t="s">
        <v>1147</v>
      </c>
      <c r="B2319" s="23"/>
      <c r="C2319" s="219" t="s">
        <v>1711</v>
      </c>
      <c r="D2319" s="218" t="s">
        <v>1149</v>
      </c>
      <c r="E2319" s="222" t="s">
        <v>1353</v>
      </c>
      <c r="F2319" s="16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</row>
    <row r="2320" spans="1:26" ht="15.75" customHeight="1" x14ac:dyDescent="0.25">
      <c r="A2320" s="219" t="s">
        <v>549</v>
      </c>
      <c r="B2320" s="219" t="s">
        <v>550</v>
      </c>
      <c r="C2320" s="221" t="s">
        <v>551</v>
      </c>
      <c r="D2320" s="221" t="s">
        <v>552</v>
      </c>
      <c r="E2320" s="222" t="s">
        <v>553</v>
      </c>
      <c r="F2320" s="221" t="s">
        <v>554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</row>
    <row r="2321" spans="1:26" ht="15.75" customHeight="1" x14ac:dyDescent="0.25">
      <c r="A2321" s="23" t="s">
        <v>1712</v>
      </c>
      <c r="B2321" s="23" t="s">
        <v>596</v>
      </c>
      <c r="C2321" s="16" t="s">
        <v>1713</v>
      </c>
      <c r="D2321" s="16">
        <v>400000</v>
      </c>
      <c r="E2321" s="217"/>
      <c r="F2321" s="16">
        <f>D2321</f>
        <v>400000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</row>
    <row r="2322" spans="1:26" ht="15.75" customHeight="1" x14ac:dyDescent="0.25">
      <c r="A2322" s="23" t="s">
        <v>1712</v>
      </c>
      <c r="B2322" s="23" t="s">
        <v>761</v>
      </c>
      <c r="C2322" s="16" t="s">
        <v>1714</v>
      </c>
      <c r="D2322" s="16">
        <v>20000</v>
      </c>
      <c r="E2322" s="217"/>
      <c r="F2322" s="16">
        <f t="shared" ref="F2322:F2337" si="73">F2321+D2322-E2322</f>
        <v>420000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</row>
    <row r="2323" spans="1:26" ht="15.75" customHeight="1" x14ac:dyDescent="0.25">
      <c r="A2323" s="23" t="s">
        <v>1168</v>
      </c>
      <c r="B2323" s="23" t="s">
        <v>1169</v>
      </c>
      <c r="C2323" s="16" t="s">
        <v>1153</v>
      </c>
      <c r="D2323" s="16"/>
      <c r="E2323" s="217">
        <v>73333.33</v>
      </c>
      <c r="F2323" s="16">
        <f t="shared" si="73"/>
        <v>346666.67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</row>
    <row r="2324" spans="1:26" ht="15.75" customHeight="1" x14ac:dyDescent="0.25">
      <c r="A2324" s="23" t="s">
        <v>1248</v>
      </c>
      <c r="B2324" s="23" t="s">
        <v>1184</v>
      </c>
      <c r="C2324" s="16" t="s">
        <v>1153</v>
      </c>
      <c r="D2324" s="16"/>
      <c r="E2324" s="217">
        <v>73333.33</v>
      </c>
      <c r="F2324" s="16">
        <f t="shared" si="73"/>
        <v>273333.33999999997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</row>
    <row r="2325" spans="1:26" ht="15.75" customHeight="1" x14ac:dyDescent="0.25">
      <c r="A2325" s="23" t="s">
        <v>1225</v>
      </c>
      <c r="B2325" s="23" t="s">
        <v>1186</v>
      </c>
      <c r="C2325" s="16" t="s">
        <v>1153</v>
      </c>
      <c r="D2325" s="16"/>
      <c r="E2325" s="217">
        <v>73333.33</v>
      </c>
      <c r="F2325" s="16">
        <f t="shared" si="73"/>
        <v>200000.00999999995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</row>
    <row r="2326" spans="1:26" ht="15.75" customHeight="1" x14ac:dyDescent="0.25">
      <c r="A2326" s="23" t="s">
        <v>1226</v>
      </c>
      <c r="B2326" s="23" t="s">
        <v>1202</v>
      </c>
      <c r="C2326" s="16" t="s">
        <v>1153</v>
      </c>
      <c r="D2326" s="16"/>
      <c r="E2326" s="217">
        <v>73333.33</v>
      </c>
      <c r="F2326" s="16">
        <f t="shared" si="73"/>
        <v>126666.67999999995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</row>
    <row r="2327" spans="1:26" ht="15.75" customHeight="1" x14ac:dyDescent="0.25">
      <c r="A2327" s="23">
        <v>43587</v>
      </c>
      <c r="B2327" s="23"/>
      <c r="C2327" s="16" t="s">
        <v>1715</v>
      </c>
      <c r="D2327" s="16">
        <v>50000</v>
      </c>
      <c r="E2327" s="217"/>
      <c r="F2327" s="16">
        <f t="shared" si="73"/>
        <v>176666.67999999993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</row>
    <row r="2328" spans="1:26" ht="15.75" customHeight="1" x14ac:dyDescent="0.25">
      <c r="A2328" s="23">
        <v>43587</v>
      </c>
      <c r="B2328" s="23" t="s">
        <v>761</v>
      </c>
      <c r="C2328" s="16" t="s">
        <v>1714</v>
      </c>
      <c r="D2328" s="16">
        <v>5000</v>
      </c>
      <c r="E2328" s="217"/>
      <c r="F2328" s="16">
        <f t="shared" si="73"/>
        <v>181666.67999999993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</row>
    <row r="2329" spans="1:26" ht="15.75" customHeight="1" x14ac:dyDescent="0.25">
      <c r="A2329" s="23" t="s">
        <v>1172</v>
      </c>
      <c r="B2329" s="23" t="s">
        <v>508</v>
      </c>
      <c r="C2329" s="16" t="s">
        <v>1153</v>
      </c>
      <c r="D2329" s="16"/>
      <c r="E2329" s="217">
        <v>73333.33</v>
      </c>
      <c r="F2329" s="16">
        <f t="shared" si="73"/>
        <v>108333.34999999993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</row>
    <row r="2330" spans="1:26" ht="15.75" customHeight="1" x14ac:dyDescent="0.25">
      <c r="A2330" s="23" t="s">
        <v>1173</v>
      </c>
      <c r="B2330" s="23" t="s">
        <v>509</v>
      </c>
      <c r="C2330" s="16" t="s">
        <v>1153</v>
      </c>
      <c r="D2330" s="16"/>
      <c r="E2330" s="217">
        <v>11000</v>
      </c>
      <c r="F2330" s="16">
        <f t="shared" si="73"/>
        <v>97333.349999999933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</row>
    <row r="2331" spans="1:26" ht="15.75" customHeight="1" x14ac:dyDescent="0.25">
      <c r="A2331" s="225">
        <v>43561</v>
      </c>
      <c r="B2331" s="44" t="s">
        <v>593</v>
      </c>
      <c r="C2331" s="52" t="s">
        <v>1716</v>
      </c>
      <c r="D2331" s="16"/>
      <c r="E2331" s="217">
        <v>120000</v>
      </c>
      <c r="F2331" s="16">
        <f t="shared" si="73"/>
        <v>-22666.650000000067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</row>
    <row r="2332" spans="1:26" ht="15.75" customHeight="1" x14ac:dyDescent="0.25">
      <c r="A2332" s="44" t="s">
        <v>1717</v>
      </c>
      <c r="B2332" s="44" t="s">
        <v>593</v>
      </c>
      <c r="C2332" s="52" t="s">
        <v>1716</v>
      </c>
      <c r="D2332" s="16"/>
      <c r="E2332" s="217">
        <v>30000</v>
      </c>
      <c r="F2332" s="16">
        <f t="shared" si="73"/>
        <v>-52666.650000000067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</row>
    <row r="2333" spans="1:26" ht="15.75" customHeight="1" x14ac:dyDescent="0.25">
      <c r="A2333" s="44" t="s">
        <v>1718</v>
      </c>
      <c r="B2333" s="44" t="s">
        <v>593</v>
      </c>
      <c r="C2333" s="52" t="s">
        <v>1719</v>
      </c>
      <c r="D2333" s="16">
        <v>51666.65</v>
      </c>
      <c r="E2333" s="217"/>
      <c r="F2333" s="16">
        <f t="shared" si="73"/>
        <v>-1000.0000000000655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</row>
    <row r="2334" spans="1:26" ht="15.75" customHeight="1" x14ac:dyDescent="0.25">
      <c r="A2334" s="44" t="s">
        <v>1718</v>
      </c>
      <c r="B2334" s="44" t="s">
        <v>593</v>
      </c>
      <c r="C2334" s="52" t="s">
        <v>1720</v>
      </c>
      <c r="D2334" s="16">
        <v>1000</v>
      </c>
      <c r="E2334" s="217"/>
      <c r="F2334" s="16">
        <f t="shared" si="73"/>
        <v>-6.5483618527650833E-11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</row>
    <row r="2335" spans="1:26" ht="15.75" customHeight="1" x14ac:dyDescent="0.25">
      <c r="A2335" s="23"/>
      <c r="B2335" s="23"/>
      <c r="C2335" s="16"/>
      <c r="D2335" s="16"/>
      <c r="E2335" s="217"/>
      <c r="F2335" s="16">
        <f t="shared" si="73"/>
        <v>-6.5483618527650833E-11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</row>
    <row r="2336" spans="1:26" ht="15.75" customHeight="1" x14ac:dyDescent="0.25">
      <c r="A2336" s="23"/>
      <c r="B2336" s="23"/>
      <c r="C2336" s="16"/>
      <c r="D2336" s="16"/>
      <c r="E2336" s="217"/>
      <c r="F2336" s="16">
        <f t="shared" si="73"/>
        <v>-6.5483618527650833E-11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</row>
    <row r="2337" spans="1:26" ht="15.75" customHeight="1" x14ac:dyDescent="0.25">
      <c r="A2337" s="23"/>
      <c r="B2337" s="23"/>
      <c r="C2337" s="16"/>
      <c r="D2337" s="16"/>
      <c r="E2337" s="217"/>
      <c r="F2337" s="16">
        <f t="shared" si="73"/>
        <v>-6.5483618527650833E-11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</row>
    <row r="2338" spans="1:26" ht="15.75" customHeight="1" x14ac:dyDescent="0.25">
      <c r="A2338" s="23"/>
      <c r="B2338" s="23"/>
      <c r="C2338" s="16"/>
      <c r="D2338" s="16">
        <f t="shared" ref="D2338:E2338" si="74">SUM(D2321:D2337)</f>
        <v>527666.65</v>
      </c>
      <c r="E2338" s="217">
        <f t="shared" si="74"/>
        <v>527666.65</v>
      </c>
      <c r="F2338" s="16"/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</row>
    <row r="2339" spans="1:26" ht="15.75" customHeight="1" x14ac:dyDescent="0.25">
      <c r="A2339" s="23"/>
      <c r="B2339" s="23"/>
      <c r="C2339" s="16"/>
      <c r="D2339" s="16"/>
      <c r="E2339" s="222" t="s">
        <v>12</v>
      </c>
      <c r="F2339" s="218">
        <f>F2337</f>
        <v>-6.5483618527650833E-11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</row>
    <row r="2340" spans="1:26" ht="15.75" customHeight="1" x14ac:dyDescent="0.25">
      <c r="A2340" s="23"/>
      <c r="B2340" s="23"/>
      <c r="C2340" s="16"/>
      <c r="D2340" s="16"/>
      <c r="E2340" s="217"/>
      <c r="F2340" s="218"/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</row>
    <row r="2341" spans="1:26" ht="15.75" customHeight="1" x14ac:dyDescent="0.25">
      <c r="A2341" s="23"/>
      <c r="B2341" s="23"/>
      <c r="C2341" s="16"/>
      <c r="D2341" s="16"/>
      <c r="E2341" s="217"/>
      <c r="F2341" s="218"/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</row>
    <row r="2342" spans="1:26" ht="15.75" customHeight="1" x14ac:dyDescent="0.25">
      <c r="A2342" s="23"/>
      <c r="B2342" s="23"/>
      <c r="C2342" s="218" t="s">
        <v>1146</v>
      </c>
      <c r="D2342" s="16"/>
      <c r="E2342" s="217"/>
      <c r="F2342" s="16"/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</row>
    <row r="2343" spans="1:26" ht="15.75" customHeight="1" x14ac:dyDescent="0.25">
      <c r="A2343" s="219" t="s">
        <v>1147</v>
      </c>
      <c r="B2343" s="23"/>
      <c r="C2343" s="219" t="s">
        <v>1721</v>
      </c>
      <c r="D2343" s="218" t="s">
        <v>1149</v>
      </c>
      <c r="E2343" s="222" t="s">
        <v>1353</v>
      </c>
      <c r="F2343" s="16"/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</row>
    <row r="2344" spans="1:26" ht="15.75" customHeight="1" x14ac:dyDescent="0.25">
      <c r="A2344" s="219" t="s">
        <v>549</v>
      </c>
      <c r="B2344" s="219" t="s">
        <v>550</v>
      </c>
      <c r="C2344" s="221" t="s">
        <v>551</v>
      </c>
      <c r="D2344" s="221" t="s">
        <v>552</v>
      </c>
      <c r="E2344" s="222" t="s">
        <v>553</v>
      </c>
      <c r="F2344" s="221" t="s">
        <v>554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</row>
    <row r="2345" spans="1:26" ht="15.75" customHeight="1" x14ac:dyDescent="0.25">
      <c r="A2345" s="23" t="s">
        <v>1712</v>
      </c>
      <c r="B2345" s="23" t="s">
        <v>596</v>
      </c>
      <c r="C2345" s="16" t="s">
        <v>1722</v>
      </c>
      <c r="D2345" s="16">
        <v>160000</v>
      </c>
      <c r="E2345" s="217"/>
      <c r="F2345" s="16">
        <f>D2345</f>
        <v>160000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</row>
    <row r="2346" spans="1:26" ht="15.75" customHeight="1" x14ac:dyDescent="0.25">
      <c r="A2346" s="23" t="s">
        <v>1712</v>
      </c>
      <c r="B2346" s="23" t="s">
        <v>761</v>
      </c>
      <c r="C2346" s="16" t="s">
        <v>1723</v>
      </c>
      <c r="D2346" s="16">
        <v>16000</v>
      </c>
      <c r="E2346" s="217"/>
      <c r="F2346" s="16">
        <f t="shared" ref="F2346:F2395" si="75">F2345+D2346-E2346</f>
        <v>176000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</row>
    <row r="2347" spans="1:26" ht="15.75" customHeight="1" x14ac:dyDescent="0.25">
      <c r="A2347" s="23" t="s">
        <v>1248</v>
      </c>
      <c r="B2347" s="23" t="s">
        <v>1184</v>
      </c>
      <c r="C2347" s="16" t="s">
        <v>1153</v>
      </c>
      <c r="D2347" s="16"/>
      <c r="E2347" s="217">
        <v>14666.67</v>
      </c>
      <c r="F2347" s="16">
        <f t="shared" si="75"/>
        <v>161333.32999999999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1:26" ht="15.75" customHeight="1" x14ac:dyDescent="0.25">
      <c r="A2348" s="23" t="s">
        <v>1225</v>
      </c>
      <c r="B2348" s="23" t="s">
        <v>1186</v>
      </c>
      <c r="C2348" s="16" t="s">
        <v>1153</v>
      </c>
      <c r="D2348" s="16"/>
      <c r="E2348" s="217">
        <v>14666.67</v>
      </c>
      <c r="F2348" s="16">
        <f t="shared" si="75"/>
        <v>146666.65999999997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1:26" ht="15.75" customHeight="1" x14ac:dyDescent="0.25">
      <c r="A2349" s="23" t="s">
        <v>1172</v>
      </c>
      <c r="B2349" s="23" t="s">
        <v>508</v>
      </c>
      <c r="C2349" s="16" t="s">
        <v>1153</v>
      </c>
      <c r="D2349" s="16"/>
      <c r="E2349" s="217">
        <v>14666.67</v>
      </c>
      <c r="F2349" s="16">
        <f t="shared" si="75"/>
        <v>131999.98999999996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0" spans="1:26" ht="15.75" customHeight="1" x14ac:dyDescent="0.25">
      <c r="A2350" s="23" t="s">
        <v>1173</v>
      </c>
      <c r="B2350" s="23" t="s">
        <v>509</v>
      </c>
      <c r="C2350" s="16" t="s">
        <v>1153</v>
      </c>
      <c r="D2350" s="16"/>
      <c r="E2350" s="217">
        <v>14666.67</v>
      </c>
      <c r="F2350" s="16">
        <f t="shared" si="75"/>
        <v>117333.31999999996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</row>
    <row r="2351" spans="1:26" ht="15.75" customHeight="1" x14ac:dyDescent="0.25">
      <c r="A2351" s="23" t="s">
        <v>1478</v>
      </c>
      <c r="B2351" s="23" t="s">
        <v>510</v>
      </c>
      <c r="C2351" s="16" t="s">
        <v>1153</v>
      </c>
      <c r="D2351" s="16"/>
      <c r="E2351" s="217">
        <v>14666.67</v>
      </c>
      <c r="F2351" s="16">
        <f t="shared" si="75"/>
        <v>102666.64999999997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</row>
    <row r="2352" spans="1:26" ht="15.75" customHeight="1" x14ac:dyDescent="0.25">
      <c r="A2352" s="23" t="s">
        <v>1175</v>
      </c>
      <c r="B2352" s="23" t="s">
        <v>511</v>
      </c>
      <c r="C2352" s="16" t="s">
        <v>1153</v>
      </c>
      <c r="D2352" s="16"/>
      <c r="E2352" s="217">
        <v>14666.67</v>
      </c>
      <c r="F2352" s="16">
        <f t="shared" si="75"/>
        <v>87999.979999999967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</row>
    <row r="2353" spans="1:26" ht="15.75" customHeight="1" x14ac:dyDescent="0.25">
      <c r="A2353" s="23" t="s">
        <v>1176</v>
      </c>
      <c r="B2353" s="23" t="s">
        <v>4</v>
      </c>
      <c r="C2353" s="16" t="s">
        <v>1153</v>
      </c>
      <c r="D2353" s="16"/>
      <c r="E2353" s="217">
        <v>14666.67</v>
      </c>
      <c r="F2353" s="16">
        <f t="shared" si="75"/>
        <v>73333.309999999969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</row>
    <row r="2354" spans="1:26" ht="15.75" customHeight="1" x14ac:dyDescent="0.25">
      <c r="A2354" s="23" t="s">
        <v>1177</v>
      </c>
      <c r="B2354" s="23" t="s">
        <v>5</v>
      </c>
      <c r="C2354" s="16" t="s">
        <v>1153</v>
      </c>
      <c r="D2354" s="16"/>
      <c r="E2354" s="217">
        <v>14666.67</v>
      </c>
      <c r="F2354" s="16">
        <f t="shared" si="75"/>
        <v>58666.63999999997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</row>
    <row r="2355" spans="1:26" ht="15.75" customHeight="1" x14ac:dyDescent="0.25">
      <c r="A2355" s="23" t="s">
        <v>1178</v>
      </c>
      <c r="B2355" s="23" t="s">
        <v>6</v>
      </c>
      <c r="C2355" s="16" t="s">
        <v>1153</v>
      </c>
      <c r="D2355" s="16"/>
      <c r="E2355" s="217">
        <v>14666.67</v>
      </c>
      <c r="F2355" s="16">
        <f t="shared" si="75"/>
        <v>43999.969999999972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</row>
    <row r="2356" spans="1:26" ht="15.75" customHeight="1" x14ac:dyDescent="0.25">
      <c r="A2356" s="23" t="s">
        <v>1181</v>
      </c>
      <c r="B2356" s="23" t="s">
        <v>514</v>
      </c>
      <c r="C2356" s="16" t="s">
        <v>1153</v>
      </c>
      <c r="D2356" s="16"/>
      <c r="E2356" s="217">
        <v>14666.67</v>
      </c>
      <c r="F2356" s="16">
        <f t="shared" si="75"/>
        <v>29333.299999999974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</row>
    <row r="2357" spans="1:26" ht="15.75" customHeight="1" x14ac:dyDescent="0.25">
      <c r="A2357" s="23" t="s">
        <v>1182</v>
      </c>
      <c r="B2357" s="23" t="s">
        <v>515</v>
      </c>
      <c r="C2357" s="16" t="s">
        <v>1153</v>
      </c>
      <c r="D2357" s="16"/>
      <c r="E2357" s="217">
        <v>14666.67</v>
      </c>
      <c r="F2357" s="16">
        <f t="shared" si="75"/>
        <v>14666.629999999974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</row>
    <row r="2358" spans="1:26" ht="15.75" customHeight="1" x14ac:dyDescent="0.25">
      <c r="A2358" s="231">
        <v>43476</v>
      </c>
      <c r="B2358" s="231">
        <v>43476</v>
      </c>
      <c r="C2358" s="52" t="s">
        <v>1724</v>
      </c>
      <c r="D2358" s="16">
        <v>120000</v>
      </c>
      <c r="E2358" s="217"/>
      <c r="F2358" s="16">
        <f t="shared" si="75"/>
        <v>134666.62999999998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</row>
    <row r="2359" spans="1:26" ht="15.75" customHeight="1" x14ac:dyDescent="0.25">
      <c r="A2359" s="231">
        <v>43476</v>
      </c>
      <c r="B2359" s="231">
        <v>43476</v>
      </c>
      <c r="C2359" s="16" t="s">
        <v>1723</v>
      </c>
      <c r="D2359" s="16">
        <v>12000</v>
      </c>
      <c r="E2359" s="217"/>
      <c r="F2359" s="16">
        <f t="shared" si="75"/>
        <v>146666.62999999998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</row>
    <row r="2360" spans="1:26" ht="15.75" customHeight="1" x14ac:dyDescent="0.25">
      <c r="A2360" s="23" t="s">
        <v>1183</v>
      </c>
      <c r="B2360" s="23" t="s">
        <v>516</v>
      </c>
      <c r="C2360" s="16" t="s">
        <v>1153</v>
      </c>
      <c r="D2360" s="16"/>
      <c r="E2360" s="217">
        <v>14666.67</v>
      </c>
      <c r="F2360" s="16">
        <f t="shared" si="75"/>
        <v>131999.95999999996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</row>
    <row r="2361" spans="1:26" ht="15.75" customHeight="1" x14ac:dyDescent="0.25">
      <c r="A2361" s="23" t="s">
        <v>1185</v>
      </c>
      <c r="B2361" s="23" t="s">
        <v>1186</v>
      </c>
      <c r="C2361" s="16" t="s">
        <v>1153</v>
      </c>
      <c r="D2361" s="16"/>
      <c r="E2361" s="217">
        <v>14666.67</v>
      </c>
      <c r="F2361" s="16">
        <f t="shared" si="75"/>
        <v>117333.28999999996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</row>
    <row r="2362" spans="1:26" ht="15.75" customHeight="1" x14ac:dyDescent="0.25">
      <c r="A2362" s="23" t="s">
        <v>1234</v>
      </c>
      <c r="B2362" s="23" t="s">
        <v>1202</v>
      </c>
      <c r="C2362" s="16" t="s">
        <v>1153</v>
      </c>
      <c r="D2362" s="16"/>
      <c r="E2362" s="217">
        <v>14666.67</v>
      </c>
      <c r="F2362" s="16">
        <f t="shared" si="75"/>
        <v>102666.61999999997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</row>
    <row r="2363" spans="1:26" ht="15.75" customHeight="1" x14ac:dyDescent="0.25">
      <c r="A2363" s="23" t="s">
        <v>1188</v>
      </c>
      <c r="B2363" s="23" t="s">
        <v>508</v>
      </c>
      <c r="C2363" s="16" t="s">
        <v>1153</v>
      </c>
      <c r="D2363" s="16"/>
      <c r="E2363" s="217">
        <v>11000</v>
      </c>
      <c r="F2363" s="16">
        <f t="shared" si="75"/>
        <v>91666.619999999966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</row>
    <row r="2364" spans="1:26" ht="15.75" customHeight="1" x14ac:dyDescent="0.25">
      <c r="A2364" s="23" t="s">
        <v>1482</v>
      </c>
      <c r="B2364" s="23" t="s">
        <v>1155</v>
      </c>
      <c r="C2364" s="16" t="s">
        <v>1153</v>
      </c>
      <c r="D2364" s="16"/>
      <c r="E2364" s="217">
        <v>11000</v>
      </c>
      <c r="F2364" s="16">
        <f t="shared" si="75"/>
        <v>80666.619999999966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</row>
    <row r="2365" spans="1:26" ht="15.75" customHeight="1" x14ac:dyDescent="0.25">
      <c r="A2365" s="23" t="s">
        <v>1190</v>
      </c>
      <c r="B2365" s="23" t="s">
        <v>1157</v>
      </c>
      <c r="C2365" s="16" t="s">
        <v>1153</v>
      </c>
      <c r="D2365" s="16"/>
      <c r="E2365" s="217">
        <v>11000</v>
      </c>
      <c r="F2365" s="16">
        <f t="shared" si="75"/>
        <v>69666.619999999966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</row>
    <row r="2366" spans="1:26" ht="15.75" customHeight="1" x14ac:dyDescent="0.25">
      <c r="A2366" s="23" t="s">
        <v>1503</v>
      </c>
      <c r="B2366" s="279">
        <v>43941</v>
      </c>
      <c r="C2366" s="16" t="s">
        <v>1153</v>
      </c>
      <c r="D2366" s="16"/>
      <c r="E2366" s="217">
        <v>11000</v>
      </c>
      <c r="F2366" s="16">
        <f t="shared" si="75"/>
        <v>58666.619999999966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</row>
    <row r="2367" spans="1:26" ht="15.75" customHeight="1" x14ac:dyDescent="0.25">
      <c r="A2367" s="23" t="s">
        <v>1520</v>
      </c>
      <c r="B2367" s="23" t="s">
        <v>1167</v>
      </c>
      <c r="C2367" s="16" t="s">
        <v>1153</v>
      </c>
      <c r="D2367" s="16"/>
      <c r="E2367" s="217">
        <v>11000</v>
      </c>
      <c r="F2367" s="16">
        <f t="shared" si="75"/>
        <v>47666.619999999966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</row>
    <row r="2368" spans="1:26" ht="15.75" customHeight="1" x14ac:dyDescent="0.25">
      <c r="A2368" s="23" t="s">
        <v>1198</v>
      </c>
      <c r="B2368" s="23" t="s">
        <v>1169</v>
      </c>
      <c r="C2368" s="16" t="s">
        <v>1153</v>
      </c>
      <c r="D2368" s="16"/>
      <c r="E2368" s="217">
        <v>11000</v>
      </c>
      <c r="F2368" s="16">
        <f t="shared" si="75"/>
        <v>36666.619999999966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</row>
    <row r="2369" spans="1:26" ht="15.75" customHeight="1" x14ac:dyDescent="0.25">
      <c r="A2369" s="23" t="s">
        <v>1242</v>
      </c>
      <c r="B2369" s="23" t="s">
        <v>1184</v>
      </c>
      <c r="C2369" s="16" t="s">
        <v>1153</v>
      </c>
      <c r="D2369" s="16"/>
      <c r="E2369" s="217">
        <v>11000</v>
      </c>
      <c r="F2369" s="16">
        <f t="shared" si="75"/>
        <v>25666.619999999966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</row>
    <row r="2370" spans="1:26" ht="15.75" customHeight="1" x14ac:dyDescent="0.25">
      <c r="A2370" s="23" t="s">
        <v>1241</v>
      </c>
      <c r="B2370" s="23" t="s">
        <v>761</v>
      </c>
      <c r="C2370" s="16" t="s">
        <v>1725</v>
      </c>
      <c r="D2370" s="16"/>
      <c r="E2370" s="217">
        <v>25666.62</v>
      </c>
      <c r="F2370" s="16">
        <f t="shared" si="75"/>
        <v>-3.2741809263825417E-11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</row>
    <row r="2371" spans="1:26" ht="15.75" customHeight="1" x14ac:dyDescent="0.25">
      <c r="A2371" s="44" t="s">
        <v>1726</v>
      </c>
      <c r="B2371" s="44" t="s">
        <v>593</v>
      </c>
      <c r="C2371" s="52" t="s">
        <v>1025</v>
      </c>
      <c r="D2371" s="16"/>
      <c r="E2371" s="217">
        <v>50000</v>
      </c>
      <c r="F2371" s="16">
        <f t="shared" si="75"/>
        <v>-50000.000000000029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</row>
    <row r="2372" spans="1:26" ht="15.75" customHeight="1" x14ac:dyDescent="0.25">
      <c r="A2372" s="225">
        <v>44289</v>
      </c>
      <c r="B2372" s="44" t="s">
        <v>593</v>
      </c>
      <c r="C2372" s="52" t="s">
        <v>1727</v>
      </c>
      <c r="D2372" s="16"/>
      <c r="E2372" s="217">
        <v>50000</v>
      </c>
      <c r="F2372" s="16">
        <f t="shared" si="75"/>
        <v>-100000.00000000003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</row>
    <row r="2373" spans="1:26" ht="15.75" customHeight="1" x14ac:dyDescent="0.25">
      <c r="A2373" s="44" t="s">
        <v>1367</v>
      </c>
      <c r="B2373" s="44" t="s">
        <v>593</v>
      </c>
      <c r="C2373" s="52" t="s">
        <v>1025</v>
      </c>
      <c r="D2373" s="16">
        <v>100500</v>
      </c>
      <c r="E2373" s="217"/>
      <c r="F2373" s="16">
        <f t="shared" si="75"/>
        <v>499.9999999999709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</row>
    <row r="2374" spans="1:26" ht="15.75" customHeight="1" x14ac:dyDescent="0.25">
      <c r="A2374" s="44" t="s">
        <v>1367</v>
      </c>
      <c r="B2374" s="44" t="s">
        <v>593</v>
      </c>
      <c r="C2374" s="52" t="s">
        <v>1025</v>
      </c>
      <c r="D2374" s="16"/>
      <c r="E2374" s="217">
        <v>500</v>
      </c>
      <c r="F2374" s="16">
        <f t="shared" si="75"/>
        <v>-2.9103830456733704E-11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</row>
    <row r="2375" spans="1:26" ht="15.75" customHeight="1" x14ac:dyDescent="0.25">
      <c r="A2375" s="44" t="s">
        <v>1728</v>
      </c>
      <c r="B2375" s="44" t="s">
        <v>593</v>
      </c>
      <c r="C2375" s="52" t="s">
        <v>1025</v>
      </c>
      <c r="D2375" s="16">
        <v>40000</v>
      </c>
      <c r="E2375" s="217"/>
      <c r="F2375" s="16">
        <f t="shared" si="75"/>
        <v>39999.999999999971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</row>
    <row r="2376" spans="1:26" ht="15.75" customHeight="1" x14ac:dyDescent="0.25">
      <c r="A2376" s="23" t="s">
        <v>1728</v>
      </c>
      <c r="B2376" s="23" t="s">
        <v>761</v>
      </c>
      <c r="C2376" s="16" t="s">
        <v>1723</v>
      </c>
      <c r="D2376" s="16">
        <v>4000</v>
      </c>
      <c r="E2376" s="217"/>
      <c r="F2376" s="16">
        <f t="shared" si="75"/>
        <v>43999.999999999971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</row>
    <row r="2377" spans="1:26" ht="15.75" customHeight="1" x14ac:dyDescent="0.25">
      <c r="A2377" s="23" t="s">
        <v>1212</v>
      </c>
      <c r="B2377" s="23" t="s">
        <v>1212</v>
      </c>
      <c r="C2377" s="16" t="s">
        <v>1153</v>
      </c>
      <c r="D2377" s="16"/>
      <c r="E2377" s="217">
        <v>7333.33</v>
      </c>
      <c r="F2377" s="16">
        <f t="shared" si="75"/>
        <v>36666.669999999969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</row>
    <row r="2378" spans="1:26" ht="15.75" customHeight="1" x14ac:dyDescent="0.25">
      <c r="A2378" s="23" t="s">
        <v>1525</v>
      </c>
      <c r="B2378" s="23" t="s">
        <v>1525</v>
      </c>
      <c r="C2378" s="16" t="s">
        <v>1153</v>
      </c>
      <c r="D2378" s="16"/>
      <c r="E2378" s="217">
        <v>7333.33</v>
      </c>
      <c r="F2378" s="16">
        <f t="shared" si="75"/>
        <v>29333.339999999967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</row>
    <row r="2379" spans="1:26" ht="15.75" customHeight="1" x14ac:dyDescent="0.25">
      <c r="A2379" s="223">
        <v>44583</v>
      </c>
      <c r="B2379" s="223">
        <v>44583</v>
      </c>
      <c r="C2379" s="16" t="s">
        <v>1153</v>
      </c>
      <c r="D2379" s="16"/>
      <c r="E2379" s="230">
        <v>7333.33</v>
      </c>
      <c r="F2379" s="16">
        <f t="shared" si="75"/>
        <v>22000.009999999966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</row>
    <row r="2380" spans="1:26" ht="15.75" customHeight="1" x14ac:dyDescent="0.25">
      <c r="A2380" s="223">
        <v>44614</v>
      </c>
      <c r="B2380" s="223">
        <v>44614</v>
      </c>
      <c r="C2380" s="16" t="s">
        <v>1153</v>
      </c>
      <c r="D2380" s="16"/>
      <c r="E2380" s="230">
        <v>7333.33</v>
      </c>
      <c r="F2380" s="16">
        <f t="shared" si="75"/>
        <v>14666.679999999966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</row>
    <row r="2381" spans="1:26" ht="15.75" customHeight="1" x14ac:dyDescent="0.25">
      <c r="A2381" s="223">
        <v>44642</v>
      </c>
      <c r="B2381" s="223">
        <v>44642</v>
      </c>
      <c r="C2381" s="16" t="s">
        <v>1153</v>
      </c>
      <c r="D2381" s="16"/>
      <c r="E2381" s="230">
        <v>7333.33</v>
      </c>
      <c r="F2381" s="16">
        <f t="shared" si="75"/>
        <v>7333.3499999999658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</row>
    <row r="2382" spans="1:26" ht="15.75" customHeight="1" x14ac:dyDescent="0.25">
      <c r="A2382" s="223">
        <v>44673</v>
      </c>
      <c r="B2382" s="223">
        <v>44673</v>
      </c>
      <c r="C2382" s="16" t="s">
        <v>1153</v>
      </c>
      <c r="D2382" s="16"/>
      <c r="E2382" s="230">
        <v>7333.33</v>
      </c>
      <c r="F2382" s="16">
        <f t="shared" si="75"/>
        <v>1.9999999965875759E-2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</row>
    <row r="2383" spans="1:26" ht="15.75" customHeight="1" x14ac:dyDescent="0.25">
      <c r="A2383" s="229">
        <v>44682</v>
      </c>
      <c r="B2383" s="228">
        <v>44682</v>
      </c>
      <c r="C2383" s="16" t="s">
        <v>1153</v>
      </c>
      <c r="D2383" s="16"/>
      <c r="E2383" s="280">
        <v>7333.33</v>
      </c>
      <c r="F2383" s="16">
        <f t="shared" si="75"/>
        <v>-7333.3100000000341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</row>
    <row r="2384" spans="1:26" ht="15.75" customHeight="1" x14ac:dyDescent="0.25">
      <c r="A2384" s="40" t="s">
        <v>1024</v>
      </c>
      <c r="B2384" s="98" t="s">
        <v>593</v>
      </c>
      <c r="C2384" s="64" t="s">
        <v>1025</v>
      </c>
      <c r="D2384" s="43">
        <v>200000</v>
      </c>
      <c r="E2384" s="217"/>
      <c r="F2384" s="16">
        <f t="shared" si="75"/>
        <v>192666.68999999997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</row>
    <row r="2385" spans="1:26" ht="15.75" customHeight="1" x14ac:dyDescent="0.25">
      <c r="A2385" s="40" t="s">
        <v>1024</v>
      </c>
      <c r="B2385" s="31" t="s">
        <v>761</v>
      </c>
      <c r="C2385" s="43" t="s">
        <v>1729</v>
      </c>
      <c r="D2385" s="43">
        <v>20000</v>
      </c>
      <c r="E2385" s="217"/>
      <c r="F2385" s="16">
        <f t="shared" si="75"/>
        <v>212666.68999999997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</row>
    <row r="2386" spans="1:26" ht="15.75" customHeight="1" x14ac:dyDescent="0.25">
      <c r="A2386" s="238">
        <v>44835</v>
      </c>
      <c r="B2386" s="238">
        <v>44835</v>
      </c>
      <c r="C2386" s="16" t="s">
        <v>1153</v>
      </c>
      <c r="D2386" s="16"/>
      <c r="E2386" s="249">
        <v>18333.330000000002</v>
      </c>
      <c r="F2386" s="16">
        <f t="shared" si="75"/>
        <v>194333.36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</row>
    <row r="2387" spans="1:26" ht="15.75" customHeight="1" x14ac:dyDescent="0.25">
      <c r="A2387" s="238">
        <v>44866</v>
      </c>
      <c r="B2387" s="238">
        <v>44866</v>
      </c>
      <c r="C2387" s="16" t="s">
        <v>1153</v>
      </c>
      <c r="D2387" s="16"/>
      <c r="E2387" s="249">
        <v>18333.330000000002</v>
      </c>
      <c r="F2387" s="16">
        <f t="shared" si="75"/>
        <v>176000.02999999997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</row>
    <row r="2388" spans="1:26" ht="15.75" customHeight="1" x14ac:dyDescent="0.25">
      <c r="A2388" s="238">
        <v>44896</v>
      </c>
      <c r="B2388" s="250">
        <v>44166</v>
      </c>
      <c r="C2388" s="16" t="s">
        <v>1153</v>
      </c>
      <c r="D2388" s="16"/>
      <c r="E2388" s="249">
        <v>18333.330000000002</v>
      </c>
      <c r="F2388" s="16">
        <f t="shared" si="75"/>
        <v>157666.69999999995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</row>
    <row r="2389" spans="1:26" ht="15.75" customHeight="1" x14ac:dyDescent="0.25">
      <c r="A2389" s="263"/>
      <c r="B2389" s="263"/>
      <c r="C2389" s="16"/>
      <c r="D2389" s="16"/>
      <c r="E2389" s="217"/>
      <c r="F2389" s="16">
        <f t="shared" si="75"/>
        <v>157666.69999999995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</row>
    <row r="2390" spans="1:26" ht="15.75" customHeight="1" x14ac:dyDescent="0.25">
      <c r="A2390" s="263"/>
      <c r="B2390" s="263"/>
      <c r="C2390" s="16"/>
      <c r="D2390" s="16"/>
      <c r="E2390" s="217"/>
      <c r="F2390" s="16">
        <f t="shared" si="75"/>
        <v>157666.69999999995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</row>
    <row r="2391" spans="1:26" ht="15.75" customHeight="1" x14ac:dyDescent="0.25">
      <c r="A2391" s="263"/>
      <c r="B2391" s="263"/>
      <c r="C2391" s="16"/>
      <c r="D2391" s="16"/>
      <c r="E2391" s="217"/>
      <c r="F2391" s="16">
        <f t="shared" si="75"/>
        <v>157666.69999999995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</row>
    <row r="2392" spans="1:26" ht="15.75" customHeight="1" x14ac:dyDescent="0.25">
      <c r="A2392" s="263"/>
      <c r="B2392" s="263"/>
      <c r="C2392" s="16"/>
      <c r="D2392" s="16"/>
      <c r="E2392" s="217"/>
      <c r="F2392" s="16">
        <f t="shared" si="75"/>
        <v>157666.69999999995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</row>
    <row r="2393" spans="1:26" ht="15.75" customHeight="1" x14ac:dyDescent="0.25">
      <c r="A2393" s="263"/>
      <c r="B2393" s="263"/>
      <c r="C2393" s="16"/>
      <c r="D2393" s="16"/>
      <c r="E2393" s="217"/>
      <c r="F2393" s="16">
        <f t="shared" si="75"/>
        <v>157666.69999999995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</row>
    <row r="2394" spans="1:26" ht="15.75" customHeight="1" x14ac:dyDescent="0.25">
      <c r="A2394" s="263"/>
      <c r="B2394" s="263"/>
      <c r="C2394" s="16"/>
      <c r="D2394" s="16"/>
      <c r="E2394" s="217"/>
      <c r="F2394" s="16">
        <f t="shared" si="75"/>
        <v>157666.69999999995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</row>
    <row r="2395" spans="1:26" ht="15.75" customHeight="1" x14ac:dyDescent="0.25">
      <c r="A2395" s="263"/>
      <c r="B2395" s="263"/>
      <c r="C2395" s="16"/>
      <c r="D2395" s="16"/>
      <c r="E2395" s="217"/>
      <c r="F2395" s="16">
        <f t="shared" si="75"/>
        <v>157666.69999999995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</row>
    <row r="2396" spans="1:26" ht="15.75" customHeight="1" x14ac:dyDescent="0.25">
      <c r="A2396" s="263"/>
      <c r="B2396" s="263"/>
      <c r="C2396" s="16"/>
      <c r="D2396" s="16">
        <f t="shared" ref="D2396:E2396" si="76">SUM(D2345:D2372)</f>
        <v>308000</v>
      </c>
      <c r="E2396" s="217">
        <f t="shared" si="76"/>
        <v>408000.00000000006</v>
      </c>
      <c r="F2396" s="16"/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</row>
    <row r="2397" spans="1:26" ht="15.75" customHeight="1" x14ac:dyDescent="0.25">
      <c r="A2397" s="23"/>
      <c r="B2397" s="23"/>
      <c r="C2397" s="16"/>
      <c r="D2397" s="16"/>
      <c r="E2397" s="222" t="s">
        <v>12</v>
      </c>
      <c r="F2397" s="218">
        <f>F2395</f>
        <v>157666.69999999995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</row>
    <row r="2398" spans="1:26" ht="15.75" customHeight="1" x14ac:dyDescent="0.25">
      <c r="A2398" s="23"/>
      <c r="B2398" s="23"/>
      <c r="C2398" s="16"/>
      <c r="D2398" s="16"/>
      <c r="E2398" s="217"/>
      <c r="F2398" s="218"/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</row>
    <row r="2399" spans="1:26" ht="15.75" customHeight="1" x14ac:dyDescent="0.25">
      <c r="A2399" s="23"/>
      <c r="B2399" s="23"/>
      <c r="C2399" s="16"/>
      <c r="D2399" s="16"/>
      <c r="E2399" s="217"/>
      <c r="F2399" s="218"/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</row>
    <row r="2400" spans="1:26" ht="15.75" customHeight="1" x14ac:dyDescent="0.25">
      <c r="A2400" s="23"/>
      <c r="B2400" s="23"/>
      <c r="C2400" s="16"/>
      <c r="D2400" s="16"/>
      <c r="E2400" s="217"/>
      <c r="F2400" s="218"/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</row>
    <row r="2401" spans="1:26" ht="15.75" customHeight="1" x14ac:dyDescent="0.25">
      <c r="A2401" s="23"/>
      <c r="B2401" s="23"/>
      <c r="C2401" s="218" t="s">
        <v>1146</v>
      </c>
      <c r="D2401" s="16"/>
      <c r="E2401" s="217"/>
      <c r="F2401" s="16"/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</row>
    <row r="2402" spans="1:26" ht="15.75" customHeight="1" x14ac:dyDescent="0.25">
      <c r="A2402" s="219" t="s">
        <v>1147</v>
      </c>
      <c r="B2402" s="23"/>
      <c r="C2402" s="219" t="s">
        <v>80</v>
      </c>
      <c r="D2402" s="218" t="s">
        <v>1149</v>
      </c>
      <c r="E2402" s="222" t="s">
        <v>1353</v>
      </c>
      <c r="F2402" s="16"/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</row>
    <row r="2403" spans="1:26" ht="15.75" customHeight="1" x14ac:dyDescent="0.25">
      <c r="A2403" s="219" t="s">
        <v>549</v>
      </c>
      <c r="B2403" s="219" t="s">
        <v>550</v>
      </c>
      <c r="C2403" s="221" t="s">
        <v>551</v>
      </c>
      <c r="D2403" s="221" t="s">
        <v>552</v>
      </c>
      <c r="E2403" s="222" t="s">
        <v>553</v>
      </c>
      <c r="F2403" s="221" t="s">
        <v>554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</row>
    <row r="2404" spans="1:26" ht="15.75" customHeight="1" x14ac:dyDescent="0.25">
      <c r="A2404" s="23">
        <v>43353</v>
      </c>
      <c r="B2404" s="23" t="s">
        <v>596</v>
      </c>
      <c r="C2404" s="16" t="s">
        <v>1730</v>
      </c>
      <c r="D2404" s="16">
        <v>600000</v>
      </c>
      <c r="E2404" s="217"/>
      <c r="F2404" s="16">
        <f>D2404</f>
        <v>600000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</row>
    <row r="2405" spans="1:26" ht="15.75" customHeight="1" x14ac:dyDescent="0.25">
      <c r="A2405" s="23">
        <v>43353</v>
      </c>
      <c r="B2405" s="23" t="s">
        <v>761</v>
      </c>
      <c r="C2405" s="16" t="s">
        <v>1731</v>
      </c>
      <c r="D2405" s="16">
        <v>60000</v>
      </c>
      <c r="E2405" s="217"/>
      <c r="F2405" s="16">
        <f t="shared" ref="F2405:F2420" si="77">F2404+D2405-E2405</f>
        <v>660000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</row>
    <row r="2406" spans="1:26" ht="15.75" customHeight="1" x14ac:dyDescent="0.25">
      <c r="A2406" s="23" t="s">
        <v>1248</v>
      </c>
      <c r="B2406" s="23" t="s">
        <v>1184</v>
      </c>
      <c r="C2406" s="16" t="s">
        <v>1153</v>
      </c>
      <c r="D2406" s="16"/>
      <c r="E2406" s="217">
        <v>55000</v>
      </c>
      <c r="F2406" s="16">
        <f t="shared" si="77"/>
        <v>605000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</row>
    <row r="2407" spans="1:26" ht="15.75" customHeight="1" x14ac:dyDescent="0.25">
      <c r="A2407" s="23" t="s">
        <v>1225</v>
      </c>
      <c r="B2407" s="23" t="s">
        <v>1186</v>
      </c>
      <c r="C2407" s="16" t="s">
        <v>1153</v>
      </c>
      <c r="D2407" s="16"/>
      <c r="E2407" s="217">
        <v>55000</v>
      </c>
      <c r="F2407" s="16">
        <f t="shared" si="77"/>
        <v>550000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</row>
    <row r="2408" spans="1:26" ht="15.75" customHeight="1" x14ac:dyDescent="0.25">
      <c r="A2408" s="23"/>
      <c r="B2408" s="23"/>
      <c r="C2408" s="16" t="s">
        <v>1732</v>
      </c>
      <c r="D2408" s="16"/>
      <c r="E2408" s="217">
        <v>550000</v>
      </c>
      <c r="F2408" s="16">
        <f t="shared" si="77"/>
        <v>0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</row>
    <row r="2409" spans="1:26" ht="15.75" customHeight="1" x14ac:dyDescent="0.25">
      <c r="A2409" s="23"/>
      <c r="B2409" s="23"/>
      <c r="C2409" s="16"/>
      <c r="D2409" s="16"/>
      <c r="E2409" s="217"/>
      <c r="F2409" s="16">
        <f t="shared" si="77"/>
        <v>0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</row>
    <row r="2410" spans="1:26" ht="15.75" customHeight="1" x14ac:dyDescent="0.25">
      <c r="A2410" s="23"/>
      <c r="B2410" s="23"/>
      <c r="C2410" s="16"/>
      <c r="D2410" s="16"/>
      <c r="E2410" s="217"/>
      <c r="F2410" s="16">
        <f t="shared" si="77"/>
        <v>0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</row>
    <row r="2411" spans="1:26" ht="15.75" customHeight="1" x14ac:dyDescent="0.25">
      <c r="A2411" s="23"/>
      <c r="B2411" s="23"/>
      <c r="C2411" s="16"/>
      <c r="D2411" s="16"/>
      <c r="E2411" s="217"/>
      <c r="F2411" s="16">
        <f t="shared" si="77"/>
        <v>0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</row>
    <row r="2412" spans="1:26" ht="15.75" customHeight="1" x14ac:dyDescent="0.25">
      <c r="A2412" s="23"/>
      <c r="B2412" s="23"/>
      <c r="C2412" s="16"/>
      <c r="D2412" s="16"/>
      <c r="E2412" s="217"/>
      <c r="F2412" s="16">
        <f t="shared" si="77"/>
        <v>0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</row>
    <row r="2413" spans="1:26" ht="15.75" customHeight="1" x14ac:dyDescent="0.25">
      <c r="A2413" s="23"/>
      <c r="B2413" s="23"/>
      <c r="C2413" s="16"/>
      <c r="D2413" s="16"/>
      <c r="E2413" s="217"/>
      <c r="F2413" s="16">
        <f t="shared" si="77"/>
        <v>0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</row>
    <row r="2414" spans="1:26" ht="15.75" customHeight="1" x14ac:dyDescent="0.25">
      <c r="A2414" s="23"/>
      <c r="B2414" s="23"/>
      <c r="C2414" s="16"/>
      <c r="D2414" s="16"/>
      <c r="E2414" s="217"/>
      <c r="F2414" s="16">
        <f t="shared" si="77"/>
        <v>0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</row>
    <row r="2415" spans="1:26" ht="15.75" customHeight="1" x14ac:dyDescent="0.25">
      <c r="A2415" s="23"/>
      <c r="B2415" s="23"/>
      <c r="C2415" s="16"/>
      <c r="D2415" s="16"/>
      <c r="E2415" s="217"/>
      <c r="F2415" s="16">
        <f t="shared" si="77"/>
        <v>0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</row>
    <row r="2416" spans="1:26" ht="15.75" customHeight="1" x14ac:dyDescent="0.25">
      <c r="A2416" s="23"/>
      <c r="B2416" s="23"/>
      <c r="C2416" s="16"/>
      <c r="D2416" s="16"/>
      <c r="E2416" s="217"/>
      <c r="F2416" s="16">
        <f t="shared" si="77"/>
        <v>0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</row>
    <row r="2417" spans="1:26" ht="15.75" customHeight="1" x14ac:dyDescent="0.25">
      <c r="A2417" s="23"/>
      <c r="B2417" s="23"/>
      <c r="C2417" s="16"/>
      <c r="D2417" s="16"/>
      <c r="E2417" s="217"/>
      <c r="F2417" s="16">
        <f t="shared" si="77"/>
        <v>0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</row>
    <row r="2418" spans="1:26" ht="15.75" customHeight="1" x14ac:dyDescent="0.25">
      <c r="A2418" s="23"/>
      <c r="B2418" s="23"/>
      <c r="C2418" s="16"/>
      <c r="D2418" s="16"/>
      <c r="E2418" s="217"/>
      <c r="F2418" s="16">
        <f t="shared" si="77"/>
        <v>0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</row>
    <row r="2419" spans="1:26" ht="15.75" customHeight="1" x14ac:dyDescent="0.25">
      <c r="A2419" s="23"/>
      <c r="B2419" s="23"/>
      <c r="C2419" s="16"/>
      <c r="D2419" s="16"/>
      <c r="E2419" s="217"/>
      <c r="F2419" s="16">
        <f t="shared" si="77"/>
        <v>0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</row>
    <row r="2420" spans="1:26" ht="15.75" customHeight="1" x14ac:dyDescent="0.25">
      <c r="A2420" s="23"/>
      <c r="B2420" s="23"/>
      <c r="C2420" s="16"/>
      <c r="D2420" s="16"/>
      <c r="E2420" s="217"/>
      <c r="F2420" s="16">
        <f t="shared" si="77"/>
        <v>0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</row>
    <row r="2421" spans="1:26" ht="15.75" customHeight="1" x14ac:dyDescent="0.25">
      <c r="A2421" s="23"/>
      <c r="B2421" s="23"/>
      <c r="C2421" s="16"/>
      <c r="D2421" s="16">
        <f t="shared" ref="D2421:E2421" si="78">SUM(D2404:D2420)</f>
        <v>660000</v>
      </c>
      <c r="E2421" s="217">
        <f t="shared" si="78"/>
        <v>660000</v>
      </c>
      <c r="F2421" s="16"/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</row>
    <row r="2422" spans="1:26" ht="15.75" customHeight="1" x14ac:dyDescent="0.25">
      <c r="A2422" s="23"/>
      <c r="B2422" s="23"/>
      <c r="C2422" s="16"/>
      <c r="D2422" s="16"/>
      <c r="E2422" s="222" t="s">
        <v>12</v>
      </c>
      <c r="F2422" s="218">
        <f>F2420</f>
        <v>0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</row>
    <row r="2423" spans="1:26" ht="15.75" customHeight="1" x14ac:dyDescent="0.25">
      <c r="A2423" s="23"/>
      <c r="B2423" s="23"/>
      <c r="C2423" s="16"/>
      <c r="D2423" s="16"/>
      <c r="E2423" s="217"/>
      <c r="F2423" s="218"/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</row>
    <row r="2424" spans="1:26" ht="15.75" customHeight="1" x14ac:dyDescent="0.25">
      <c r="A2424" s="23"/>
      <c r="B2424" s="23"/>
      <c r="C2424" s="16"/>
      <c r="D2424" s="16"/>
      <c r="E2424" s="217"/>
      <c r="F2424" s="218"/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</row>
    <row r="2425" spans="1:26" ht="15.75" customHeight="1" x14ac:dyDescent="0.25">
      <c r="A2425" s="23"/>
      <c r="B2425" s="23"/>
      <c r="C2425" s="218" t="s">
        <v>1146</v>
      </c>
      <c r="D2425" s="16"/>
      <c r="E2425" s="217"/>
      <c r="F2425" s="16"/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</row>
    <row r="2426" spans="1:26" ht="15.75" customHeight="1" x14ac:dyDescent="0.25">
      <c r="A2426" s="219" t="s">
        <v>1147</v>
      </c>
      <c r="B2426" s="23"/>
      <c r="C2426" s="219" t="s">
        <v>1733</v>
      </c>
      <c r="D2426" s="218" t="s">
        <v>1149</v>
      </c>
      <c r="E2426" s="222" t="s">
        <v>1353</v>
      </c>
      <c r="F2426" s="16"/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</row>
    <row r="2427" spans="1:26" ht="15.75" customHeight="1" x14ac:dyDescent="0.25">
      <c r="A2427" s="219" t="s">
        <v>549</v>
      </c>
      <c r="B2427" s="219" t="s">
        <v>550</v>
      </c>
      <c r="C2427" s="221" t="s">
        <v>551</v>
      </c>
      <c r="D2427" s="221" t="s">
        <v>552</v>
      </c>
      <c r="E2427" s="222" t="s">
        <v>553</v>
      </c>
      <c r="F2427" s="221" t="s">
        <v>554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</row>
    <row r="2428" spans="1:26" ht="15.75" customHeight="1" x14ac:dyDescent="0.25">
      <c r="A2428" s="23" t="s">
        <v>1734</v>
      </c>
      <c r="B2428" s="23" t="s">
        <v>596</v>
      </c>
      <c r="C2428" s="16" t="s">
        <v>1735</v>
      </c>
      <c r="D2428" s="16">
        <v>500000</v>
      </c>
      <c r="E2428" s="217"/>
      <c r="F2428" s="16">
        <f>D2428</f>
        <v>500000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</row>
    <row r="2429" spans="1:26" ht="15.75" customHeight="1" x14ac:dyDescent="0.25">
      <c r="A2429" s="23" t="s">
        <v>1734</v>
      </c>
      <c r="B2429" s="23" t="s">
        <v>761</v>
      </c>
      <c r="C2429" s="16" t="s">
        <v>1736</v>
      </c>
      <c r="D2429" s="16">
        <v>50000</v>
      </c>
      <c r="E2429" s="217"/>
      <c r="F2429" s="16">
        <f t="shared" ref="F2429:F2444" si="79">F2428+D2429-E2429</f>
        <v>550000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</row>
    <row r="2430" spans="1:26" ht="15.75" customHeight="1" x14ac:dyDescent="0.25">
      <c r="A2430" s="23" t="s">
        <v>1225</v>
      </c>
      <c r="B2430" s="23" t="s">
        <v>1186</v>
      </c>
      <c r="C2430" s="16" t="s">
        <v>1153</v>
      </c>
      <c r="D2430" s="16"/>
      <c r="E2430" s="217">
        <v>91666.67</v>
      </c>
      <c r="F2430" s="16">
        <f t="shared" si="79"/>
        <v>458333.33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</row>
    <row r="2431" spans="1:26" ht="15.75" customHeight="1" x14ac:dyDescent="0.25">
      <c r="A2431" s="23"/>
      <c r="B2431" s="23"/>
      <c r="C2431" s="16" t="s">
        <v>1732</v>
      </c>
      <c r="D2431" s="16"/>
      <c r="E2431" s="217">
        <v>458333.33</v>
      </c>
      <c r="F2431" s="16">
        <f t="shared" si="79"/>
        <v>0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</row>
    <row r="2432" spans="1:26" ht="15.75" customHeight="1" x14ac:dyDescent="0.25">
      <c r="A2432" s="23"/>
      <c r="B2432" s="23"/>
      <c r="C2432" s="16"/>
      <c r="D2432" s="16"/>
      <c r="E2432" s="217"/>
      <c r="F2432" s="16">
        <f t="shared" si="79"/>
        <v>0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</row>
    <row r="2433" spans="1:26" ht="15.75" customHeight="1" x14ac:dyDescent="0.25">
      <c r="A2433" s="23"/>
      <c r="B2433" s="23"/>
      <c r="C2433" s="16"/>
      <c r="D2433" s="16"/>
      <c r="E2433" s="217"/>
      <c r="F2433" s="16">
        <f t="shared" si="79"/>
        <v>0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</row>
    <row r="2434" spans="1:26" ht="15.75" customHeight="1" x14ac:dyDescent="0.25">
      <c r="A2434" s="23"/>
      <c r="B2434" s="23"/>
      <c r="C2434" s="16"/>
      <c r="D2434" s="16"/>
      <c r="E2434" s="217"/>
      <c r="F2434" s="16">
        <f t="shared" si="79"/>
        <v>0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</row>
    <row r="2435" spans="1:26" ht="15.75" customHeight="1" x14ac:dyDescent="0.25">
      <c r="A2435" s="23"/>
      <c r="B2435" s="23"/>
      <c r="C2435" s="16"/>
      <c r="D2435" s="16"/>
      <c r="E2435" s="217"/>
      <c r="F2435" s="16">
        <f t="shared" si="79"/>
        <v>0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</row>
    <row r="2436" spans="1:26" ht="15.75" customHeight="1" x14ac:dyDescent="0.25">
      <c r="A2436" s="23"/>
      <c r="B2436" s="23"/>
      <c r="C2436" s="16"/>
      <c r="D2436" s="16"/>
      <c r="E2436" s="217"/>
      <c r="F2436" s="16">
        <f t="shared" si="79"/>
        <v>0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</row>
    <row r="2437" spans="1:26" ht="15.75" customHeight="1" x14ac:dyDescent="0.25">
      <c r="A2437" s="23"/>
      <c r="B2437" s="23"/>
      <c r="C2437" s="16"/>
      <c r="D2437" s="16"/>
      <c r="E2437" s="217"/>
      <c r="F2437" s="16">
        <f t="shared" si="79"/>
        <v>0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</row>
    <row r="2438" spans="1:26" ht="15.75" customHeight="1" x14ac:dyDescent="0.25">
      <c r="A2438" s="23"/>
      <c r="B2438" s="23"/>
      <c r="C2438" s="16"/>
      <c r="D2438" s="16"/>
      <c r="E2438" s="217"/>
      <c r="F2438" s="16">
        <f t="shared" si="79"/>
        <v>0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</row>
    <row r="2439" spans="1:26" ht="15.75" customHeight="1" x14ac:dyDescent="0.25">
      <c r="A2439" s="23"/>
      <c r="B2439" s="23"/>
      <c r="C2439" s="16"/>
      <c r="D2439" s="16"/>
      <c r="E2439" s="217"/>
      <c r="F2439" s="16">
        <f t="shared" si="79"/>
        <v>0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</row>
    <row r="2440" spans="1:26" ht="15.75" customHeight="1" x14ac:dyDescent="0.25">
      <c r="A2440" s="23"/>
      <c r="B2440" s="23"/>
      <c r="C2440" s="16"/>
      <c r="D2440" s="16"/>
      <c r="E2440" s="217"/>
      <c r="F2440" s="16">
        <f t="shared" si="79"/>
        <v>0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</row>
    <row r="2441" spans="1:26" ht="15.75" customHeight="1" x14ac:dyDescent="0.25">
      <c r="A2441" s="23"/>
      <c r="B2441" s="23"/>
      <c r="C2441" s="16"/>
      <c r="D2441" s="16"/>
      <c r="E2441" s="217"/>
      <c r="F2441" s="16">
        <f t="shared" si="79"/>
        <v>0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</row>
    <row r="2442" spans="1:26" ht="15.75" customHeight="1" x14ac:dyDescent="0.25">
      <c r="A2442" s="23"/>
      <c r="B2442" s="23"/>
      <c r="C2442" s="16"/>
      <c r="D2442" s="16"/>
      <c r="E2442" s="217"/>
      <c r="F2442" s="16">
        <f t="shared" si="79"/>
        <v>0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</row>
    <row r="2443" spans="1:26" ht="15.75" customHeight="1" x14ac:dyDescent="0.25">
      <c r="A2443" s="23"/>
      <c r="B2443" s="23"/>
      <c r="C2443" s="16"/>
      <c r="D2443" s="16"/>
      <c r="E2443" s="217"/>
      <c r="F2443" s="16">
        <f t="shared" si="79"/>
        <v>0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</row>
    <row r="2444" spans="1:26" ht="15.75" customHeight="1" x14ac:dyDescent="0.25">
      <c r="A2444" s="23"/>
      <c r="B2444" s="23"/>
      <c r="C2444" s="16"/>
      <c r="D2444" s="16"/>
      <c r="E2444" s="217"/>
      <c r="F2444" s="16">
        <f t="shared" si="79"/>
        <v>0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</row>
    <row r="2445" spans="1:26" ht="15.75" customHeight="1" x14ac:dyDescent="0.25">
      <c r="A2445" s="23"/>
      <c r="B2445" s="23"/>
      <c r="C2445" s="16"/>
      <c r="D2445" s="16">
        <f t="shared" ref="D2445:E2445" si="80">SUM(D2428:D2444)</f>
        <v>550000</v>
      </c>
      <c r="E2445" s="217">
        <f t="shared" si="80"/>
        <v>550000</v>
      </c>
      <c r="F2445" s="16"/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</row>
    <row r="2446" spans="1:26" ht="15.75" customHeight="1" x14ac:dyDescent="0.25">
      <c r="A2446" s="23"/>
      <c r="B2446" s="23"/>
      <c r="C2446" s="16"/>
      <c r="D2446" s="16"/>
      <c r="E2446" s="222" t="s">
        <v>12</v>
      </c>
      <c r="F2446" s="218">
        <f>F2444</f>
        <v>0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</row>
    <row r="2447" spans="1:26" ht="15.75" customHeight="1" x14ac:dyDescent="0.25">
      <c r="A2447" s="23"/>
      <c r="B2447" s="23"/>
      <c r="C2447" s="16"/>
      <c r="D2447" s="16"/>
      <c r="E2447" s="217"/>
      <c r="F2447" s="218"/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</row>
    <row r="2448" spans="1:26" ht="15.75" customHeight="1" x14ac:dyDescent="0.25">
      <c r="A2448" s="23"/>
      <c r="B2448" s="23"/>
      <c r="C2448" s="16"/>
      <c r="D2448" s="16"/>
      <c r="E2448" s="217"/>
      <c r="F2448" s="218"/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</row>
    <row r="2449" spans="1:26" ht="15.75" customHeight="1" x14ac:dyDescent="0.25">
      <c r="A2449" s="23"/>
      <c r="B2449" s="23"/>
      <c r="C2449" s="16"/>
      <c r="D2449" s="16"/>
      <c r="E2449" s="217"/>
      <c r="F2449" s="218"/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</row>
    <row r="2450" spans="1:26" ht="15.75" customHeight="1" x14ac:dyDescent="0.25">
      <c r="A2450" s="23"/>
      <c r="B2450" s="23"/>
      <c r="C2450" s="218" t="s">
        <v>1146</v>
      </c>
      <c r="D2450" s="16"/>
      <c r="E2450" s="217"/>
      <c r="F2450" s="16"/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</row>
    <row r="2451" spans="1:26" ht="15.75" customHeight="1" x14ac:dyDescent="0.25">
      <c r="A2451" s="219" t="s">
        <v>1147</v>
      </c>
      <c r="B2451" s="23" t="s">
        <v>61</v>
      </c>
      <c r="C2451" s="219" t="s">
        <v>59</v>
      </c>
      <c r="D2451" s="218" t="s">
        <v>1149</v>
      </c>
      <c r="E2451" s="222" t="s">
        <v>1353</v>
      </c>
      <c r="F2451" s="16"/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</row>
    <row r="2452" spans="1:26" ht="15.75" customHeight="1" x14ac:dyDescent="0.25">
      <c r="A2452" s="219" t="s">
        <v>549</v>
      </c>
      <c r="B2452" s="219" t="s">
        <v>550</v>
      </c>
      <c r="C2452" s="221" t="s">
        <v>551</v>
      </c>
      <c r="D2452" s="221" t="s">
        <v>552</v>
      </c>
      <c r="E2452" s="222" t="s">
        <v>553</v>
      </c>
      <c r="F2452" s="221" t="s">
        <v>554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</row>
    <row r="2453" spans="1:26" ht="15.75" customHeight="1" x14ac:dyDescent="0.25">
      <c r="A2453" s="23">
        <v>43385</v>
      </c>
      <c r="B2453" s="23" t="s">
        <v>593</v>
      </c>
      <c r="C2453" s="16" t="s">
        <v>1737</v>
      </c>
      <c r="D2453" s="16">
        <v>110000</v>
      </c>
      <c r="E2453" s="217"/>
      <c r="F2453" s="16">
        <f>D2453</f>
        <v>110000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</row>
    <row r="2454" spans="1:26" ht="15.75" customHeight="1" x14ac:dyDescent="0.25">
      <c r="A2454" s="23">
        <v>43385</v>
      </c>
      <c r="B2454" s="23" t="s">
        <v>761</v>
      </c>
      <c r="C2454" s="16" t="s">
        <v>1738</v>
      </c>
      <c r="D2454" s="16">
        <v>5500</v>
      </c>
      <c r="E2454" s="217"/>
      <c r="F2454" s="16">
        <f t="shared" ref="F2454:F2525" si="81">F2453+D2454-E2454</f>
        <v>115500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</row>
    <row r="2455" spans="1:26" ht="15.75" customHeight="1" x14ac:dyDescent="0.25">
      <c r="A2455" s="23" t="s">
        <v>1226</v>
      </c>
      <c r="B2455" s="23" t="s">
        <v>1202</v>
      </c>
      <c r="C2455" s="16" t="s">
        <v>1153</v>
      </c>
      <c r="D2455" s="16"/>
      <c r="E2455" s="217">
        <v>38500</v>
      </c>
      <c r="F2455" s="16">
        <f t="shared" si="81"/>
        <v>77000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</row>
    <row r="2456" spans="1:26" ht="15.75" customHeight="1" x14ac:dyDescent="0.25">
      <c r="A2456" s="23" t="s">
        <v>1739</v>
      </c>
      <c r="B2456" s="23" t="s">
        <v>508</v>
      </c>
      <c r="C2456" s="16" t="s">
        <v>1740</v>
      </c>
      <c r="D2456" s="16"/>
      <c r="E2456" s="217">
        <v>38500</v>
      </c>
      <c r="F2456" s="16">
        <f t="shared" si="81"/>
        <v>38500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</row>
    <row r="2457" spans="1:26" ht="15.75" customHeight="1" x14ac:dyDescent="0.25">
      <c r="A2457" s="23" t="s">
        <v>1173</v>
      </c>
      <c r="B2457" s="23" t="s">
        <v>509</v>
      </c>
      <c r="C2457" s="16" t="s">
        <v>1153</v>
      </c>
      <c r="D2457" s="16"/>
      <c r="E2457" s="217">
        <v>38500</v>
      </c>
      <c r="F2457" s="16">
        <f t="shared" si="81"/>
        <v>0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</row>
    <row r="2458" spans="1:26" ht="15.75" customHeight="1" x14ac:dyDescent="0.25">
      <c r="A2458" s="23" t="s">
        <v>1174</v>
      </c>
      <c r="B2458" s="23" t="s">
        <v>510</v>
      </c>
      <c r="C2458" s="16" t="s">
        <v>1153</v>
      </c>
      <c r="D2458" s="16"/>
      <c r="E2458" s="217">
        <v>38500</v>
      </c>
      <c r="F2458" s="16">
        <f t="shared" si="81"/>
        <v>-38500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</row>
    <row r="2459" spans="1:26" ht="15.75" customHeight="1" x14ac:dyDescent="0.25">
      <c r="A2459" s="225">
        <v>43468</v>
      </c>
      <c r="B2459" s="44" t="s">
        <v>593</v>
      </c>
      <c r="C2459" s="52" t="s">
        <v>1741</v>
      </c>
      <c r="D2459" s="16">
        <v>70000</v>
      </c>
      <c r="E2459" s="217"/>
      <c r="F2459" s="16">
        <f t="shared" si="81"/>
        <v>31500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</row>
    <row r="2460" spans="1:26" ht="15.75" customHeight="1" x14ac:dyDescent="0.25">
      <c r="A2460" s="225">
        <v>43468</v>
      </c>
      <c r="B2460" s="23" t="s">
        <v>761</v>
      </c>
      <c r="C2460" s="16" t="s">
        <v>1738</v>
      </c>
      <c r="D2460" s="16">
        <v>7000</v>
      </c>
      <c r="E2460" s="217"/>
      <c r="F2460" s="16">
        <f t="shared" si="81"/>
        <v>38500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</row>
    <row r="2461" spans="1:26" ht="15.75" customHeight="1" x14ac:dyDescent="0.25">
      <c r="A2461" s="44" t="s">
        <v>1742</v>
      </c>
      <c r="B2461" s="44" t="s">
        <v>596</v>
      </c>
      <c r="C2461" s="52" t="s">
        <v>1743</v>
      </c>
      <c r="D2461" s="16">
        <v>100000</v>
      </c>
      <c r="E2461" s="217"/>
      <c r="F2461" s="16">
        <f t="shared" si="81"/>
        <v>138500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</row>
    <row r="2462" spans="1:26" ht="15.75" customHeight="1" x14ac:dyDescent="0.25">
      <c r="A2462" s="23" t="s">
        <v>1742</v>
      </c>
      <c r="B2462" s="23" t="s">
        <v>761</v>
      </c>
      <c r="C2462" s="16" t="s">
        <v>1738</v>
      </c>
      <c r="D2462" s="16">
        <v>10000</v>
      </c>
      <c r="E2462" s="217"/>
      <c r="F2462" s="16">
        <f t="shared" si="81"/>
        <v>148500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</row>
    <row r="2463" spans="1:26" ht="15.75" customHeight="1" x14ac:dyDescent="0.25">
      <c r="A2463" s="23" t="s">
        <v>1175</v>
      </c>
      <c r="B2463" s="23" t="s">
        <v>511</v>
      </c>
      <c r="C2463" s="16" t="s">
        <v>1153</v>
      </c>
      <c r="D2463" s="16"/>
      <c r="E2463" s="217">
        <v>38500</v>
      </c>
      <c r="F2463" s="16">
        <f t="shared" si="81"/>
        <v>110000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</row>
    <row r="2464" spans="1:26" ht="15.75" customHeight="1" x14ac:dyDescent="0.25">
      <c r="A2464" s="44" t="s">
        <v>1744</v>
      </c>
      <c r="B2464" s="44" t="s">
        <v>593</v>
      </c>
      <c r="C2464" s="52" t="s">
        <v>1745</v>
      </c>
      <c r="D2464" s="16">
        <v>200000</v>
      </c>
      <c r="E2464" s="217"/>
      <c r="F2464" s="16">
        <f t="shared" si="81"/>
        <v>310000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</row>
    <row r="2465" spans="1:26" ht="15.75" customHeight="1" x14ac:dyDescent="0.25">
      <c r="A2465" s="44" t="s">
        <v>1744</v>
      </c>
      <c r="B2465" s="23" t="s">
        <v>761</v>
      </c>
      <c r="C2465" s="16" t="s">
        <v>1738</v>
      </c>
      <c r="D2465" s="16">
        <v>20000</v>
      </c>
      <c r="E2465" s="217"/>
      <c r="F2465" s="16">
        <f t="shared" si="81"/>
        <v>330000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</row>
    <row r="2466" spans="1:26" ht="15.75" customHeight="1" x14ac:dyDescent="0.25">
      <c r="A2466" s="23" t="s">
        <v>1655</v>
      </c>
      <c r="B2466" s="23" t="s">
        <v>596</v>
      </c>
      <c r="C2466" s="52" t="s">
        <v>1746</v>
      </c>
      <c r="D2466" s="16"/>
      <c r="E2466" s="217">
        <v>50000</v>
      </c>
      <c r="F2466" s="16">
        <f t="shared" si="81"/>
        <v>280000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</row>
    <row r="2467" spans="1:26" ht="15.75" customHeight="1" x14ac:dyDescent="0.25">
      <c r="A2467" s="23" t="s">
        <v>1747</v>
      </c>
      <c r="B2467" s="23" t="s">
        <v>596</v>
      </c>
      <c r="C2467" s="52" t="s">
        <v>1748</v>
      </c>
      <c r="D2467" s="16"/>
      <c r="E2467" s="217">
        <v>10000</v>
      </c>
      <c r="F2467" s="16">
        <f t="shared" si="81"/>
        <v>270000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</row>
    <row r="2468" spans="1:26" ht="15.75" customHeight="1" x14ac:dyDescent="0.25">
      <c r="A2468" s="44" t="s">
        <v>1749</v>
      </c>
      <c r="B2468" s="44" t="s">
        <v>596</v>
      </c>
      <c r="C2468" s="52" t="s">
        <v>1748</v>
      </c>
      <c r="D2468" s="16"/>
      <c r="E2468" s="217">
        <v>50000</v>
      </c>
      <c r="F2468" s="16">
        <f t="shared" si="81"/>
        <v>220000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</row>
    <row r="2469" spans="1:26" ht="15.75" customHeight="1" x14ac:dyDescent="0.25">
      <c r="A2469" s="44" t="s">
        <v>1257</v>
      </c>
      <c r="B2469" s="44" t="s">
        <v>596</v>
      </c>
      <c r="C2469" s="52" t="s">
        <v>1750</v>
      </c>
      <c r="D2469" s="16"/>
      <c r="E2469" s="217">
        <v>36667</v>
      </c>
      <c r="F2469" s="16">
        <f t="shared" si="81"/>
        <v>183333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</row>
    <row r="2470" spans="1:26" ht="15.75" customHeight="1" x14ac:dyDescent="0.25">
      <c r="A2470" s="23" t="s">
        <v>1177</v>
      </c>
      <c r="B2470" s="23" t="s">
        <v>5</v>
      </c>
      <c r="C2470" s="16" t="s">
        <v>1153</v>
      </c>
      <c r="D2470" s="16"/>
      <c r="E2470" s="217">
        <v>18333.330000000002</v>
      </c>
      <c r="F2470" s="16">
        <f t="shared" si="81"/>
        <v>164999.66999999998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</row>
    <row r="2471" spans="1:26" ht="15.75" customHeight="1" x14ac:dyDescent="0.25">
      <c r="A2471" s="225">
        <v>43503</v>
      </c>
      <c r="B2471" s="44" t="s">
        <v>596</v>
      </c>
      <c r="C2471" s="52" t="s">
        <v>1751</v>
      </c>
      <c r="D2471" s="16">
        <v>18333.330000000002</v>
      </c>
      <c r="E2471" s="217"/>
      <c r="F2471" s="16">
        <f t="shared" si="81"/>
        <v>183333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</row>
    <row r="2472" spans="1:26" ht="15.75" customHeight="1" x14ac:dyDescent="0.25">
      <c r="A2472" s="23" t="s">
        <v>1178</v>
      </c>
      <c r="B2472" s="23" t="s">
        <v>6</v>
      </c>
      <c r="C2472" s="16" t="s">
        <v>1153</v>
      </c>
      <c r="D2472" s="16"/>
      <c r="E2472" s="217">
        <v>18333.330000000002</v>
      </c>
      <c r="F2472" s="16">
        <f t="shared" si="81"/>
        <v>164999.66999999998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</row>
    <row r="2473" spans="1:26" ht="15.75" customHeight="1" x14ac:dyDescent="0.25">
      <c r="A2473" s="44" t="s">
        <v>1752</v>
      </c>
      <c r="B2473" s="44" t="s">
        <v>596</v>
      </c>
      <c r="C2473" s="52" t="s">
        <v>1748</v>
      </c>
      <c r="D2473" s="16"/>
      <c r="E2473" s="217">
        <v>18333.330000000002</v>
      </c>
      <c r="F2473" s="16">
        <f t="shared" si="81"/>
        <v>146666.33999999997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</row>
    <row r="2474" spans="1:26" ht="15.75" customHeight="1" x14ac:dyDescent="0.25">
      <c r="A2474" s="44" t="s">
        <v>1279</v>
      </c>
      <c r="B2474" s="44" t="s">
        <v>596</v>
      </c>
      <c r="C2474" s="52" t="s">
        <v>1753</v>
      </c>
      <c r="D2474" s="16"/>
      <c r="E2474" s="217">
        <v>18333.330000000002</v>
      </c>
      <c r="F2474" s="16">
        <f t="shared" si="81"/>
        <v>128333.00999999997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</row>
    <row r="2475" spans="1:26" ht="15.75" customHeight="1" x14ac:dyDescent="0.25">
      <c r="A2475" s="44" t="s">
        <v>1181</v>
      </c>
      <c r="B2475" s="44" t="s">
        <v>514</v>
      </c>
      <c r="C2475" s="16" t="s">
        <v>1153</v>
      </c>
      <c r="D2475" s="226"/>
      <c r="E2475" s="217">
        <v>18333.330000000002</v>
      </c>
      <c r="F2475" s="16">
        <f t="shared" si="81"/>
        <v>109999.67999999996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</row>
    <row r="2476" spans="1:26" ht="15.75" customHeight="1" x14ac:dyDescent="0.25">
      <c r="A2476" s="44" t="s">
        <v>1182</v>
      </c>
      <c r="B2476" s="44" t="s">
        <v>515</v>
      </c>
      <c r="C2476" s="16" t="s">
        <v>1153</v>
      </c>
      <c r="D2476" s="226"/>
      <c r="E2476" s="217">
        <v>18333.330000000002</v>
      </c>
      <c r="F2476" s="16">
        <f t="shared" si="81"/>
        <v>91666.349999999962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</row>
    <row r="2477" spans="1:26" ht="15.75" customHeight="1" x14ac:dyDescent="0.25">
      <c r="A2477" s="44" t="s">
        <v>1754</v>
      </c>
      <c r="B2477" s="44" t="s">
        <v>596</v>
      </c>
      <c r="C2477" s="52" t="s">
        <v>1740</v>
      </c>
      <c r="D2477" s="16"/>
      <c r="E2477" s="217">
        <v>18666.66</v>
      </c>
      <c r="F2477" s="16">
        <f t="shared" si="81"/>
        <v>72999.689999999959</v>
      </c>
      <c r="G2477" s="110"/>
      <c r="H2477" s="110"/>
      <c r="I2477" s="110"/>
      <c r="J2477" s="110"/>
      <c r="K2477" s="110"/>
      <c r="L2477" s="110"/>
      <c r="M2477" s="110"/>
      <c r="N2477" s="110"/>
      <c r="O2477" s="110"/>
      <c r="P2477" s="110"/>
      <c r="Q2477" s="110"/>
      <c r="R2477" s="110"/>
      <c r="S2477" s="110"/>
      <c r="T2477" s="110"/>
      <c r="U2477" s="110"/>
      <c r="V2477" s="110"/>
      <c r="W2477" s="110"/>
      <c r="X2477" s="110"/>
      <c r="Y2477" s="110"/>
      <c r="Z2477" s="110"/>
    </row>
    <row r="2478" spans="1:26" ht="15.75" customHeight="1" x14ac:dyDescent="0.25">
      <c r="A2478" s="23" t="s">
        <v>1604</v>
      </c>
      <c r="B2478" s="23" t="s">
        <v>596</v>
      </c>
      <c r="C2478" s="52" t="s">
        <v>1755</v>
      </c>
      <c r="D2478" s="16"/>
      <c r="E2478" s="217">
        <v>18333.330000000002</v>
      </c>
      <c r="F2478" s="16">
        <f t="shared" si="81"/>
        <v>54666.359999999957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</row>
    <row r="2479" spans="1:26" ht="15.75" customHeight="1" x14ac:dyDescent="0.25">
      <c r="A2479" s="23" t="s">
        <v>1301</v>
      </c>
      <c r="B2479" s="23" t="s">
        <v>596</v>
      </c>
      <c r="C2479" s="52" t="s">
        <v>660</v>
      </c>
      <c r="D2479" s="16"/>
      <c r="E2479" s="217">
        <v>18333.330000000002</v>
      </c>
      <c r="F2479" s="16">
        <f t="shared" si="81"/>
        <v>36333.029999999955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</row>
    <row r="2480" spans="1:26" ht="15.75" customHeight="1" x14ac:dyDescent="0.25">
      <c r="A2480" s="44" t="s">
        <v>1756</v>
      </c>
      <c r="B2480" s="44" t="s">
        <v>596</v>
      </c>
      <c r="C2480" s="52" t="s">
        <v>660</v>
      </c>
      <c r="D2480" s="16">
        <v>18333.330000000002</v>
      </c>
      <c r="E2480" s="217"/>
      <c r="F2480" s="16">
        <f t="shared" si="81"/>
        <v>54666.359999999957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</row>
    <row r="2481" spans="1:26" ht="15.75" customHeight="1" x14ac:dyDescent="0.25">
      <c r="A2481" s="23" t="s">
        <v>1183</v>
      </c>
      <c r="B2481" s="23" t="s">
        <v>1184</v>
      </c>
      <c r="C2481" s="16" t="s">
        <v>1153</v>
      </c>
      <c r="D2481" s="16"/>
      <c r="E2481" s="217">
        <v>18333.330000000002</v>
      </c>
      <c r="F2481" s="16">
        <f t="shared" si="81"/>
        <v>36333.029999999955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</row>
    <row r="2482" spans="1:26" ht="15.75" customHeight="1" x14ac:dyDescent="0.25">
      <c r="A2482" s="23" t="s">
        <v>1185</v>
      </c>
      <c r="B2482" s="23" t="s">
        <v>1757</v>
      </c>
      <c r="C2482" s="16" t="s">
        <v>1153</v>
      </c>
      <c r="D2482" s="16"/>
      <c r="E2482" s="217">
        <v>18333.330000000002</v>
      </c>
      <c r="F2482" s="16">
        <f t="shared" si="81"/>
        <v>17999.699999999953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</row>
    <row r="2483" spans="1:26" ht="15.75" customHeight="1" x14ac:dyDescent="0.25">
      <c r="A2483" s="23" t="s">
        <v>1234</v>
      </c>
      <c r="B2483" s="23" t="s">
        <v>1202</v>
      </c>
      <c r="C2483" s="16" t="s">
        <v>1153</v>
      </c>
      <c r="D2483" s="16"/>
      <c r="E2483" s="217">
        <v>18333.330000000002</v>
      </c>
      <c r="F2483" s="16">
        <f t="shared" si="81"/>
        <v>-333.63000000004831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</row>
    <row r="2484" spans="1:26" ht="15.75" customHeight="1" x14ac:dyDescent="0.25">
      <c r="A2484" s="44" t="s">
        <v>1268</v>
      </c>
      <c r="B2484" s="44" t="s">
        <v>596</v>
      </c>
      <c r="C2484" s="52" t="s">
        <v>660</v>
      </c>
      <c r="D2484" s="16">
        <v>18333.330000000002</v>
      </c>
      <c r="E2484" s="217"/>
      <c r="F2484" s="16">
        <f t="shared" si="81"/>
        <v>17999.699999999953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</row>
    <row r="2485" spans="1:26" ht="15.75" customHeight="1" x14ac:dyDescent="0.25">
      <c r="A2485" s="23" t="s">
        <v>1188</v>
      </c>
      <c r="B2485" s="23" t="s">
        <v>1189</v>
      </c>
      <c r="C2485" s="16" t="s">
        <v>1153</v>
      </c>
      <c r="D2485" s="16"/>
      <c r="E2485" s="217">
        <v>18333.330000000002</v>
      </c>
      <c r="F2485" s="16">
        <f t="shared" si="81"/>
        <v>-333.63000000004831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</row>
    <row r="2486" spans="1:26" ht="15.75" customHeight="1" x14ac:dyDescent="0.25">
      <c r="A2486" s="23" t="s">
        <v>1190</v>
      </c>
      <c r="B2486" s="23" t="s">
        <v>1157</v>
      </c>
      <c r="C2486" s="16" t="s">
        <v>1153</v>
      </c>
      <c r="D2486" s="16"/>
      <c r="E2486" s="217">
        <v>18333.330000000002</v>
      </c>
      <c r="F2486" s="16">
        <f t="shared" si="81"/>
        <v>-18666.96000000005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</row>
    <row r="2487" spans="1:26" ht="15.75" customHeight="1" x14ac:dyDescent="0.25">
      <c r="A2487" s="23" t="s">
        <v>1191</v>
      </c>
      <c r="B2487" s="23" t="s">
        <v>511</v>
      </c>
      <c r="C2487" s="16" t="s">
        <v>1153</v>
      </c>
      <c r="D2487" s="16"/>
      <c r="E2487" s="217">
        <v>18333.330000000002</v>
      </c>
      <c r="F2487" s="16">
        <f t="shared" si="81"/>
        <v>-37000.290000000052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</row>
    <row r="2488" spans="1:26" ht="15.75" customHeight="1" x14ac:dyDescent="0.25">
      <c r="A2488" s="44" t="s">
        <v>1236</v>
      </c>
      <c r="B2488" s="44" t="s">
        <v>593</v>
      </c>
      <c r="C2488" s="52" t="s">
        <v>660</v>
      </c>
      <c r="D2488" s="16">
        <v>37000</v>
      </c>
      <c r="E2488" s="217"/>
      <c r="F2488" s="16">
        <f t="shared" si="81"/>
        <v>-0.29000000005180482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</row>
    <row r="2489" spans="1:26" ht="15.75" customHeight="1" x14ac:dyDescent="0.25">
      <c r="A2489" s="225">
        <v>44049</v>
      </c>
      <c r="B2489" s="44" t="s">
        <v>593</v>
      </c>
      <c r="C2489" s="52" t="s">
        <v>660</v>
      </c>
      <c r="D2489" s="16">
        <v>18333.330000000002</v>
      </c>
      <c r="E2489" s="217"/>
      <c r="F2489" s="16">
        <f t="shared" si="81"/>
        <v>18333.03999999995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</row>
    <row r="2490" spans="1:26" ht="15.75" customHeight="1" x14ac:dyDescent="0.25">
      <c r="A2490" s="44" t="s">
        <v>1238</v>
      </c>
      <c r="B2490" s="44" t="s">
        <v>593</v>
      </c>
      <c r="C2490" s="52" t="s">
        <v>660</v>
      </c>
      <c r="D2490" s="16">
        <v>18333.330000000002</v>
      </c>
      <c r="E2490" s="217"/>
      <c r="F2490" s="16">
        <f t="shared" si="81"/>
        <v>36666.369999999952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</row>
    <row r="2491" spans="1:26" ht="15.75" customHeight="1" x14ac:dyDescent="0.25">
      <c r="A2491" s="23" t="s">
        <v>1192</v>
      </c>
      <c r="B2491" s="23" t="s">
        <v>1161</v>
      </c>
      <c r="C2491" s="16" t="s">
        <v>1153</v>
      </c>
      <c r="D2491" s="16"/>
      <c r="E2491" s="217">
        <v>18333.330000000002</v>
      </c>
      <c r="F2491" s="16">
        <f t="shared" si="81"/>
        <v>18333.03999999995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</row>
    <row r="2492" spans="1:26" ht="15.75" customHeight="1" x14ac:dyDescent="0.25">
      <c r="A2492" s="23" t="s">
        <v>1193</v>
      </c>
      <c r="B2492" s="23" t="s">
        <v>1194</v>
      </c>
      <c r="C2492" s="16" t="s">
        <v>1153</v>
      </c>
      <c r="D2492" s="16"/>
      <c r="E2492" s="217">
        <v>18333.330000000002</v>
      </c>
      <c r="F2492" s="16">
        <f t="shared" si="81"/>
        <v>-0.29000000005180482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</row>
    <row r="2493" spans="1:26" ht="15.75" customHeight="1" x14ac:dyDescent="0.25">
      <c r="A2493" s="23" t="s">
        <v>1199</v>
      </c>
      <c r="B2493" s="23" t="s">
        <v>1184</v>
      </c>
      <c r="C2493" s="16" t="s">
        <v>1153</v>
      </c>
      <c r="D2493" s="16"/>
      <c r="E2493" s="217">
        <v>11000</v>
      </c>
      <c r="F2493" s="16">
        <f t="shared" si="81"/>
        <v>-11000.290000000052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</row>
    <row r="2494" spans="1:26" ht="15.75" customHeight="1" x14ac:dyDescent="0.25">
      <c r="A2494" s="44" t="s">
        <v>1200</v>
      </c>
      <c r="B2494" s="44" t="s">
        <v>1186</v>
      </c>
      <c r="C2494" s="16" t="s">
        <v>1153</v>
      </c>
      <c r="D2494" s="16"/>
      <c r="E2494" s="217">
        <v>11000</v>
      </c>
      <c r="F2494" s="16">
        <f t="shared" si="81"/>
        <v>-22000.290000000052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</row>
    <row r="2495" spans="1:26" ht="15.75" customHeight="1" x14ac:dyDescent="0.25">
      <c r="A2495" s="44" t="s">
        <v>1758</v>
      </c>
      <c r="B2495" s="23" t="s">
        <v>596</v>
      </c>
      <c r="C2495" s="16" t="s">
        <v>660</v>
      </c>
      <c r="D2495" s="16">
        <v>120000</v>
      </c>
      <c r="E2495" s="217"/>
      <c r="F2495" s="16">
        <f t="shared" si="81"/>
        <v>97999.709999999948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</row>
    <row r="2496" spans="1:26" ht="15.75" customHeight="1" x14ac:dyDescent="0.25">
      <c r="A2496" s="23" t="s">
        <v>1758</v>
      </c>
      <c r="B2496" s="23" t="s">
        <v>761</v>
      </c>
      <c r="C2496" s="16" t="s">
        <v>1738</v>
      </c>
      <c r="D2496" s="16">
        <v>12000</v>
      </c>
      <c r="E2496" s="217"/>
      <c r="F2496" s="16">
        <f t="shared" si="81"/>
        <v>109999.70999999995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</row>
    <row r="2497" spans="1:26" ht="15.75" customHeight="1" x14ac:dyDescent="0.25">
      <c r="A2497" s="23" t="s">
        <v>1759</v>
      </c>
      <c r="B2497" s="23" t="s">
        <v>761</v>
      </c>
      <c r="C2497" s="16" t="s">
        <v>1519</v>
      </c>
      <c r="D2497" s="16"/>
      <c r="E2497" s="217">
        <v>109999.71</v>
      </c>
      <c r="F2497" s="16">
        <f t="shared" si="81"/>
        <v>0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</row>
    <row r="2498" spans="1:26" ht="15.75" customHeight="1" x14ac:dyDescent="0.25">
      <c r="A2498" s="44" t="s">
        <v>1760</v>
      </c>
      <c r="B2498" s="44" t="s">
        <v>596</v>
      </c>
      <c r="C2498" s="52" t="s">
        <v>1761</v>
      </c>
      <c r="D2498" s="16">
        <v>80000</v>
      </c>
      <c r="E2498" s="217"/>
      <c r="F2498" s="16">
        <f t="shared" si="81"/>
        <v>80000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</row>
    <row r="2499" spans="1:26" ht="15.75" customHeight="1" x14ac:dyDescent="0.25">
      <c r="A2499" s="23" t="s">
        <v>1760</v>
      </c>
      <c r="B2499" s="23" t="s">
        <v>761</v>
      </c>
      <c r="C2499" s="16" t="s">
        <v>1738</v>
      </c>
      <c r="D2499" s="16">
        <v>4000</v>
      </c>
      <c r="E2499" s="217"/>
      <c r="F2499" s="16">
        <f t="shared" si="81"/>
        <v>84000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</row>
    <row r="2500" spans="1:26" ht="15.75" customHeight="1" x14ac:dyDescent="0.25">
      <c r="A2500" s="44" t="s">
        <v>1762</v>
      </c>
      <c r="B2500" s="44" t="s">
        <v>596</v>
      </c>
      <c r="C2500" s="52" t="s">
        <v>1763</v>
      </c>
      <c r="D2500" s="16"/>
      <c r="E2500" s="217">
        <v>6666.67</v>
      </c>
      <c r="F2500" s="16">
        <f t="shared" si="81"/>
        <v>77333.33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</row>
    <row r="2501" spans="1:26" ht="15.75" customHeight="1" x14ac:dyDescent="0.25">
      <c r="A2501" s="23" t="s">
        <v>1210</v>
      </c>
      <c r="B2501" s="23" t="s">
        <v>1210</v>
      </c>
      <c r="C2501" s="16" t="s">
        <v>1153</v>
      </c>
      <c r="D2501" s="16"/>
      <c r="E2501" s="217">
        <v>7333.33</v>
      </c>
      <c r="F2501" s="16">
        <f t="shared" si="81"/>
        <v>70000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</row>
    <row r="2502" spans="1:26" ht="15.75" customHeight="1" x14ac:dyDescent="0.25">
      <c r="A2502" s="23" t="s">
        <v>1211</v>
      </c>
      <c r="B2502" s="23" t="s">
        <v>1211</v>
      </c>
      <c r="C2502" s="16" t="s">
        <v>1153</v>
      </c>
      <c r="D2502" s="16"/>
      <c r="E2502" s="217">
        <v>14000</v>
      </c>
      <c r="F2502" s="16">
        <f t="shared" si="81"/>
        <v>56000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</row>
    <row r="2503" spans="1:26" ht="15.75" customHeight="1" x14ac:dyDescent="0.25">
      <c r="A2503" s="44" t="s">
        <v>1764</v>
      </c>
      <c r="B2503" s="44" t="s">
        <v>596</v>
      </c>
      <c r="C2503" s="52" t="s">
        <v>1765</v>
      </c>
      <c r="D2503" s="16"/>
      <c r="E2503" s="217">
        <v>14000</v>
      </c>
      <c r="F2503" s="16">
        <f t="shared" si="81"/>
        <v>42000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</row>
    <row r="2504" spans="1:26" ht="15.75" customHeight="1" x14ac:dyDescent="0.25">
      <c r="A2504" s="44" t="s">
        <v>1212</v>
      </c>
      <c r="B2504" s="44" t="s">
        <v>1212</v>
      </c>
      <c r="C2504" s="16" t="s">
        <v>1153</v>
      </c>
      <c r="D2504" s="16"/>
      <c r="E2504" s="217">
        <v>14000</v>
      </c>
      <c r="F2504" s="16">
        <f t="shared" si="81"/>
        <v>28000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</row>
    <row r="2505" spans="1:26" ht="15.75" customHeight="1" x14ac:dyDescent="0.25">
      <c r="A2505" s="44" t="s">
        <v>1213</v>
      </c>
      <c r="B2505" s="44" t="s">
        <v>1213</v>
      </c>
      <c r="C2505" s="16" t="s">
        <v>1153</v>
      </c>
      <c r="D2505" s="16"/>
      <c r="E2505" s="217">
        <v>14000</v>
      </c>
      <c r="F2505" s="16">
        <f t="shared" si="81"/>
        <v>14000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</row>
    <row r="2506" spans="1:26" ht="15.75" customHeight="1" x14ac:dyDescent="0.25">
      <c r="A2506" s="23" t="s">
        <v>1214</v>
      </c>
      <c r="B2506" s="23" t="s">
        <v>1214</v>
      </c>
      <c r="C2506" s="16" t="s">
        <v>1153</v>
      </c>
      <c r="D2506" s="16"/>
      <c r="E2506" s="217">
        <v>14000</v>
      </c>
      <c r="F2506" s="16">
        <f t="shared" si="81"/>
        <v>0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</row>
    <row r="2507" spans="1:26" ht="15.75" customHeight="1" x14ac:dyDescent="0.25">
      <c r="A2507" s="31" t="s">
        <v>849</v>
      </c>
      <c r="B2507" s="31" t="s">
        <v>596</v>
      </c>
      <c r="C2507" s="58" t="s">
        <v>660</v>
      </c>
      <c r="D2507" s="43">
        <v>60000</v>
      </c>
      <c r="E2507" s="217"/>
      <c r="F2507" s="16">
        <f t="shared" si="81"/>
        <v>60000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</row>
    <row r="2508" spans="1:26" ht="15.75" customHeight="1" x14ac:dyDescent="0.25">
      <c r="A2508" s="24" t="s">
        <v>1766</v>
      </c>
      <c r="B2508" s="23" t="s">
        <v>761</v>
      </c>
      <c r="C2508" s="16" t="s">
        <v>1738</v>
      </c>
      <c r="D2508" s="43">
        <v>6000</v>
      </c>
      <c r="E2508" s="217"/>
      <c r="F2508" s="16">
        <f t="shared" si="81"/>
        <v>66000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</row>
    <row r="2509" spans="1:26" ht="15.75" customHeight="1" x14ac:dyDescent="0.25">
      <c r="A2509" s="223">
        <v>44673</v>
      </c>
      <c r="B2509" s="223">
        <v>44673</v>
      </c>
      <c r="C2509" s="16" t="s">
        <v>1153</v>
      </c>
      <c r="D2509" s="16"/>
      <c r="E2509" s="224">
        <v>5500</v>
      </c>
      <c r="F2509" s="16">
        <f t="shared" si="81"/>
        <v>60500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</row>
    <row r="2510" spans="1:26" ht="15.75" customHeight="1" x14ac:dyDescent="0.25">
      <c r="A2510" s="40" t="s">
        <v>700</v>
      </c>
      <c r="B2510" s="40" t="s">
        <v>596</v>
      </c>
      <c r="C2510" s="64" t="s">
        <v>983</v>
      </c>
      <c r="D2510" s="43">
        <v>50000</v>
      </c>
      <c r="E2510" s="217"/>
      <c r="F2510" s="16">
        <f t="shared" si="81"/>
        <v>110500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</row>
    <row r="2511" spans="1:26" ht="15.75" customHeight="1" x14ac:dyDescent="0.25">
      <c r="A2511" s="40" t="s">
        <v>700</v>
      </c>
      <c r="B2511" s="40" t="s">
        <v>761</v>
      </c>
      <c r="C2511" s="64" t="s">
        <v>1767</v>
      </c>
      <c r="D2511" s="43">
        <v>5000</v>
      </c>
      <c r="E2511" s="217"/>
      <c r="F2511" s="16">
        <f t="shared" si="81"/>
        <v>115500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</row>
    <row r="2512" spans="1:26" ht="15.75" customHeight="1" x14ac:dyDescent="0.25">
      <c r="A2512" s="229">
        <v>44682</v>
      </c>
      <c r="B2512" s="229">
        <v>44682</v>
      </c>
      <c r="C2512" s="16" t="s">
        <v>1153</v>
      </c>
      <c r="D2512" s="16"/>
      <c r="E2512" s="230">
        <v>5500</v>
      </c>
      <c r="F2512" s="16">
        <f t="shared" si="81"/>
        <v>110000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</row>
    <row r="2513" spans="1:26" ht="15.75" customHeight="1" x14ac:dyDescent="0.25">
      <c r="A2513" s="228">
        <v>44713</v>
      </c>
      <c r="B2513" s="228">
        <v>44713</v>
      </c>
      <c r="C2513" s="16" t="s">
        <v>1153</v>
      </c>
      <c r="D2513" s="16"/>
      <c r="E2513" s="230">
        <v>5500</v>
      </c>
      <c r="F2513" s="16">
        <f t="shared" si="81"/>
        <v>104500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</row>
    <row r="2514" spans="1:26" ht="15.75" customHeight="1" x14ac:dyDescent="0.25">
      <c r="A2514" s="228">
        <v>44743</v>
      </c>
      <c r="B2514" s="228">
        <v>44743</v>
      </c>
      <c r="C2514" s="16" t="s">
        <v>1153</v>
      </c>
      <c r="D2514" s="16"/>
      <c r="E2514" s="230">
        <v>5500</v>
      </c>
      <c r="F2514" s="16">
        <f t="shared" si="81"/>
        <v>99000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</row>
    <row r="2515" spans="1:26" ht="15.75" customHeight="1" x14ac:dyDescent="0.25">
      <c r="A2515" s="228">
        <v>44774</v>
      </c>
      <c r="B2515" s="228">
        <v>44774</v>
      </c>
      <c r="C2515" s="16" t="s">
        <v>1153</v>
      </c>
      <c r="D2515" s="16"/>
      <c r="E2515" s="230">
        <v>5500</v>
      </c>
      <c r="F2515" s="16">
        <f t="shared" si="81"/>
        <v>93500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</row>
    <row r="2516" spans="1:26" ht="15.75" customHeight="1" x14ac:dyDescent="0.25">
      <c r="A2516" s="248">
        <v>44628</v>
      </c>
      <c r="B2516" s="248">
        <v>44628</v>
      </c>
      <c r="C2516" s="64" t="s">
        <v>988</v>
      </c>
      <c r="D2516" s="16"/>
      <c r="E2516" s="230">
        <v>12000</v>
      </c>
      <c r="F2516" s="16">
        <f t="shared" si="81"/>
        <v>81500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</row>
    <row r="2517" spans="1:26" ht="15.75" customHeight="1" x14ac:dyDescent="0.25">
      <c r="A2517" s="40" t="s">
        <v>716</v>
      </c>
      <c r="B2517" s="64" t="s">
        <v>593</v>
      </c>
      <c r="C2517" s="64" t="s">
        <v>988</v>
      </c>
      <c r="D2517" s="16"/>
      <c r="E2517" s="230">
        <v>10000</v>
      </c>
      <c r="F2517" s="16">
        <f t="shared" si="81"/>
        <v>71500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</row>
    <row r="2518" spans="1:26" ht="15.75" customHeight="1" x14ac:dyDescent="0.25">
      <c r="A2518" s="40" t="s">
        <v>1036</v>
      </c>
      <c r="B2518" s="64" t="s">
        <v>593</v>
      </c>
      <c r="C2518" s="64" t="s">
        <v>988</v>
      </c>
      <c r="D2518" s="16"/>
      <c r="E2518" s="230">
        <v>10000</v>
      </c>
      <c r="F2518" s="16">
        <f t="shared" si="81"/>
        <v>61500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</row>
    <row r="2519" spans="1:26" ht="15.75" customHeight="1" x14ac:dyDescent="0.25">
      <c r="A2519" s="40" t="s">
        <v>1059</v>
      </c>
      <c r="B2519" s="64" t="s">
        <v>593</v>
      </c>
      <c r="C2519" s="64" t="s">
        <v>988</v>
      </c>
      <c r="D2519" s="16"/>
      <c r="E2519" s="230">
        <v>10000</v>
      </c>
      <c r="F2519" s="16">
        <f t="shared" si="81"/>
        <v>51500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</row>
    <row r="2520" spans="1:26" ht="15.75" customHeight="1" x14ac:dyDescent="0.25">
      <c r="A2520" s="24" t="s">
        <v>1292</v>
      </c>
      <c r="B2520" s="24" t="s">
        <v>1292</v>
      </c>
      <c r="C2520" s="16" t="s">
        <v>1153</v>
      </c>
      <c r="D2520" s="16"/>
      <c r="E2520" s="230">
        <v>5500</v>
      </c>
      <c r="F2520" s="16">
        <f t="shared" si="81"/>
        <v>46000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</row>
    <row r="2521" spans="1:26" ht="15.75" customHeight="1" x14ac:dyDescent="0.25">
      <c r="A2521" s="238">
        <v>44835</v>
      </c>
      <c r="B2521" s="238">
        <v>44835</v>
      </c>
      <c r="C2521" s="13" t="s">
        <v>1153</v>
      </c>
      <c r="D2521" s="16"/>
      <c r="E2521" s="230">
        <v>5500</v>
      </c>
      <c r="F2521" s="16">
        <f t="shared" si="81"/>
        <v>40500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</row>
    <row r="2522" spans="1:26" ht="15.75" customHeight="1" x14ac:dyDescent="0.25">
      <c r="A2522" s="238">
        <v>44866</v>
      </c>
      <c r="B2522" s="238">
        <v>44866</v>
      </c>
      <c r="C2522" s="43" t="s">
        <v>1153</v>
      </c>
      <c r="D2522" s="16"/>
      <c r="E2522" s="230">
        <v>5500</v>
      </c>
      <c r="F2522" s="16">
        <f t="shared" si="81"/>
        <v>35000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</row>
    <row r="2523" spans="1:26" ht="15.75" customHeight="1" x14ac:dyDescent="0.25">
      <c r="A2523" s="238">
        <v>44896</v>
      </c>
      <c r="B2523" s="238">
        <v>44896</v>
      </c>
      <c r="C2523" s="43" t="s">
        <v>1153</v>
      </c>
      <c r="D2523" s="16"/>
      <c r="E2523" s="230">
        <v>5500</v>
      </c>
      <c r="F2523" s="16">
        <f t="shared" si="81"/>
        <v>29500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</row>
    <row r="2524" spans="1:26" ht="15.75" customHeight="1" x14ac:dyDescent="0.25">
      <c r="A2524" s="23"/>
      <c r="B2524" s="23"/>
      <c r="C2524" s="16"/>
      <c r="D2524" s="16"/>
      <c r="E2524" s="217"/>
      <c r="F2524" s="16">
        <f t="shared" si="81"/>
        <v>29500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</row>
    <row r="2525" spans="1:26" ht="15.75" customHeight="1" x14ac:dyDescent="0.25">
      <c r="A2525" s="23"/>
      <c r="B2525" s="23"/>
      <c r="C2525" s="16"/>
      <c r="D2525" s="16"/>
      <c r="E2525" s="217"/>
      <c r="F2525" s="16">
        <f t="shared" si="81"/>
        <v>29500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</row>
    <row r="2526" spans="1:26" ht="15.75" customHeight="1" x14ac:dyDescent="0.25">
      <c r="A2526" s="23"/>
      <c r="B2526" s="23"/>
      <c r="C2526" s="16"/>
      <c r="D2526" s="16">
        <f t="shared" ref="D2526:E2526" si="82">SUM(D2453:D2467)</f>
        <v>522500</v>
      </c>
      <c r="E2526" s="217">
        <f t="shared" si="82"/>
        <v>252500</v>
      </c>
      <c r="F2526" s="16"/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</row>
    <row r="2527" spans="1:26" ht="15.75" customHeight="1" x14ac:dyDescent="0.25">
      <c r="A2527" s="23"/>
      <c r="B2527" s="23"/>
      <c r="C2527" s="16"/>
      <c r="D2527" s="16"/>
      <c r="E2527" s="222" t="s">
        <v>12</v>
      </c>
      <c r="F2527" s="218">
        <f>F2525</f>
        <v>29500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</row>
    <row r="2528" spans="1:26" ht="15.75" customHeight="1" x14ac:dyDescent="0.25">
      <c r="A2528" s="23"/>
      <c r="B2528" s="23"/>
      <c r="C2528" s="16"/>
      <c r="D2528" s="16"/>
      <c r="E2528" s="217"/>
      <c r="F2528" s="218"/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</row>
    <row r="2529" spans="1:26" ht="15.75" customHeight="1" x14ac:dyDescent="0.25">
      <c r="A2529" s="23"/>
      <c r="B2529" s="23"/>
      <c r="C2529" s="16"/>
      <c r="D2529" s="16"/>
      <c r="E2529" s="217"/>
      <c r="F2529" s="218"/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</row>
    <row r="2530" spans="1:26" ht="15.75" customHeight="1" x14ac:dyDescent="0.25">
      <c r="A2530" s="23"/>
      <c r="B2530" s="23"/>
      <c r="C2530" s="16"/>
      <c r="D2530" s="16"/>
      <c r="E2530" s="217"/>
      <c r="F2530" s="218"/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</row>
    <row r="2531" spans="1:26" ht="15.75" customHeight="1" x14ac:dyDescent="0.25">
      <c r="A2531" s="23"/>
      <c r="B2531" s="23"/>
      <c r="C2531" s="218" t="s">
        <v>1146</v>
      </c>
      <c r="D2531" s="16"/>
      <c r="E2531" s="217"/>
      <c r="F2531" s="16"/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</row>
    <row r="2532" spans="1:26" ht="15.75" customHeight="1" x14ac:dyDescent="0.25">
      <c r="A2532" s="219" t="s">
        <v>1147</v>
      </c>
      <c r="B2532" s="23"/>
      <c r="C2532" s="281" t="s">
        <v>160</v>
      </c>
      <c r="D2532" s="218" t="s">
        <v>1149</v>
      </c>
      <c r="E2532" s="222" t="s">
        <v>1353</v>
      </c>
      <c r="F2532" s="16"/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</row>
    <row r="2533" spans="1:26" ht="15.75" customHeight="1" x14ac:dyDescent="0.25">
      <c r="A2533" s="219" t="s">
        <v>549</v>
      </c>
      <c r="B2533" s="219" t="s">
        <v>550</v>
      </c>
      <c r="C2533" s="221" t="s">
        <v>551</v>
      </c>
      <c r="D2533" s="221" t="s">
        <v>552</v>
      </c>
      <c r="E2533" s="222" t="s">
        <v>553</v>
      </c>
      <c r="F2533" s="221" t="s">
        <v>554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</row>
    <row r="2534" spans="1:26" ht="15.75" customHeight="1" x14ac:dyDescent="0.25">
      <c r="A2534" s="23">
        <v>43263</v>
      </c>
      <c r="B2534" s="23" t="s">
        <v>593</v>
      </c>
      <c r="C2534" s="16" t="s">
        <v>1768</v>
      </c>
      <c r="D2534" s="16">
        <v>52590</v>
      </c>
      <c r="E2534" s="217"/>
      <c r="F2534" s="16">
        <f>D2534</f>
        <v>52590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</row>
    <row r="2535" spans="1:26" ht="15.75" customHeight="1" x14ac:dyDescent="0.25">
      <c r="A2535" s="23">
        <v>43263</v>
      </c>
      <c r="B2535" s="23" t="s">
        <v>761</v>
      </c>
      <c r="C2535" s="16" t="s">
        <v>1434</v>
      </c>
      <c r="D2535" s="16">
        <v>2629.5</v>
      </c>
      <c r="E2535" s="217"/>
      <c r="F2535" s="16">
        <f t="shared" ref="F2535:F2597" si="83">F2534+D2535-E2535</f>
        <v>55219.5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</row>
    <row r="2536" spans="1:26" ht="15.75" customHeight="1" x14ac:dyDescent="0.25">
      <c r="A2536" s="23" t="s">
        <v>1172</v>
      </c>
      <c r="B2536" s="23" t="s">
        <v>508</v>
      </c>
      <c r="C2536" s="16" t="s">
        <v>1153</v>
      </c>
      <c r="D2536" s="16"/>
      <c r="E2536" s="217">
        <v>9203.25</v>
      </c>
      <c r="F2536" s="16">
        <f t="shared" si="83"/>
        <v>46016.25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</row>
    <row r="2537" spans="1:26" ht="15.75" customHeight="1" x14ac:dyDescent="0.25">
      <c r="A2537" s="23" t="s">
        <v>1173</v>
      </c>
      <c r="B2537" s="23" t="s">
        <v>509</v>
      </c>
      <c r="C2537" s="16" t="s">
        <v>1153</v>
      </c>
      <c r="D2537" s="16"/>
      <c r="E2537" s="217">
        <v>9203.25</v>
      </c>
      <c r="F2537" s="16">
        <f t="shared" si="83"/>
        <v>36813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</row>
    <row r="2538" spans="1:26" ht="15.75" customHeight="1" x14ac:dyDescent="0.25">
      <c r="A2538" s="23" t="s">
        <v>1174</v>
      </c>
      <c r="B2538" s="23" t="s">
        <v>510</v>
      </c>
      <c r="C2538" s="16" t="s">
        <v>1153</v>
      </c>
      <c r="D2538" s="16"/>
      <c r="E2538" s="217">
        <v>9203.25</v>
      </c>
      <c r="F2538" s="16">
        <f t="shared" si="83"/>
        <v>27609.75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</row>
    <row r="2539" spans="1:26" ht="15.75" customHeight="1" x14ac:dyDescent="0.25">
      <c r="A2539" s="23" t="s">
        <v>1175</v>
      </c>
      <c r="B2539" s="23" t="s">
        <v>511</v>
      </c>
      <c r="C2539" s="16" t="s">
        <v>1153</v>
      </c>
      <c r="D2539" s="16"/>
      <c r="E2539" s="217">
        <v>9203.25</v>
      </c>
      <c r="F2539" s="16">
        <f t="shared" si="83"/>
        <v>18406.5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</row>
    <row r="2540" spans="1:26" ht="15.75" customHeight="1" x14ac:dyDescent="0.25">
      <c r="A2540" s="23" t="s">
        <v>1176</v>
      </c>
      <c r="B2540" s="23" t="s">
        <v>4</v>
      </c>
      <c r="C2540" s="16" t="s">
        <v>1153</v>
      </c>
      <c r="D2540" s="16"/>
      <c r="E2540" s="217">
        <v>9203.25</v>
      </c>
      <c r="F2540" s="16">
        <f t="shared" si="83"/>
        <v>9203.25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</row>
    <row r="2541" spans="1:26" ht="15.75" customHeight="1" x14ac:dyDescent="0.25">
      <c r="A2541" s="23" t="s">
        <v>1769</v>
      </c>
      <c r="B2541" s="23" t="s">
        <v>5</v>
      </c>
      <c r="C2541" s="16" t="s">
        <v>1153</v>
      </c>
      <c r="D2541" s="16"/>
      <c r="E2541" s="217">
        <v>9203.25</v>
      </c>
      <c r="F2541" s="16">
        <f t="shared" si="83"/>
        <v>0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</row>
    <row r="2542" spans="1:26" ht="15.75" customHeight="1" x14ac:dyDescent="0.25">
      <c r="A2542" s="225">
        <v>43530</v>
      </c>
      <c r="B2542" s="44" t="s">
        <v>596</v>
      </c>
      <c r="C2542" s="52" t="s">
        <v>1770</v>
      </c>
      <c r="D2542" s="16">
        <v>150000</v>
      </c>
      <c r="E2542" s="217"/>
      <c r="F2542" s="16">
        <f t="shared" si="83"/>
        <v>150000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</row>
    <row r="2543" spans="1:26" ht="15.75" customHeight="1" x14ac:dyDescent="0.25">
      <c r="A2543" s="225">
        <v>43530</v>
      </c>
      <c r="B2543" s="23" t="s">
        <v>761</v>
      </c>
      <c r="C2543" s="16" t="s">
        <v>1771</v>
      </c>
      <c r="D2543" s="16">
        <v>15000</v>
      </c>
      <c r="E2543" s="217"/>
      <c r="F2543" s="16">
        <f t="shared" si="83"/>
        <v>165000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</row>
    <row r="2544" spans="1:26" ht="15.75" customHeight="1" x14ac:dyDescent="0.25">
      <c r="A2544" s="23" t="s">
        <v>1178</v>
      </c>
      <c r="B2544" s="23" t="s">
        <v>6</v>
      </c>
      <c r="C2544" s="16" t="s">
        <v>1153</v>
      </c>
      <c r="D2544" s="16"/>
      <c r="E2544" s="217">
        <v>9203.25</v>
      </c>
      <c r="F2544" s="16">
        <f t="shared" si="83"/>
        <v>155796.75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</row>
    <row r="2545" spans="1:26" ht="15.75" customHeight="1" x14ac:dyDescent="0.25">
      <c r="A2545" s="23" t="s">
        <v>1181</v>
      </c>
      <c r="B2545" s="23" t="s">
        <v>514</v>
      </c>
      <c r="C2545" s="16" t="s">
        <v>1153</v>
      </c>
      <c r="D2545" s="16"/>
      <c r="E2545" s="217">
        <v>9203.25</v>
      </c>
      <c r="F2545" s="16">
        <f t="shared" si="83"/>
        <v>146593.5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</row>
    <row r="2546" spans="1:26" ht="15.75" customHeight="1" x14ac:dyDescent="0.25">
      <c r="A2546" s="23" t="s">
        <v>1182</v>
      </c>
      <c r="B2546" s="23" t="s">
        <v>515</v>
      </c>
      <c r="C2546" s="16" t="s">
        <v>1153</v>
      </c>
      <c r="D2546" s="16"/>
      <c r="E2546" s="217">
        <v>9203.25</v>
      </c>
      <c r="F2546" s="16">
        <f t="shared" si="83"/>
        <v>137390.25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</row>
    <row r="2547" spans="1:26" ht="15.75" customHeight="1" x14ac:dyDescent="0.25">
      <c r="A2547" s="23" t="s">
        <v>1183</v>
      </c>
      <c r="B2547" s="23" t="s">
        <v>516</v>
      </c>
      <c r="C2547" s="16" t="s">
        <v>1153</v>
      </c>
      <c r="D2547" s="16"/>
      <c r="E2547" s="217">
        <v>15265.58</v>
      </c>
      <c r="F2547" s="16">
        <f t="shared" si="83"/>
        <v>122124.67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</row>
    <row r="2548" spans="1:26" ht="15.75" customHeight="1" x14ac:dyDescent="0.25">
      <c r="A2548" s="23" t="s">
        <v>1185</v>
      </c>
      <c r="B2548" s="23" t="s">
        <v>1186</v>
      </c>
      <c r="C2548" s="16" t="s">
        <v>1153</v>
      </c>
      <c r="D2548" s="16"/>
      <c r="E2548" s="217">
        <v>25265.58</v>
      </c>
      <c r="F2548" s="16">
        <f t="shared" si="83"/>
        <v>96859.09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</row>
    <row r="2549" spans="1:26" ht="15.75" customHeight="1" x14ac:dyDescent="0.25">
      <c r="A2549" s="23" t="s">
        <v>1234</v>
      </c>
      <c r="B2549" s="23" t="s">
        <v>1202</v>
      </c>
      <c r="C2549" s="16" t="s">
        <v>1153</v>
      </c>
      <c r="D2549" s="16"/>
      <c r="E2549" s="217">
        <v>15265</v>
      </c>
      <c r="F2549" s="16">
        <f t="shared" si="83"/>
        <v>81594.09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</row>
    <row r="2550" spans="1:26" ht="15.75" customHeight="1" x14ac:dyDescent="0.25">
      <c r="A2550" s="44" t="s">
        <v>1772</v>
      </c>
      <c r="B2550" s="44" t="s">
        <v>590</v>
      </c>
      <c r="C2550" s="52" t="s">
        <v>1773</v>
      </c>
      <c r="D2550" s="16"/>
      <c r="E2550" s="217">
        <v>66500</v>
      </c>
      <c r="F2550" s="16">
        <f t="shared" si="83"/>
        <v>15094.089999999997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</row>
    <row r="2551" spans="1:26" ht="15.75" customHeight="1" x14ac:dyDescent="0.25">
      <c r="A2551" s="44" t="s">
        <v>1772</v>
      </c>
      <c r="B2551" s="44" t="s">
        <v>590</v>
      </c>
      <c r="C2551" s="52" t="s">
        <v>1773</v>
      </c>
      <c r="D2551" s="16">
        <v>450000</v>
      </c>
      <c r="E2551" s="217"/>
      <c r="F2551" s="16">
        <f t="shared" si="83"/>
        <v>465094.08999999997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</row>
    <row r="2552" spans="1:26" ht="15.75" customHeight="1" x14ac:dyDescent="0.25">
      <c r="A2552" s="23" t="s">
        <v>1772</v>
      </c>
      <c r="B2552" s="23" t="s">
        <v>761</v>
      </c>
      <c r="C2552" s="16" t="s">
        <v>1771</v>
      </c>
      <c r="D2552" s="16">
        <v>45000</v>
      </c>
      <c r="E2552" s="217"/>
      <c r="F2552" s="16">
        <f t="shared" si="83"/>
        <v>510094.08999999997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</row>
    <row r="2553" spans="1:26" ht="15.75" customHeight="1" x14ac:dyDescent="0.25">
      <c r="A2553" s="23" t="s">
        <v>1188</v>
      </c>
      <c r="B2553" s="23" t="s">
        <v>508</v>
      </c>
      <c r="C2553" s="16" t="s">
        <v>1153</v>
      </c>
      <c r="D2553" s="16"/>
      <c r="E2553" s="217">
        <v>15265.58</v>
      </c>
      <c r="F2553" s="16">
        <f t="shared" si="83"/>
        <v>494828.50999999995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</row>
    <row r="2554" spans="1:26" ht="15.75" customHeight="1" x14ac:dyDescent="0.25">
      <c r="A2554" s="23" t="s">
        <v>1482</v>
      </c>
      <c r="B2554" s="23" t="s">
        <v>1155</v>
      </c>
      <c r="C2554" s="16" t="s">
        <v>1153</v>
      </c>
      <c r="D2554" s="16"/>
      <c r="E2554" s="217">
        <v>15265.58</v>
      </c>
      <c r="F2554" s="16">
        <f t="shared" si="83"/>
        <v>479562.92999999993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</row>
    <row r="2555" spans="1:26" ht="15.75" customHeight="1" x14ac:dyDescent="0.25">
      <c r="A2555" s="23" t="s">
        <v>1190</v>
      </c>
      <c r="B2555" s="23" t="s">
        <v>1157</v>
      </c>
      <c r="C2555" s="16" t="s">
        <v>1153</v>
      </c>
      <c r="D2555" s="16"/>
      <c r="E2555" s="217">
        <v>15265.58</v>
      </c>
      <c r="F2555" s="16">
        <f t="shared" si="83"/>
        <v>464297.34999999992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</row>
    <row r="2556" spans="1:26" ht="15.75" customHeight="1" x14ac:dyDescent="0.25">
      <c r="A2556" s="23" t="s">
        <v>1503</v>
      </c>
      <c r="B2556" s="23" t="s">
        <v>1504</v>
      </c>
      <c r="C2556" s="16" t="s">
        <v>1153</v>
      </c>
      <c r="D2556" s="16"/>
      <c r="E2556" s="217">
        <v>15265.58</v>
      </c>
      <c r="F2556" s="16">
        <f t="shared" si="83"/>
        <v>449031.7699999999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</row>
    <row r="2557" spans="1:26" ht="15.75" customHeight="1" x14ac:dyDescent="0.25">
      <c r="A2557" s="23" t="s">
        <v>1520</v>
      </c>
      <c r="B2557" s="23" t="s">
        <v>1167</v>
      </c>
      <c r="C2557" s="16" t="s">
        <v>1153</v>
      </c>
      <c r="D2557" s="16"/>
      <c r="E2557" s="217">
        <v>41250</v>
      </c>
      <c r="F2557" s="16">
        <f t="shared" si="83"/>
        <v>407781.7699999999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</row>
    <row r="2558" spans="1:26" ht="15.75" customHeight="1" x14ac:dyDescent="0.25">
      <c r="A2558" s="23" t="s">
        <v>1198</v>
      </c>
      <c r="B2558" s="23" t="s">
        <v>1169</v>
      </c>
      <c r="C2558" s="16" t="s">
        <v>1153</v>
      </c>
      <c r="D2558" s="16"/>
      <c r="E2558" s="217">
        <v>41250</v>
      </c>
      <c r="F2558" s="16">
        <f t="shared" si="83"/>
        <v>366531.7699999999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</row>
    <row r="2559" spans="1:26" ht="15.75" customHeight="1" x14ac:dyDescent="0.25">
      <c r="A2559" s="23" t="s">
        <v>1242</v>
      </c>
      <c r="B2559" s="23" t="s">
        <v>1184</v>
      </c>
      <c r="C2559" s="16" t="s">
        <v>1153</v>
      </c>
      <c r="D2559" s="16"/>
      <c r="E2559" s="217">
        <v>41250</v>
      </c>
      <c r="F2559" s="16">
        <f t="shared" si="83"/>
        <v>325281.7699999999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</row>
    <row r="2560" spans="1:26" ht="15.75" customHeight="1" x14ac:dyDescent="0.25">
      <c r="A2560" s="23" t="s">
        <v>1201</v>
      </c>
      <c r="B2560" s="23" t="s">
        <v>1639</v>
      </c>
      <c r="C2560" s="16" t="s">
        <v>1246</v>
      </c>
      <c r="D2560" s="16"/>
      <c r="E2560" s="217">
        <v>242781.77</v>
      </c>
      <c r="F2560" s="16">
        <f t="shared" si="83"/>
        <v>82499.999999999913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</row>
    <row r="2561" spans="1:26" ht="15.75" customHeight="1" x14ac:dyDescent="0.25">
      <c r="A2561" s="23" t="s">
        <v>1200</v>
      </c>
      <c r="B2561" s="23" t="s">
        <v>1186</v>
      </c>
      <c r="C2561" s="16" t="s">
        <v>1153</v>
      </c>
      <c r="D2561" s="16"/>
      <c r="E2561" s="282">
        <v>41250</v>
      </c>
      <c r="F2561" s="16">
        <f t="shared" si="83"/>
        <v>41249.999999999913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</row>
    <row r="2562" spans="1:26" ht="15.75" customHeight="1" x14ac:dyDescent="0.25">
      <c r="A2562" s="23" t="s">
        <v>1201</v>
      </c>
      <c r="B2562" s="23" t="s">
        <v>1202</v>
      </c>
      <c r="C2562" s="16" t="s">
        <v>1153</v>
      </c>
      <c r="D2562" s="16"/>
      <c r="E2562" s="282">
        <v>41250</v>
      </c>
      <c r="F2562" s="16">
        <f t="shared" si="83"/>
        <v>-8.7311491370201111E-11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</row>
    <row r="2563" spans="1:26" ht="15.75" customHeight="1" x14ac:dyDescent="0.25">
      <c r="A2563" s="44" t="s">
        <v>1774</v>
      </c>
      <c r="B2563" s="44" t="s">
        <v>593</v>
      </c>
      <c r="C2563" s="52" t="s">
        <v>1775</v>
      </c>
      <c r="D2563" s="16">
        <v>1500000</v>
      </c>
      <c r="E2563" s="217"/>
      <c r="F2563" s="16">
        <f t="shared" si="83"/>
        <v>1500000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</row>
    <row r="2564" spans="1:26" ht="15.75" customHeight="1" x14ac:dyDescent="0.25">
      <c r="A2564" s="44" t="s">
        <v>1774</v>
      </c>
      <c r="B2564" s="44" t="s">
        <v>596</v>
      </c>
      <c r="C2564" s="52" t="s">
        <v>1775</v>
      </c>
      <c r="D2564" s="16">
        <v>400000</v>
      </c>
      <c r="E2564" s="217"/>
      <c r="F2564" s="16">
        <f t="shared" si="83"/>
        <v>1900000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</row>
    <row r="2565" spans="1:26" ht="15.75" customHeight="1" x14ac:dyDescent="0.25">
      <c r="A2565" s="23" t="s">
        <v>1774</v>
      </c>
      <c r="B2565" s="23" t="s">
        <v>761</v>
      </c>
      <c r="C2565" s="16" t="s">
        <v>1776</v>
      </c>
      <c r="D2565" s="16">
        <v>285000</v>
      </c>
      <c r="E2565" s="217"/>
      <c r="F2565" s="16">
        <f t="shared" si="83"/>
        <v>2185000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</row>
    <row r="2566" spans="1:26" ht="15.75" customHeight="1" x14ac:dyDescent="0.25">
      <c r="A2566" s="23" t="s">
        <v>1205</v>
      </c>
      <c r="B2566" s="23" t="s">
        <v>1205</v>
      </c>
      <c r="C2566" s="16" t="s">
        <v>1153</v>
      </c>
      <c r="D2566" s="16"/>
      <c r="E2566" s="217">
        <v>91041.67</v>
      </c>
      <c r="F2566" s="16">
        <f t="shared" si="83"/>
        <v>2093958.33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</row>
    <row r="2567" spans="1:26" ht="15.75" customHeight="1" x14ac:dyDescent="0.25">
      <c r="A2567" s="23" t="s">
        <v>1206</v>
      </c>
      <c r="B2567" s="23" t="s">
        <v>1206</v>
      </c>
      <c r="C2567" s="16" t="s">
        <v>1153</v>
      </c>
      <c r="D2567" s="16"/>
      <c r="E2567" s="217">
        <v>91041.67</v>
      </c>
      <c r="F2567" s="16">
        <f t="shared" si="83"/>
        <v>2002916.6600000001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</row>
    <row r="2568" spans="1:26" ht="15.75" customHeight="1" x14ac:dyDescent="0.25">
      <c r="A2568" s="23" t="s">
        <v>1207</v>
      </c>
      <c r="B2568" s="23" t="s">
        <v>1207</v>
      </c>
      <c r="C2568" s="16" t="s">
        <v>1153</v>
      </c>
      <c r="D2568" s="16"/>
      <c r="E2568" s="217">
        <v>91041.67</v>
      </c>
      <c r="F2568" s="16">
        <f t="shared" si="83"/>
        <v>1911874.9900000002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</row>
    <row r="2569" spans="1:26" ht="15.75" customHeight="1" x14ac:dyDescent="0.25">
      <c r="A2569" s="23" t="s">
        <v>1208</v>
      </c>
      <c r="B2569" s="23" t="s">
        <v>1208</v>
      </c>
      <c r="C2569" s="16" t="s">
        <v>1153</v>
      </c>
      <c r="D2569" s="16"/>
      <c r="E2569" s="217">
        <v>91041.67</v>
      </c>
      <c r="F2569" s="16">
        <f t="shared" si="83"/>
        <v>1820833.3200000003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</row>
    <row r="2570" spans="1:26" ht="15.75" customHeight="1" x14ac:dyDescent="0.25">
      <c r="A2570" s="225">
        <v>44381</v>
      </c>
      <c r="B2570" s="44" t="s">
        <v>596</v>
      </c>
      <c r="C2570" s="52" t="s">
        <v>1775</v>
      </c>
      <c r="D2570" s="16">
        <v>91041.67</v>
      </c>
      <c r="E2570" s="217"/>
      <c r="F2570" s="16">
        <f t="shared" si="83"/>
        <v>1911874.9900000002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</row>
    <row r="2571" spans="1:26" ht="15.75" customHeight="1" x14ac:dyDescent="0.25">
      <c r="A2571" s="23" t="s">
        <v>1209</v>
      </c>
      <c r="B2571" s="23" t="s">
        <v>1209</v>
      </c>
      <c r="C2571" s="16" t="s">
        <v>1153</v>
      </c>
      <c r="D2571" s="16"/>
      <c r="E2571" s="217">
        <v>91041.67</v>
      </c>
      <c r="F2571" s="16">
        <f t="shared" si="83"/>
        <v>1820833.3200000003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</row>
    <row r="2572" spans="1:26" ht="15.75" customHeight="1" x14ac:dyDescent="0.25">
      <c r="A2572" s="23" t="s">
        <v>1210</v>
      </c>
      <c r="B2572" s="23" t="s">
        <v>1210</v>
      </c>
      <c r="C2572" s="16" t="s">
        <v>1153</v>
      </c>
      <c r="D2572" s="16"/>
      <c r="E2572" s="217">
        <v>91041.67</v>
      </c>
      <c r="F2572" s="16">
        <f t="shared" si="83"/>
        <v>1729791.6500000004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</row>
    <row r="2573" spans="1:26" ht="15.75" customHeight="1" x14ac:dyDescent="0.25">
      <c r="A2573" s="23" t="s">
        <v>1211</v>
      </c>
      <c r="B2573" s="23" t="s">
        <v>1211</v>
      </c>
      <c r="C2573" s="16" t="s">
        <v>1153</v>
      </c>
      <c r="D2573" s="16"/>
      <c r="E2573" s="217">
        <v>91041.67</v>
      </c>
      <c r="F2573" s="16">
        <f t="shared" si="83"/>
        <v>1638749.9800000004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</row>
    <row r="2574" spans="1:26" ht="15.75" customHeight="1" x14ac:dyDescent="0.25">
      <c r="A2574" s="23" t="s">
        <v>1212</v>
      </c>
      <c r="B2574" s="23" t="s">
        <v>1212</v>
      </c>
      <c r="C2574" s="16" t="s">
        <v>1153</v>
      </c>
      <c r="D2574" s="16"/>
      <c r="E2574" s="217">
        <v>91041.67</v>
      </c>
      <c r="F2574" s="16">
        <f t="shared" si="83"/>
        <v>1547708.3100000005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</row>
    <row r="2575" spans="1:26" ht="15.75" customHeight="1" x14ac:dyDescent="0.25">
      <c r="A2575" s="23" t="s">
        <v>1525</v>
      </c>
      <c r="B2575" s="23" t="s">
        <v>1525</v>
      </c>
      <c r="C2575" s="16" t="s">
        <v>1153</v>
      </c>
      <c r="D2575" s="16"/>
      <c r="E2575" s="217">
        <v>91041.67</v>
      </c>
      <c r="F2575" s="16">
        <f t="shared" si="83"/>
        <v>1456666.6400000006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</row>
    <row r="2576" spans="1:26" ht="15.75" customHeight="1" x14ac:dyDescent="0.25">
      <c r="A2576" s="23" t="s">
        <v>1526</v>
      </c>
      <c r="B2576" s="23" t="s">
        <v>1526</v>
      </c>
      <c r="C2576" s="16" t="s">
        <v>1153</v>
      </c>
      <c r="D2576" s="16"/>
      <c r="E2576" s="217">
        <v>91041.67</v>
      </c>
      <c r="F2576" s="16">
        <f t="shared" si="83"/>
        <v>1365624.9700000007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</row>
    <row r="2577" spans="1:26" ht="15.75" customHeight="1" x14ac:dyDescent="0.25">
      <c r="A2577" s="223">
        <v>44583</v>
      </c>
      <c r="B2577" s="223">
        <v>44583</v>
      </c>
      <c r="C2577" s="16" t="s">
        <v>1153</v>
      </c>
      <c r="D2577" s="16"/>
      <c r="E2577" s="230">
        <v>91041.67</v>
      </c>
      <c r="F2577" s="16">
        <f t="shared" si="83"/>
        <v>1274583.3000000007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</row>
    <row r="2578" spans="1:26" ht="15.75" customHeight="1" x14ac:dyDescent="0.25">
      <c r="A2578" s="223">
        <v>44614</v>
      </c>
      <c r="B2578" s="223">
        <v>44614</v>
      </c>
      <c r="C2578" s="16" t="s">
        <v>1153</v>
      </c>
      <c r="D2578" s="16"/>
      <c r="E2578" s="230">
        <v>91041.67</v>
      </c>
      <c r="F2578" s="16">
        <f t="shared" si="83"/>
        <v>1183541.6300000008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</row>
    <row r="2579" spans="1:26" ht="15.75" customHeight="1" x14ac:dyDescent="0.25">
      <c r="A2579" s="223">
        <v>44642</v>
      </c>
      <c r="B2579" s="223">
        <v>44642</v>
      </c>
      <c r="C2579" s="16" t="s">
        <v>1153</v>
      </c>
      <c r="D2579" s="16"/>
      <c r="E2579" s="230">
        <v>91041.67</v>
      </c>
      <c r="F2579" s="16">
        <f t="shared" si="83"/>
        <v>1092499.9600000009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</row>
    <row r="2580" spans="1:26" ht="15.75" customHeight="1" x14ac:dyDescent="0.25">
      <c r="A2580" s="223">
        <v>44673</v>
      </c>
      <c r="B2580" s="223">
        <v>44673</v>
      </c>
      <c r="C2580" s="16" t="s">
        <v>1153</v>
      </c>
      <c r="D2580" s="16"/>
      <c r="E2580" s="230">
        <v>91041.67</v>
      </c>
      <c r="F2580" s="16">
        <f t="shared" si="83"/>
        <v>1001458.2900000009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</row>
    <row r="2581" spans="1:26" ht="15.75" customHeight="1" x14ac:dyDescent="0.25">
      <c r="A2581" s="228">
        <v>44682</v>
      </c>
      <c r="B2581" s="228">
        <v>44682</v>
      </c>
      <c r="C2581" s="16" t="s">
        <v>1153</v>
      </c>
      <c r="D2581" s="16"/>
      <c r="E2581" s="224">
        <v>91041.67</v>
      </c>
      <c r="F2581" s="16">
        <f t="shared" si="83"/>
        <v>910416.62000000081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</row>
    <row r="2582" spans="1:26" ht="15.75" customHeight="1" x14ac:dyDescent="0.25">
      <c r="A2582" s="228">
        <v>44713</v>
      </c>
      <c r="B2582" s="228">
        <v>44713</v>
      </c>
      <c r="C2582" s="16" t="s">
        <v>1153</v>
      </c>
      <c r="D2582" s="16"/>
      <c r="E2582" s="224">
        <v>91041.67</v>
      </c>
      <c r="F2582" s="16">
        <f t="shared" si="83"/>
        <v>819374.95000000077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</row>
    <row r="2583" spans="1:26" ht="15.75" customHeight="1" x14ac:dyDescent="0.25">
      <c r="A2583" s="228">
        <v>44743</v>
      </c>
      <c r="B2583" s="228">
        <v>44743</v>
      </c>
      <c r="C2583" s="16" t="s">
        <v>1153</v>
      </c>
      <c r="D2583" s="16"/>
      <c r="E2583" s="224">
        <v>91041.67</v>
      </c>
      <c r="F2583" s="16">
        <f t="shared" si="83"/>
        <v>728333.28000000073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</row>
    <row r="2584" spans="1:26" ht="15.75" customHeight="1" x14ac:dyDescent="0.25">
      <c r="A2584" s="250">
        <v>44774</v>
      </c>
      <c r="B2584" s="250">
        <v>44774</v>
      </c>
      <c r="C2584" s="16" t="s">
        <v>1153</v>
      </c>
      <c r="D2584" s="16"/>
      <c r="E2584" s="224">
        <v>91041.67</v>
      </c>
      <c r="F2584" s="16">
        <f t="shared" si="83"/>
        <v>637291.61000000068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</row>
    <row r="2585" spans="1:26" ht="15.75" customHeight="1" x14ac:dyDescent="0.25">
      <c r="A2585" s="283">
        <v>44826</v>
      </c>
      <c r="B2585" s="283">
        <v>44826</v>
      </c>
      <c r="C2585" s="16" t="s">
        <v>1153</v>
      </c>
      <c r="D2585" s="16"/>
      <c r="E2585" s="224">
        <v>91041.67</v>
      </c>
      <c r="F2585" s="16">
        <f t="shared" si="83"/>
        <v>546249.94000000064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</row>
    <row r="2586" spans="1:26" ht="15.75" customHeight="1" x14ac:dyDescent="0.25">
      <c r="A2586" s="283">
        <v>44856</v>
      </c>
      <c r="B2586" s="283">
        <v>44856</v>
      </c>
      <c r="C2586" s="16" t="s">
        <v>1153</v>
      </c>
      <c r="D2586" s="16"/>
      <c r="E2586" s="224">
        <v>91041.67</v>
      </c>
      <c r="F2586" s="16">
        <f t="shared" si="83"/>
        <v>455208.27000000066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</row>
    <row r="2587" spans="1:26" ht="15.75" customHeight="1" x14ac:dyDescent="0.25">
      <c r="A2587" s="283">
        <v>44887</v>
      </c>
      <c r="B2587" s="283">
        <v>44887</v>
      </c>
      <c r="C2587" s="16" t="s">
        <v>1153</v>
      </c>
      <c r="D2587" s="16"/>
      <c r="E2587" s="224">
        <v>91041.67</v>
      </c>
      <c r="F2587" s="16">
        <f t="shared" si="83"/>
        <v>364166.60000000068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</row>
    <row r="2588" spans="1:26" ht="15.75" customHeight="1" x14ac:dyDescent="0.25">
      <c r="A2588" s="31" t="s">
        <v>1245</v>
      </c>
      <c r="B2588" s="31" t="s">
        <v>761</v>
      </c>
      <c r="C2588" s="43" t="s">
        <v>1527</v>
      </c>
      <c r="D2588" s="16"/>
      <c r="E2588" s="224">
        <v>364166.6</v>
      </c>
      <c r="F2588" s="16">
        <f t="shared" si="83"/>
        <v>6.9849193096160889E-10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</row>
    <row r="2589" spans="1:26" ht="15.75" customHeight="1" x14ac:dyDescent="0.25">
      <c r="A2589" s="31"/>
      <c r="B2589" s="31"/>
      <c r="C2589" s="43"/>
      <c r="D2589" s="16"/>
      <c r="E2589" s="230"/>
      <c r="F2589" s="16">
        <f t="shared" si="83"/>
        <v>6.9849193096160889E-10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</row>
    <row r="2590" spans="1:26" ht="15.75" customHeight="1" x14ac:dyDescent="0.25">
      <c r="A2590" s="31"/>
      <c r="B2590" s="31"/>
      <c r="C2590" s="43"/>
      <c r="D2590" s="16"/>
      <c r="E2590" s="217"/>
      <c r="F2590" s="16">
        <f t="shared" si="83"/>
        <v>6.9849193096160889E-10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</row>
    <row r="2591" spans="1:26" ht="15.75" customHeight="1" x14ac:dyDescent="0.25">
      <c r="A2591" s="250"/>
      <c r="B2591" s="250"/>
      <c r="C2591" s="16"/>
      <c r="D2591" s="16"/>
      <c r="E2591" s="217"/>
      <c r="F2591" s="16">
        <f t="shared" si="83"/>
        <v>6.9849193096160889E-10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</row>
    <row r="2592" spans="1:26" ht="15.75" customHeight="1" x14ac:dyDescent="0.25">
      <c r="A2592" s="250"/>
      <c r="B2592" s="250"/>
      <c r="C2592" s="16"/>
      <c r="D2592" s="16"/>
      <c r="E2592" s="217"/>
      <c r="F2592" s="16">
        <f t="shared" si="83"/>
        <v>6.9849193096160889E-10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</row>
    <row r="2593" spans="1:26" ht="15.75" customHeight="1" x14ac:dyDescent="0.25">
      <c r="A2593" s="250"/>
      <c r="B2593" s="250"/>
      <c r="C2593" s="16"/>
      <c r="D2593" s="16"/>
      <c r="E2593" s="217"/>
      <c r="F2593" s="16">
        <f t="shared" si="83"/>
        <v>6.9849193096160889E-10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</row>
    <row r="2594" spans="1:26" ht="15.75" customHeight="1" x14ac:dyDescent="0.25">
      <c r="A2594" s="250"/>
      <c r="B2594" s="250"/>
      <c r="C2594" s="16"/>
      <c r="D2594" s="16"/>
      <c r="E2594" s="217"/>
      <c r="F2594" s="16">
        <f t="shared" si="83"/>
        <v>6.9849193096160889E-10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</row>
    <row r="2595" spans="1:26" ht="15.75" customHeight="1" x14ac:dyDescent="0.25">
      <c r="A2595" s="250"/>
      <c r="B2595" s="250"/>
      <c r="C2595" s="16"/>
      <c r="D2595" s="16"/>
      <c r="E2595" s="217"/>
      <c r="F2595" s="16">
        <f t="shared" si="83"/>
        <v>6.9849193096160889E-10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</row>
    <row r="2596" spans="1:26" ht="15.75" customHeight="1" x14ac:dyDescent="0.25">
      <c r="A2596" s="250"/>
      <c r="B2596" s="250"/>
      <c r="C2596" s="16"/>
      <c r="D2596" s="16"/>
      <c r="E2596" s="217"/>
      <c r="F2596" s="16">
        <f t="shared" si="83"/>
        <v>6.9849193096160889E-10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</row>
    <row r="2597" spans="1:26" ht="15.75" customHeight="1" x14ac:dyDescent="0.25">
      <c r="A2597" s="263"/>
      <c r="B2597" s="263"/>
      <c r="C2597" s="226"/>
      <c r="D2597" s="16"/>
      <c r="E2597" s="217"/>
      <c r="F2597" s="16">
        <f t="shared" si="83"/>
        <v>6.9849193096160889E-10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</row>
    <row r="2598" spans="1:26" ht="15.75" customHeight="1" x14ac:dyDescent="0.25">
      <c r="A2598" s="23"/>
      <c r="B2598" s="23"/>
      <c r="C2598" s="16"/>
      <c r="D2598" s="16"/>
      <c r="E2598" s="217"/>
      <c r="F2598" s="16"/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</row>
    <row r="2599" spans="1:26" ht="15.75" customHeight="1" x14ac:dyDescent="0.25">
      <c r="A2599" s="23"/>
      <c r="B2599" s="23"/>
      <c r="C2599" s="16"/>
      <c r="D2599" s="16"/>
      <c r="E2599" s="222" t="s">
        <v>12</v>
      </c>
      <c r="F2599" s="218">
        <f>F2597</f>
        <v>6.9849193096160889E-10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</row>
    <row r="2600" spans="1:26" ht="15.75" customHeight="1" x14ac:dyDescent="0.25">
      <c r="A2600" s="23"/>
      <c r="B2600" s="23"/>
      <c r="C2600" s="16"/>
      <c r="D2600" s="16"/>
      <c r="E2600" s="217"/>
      <c r="F2600" s="218"/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</row>
    <row r="2601" spans="1:26" ht="15.75" customHeight="1" x14ac:dyDescent="0.25">
      <c r="A2601" s="23"/>
      <c r="B2601" s="23"/>
      <c r="C2601" s="16"/>
      <c r="D2601" s="16"/>
      <c r="E2601" s="217"/>
      <c r="F2601" s="218"/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</row>
    <row r="2602" spans="1:26" ht="15.75" customHeight="1" x14ac:dyDescent="0.25">
      <c r="A2602" s="23"/>
      <c r="B2602" s="23"/>
      <c r="C2602" s="218" t="s">
        <v>1146</v>
      </c>
      <c r="D2602" s="16"/>
      <c r="E2602" s="217"/>
      <c r="F2602" s="16"/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</row>
    <row r="2603" spans="1:26" ht="15.75" customHeight="1" x14ac:dyDescent="0.25">
      <c r="A2603" s="219" t="s">
        <v>1147</v>
      </c>
      <c r="B2603" s="23"/>
      <c r="C2603" s="219" t="s">
        <v>152</v>
      </c>
      <c r="D2603" s="218" t="s">
        <v>1149</v>
      </c>
      <c r="E2603" s="222" t="s">
        <v>1353</v>
      </c>
      <c r="F2603" s="16"/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</row>
    <row r="2604" spans="1:26" ht="15.75" customHeight="1" x14ac:dyDescent="0.25">
      <c r="A2604" s="219" t="s">
        <v>549</v>
      </c>
      <c r="B2604" s="219" t="s">
        <v>550</v>
      </c>
      <c r="C2604" s="221" t="s">
        <v>551</v>
      </c>
      <c r="D2604" s="221" t="s">
        <v>552</v>
      </c>
      <c r="E2604" s="222" t="s">
        <v>553</v>
      </c>
      <c r="F2604" s="221" t="s">
        <v>554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</row>
    <row r="2605" spans="1:26" ht="15.75" customHeight="1" x14ac:dyDescent="0.25">
      <c r="A2605" s="23" t="s">
        <v>1777</v>
      </c>
      <c r="B2605" s="23" t="s">
        <v>593</v>
      </c>
      <c r="C2605" s="16" t="s">
        <v>1778</v>
      </c>
      <c r="D2605" s="16">
        <v>140000</v>
      </c>
      <c r="E2605" s="217"/>
      <c r="F2605" s="16">
        <f>D2605</f>
        <v>140000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</row>
    <row r="2606" spans="1:26" ht="15.75" customHeight="1" x14ac:dyDescent="0.25">
      <c r="A2606" s="284" t="s">
        <v>1777</v>
      </c>
      <c r="B2606" s="284" t="s">
        <v>761</v>
      </c>
      <c r="C2606" s="285" t="s">
        <v>1779</v>
      </c>
      <c r="D2606" s="285">
        <f>14000</f>
        <v>14000</v>
      </c>
      <c r="E2606" s="217"/>
      <c r="F2606" s="16">
        <f t="shared" ref="F2606:F2639" si="84">F2605+D2606-E2606</f>
        <v>154000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</row>
    <row r="2607" spans="1:26" ht="15.75" customHeight="1" x14ac:dyDescent="0.25">
      <c r="A2607" s="23" t="s">
        <v>1172</v>
      </c>
      <c r="B2607" s="23" t="s">
        <v>508</v>
      </c>
      <c r="C2607" s="16" t="s">
        <v>1153</v>
      </c>
      <c r="D2607" s="16"/>
      <c r="E2607" s="217">
        <v>12833.330000000002</v>
      </c>
      <c r="F2607" s="16">
        <f t="shared" si="84"/>
        <v>141166.66999999998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</row>
    <row r="2608" spans="1:26" ht="15.75" customHeight="1" x14ac:dyDescent="0.25">
      <c r="A2608" s="23" t="s">
        <v>1173</v>
      </c>
      <c r="B2608" s="23" t="s">
        <v>509</v>
      </c>
      <c r="C2608" s="16" t="s">
        <v>1153</v>
      </c>
      <c r="D2608" s="16"/>
      <c r="E2608" s="217">
        <v>12833.330000000002</v>
      </c>
      <c r="F2608" s="16">
        <f t="shared" si="84"/>
        <v>128333.33999999998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</row>
    <row r="2609" spans="1:26" ht="15.75" customHeight="1" x14ac:dyDescent="0.25">
      <c r="A2609" s="44" t="s">
        <v>1780</v>
      </c>
      <c r="B2609" s="44" t="s">
        <v>1781</v>
      </c>
      <c r="C2609" s="52" t="s">
        <v>1782</v>
      </c>
      <c r="D2609" s="16">
        <v>160000</v>
      </c>
      <c r="E2609" s="217"/>
      <c r="F2609" s="16">
        <f t="shared" si="84"/>
        <v>288333.33999999997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</row>
    <row r="2610" spans="1:26" ht="15.75" customHeight="1" x14ac:dyDescent="0.25">
      <c r="A2610" s="23" t="s">
        <v>1780</v>
      </c>
      <c r="B2610" s="23" t="s">
        <v>761</v>
      </c>
      <c r="C2610" s="16" t="s">
        <v>1779</v>
      </c>
      <c r="D2610" s="16">
        <v>16000</v>
      </c>
      <c r="E2610" s="217"/>
      <c r="F2610" s="16">
        <f t="shared" si="84"/>
        <v>304333.33999999997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</row>
    <row r="2611" spans="1:26" ht="15.75" customHeight="1" x14ac:dyDescent="0.25">
      <c r="A2611" s="44" t="s">
        <v>1783</v>
      </c>
      <c r="B2611" s="44" t="s">
        <v>704</v>
      </c>
      <c r="C2611" s="52" t="s">
        <v>1784</v>
      </c>
      <c r="D2611" s="16"/>
      <c r="E2611" s="217">
        <v>100000</v>
      </c>
      <c r="F2611" s="16">
        <f t="shared" si="84"/>
        <v>204333.33999999997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</row>
    <row r="2612" spans="1:26" ht="15.75" customHeight="1" x14ac:dyDescent="0.25">
      <c r="A2612" s="23" t="s">
        <v>1174</v>
      </c>
      <c r="B2612" s="23" t="s">
        <v>1157</v>
      </c>
      <c r="C2612" s="16" t="s">
        <v>1153</v>
      </c>
      <c r="D2612" s="16"/>
      <c r="E2612" s="217">
        <v>22833.33</v>
      </c>
      <c r="F2612" s="16">
        <f t="shared" si="84"/>
        <v>181500.00999999995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</row>
    <row r="2613" spans="1:26" ht="15.75" customHeight="1" x14ac:dyDescent="0.25">
      <c r="A2613" s="23" t="s">
        <v>1175</v>
      </c>
      <c r="B2613" s="23" t="s">
        <v>1159</v>
      </c>
      <c r="C2613" s="16" t="s">
        <v>1153</v>
      </c>
      <c r="D2613" s="16"/>
      <c r="E2613" s="217">
        <v>10000</v>
      </c>
      <c r="F2613" s="16">
        <f t="shared" si="84"/>
        <v>171500.00999999995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</row>
    <row r="2614" spans="1:26" ht="15.75" customHeight="1" x14ac:dyDescent="0.25">
      <c r="A2614" s="23" t="s">
        <v>1176</v>
      </c>
      <c r="B2614" s="23" t="s">
        <v>4</v>
      </c>
      <c r="C2614" s="16" t="s">
        <v>1153</v>
      </c>
      <c r="D2614" s="16"/>
      <c r="E2614" s="217">
        <v>24666.66</v>
      </c>
      <c r="F2614" s="16">
        <f t="shared" si="84"/>
        <v>146833.34999999995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</row>
    <row r="2615" spans="1:26" ht="15.75" customHeight="1" x14ac:dyDescent="0.25">
      <c r="A2615" s="23" t="s">
        <v>1182</v>
      </c>
      <c r="B2615" s="23" t="s">
        <v>515</v>
      </c>
      <c r="C2615" s="16" t="s">
        <v>1153</v>
      </c>
      <c r="D2615" s="16"/>
      <c r="E2615" s="217">
        <v>14666.66</v>
      </c>
      <c r="F2615" s="16">
        <f t="shared" si="84"/>
        <v>132166.68999999994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</row>
    <row r="2616" spans="1:26" ht="15.75" customHeight="1" x14ac:dyDescent="0.25">
      <c r="A2616" s="23" t="s">
        <v>1183</v>
      </c>
      <c r="B2616" s="23" t="s">
        <v>516</v>
      </c>
      <c r="C2616" s="16" t="s">
        <v>1153</v>
      </c>
      <c r="D2616" s="16"/>
      <c r="E2616" s="217">
        <v>24666.66</v>
      </c>
      <c r="F2616" s="16">
        <f t="shared" si="84"/>
        <v>107500.02999999994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</row>
    <row r="2617" spans="1:26" ht="15.75" customHeight="1" x14ac:dyDescent="0.25">
      <c r="A2617" s="23" t="s">
        <v>1185</v>
      </c>
      <c r="B2617" s="23" t="s">
        <v>1186</v>
      </c>
      <c r="C2617" s="16" t="s">
        <v>1153</v>
      </c>
      <c r="D2617" s="16"/>
      <c r="E2617" s="217">
        <v>24666.66</v>
      </c>
      <c r="F2617" s="16">
        <f t="shared" si="84"/>
        <v>82833.369999999937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</row>
    <row r="2618" spans="1:26" ht="15.75" customHeight="1" x14ac:dyDescent="0.25">
      <c r="A2618" s="23" t="s">
        <v>1234</v>
      </c>
      <c r="B2618" s="23" t="s">
        <v>1202</v>
      </c>
      <c r="C2618" s="16" t="s">
        <v>1153</v>
      </c>
      <c r="D2618" s="16"/>
      <c r="E2618" s="217">
        <v>24666.66</v>
      </c>
      <c r="F2618" s="16">
        <f t="shared" si="84"/>
        <v>58166.709999999934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</row>
    <row r="2619" spans="1:26" ht="15.75" customHeight="1" x14ac:dyDescent="0.25">
      <c r="A2619" s="44" t="s">
        <v>1321</v>
      </c>
      <c r="B2619" s="44" t="s">
        <v>590</v>
      </c>
      <c r="C2619" s="52" t="s">
        <v>1785</v>
      </c>
      <c r="D2619" s="16"/>
      <c r="E2619" s="217">
        <v>87000</v>
      </c>
      <c r="F2619" s="16">
        <f t="shared" si="84"/>
        <v>-28833.290000000066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</row>
    <row r="2620" spans="1:26" ht="15.75" customHeight="1" x14ac:dyDescent="0.25">
      <c r="A2620" s="44" t="s">
        <v>1322</v>
      </c>
      <c r="B2620" s="44" t="s">
        <v>596</v>
      </c>
      <c r="C2620" s="52" t="s">
        <v>1785</v>
      </c>
      <c r="D2620" s="16">
        <v>300000</v>
      </c>
      <c r="E2620" s="217"/>
      <c r="F2620" s="16">
        <f t="shared" si="84"/>
        <v>271166.70999999996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</row>
    <row r="2621" spans="1:26" ht="15.75" customHeight="1" x14ac:dyDescent="0.25">
      <c r="A2621" s="23" t="s">
        <v>1322</v>
      </c>
      <c r="B2621" s="23" t="s">
        <v>761</v>
      </c>
      <c r="C2621" s="16" t="s">
        <v>1779</v>
      </c>
      <c r="D2621" s="16">
        <v>30000</v>
      </c>
      <c r="E2621" s="217"/>
      <c r="F2621" s="16">
        <f t="shared" si="84"/>
        <v>301166.70999999996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</row>
    <row r="2622" spans="1:26" ht="15.75" customHeight="1" x14ac:dyDescent="0.25">
      <c r="A2622" s="23" t="s">
        <v>1535</v>
      </c>
      <c r="B2622" s="23" t="s">
        <v>1152</v>
      </c>
      <c r="C2622" s="16" t="s">
        <v>1153</v>
      </c>
      <c r="D2622" s="16"/>
      <c r="E2622" s="217">
        <v>24666.66</v>
      </c>
      <c r="F2622" s="16">
        <f t="shared" si="84"/>
        <v>276500.05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</row>
    <row r="2623" spans="1:26" ht="15.75" customHeight="1" x14ac:dyDescent="0.25">
      <c r="A2623" s="23" t="s">
        <v>1482</v>
      </c>
      <c r="B2623" s="23" t="s">
        <v>1155</v>
      </c>
      <c r="C2623" s="16" t="s">
        <v>1153</v>
      </c>
      <c r="D2623" s="16"/>
      <c r="E2623" s="217">
        <v>33000</v>
      </c>
      <c r="F2623" s="16">
        <f t="shared" si="84"/>
        <v>243500.05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</row>
    <row r="2624" spans="1:26" ht="15.75" customHeight="1" x14ac:dyDescent="0.25">
      <c r="A2624" s="23" t="s">
        <v>1190</v>
      </c>
      <c r="B2624" s="23" t="s">
        <v>1157</v>
      </c>
      <c r="C2624" s="16" t="s">
        <v>1153</v>
      </c>
      <c r="D2624" s="16"/>
      <c r="E2624" s="217">
        <v>33000</v>
      </c>
      <c r="F2624" s="16">
        <f t="shared" si="84"/>
        <v>210500.05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</row>
    <row r="2625" spans="1:26" ht="15.75" customHeight="1" x14ac:dyDescent="0.25">
      <c r="A2625" s="23" t="s">
        <v>1503</v>
      </c>
      <c r="B2625" s="23" t="s">
        <v>1504</v>
      </c>
      <c r="C2625" s="16" t="s">
        <v>1153</v>
      </c>
      <c r="D2625" s="16"/>
      <c r="E2625" s="217">
        <v>33000</v>
      </c>
      <c r="F2625" s="16">
        <f t="shared" si="84"/>
        <v>177500.05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</row>
    <row r="2626" spans="1:26" ht="15.75" customHeight="1" x14ac:dyDescent="0.25">
      <c r="A2626" s="23" t="s">
        <v>1197</v>
      </c>
      <c r="B2626" s="23" t="s">
        <v>1167</v>
      </c>
      <c r="C2626" s="16" t="s">
        <v>1153</v>
      </c>
      <c r="D2626" s="16"/>
      <c r="E2626" s="217">
        <v>33000</v>
      </c>
      <c r="F2626" s="16">
        <f t="shared" si="84"/>
        <v>144500.04999999999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</row>
    <row r="2627" spans="1:26" ht="15.75" customHeight="1" x14ac:dyDescent="0.25">
      <c r="A2627" s="23" t="s">
        <v>1198</v>
      </c>
      <c r="B2627" s="23" t="s">
        <v>1169</v>
      </c>
      <c r="C2627" s="16" t="s">
        <v>1153</v>
      </c>
      <c r="D2627" s="16"/>
      <c r="E2627" s="217">
        <v>33000</v>
      </c>
      <c r="F2627" s="16">
        <f t="shared" si="84"/>
        <v>111500.04999999999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</row>
    <row r="2628" spans="1:26" ht="15.75" customHeight="1" x14ac:dyDescent="0.25">
      <c r="A2628" s="23" t="s">
        <v>1200</v>
      </c>
      <c r="B2628" s="23" t="s">
        <v>1186</v>
      </c>
      <c r="C2628" s="16" t="s">
        <v>1153</v>
      </c>
      <c r="D2628" s="16"/>
      <c r="E2628" s="217">
        <v>33000</v>
      </c>
      <c r="F2628" s="16">
        <f t="shared" si="84"/>
        <v>78500.049999999988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</row>
    <row r="2629" spans="1:26" ht="15.75" customHeight="1" x14ac:dyDescent="0.25">
      <c r="A2629" s="23" t="s">
        <v>1201</v>
      </c>
      <c r="B2629" s="23" t="s">
        <v>1202</v>
      </c>
      <c r="C2629" s="16" t="s">
        <v>1153</v>
      </c>
      <c r="D2629" s="16"/>
      <c r="E2629" s="217">
        <v>33000</v>
      </c>
      <c r="F2629" s="16">
        <f t="shared" si="84"/>
        <v>45500.049999999988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</row>
    <row r="2630" spans="1:26" ht="15.75" customHeight="1" x14ac:dyDescent="0.25">
      <c r="A2630" s="44" t="s">
        <v>1460</v>
      </c>
      <c r="B2630" s="44" t="s">
        <v>596</v>
      </c>
      <c r="C2630" s="52" t="s">
        <v>1786</v>
      </c>
      <c r="D2630" s="16">
        <v>70000</v>
      </c>
      <c r="E2630" s="217"/>
      <c r="F2630" s="16">
        <f t="shared" si="84"/>
        <v>115500.04999999999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</row>
    <row r="2631" spans="1:26" ht="15.75" customHeight="1" x14ac:dyDescent="0.25">
      <c r="A2631" s="23" t="s">
        <v>1460</v>
      </c>
      <c r="B2631" s="23" t="s">
        <v>761</v>
      </c>
      <c r="C2631" s="16" t="s">
        <v>1779</v>
      </c>
      <c r="D2631" s="16">
        <v>7000</v>
      </c>
      <c r="E2631" s="217"/>
      <c r="F2631" s="16">
        <f t="shared" si="84"/>
        <v>122500.04999999999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</row>
    <row r="2632" spans="1:26" ht="15.75" customHeight="1" x14ac:dyDescent="0.25">
      <c r="A2632" s="23" t="s">
        <v>1624</v>
      </c>
      <c r="B2632" s="23" t="s">
        <v>1203</v>
      </c>
      <c r="C2632" s="16" t="s">
        <v>1153</v>
      </c>
      <c r="D2632" s="16"/>
      <c r="E2632" s="217">
        <v>33000</v>
      </c>
      <c r="F2632" s="16">
        <f t="shared" si="84"/>
        <v>89500.049999999988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</row>
    <row r="2633" spans="1:26" ht="15.75" customHeight="1" x14ac:dyDescent="0.25">
      <c r="A2633" s="23" t="s">
        <v>1625</v>
      </c>
      <c r="B2633" s="23" t="s">
        <v>1204</v>
      </c>
      <c r="C2633" s="16" t="s">
        <v>1153</v>
      </c>
      <c r="D2633" s="16"/>
      <c r="E2633" s="217">
        <v>7700</v>
      </c>
      <c r="F2633" s="16">
        <f t="shared" si="84"/>
        <v>81800.049999999988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</row>
    <row r="2634" spans="1:26" ht="15.75" customHeight="1" x14ac:dyDescent="0.25">
      <c r="A2634" s="23" t="s">
        <v>1666</v>
      </c>
      <c r="B2634" s="23" t="s">
        <v>1205</v>
      </c>
      <c r="C2634" s="16" t="s">
        <v>1153</v>
      </c>
      <c r="D2634" s="16"/>
      <c r="E2634" s="217">
        <v>7700</v>
      </c>
      <c r="F2634" s="16">
        <f t="shared" si="84"/>
        <v>74100.049999999988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</row>
    <row r="2635" spans="1:26" ht="15.75" customHeight="1" x14ac:dyDescent="0.25">
      <c r="A2635" s="23" t="s">
        <v>1206</v>
      </c>
      <c r="B2635" s="23" t="s">
        <v>1206</v>
      </c>
      <c r="C2635" s="16" t="s">
        <v>1153</v>
      </c>
      <c r="D2635" s="16"/>
      <c r="E2635" s="217">
        <v>7700</v>
      </c>
      <c r="F2635" s="16">
        <f t="shared" si="84"/>
        <v>66400.049999999988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</row>
    <row r="2636" spans="1:26" ht="15.75" customHeight="1" x14ac:dyDescent="0.25">
      <c r="A2636" s="23" t="s">
        <v>1207</v>
      </c>
      <c r="B2636" s="23" t="s">
        <v>1207</v>
      </c>
      <c r="C2636" s="16" t="s">
        <v>1153</v>
      </c>
      <c r="D2636" s="16"/>
      <c r="E2636" s="217">
        <v>7700</v>
      </c>
      <c r="F2636" s="16">
        <f t="shared" si="84"/>
        <v>58700.049999999988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</row>
    <row r="2637" spans="1:26" ht="15.75" customHeight="1" x14ac:dyDescent="0.25">
      <c r="A2637" s="23" t="s">
        <v>1208</v>
      </c>
      <c r="B2637" s="23" t="s">
        <v>1208</v>
      </c>
      <c r="C2637" s="16" t="s">
        <v>1153</v>
      </c>
      <c r="D2637" s="16"/>
      <c r="E2637" s="217">
        <v>7700</v>
      </c>
      <c r="F2637" s="16">
        <f t="shared" si="84"/>
        <v>51000.049999999988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</row>
    <row r="2638" spans="1:26" ht="15.75" customHeight="1" x14ac:dyDescent="0.25">
      <c r="A2638" s="23"/>
      <c r="B2638" s="23"/>
      <c r="C2638" s="16"/>
      <c r="D2638" s="16"/>
      <c r="E2638" s="217"/>
      <c r="F2638" s="16">
        <f t="shared" si="84"/>
        <v>51000.049999999988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</row>
    <row r="2639" spans="1:26" ht="15.75" customHeight="1" x14ac:dyDescent="0.25">
      <c r="A2639" s="23"/>
      <c r="B2639" s="23"/>
      <c r="C2639" s="16"/>
      <c r="D2639" s="16"/>
      <c r="E2639" s="217"/>
      <c r="F2639" s="16">
        <f t="shared" si="84"/>
        <v>51000.049999999988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</row>
    <row r="2640" spans="1:26" ht="15.75" customHeight="1" x14ac:dyDescent="0.25">
      <c r="A2640" s="23"/>
      <c r="B2640" s="23"/>
      <c r="C2640" s="16"/>
      <c r="D2640" s="16">
        <f t="shared" ref="D2640:E2640" si="85">SUM(D2605:D2621)</f>
        <v>660000</v>
      </c>
      <c r="E2640" s="217">
        <f t="shared" si="85"/>
        <v>358833.29</v>
      </c>
      <c r="F2640" s="16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</row>
    <row r="2641" spans="1:26" ht="15.75" customHeight="1" x14ac:dyDescent="0.25">
      <c r="A2641" s="23"/>
      <c r="B2641" s="23"/>
      <c r="C2641" s="16"/>
      <c r="D2641" s="16"/>
      <c r="E2641" s="222" t="s">
        <v>12</v>
      </c>
      <c r="F2641" s="218">
        <f>F2639</f>
        <v>51000.049999999988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</row>
    <row r="2642" spans="1:26" ht="15.75" customHeight="1" x14ac:dyDescent="0.25">
      <c r="A2642" s="23"/>
      <c r="B2642" s="23"/>
      <c r="C2642" s="16"/>
      <c r="D2642" s="16"/>
      <c r="E2642" s="217"/>
      <c r="F2642" s="218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</row>
    <row r="2643" spans="1:26" ht="15.75" customHeight="1" x14ac:dyDescent="0.25">
      <c r="A2643" s="23"/>
      <c r="B2643" s="23"/>
      <c r="C2643" s="16"/>
      <c r="D2643" s="16"/>
      <c r="E2643" s="217"/>
      <c r="F2643" s="218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</row>
    <row r="2644" spans="1:26" ht="15.75" customHeight="1" x14ac:dyDescent="0.25">
      <c r="A2644" s="23"/>
      <c r="B2644" s="23"/>
      <c r="C2644" s="16"/>
      <c r="D2644" s="16"/>
      <c r="E2644" s="217"/>
      <c r="F2644" s="218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</row>
    <row r="2645" spans="1:26" ht="15.75" customHeight="1" x14ac:dyDescent="0.25">
      <c r="A2645" s="23"/>
      <c r="B2645" s="23"/>
      <c r="C2645" s="218" t="s">
        <v>1146</v>
      </c>
      <c r="D2645" s="16"/>
      <c r="E2645" s="217"/>
      <c r="F2645" s="16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</row>
    <row r="2646" spans="1:26" ht="15.75" customHeight="1" x14ac:dyDescent="0.25">
      <c r="A2646" s="219" t="s">
        <v>1147</v>
      </c>
      <c r="B2646" s="23"/>
      <c r="C2646" s="219" t="s">
        <v>1787</v>
      </c>
      <c r="D2646" s="218" t="s">
        <v>1149</v>
      </c>
      <c r="E2646" s="222" t="s">
        <v>1353</v>
      </c>
      <c r="F2646" s="16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</row>
    <row r="2647" spans="1:26" ht="15.75" customHeight="1" x14ac:dyDescent="0.25">
      <c r="A2647" s="219" t="s">
        <v>549</v>
      </c>
      <c r="B2647" s="219" t="s">
        <v>550</v>
      </c>
      <c r="C2647" s="221" t="s">
        <v>551</v>
      </c>
      <c r="D2647" s="221" t="s">
        <v>552</v>
      </c>
      <c r="E2647" s="222" t="s">
        <v>553</v>
      </c>
      <c r="F2647" s="221" t="s">
        <v>554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</row>
    <row r="2648" spans="1:26" ht="15.75" customHeight="1" x14ac:dyDescent="0.25">
      <c r="A2648" s="23" t="s">
        <v>1777</v>
      </c>
      <c r="B2648" s="23"/>
      <c r="C2648" s="16" t="s">
        <v>1788</v>
      </c>
      <c r="D2648" s="16">
        <v>60000</v>
      </c>
      <c r="E2648" s="217"/>
      <c r="F2648" s="16">
        <v>60000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</row>
    <row r="2649" spans="1:26" ht="15.75" customHeight="1" x14ac:dyDescent="0.25">
      <c r="A2649" s="23" t="s">
        <v>1777</v>
      </c>
      <c r="B2649" s="23" t="s">
        <v>761</v>
      </c>
      <c r="C2649" s="16" t="s">
        <v>1789</v>
      </c>
      <c r="D2649" s="16">
        <v>6000</v>
      </c>
      <c r="E2649" s="217"/>
      <c r="F2649" s="16">
        <f t="shared" ref="F2649:F2663" si="86">F2648+D2649-E2649</f>
        <v>66000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</row>
    <row r="2650" spans="1:26" ht="15.75" customHeight="1" x14ac:dyDescent="0.25">
      <c r="A2650" s="23" t="s">
        <v>1172</v>
      </c>
      <c r="B2650" s="23" t="s">
        <v>508</v>
      </c>
      <c r="C2650" s="16" t="s">
        <v>1153</v>
      </c>
      <c r="D2650" s="16"/>
      <c r="E2650" s="217">
        <v>5500</v>
      </c>
      <c r="F2650" s="16">
        <f t="shared" si="86"/>
        <v>60500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</row>
    <row r="2651" spans="1:26" ht="15.75" customHeight="1" x14ac:dyDescent="0.25">
      <c r="A2651" s="23" t="s">
        <v>1173</v>
      </c>
      <c r="B2651" s="23" t="s">
        <v>509</v>
      </c>
      <c r="C2651" s="16" t="s">
        <v>1153</v>
      </c>
      <c r="D2651" s="16"/>
      <c r="E2651" s="217">
        <v>5500</v>
      </c>
      <c r="F2651" s="16">
        <f t="shared" si="86"/>
        <v>55000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</row>
    <row r="2652" spans="1:26" ht="15.75" customHeight="1" x14ac:dyDescent="0.25">
      <c r="A2652" s="23" t="s">
        <v>1174</v>
      </c>
      <c r="B2652" s="23" t="s">
        <v>510</v>
      </c>
      <c r="C2652" s="16" t="s">
        <v>1153</v>
      </c>
      <c r="D2652" s="16"/>
      <c r="E2652" s="217">
        <v>5500</v>
      </c>
      <c r="F2652" s="16">
        <f t="shared" si="86"/>
        <v>49500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</row>
    <row r="2653" spans="1:26" ht="15.75" customHeight="1" x14ac:dyDescent="0.25">
      <c r="A2653" s="23" t="s">
        <v>1175</v>
      </c>
      <c r="B2653" s="23" t="s">
        <v>511</v>
      </c>
      <c r="C2653" s="16" t="s">
        <v>1153</v>
      </c>
      <c r="D2653" s="16"/>
      <c r="E2653" s="217">
        <v>5500</v>
      </c>
      <c r="F2653" s="16">
        <f t="shared" si="86"/>
        <v>44000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</row>
    <row r="2654" spans="1:26" ht="15.75" customHeight="1" x14ac:dyDescent="0.25">
      <c r="A2654" s="23"/>
      <c r="B2654" s="23"/>
      <c r="C2654" s="16" t="s">
        <v>1725</v>
      </c>
      <c r="D2654" s="16"/>
      <c r="E2654" s="217">
        <v>44000</v>
      </c>
      <c r="F2654" s="16">
        <f t="shared" si="86"/>
        <v>0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</row>
    <row r="2655" spans="1:26" ht="15.75" customHeight="1" x14ac:dyDescent="0.25">
      <c r="A2655" s="23"/>
      <c r="B2655" s="23"/>
      <c r="C2655" s="16"/>
      <c r="D2655" s="16"/>
      <c r="E2655" s="217"/>
      <c r="F2655" s="16">
        <f t="shared" si="86"/>
        <v>0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</row>
    <row r="2656" spans="1:26" ht="15.75" customHeight="1" x14ac:dyDescent="0.25">
      <c r="A2656" s="23"/>
      <c r="B2656" s="23"/>
      <c r="C2656" s="16"/>
      <c r="D2656" s="16"/>
      <c r="E2656" s="217"/>
      <c r="F2656" s="16">
        <f t="shared" si="86"/>
        <v>0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</row>
    <row r="2657" spans="1:26" ht="15.75" customHeight="1" x14ac:dyDescent="0.25">
      <c r="A2657" s="23"/>
      <c r="B2657" s="23"/>
      <c r="C2657" s="16"/>
      <c r="D2657" s="16"/>
      <c r="E2657" s="217"/>
      <c r="F2657" s="16">
        <f t="shared" si="86"/>
        <v>0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</row>
    <row r="2658" spans="1:26" ht="15.75" customHeight="1" x14ac:dyDescent="0.25">
      <c r="A2658" s="23"/>
      <c r="B2658" s="23"/>
      <c r="C2658" s="16"/>
      <c r="D2658" s="16"/>
      <c r="E2658" s="217"/>
      <c r="F2658" s="16">
        <f t="shared" si="86"/>
        <v>0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</row>
    <row r="2659" spans="1:26" ht="15.75" customHeight="1" x14ac:dyDescent="0.25">
      <c r="A2659" s="23"/>
      <c r="B2659" s="23"/>
      <c r="C2659" s="16"/>
      <c r="D2659" s="16"/>
      <c r="E2659" s="217"/>
      <c r="F2659" s="16">
        <f t="shared" si="86"/>
        <v>0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</row>
    <row r="2660" spans="1:26" ht="15.75" customHeight="1" x14ac:dyDescent="0.25">
      <c r="A2660" s="23"/>
      <c r="B2660" s="23"/>
      <c r="C2660" s="16"/>
      <c r="D2660" s="16"/>
      <c r="E2660" s="217"/>
      <c r="F2660" s="16">
        <f t="shared" si="86"/>
        <v>0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</row>
    <row r="2661" spans="1:26" ht="15.75" customHeight="1" x14ac:dyDescent="0.25">
      <c r="A2661" s="23"/>
      <c r="B2661" s="23"/>
      <c r="C2661" s="16"/>
      <c r="D2661" s="16"/>
      <c r="E2661" s="217"/>
      <c r="F2661" s="16">
        <f t="shared" si="86"/>
        <v>0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</row>
    <row r="2662" spans="1:26" ht="15.75" customHeight="1" x14ac:dyDescent="0.25">
      <c r="A2662" s="23"/>
      <c r="B2662" s="23"/>
      <c r="C2662" s="16"/>
      <c r="D2662" s="16"/>
      <c r="E2662" s="217"/>
      <c r="F2662" s="16">
        <f t="shared" si="86"/>
        <v>0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</row>
    <row r="2663" spans="1:26" ht="15.75" customHeight="1" x14ac:dyDescent="0.25">
      <c r="A2663" s="23"/>
      <c r="B2663" s="23"/>
      <c r="C2663" s="16"/>
      <c r="D2663" s="16"/>
      <c r="E2663" s="217"/>
      <c r="F2663" s="16">
        <f t="shared" si="86"/>
        <v>0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</row>
    <row r="2664" spans="1:26" ht="15.75" customHeight="1" x14ac:dyDescent="0.25">
      <c r="A2664" s="23"/>
      <c r="B2664" s="23"/>
      <c r="C2664" s="16"/>
      <c r="D2664" s="16">
        <f t="shared" ref="D2664:E2664" si="87">SUM(D2648:D2663)</f>
        <v>66000</v>
      </c>
      <c r="E2664" s="217">
        <f t="shared" si="87"/>
        <v>66000</v>
      </c>
      <c r="F2664" s="16"/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</row>
    <row r="2665" spans="1:26" ht="15.75" customHeight="1" x14ac:dyDescent="0.25">
      <c r="A2665" s="23"/>
      <c r="B2665" s="23"/>
      <c r="C2665" s="16"/>
      <c r="D2665" s="16"/>
      <c r="E2665" s="222" t="s">
        <v>12</v>
      </c>
      <c r="F2665" s="218">
        <f>F2663</f>
        <v>0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</row>
    <row r="2666" spans="1:26" ht="15.75" customHeight="1" x14ac:dyDescent="0.25">
      <c r="A2666" s="23"/>
      <c r="B2666" s="23"/>
      <c r="C2666" s="16"/>
      <c r="D2666" s="16"/>
      <c r="E2666" s="217"/>
      <c r="F2666" s="218"/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</row>
    <row r="2667" spans="1:26" ht="15.75" customHeight="1" x14ac:dyDescent="0.25">
      <c r="A2667" s="23"/>
      <c r="B2667" s="23"/>
      <c r="C2667" s="16"/>
      <c r="D2667" s="16"/>
      <c r="E2667" s="217"/>
      <c r="F2667" s="218"/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</row>
    <row r="2668" spans="1:26" ht="15.75" customHeight="1" x14ac:dyDescent="0.25">
      <c r="A2668" s="23"/>
      <c r="B2668" s="23"/>
      <c r="C2668" s="218" t="s">
        <v>1146</v>
      </c>
      <c r="D2668" s="16"/>
      <c r="E2668" s="217"/>
      <c r="F2668" s="16"/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</row>
    <row r="2669" spans="1:26" ht="15.75" customHeight="1" x14ac:dyDescent="0.25">
      <c r="A2669" s="219" t="s">
        <v>1147</v>
      </c>
      <c r="B2669" s="23" t="s">
        <v>229</v>
      </c>
      <c r="C2669" s="219" t="s">
        <v>1790</v>
      </c>
      <c r="D2669" s="218" t="s">
        <v>1149</v>
      </c>
      <c r="E2669" s="222" t="s">
        <v>1353</v>
      </c>
      <c r="F2669" s="16"/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</row>
    <row r="2670" spans="1:26" ht="15.75" customHeight="1" x14ac:dyDescent="0.25">
      <c r="A2670" s="219" t="s">
        <v>549</v>
      </c>
      <c r="B2670" s="219" t="s">
        <v>550</v>
      </c>
      <c r="C2670" s="221" t="s">
        <v>551</v>
      </c>
      <c r="D2670" s="221" t="s">
        <v>552</v>
      </c>
      <c r="E2670" s="222" t="s">
        <v>553</v>
      </c>
      <c r="F2670" s="221" t="s">
        <v>554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</row>
    <row r="2671" spans="1:26" ht="15.75" customHeight="1" x14ac:dyDescent="0.25">
      <c r="A2671" s="23" t="s">
        <v>1791</v>
      </c>
      <c r="B2671" s="23" t="s">
        <v>593</v>
      </c>
      <c r="C2671" s="16" t="s">
        <v>1792</v>
      </c>
      <c r="D2671" s="16">
        <v>200000</v>
      </c>
      <c r="E2671" s="217"/>
      <c r="F2671" s="16">
        <f>D2671</f>
        <v>200000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</row>
    <row r="2672" spans="1:26" ht="15.75" customHeight="1" x14ac:dyDescent="0.25">
      <c r="A2672" s="23" t="s">
        <v>1791</v>
      </c>
      <c r="B2672" s="23" t="s">
        <v>761</v>
      </c>
      <c r="C2672" s="43" t="s">
        <v>1793</v>
      </c>
      <c r="D2672" s="16">
        <v>20000</v>
      </c>
      <c r="E2672" s="217"/>
      <c r="F2672" s="16">
        <f t="shared" ref="F2672:F2731" si="88">F2671+D2672-E2672</f>
        <v>220000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</row>
    <row r="2673" spans="1:26" ht="15.75" customHeight="1" x14ac:dyDescent="0.25">
      <c r="A2673" s="23" t="s">
        <v>1175</v>
      </c>
      <c r="B2673" s="23" t="s">
        <v>511</v>
      </c>
      <c r="C2673" s="16" t="s">
        <v>1153</v>
      </c>
      <c r="D2673" s="16"/>
      <c r="E2673" s="217">
        <v>18333.330000000002</v>
      </c>
      <c r="F2673" s="16">
        <f t="shared" si="88"/>
        <v>201666.66999999998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</row>
    <row r="2674" spans="1:26" ht="15.75" customHeight="1" x14ac:dyDescent="0.25">
      <c r="A2674" s="23" t="s">
        <v>1176</v>
      </c>
      <c r="B2674" s="23" t="s">
        <v>4</v>
      </c>
      <c r="C2674" s="16" t="s">
        <v>1153</v>
      </c>
      <c r="D2674" s="16"/>
      <c r="E2674" s="217">
        <v>18333.330000000002</v>
      </c>
      <c r="F2674" s="16">
        <f t="shared" si="88"/>
        <v>183333.33999999997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</row>
    <row r="2675" spans="1:26" ht="15.75" customHeight="1" x14ac:dyDescent="0.25">
      <c r="A2675" s="23" t="s">
        <v>1177</v>
      </c>
      <c r="B2675" s="23" t="s">
        <v>5</v>
      </c>
      <c r="C2675" s="16" t="s">
        <v>1153</v>
      </c>
      <c r="D2675" s="16"/>
      <c r="E2675" s="217">
        <v>18333.330000000002</v>
      </c>
      <c r="F2675" s="16">
        <f t="shared" si="88"/>
        <v>165000.00999999995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</row>
    <row r="2676" spans="1:26" ht="15.75" customHeight="1" x14ac:dyDescent="0.25">
      <c r="A2676" s="23" t="s">
        <v>1178</v>
      </c>
      <c r="B2676" s="23" t="s">
        <v>6</v>
      </c>
      <c r="C2676" s="16" t="s">
        <v>1153</v>
      </c>
      <c r="D2676" s="16"/>
      <c r="E2676" s="217">
        <v>18333.330000000002</v>
      </c>
      <c r="F2676" s="16">
        <f t="shared" si="88"/>
        <v>146666.67999999993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</row>
    <row r="2677" spans="1:26" ht="15.75" customHeight="1" x14ac:dyDescent="0.25">
      <c r="A2677" s="23" t="s">
        <v>1181</v>
      </c>
      <c r="B2677" s="23" t="s">
        <v>514</v>
      </c>
      <c r="C2677" s="16" t="s">
        <v>1153</v>
      </c>
      <c r="D2677" s="16"/>
      <c r="E2677" s="217">
        <v>18333.330000000002</v>
      </c>
      <c r="F2677" s="16">
        <f t="shared" si="88"/>
        <v>128333.34999999993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</row>
    <row r="2678" spans="1:26" ht="15.75" customHeight="1" x14ac:dyDescent="0.25">
      <c r="A2678" s="23" t="s">
        <v>1182</v>
      </c>
      <c r="B2678" s="23" t="s">
        <v>515</v>
      </c>
      <c r="C2678" s="16" t="s">
        <v>1153</v>
      </c>
      <c r="D2678" s="16"/>
      <c r="E2678" s="217">
        <v>18333.330000000002</v>
      </c>
      <c r="F2678" s="16">
        <f t="shared" si="88"/>
        <v>110000.01999999993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</row>
    <row r="2679" spans="1:26" ht="15.75" customHeight="1" x14ac:dyDescent="0.25">
      <c r="A2679" s="231">
        <v>43779</v>
      </c>
      <c r="B2679" s="23" t="s">
        <v>1309</v>
      </c>
      <c r="C2679" s="52" t="s">
        <v>1794</v>
      </c>
      <c r="D2679" s="16">
        <v>50000</v>
      </c>
      <c r="E2679" s="217"/>
      <c r="F2679" s="16">
        <f t="shared" si="88"/>
        <v>160000.01999999993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</row>
    <row r="2680" spans="1:26" ht="15.75" customHeight="1" x14ac:dyDescent="0.25">
      <c r="A2680" s="231">
        <v>43779</v>
      </c>
      <c r="B2680" s="23" t="s">
        <v>761</v>
      </c>
      <c r="C2680" s="43" t="s">
        <v>1793</v>
      </c>
      <c r="D2680" s="16">
        <v>5000</v>
      </c>
      <c r="E2680" s="217"/>
      <c r="F2680" s="16">
        <f t="shared" si="88"/>
        <v>165000.01999999993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</row>
    <row r="2681" spans="1:26" ht="15.75" customHeight="1" x14ac:dyDescent="0.25">
      <c r="A2681" s="23" t="s">
        <v>1183</v>
      </c>
      <c r="B2681" s="23" t="s">
        <v>1184</v>
      </c>
      <c r="C2681" s="16" t="s">
        <v>1153</v>
      </c>
      <c r="D2681" s="16"/>
      <c r="E2681" s="217">
        <v>18333.330000000002</v>
      </c>
      <c r="F2681" s="16">
        <f t="shared" si="88"/>
        <v>146666.68999999994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</row>
    <row r="2682" spans="1:26" ht="15.75" customHeight="1" x14ac:dyDescent="0.25">
      <c r="A2682" s="23" t="s">
        <v>1185</v>
      </c>
      <c r="B2682" s="23" t="s">
        <v>1186</v>
      </c>
      <c r="C2682" s="16" t="s">
        <v>1153</v>
      </c>
      <c r="D2682" s="16"/>
      <c r="E2682" s="217">
        <v>18333.330000000002</v>
      </c>
      <c r="F2682" s="16">
        <f t="shared" si="88"/>
        <v>128333.35999999994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</row>
    <row r="2683" spans="1:26" ht="15.75" customHeight="1" x14ac:dyDescent="0.25">
      <c r="A2683" s="23" t="s">
        <v>1234</v>
      </c>
      <c r="B2683" s="23" t="s">
        <v>1706</v>
      </c>
      <c r="C2683" s="16" t="s">
        <v>1153</v>
      </c>
      <c r="D2683" s="16"/>
      <c r="E2683" s="217">
        <v>18333.330000000002</v>
      </c>
      <c r="F2683" s="16">
        <f t="shared" si="88"/>
        <v>110000.02999999994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</row>
    <row r="2684" spans="1:26" ht="15.75" customHeight="1" x14ac:dyDescent="0.25">
      <c r="A2684" s="44" t="s">
        <v>1795</v>
      </c>
      <c r="B2684" s="44" t="s">
        <v>596</v>
      </c>
      <c r="C2684" s="52" t="s">
        <v>1796</v>
      </c>
      <c r="D2684" s="16">
        <v>900000</v>
      </c>
      <c r="E2684" s="217"/>
      <c r="F2684" s="16">
        <f t="shared" si="88"/>
        <v>1010000.0299999999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</row>
    <row r="2685" spans="1:26" ht="15.75" customHeight="1" x14ac:dyDescent="0.25">
      <c r="A2685" s="44" t="s">
        <v>1797</v>
      </c>
      <c r="B2685" s="44" t="s">
        <v>596</v>
      </c>
      <c r="C2685" s="52" t="s">
        <v>1790</v>
      </c>
      <c r="D2685" s="16">
        <v>100000</v>
      </c>
      <c r="E2685" s="217"/>
      <c r="F2685" s="16">
        <f t="shared" si="88"/>
        <v>1110000.0299999998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</row>
    <row r="2686" spans="1:26" ht="15.75" customHeight="1" x14ac:dyDescent="0.25">
      <c r="A2686" s="23" t="s">
        <v>1797</v>
      </c>
      <c r="B2686" s="23" t="s">
        <v>761</v>
      </c>
      <c r="C2686" s="43" t="s">
        <v>1793</v>
      </c>
      <c r="D2686" s="16">
        <v>150000</v>
      </c>
      <c r="E2686" s="217"/>
      <c r="F2686" s="16">
        <f t="shared" si="88"/>
        <v>1260000.0299999998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</row>
    <row r="2687" spans="1:26" ht="15.75" customHeight="1" x14ac:dyDescent="0.25">
      <c r="A2687" s="23" t="s">
        <v>1188</v>
      </c>
      <c r="B2687" s="23" t="s">
        <v>1189</v>
      </c>
      <c r="C2687" s="16" t="s">
        <v>1153</v>
      </c>
      <c r="D2687" s="16"/>
      <c r="E2687" s="217">
        <v>18333.330000000002</v>
      </c>
      <c r="F2687" s="16">
        <f t="shared" si="88"/>
        <v>1241666.6999999997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</row>
    <row r="2688" spans="1:26" ht="15.75" customHeight="1" x14ac:dyDescent="0.25">
      <c r="A2688" s="23" t="s">
        <v>1190</v>
      </c>
      <c r="B2688" s="23" t="s">
        <v>1157</v>
      </c>
      <c r="C2688" s="16" t="s">
        <v>1153</v>
      </c>
      <c r="D2688" s="16"/>
      <c r="E2688" s="217">
        <v>18333.330000000002</v>
      </c>
      <c r="F2688" s="16">
        <f t="shared" si="88"/>
        <v>1223333.3699999996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</row>
    <row r="2689" spans="1:26" ht="15.75" customHeight="1" x14ac:dyDescent="0.25">
      <c r="A2689" s="23" t="s">
        <v>1191</v>
      </c>
      <c r="B2689" s="23" t="s">
        <v>1159</v>
      </c>
      <c r="C2689" s="16" t="s">
        <v>1153</v>
      </c>
      <c r="D2689" s="16"/>
      <c r="E2689" s="217">
        <v>18333.330000000002</v>
      </c>
      <c r="F2689" s="16">
        <f t="shared" si="88"/>
        <v>1205000.0399999996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</row>
    <row r="2690" spans="1:26" ht="15.75" customHeight="1" x14ac:dyDescent="0.25">
      <c r="A2690" s="23" t="s">
        <v>1193</v>
      </c>
      <c r="B2690" s="23" t="s">
        <v>1163</v>
      </c>
      <c r="C2690" s="16" t="s">
        <v>1153</v>
      </c>
      <c r="D2690" s="16"/>
      <c r="E2690" s="217">
        <v>47916.67</v>
      </c>
      <c r="F2690" s="16">
        <f t="shared" si="88"/>
        <v>1157083.3699999996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</row>
    <row r="2691" spans="1:26" ht="15.75" customHeight="1" x14ac:dyDescent="0.25">
      <c r="A2691" s="23" t="s">
        <v>1195</v>
      </c>
      <c r="B2691" s="23" t="s">
        <v>1196</v>
      </c>
      <c r="C2691" s="16" t="s">
        <v>1153</v>
      </c>
      <c r="D2691" s="16"/>
      <c r="E2691" s="217">
        <v>47916.67</v>
      </c>
      <c r="F2691" s="16">
        <f t="shared" si="88"/>
        <v>1109166.6999999997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</row>
    <row r="2692" spans="1:26" ht="15.75" customHeight="1" x14ac:dyDescent="0.25">
      <c r="A2692" s="23" t="s">
        <v>1197</v>
      </c>
      <c r="B2692" s="23" t="s">
        <v>1167</v>
      </c>
      <c r="C2692" s="16" t="s">
        <v>1153</v>
      </c>
      <c r="D2692" s="16"/>
      <c r="E2692" s="217">
        <v>47916.67</v>
      </c>
      <c r="F2692" s="16">
        <f t="shared" si="88"/>
        <v>1061250.0299999998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</row>
    <row r="2693" spans="1:26" ht="15.75" customHeight="1" x14ac:dyDescent="0.25">
      <c r="A2693" s="23" t="s">
        <v>1198</v>
      </c>
      <c r="B2693" s="23" t="s">
        <v>1169</v>
      </c>
      <c r="C2693" s="16" t="s">
        <v>1153</v>
      </c>
      <c r="D2693" s="16"/>
      <c r="E2693" s="217">
        <v>47916.67</v>
      </c>
      <c r="F2693" s="16">
        <f t="shared" si="88"/>
        <v>1013333.3599999998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</row>
    <row r="2694" spans="1:26" ht="15.75" customHeight="1" x14ac:dyDescent="0.25">
      <c r="A2694" s="23" t="s">
        <v>1199</v>
      </c>
      <c r="B2694" s="23" t="s">
        <v>1184</v>
      </c>
      <c r="C2694" s="16" t="s">
        <v>1153</v>
      </c>
      <c r="D2694" s="16"/>
      <c r="E2694" s="217">
        <v>47916.67</v>
      </c>
      <c r="F2694" s="16">
        <f t="shared" si="88"/>
        <v>965416.68999999971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</row>
    <row r="2695" spans="1:26" ht="15.75" customHeight="1" x14ac:dyDescent="0.25">
      <c r="A2695" s="23" t="s">
        <v>1200</v>
      </c>
      <c r="B2695" s="23" t="s">
        <v>1186</v>
      </c>
      <c r="C2695" s="16" t="s">
        <v>1153</v>
      </c>
      <c r="D2695" s="16"/>
      <c r="E2695" s="217">
        <v>47916.67</v>
      </c>
      <c r="F2695" s="16">
        <f t="shared" si="88"/>
        <v>917500.01999999967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</row>
    <row r="2696" spans="1:26" ht="15.75" customHeight="1" x14ac:dyDescent="0.25">
      <c r="A2696" s="23" t="s">
        <v>1201</v>
      </c>
      <c r="B2696" s="23" t="s">
        <v>1706</v>
      </c>
      <c r="C2696" s="16" t="s">
        <v>1153</v>
      </c>
      <c r="D2696" s="16"/>
      <c r="E2696" s="217">
        <v>47916.67</v>
      </c>
      <c r="F2696" s="16">
        <f t="shared" si="88"/>
        <v>869583.34999999963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</row>
    <row r="2697" spans="1:26" ht="15.75" customHeight="1" x14ac:dyDescent="0.25">
      <c r="A2697" s="23" t="s">
        <v>1203</v>
      </c>
      <c r="B2697" s="23" t="s">
        <v>1203</v>
      </c>
      <c r="C2697" s="16" t="s">
        <v>1153</v>
      </c>
      <c r="D2697" s="16"/>
      <c r="E2697" s="217">
        <v>47916.67</v>
      </c>
      <c r="F2697" s="16">
        <f t="shared" si="88"/>
        <v>821666.67999999959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</row>
    <row r="2698" spans="1:26" ht="15.75" customHeight="1" x14ac:dyDescent="0.25">
      <c r="A2698" s="23" t="s">
        <v>1204</v>
      </c>
      <c r="B2698" s="23" t="s">
        <v>1204</v>
      </c>
      <c r="C2698" s="16" t="s">
        <v>1153</v>
      </c>
      <c r="D2698" s="16"/>
      <c r="E2698" s="217">
        <v>47916.67</v>
      </c>
      <c r="F2698" s="16">
        <f t="shared" si="88"/>
        <v>773750.00999999954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</row>
    <row r="2699" spans="1:26" ht="15.75" customHeight="1" x14ac:dyDescent="0.25">
      <c r="A2699" s="23" t="s">
        <v>1205</v>
      </c>
      <c r="B2699" s="23" t="s">
        <v>1205</v>
      </c>
      <c r="C2699" s="16" t="s">
        <v>1153</v>
      </c>
      <c r="D2699" s="16"/>
      <c r="E2699" s="217">
        <v>47916.67</v>
      </c>
      <c r="F2699" s="16">
        <f t="shared" si="88"/>
        <v>725833.3399999995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</row>
    <row r="2700" spans="1:26" ht="15.75" customHeight="1" x14ac:dyDescent="0.25">
      <c r="A2700" s="23" t="s">
        <v>1206</v>
      </c>
      <c r="B2700" s="23" t="s">
        <v>1206</v>
      </c>
      <c r="C2700" s="16" t="s">
        <v>1153</v>
      </c>
      <c r="D2700" s="16"/>
      <c r="E2700" s="217">
        <v>47916.67</v>
      </c>
      <c r="F2700" s="16">
        <f t="shared" si="88"/>
        <v>677916.66999999946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</row>
    <row r="2701" spans="1:26" ht="15.75" customHeight="1" x14ac:dyDescent="0.25">
      <c r="A2701" s="23" t="s">
        <v>1207</v>
      </c>
      <c r="B2701" s="23" t="s">
        <v>1207</v>
      </c>
      <c r="C2701" s="16" t="s">
        <v>1153</v>
      </c>
      <c r="D2701" s="16"/>
      <c r="E2701" s="217">
        <v>47916.67</v>
      </c>
      <c r="F2701" s="16">
        <f t="shared" si="88"/>
        <v>629999.99999999942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</row>
    <row r="2702" spans="1:26" ht="15.75" customHeight="1" x14ac:dyDescent="0.25">
      <c r="A2702" s="23" t="s">
        <v>1208</v>
      </c>
      <c r="B2702" s="23" t="s">
        <v>1208</v>
      </c>
      <c r="C2702" s="16" t="s">
        <v>1153</v>
      </c>
      <c r="D2702" s="16"/>
      <c r="E2702" s="217">
        <v>47916.67</v>
      </c>
      <c r="F2702" s="16">
        <f t="shared" si="88"/>
        <v>582083.32999999938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</row>
    <row r="2703" spans="1:26" ht="15.75" customHeight="1" x14ac:dyDescent="0.25">
      <c r="A2703" s="44" t="s">
        <v>1798</v>
      </c>
      <c r="B2703" s="44" t="s">
        <v>596</v>
      </c>
      <c r="C2703" s="52" t="s">
        <v>1799</v>
      </c>
      <c r="D2703" s="16">
        <v>100000</v>
      </c>
      <c r="E2703" s="217"/>
      <c r="F2703" s="16">
        <f t="shared" si="88"/>
        <v>682083.32999999938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</row>
    <row r="2704" spans="1:26" ht="15.75" customHeight="1" x14ac:dyDescent="0.25">
      <c r="A2704" s="23" t="s">
        <v>1800</v>
      </c>
      <c r="B2704" s="23" t="s">
        <v>761</v>
      </c>
      <c r="C2704" s="43" t="s">
        <v>1793</v>
      </c>
      <c r="D2704" s="16">
        <v>10000</v>
      </c>
      <c r="E2704" s="217"/>
      <c r="F2704" s="16">
        <f t="shared" si="88"/>
        <v>692083.32999999938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</row>
    <row r="2705" spans="1:26" ht="15.75" customHeight="1" x14ac:dyDescent="0.25">
      <c r="A2705" s="23" t="s">
        <v>1209</v>
      </c>
      <c r="B2705" s="23" t="s">
        <v>1209</v>
      </c>
      <c r="C2705" s="16" t="s">
        <v>1153</v>
      </c>
      <c r="D2705" s="16"/>
      <c r="E2705" s="217">
        <v>47916.67</v>
      </c>
      <c r="F2705" s="16">
        <f t="shared" si="88"/>
        <v>644166.65999999933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</row>
    <row r="2706" spans="1:26" ht="15.75" customHeight="1" x14ac:dyDescent="0.25">
      <c r="A2706" s="23" t="s">
        <v>1210</v>
      </c>
      <c r="B2706" s="23" t="s">
        <v>1210</v>
      </c>
      <c r="C2706" s="16" t="s">
        <v>1153</v>
      </c>
      <c r="D2706" s="16"/>
      <c r="E2706" s="217">
        <v>47916.67</v>
      </c>
      <c r="F2706" s="16">
        <f t="shared" si="88"/>
        <v>596249.98999999929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</row>
    <row r="2707" spans="1:26" ht="15.75" customHeight="1" x14ac:dyDescent="0.25">
      <c r="A2707" s="23" t="s">
        <v>1211</v>
      </c>
      <c r="B2707" s="23" t="s">
        <v>1211</v>
      </c>
      <c r="C2707" s="16" t="s">
        <v>1153</v>
      </c>
      <c r="D2707" s="16"/>
      <c r="E2707" s="217">
        <v>47916.67</v>
      </c>
      <c r="F2707" s="16">
        <f t="shared" si="88"/>
        <v>548333.31999999925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</row>
    <row r="2708" spans="1:26" ht="15.75" customHeight="1" x14ac:dyDescent="0.25">
      <c r="A2708" s="44" t="s">
        <v>1801</v>
      </c>
      <c r="B2708" s="44" t="s">
        <v>596</v>
      </c>
      <c r="C2708" s="52" t="s">
        <v>1802</v>
      </c>
      <c r="D2708" s="16">
        <v>500000</v>
      </c>
      <c r="E2708" s="217"/>
      <c r="F2708" s="16">
        <f t="shared" si="88"/>
        <v>1048333.3199999993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</row>
    <row r="2709" spans="1:26" ht="15.75" customHeight="1" x14ac:dyDescent="0.25">
      <c r="A2709" s="23" t="s">
        <v>1801</v>
      </c>
      <c r="B2709" s="23" t="s">
        <v>761</v>
      </c>
      <c r="C2709" s="43" t="s">
        <v>1793</v>
      </c>
      <c r="D2709" s="16">
        <v>50000</v>
      </c>
      <c r="E2709" s="217"/>
      <c r="F2709" s="16">
        <f t="shared" si="88"/>
        <v>1098333.3199999994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</row>
    <row r="2710" spans="1:26" ht="15.75" customHeight="1" x14ac:dyDescent="0.25">
      <c r="A2710" s="23" t="s">
        <v>1212</v>
      </c>
      <c r="B2710" s="23" t="s">
        <v>1212</v>
      </c>
      <c r="C2710" s="16" t="s">
        <v>1153</v>
      </c>
      <c r="D2710" s="16"/>
      <c r="E2710" s="217">
        <v>47916.67</v>
      </c>
      <c r="F2710" s="16">
        <f t="shared" si="88"/>
        <v>1050416.6499999994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</row>
    <row r="2711" spans="1:26" ht="15.75" customHeight="1" x14ac:dyDescent="0.25">
      <c r="A2711" s="23" t="s">
        <v>1213</v>
      </c>
      <c r="B2711" s="23" t="s">
        <v>1213</v>
      </c>
      <c r="C2711" s="16" t="s">
        <v>1153</v>
      </c>
      <c r="D2711" s="16"/>
      <c r="E2711" s="217">
        <v>47916.67</v>
      </c>
      <c r="F2711" s="16">
        <f t="shared" si="88"/>
        <v>1002499.9799999994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</row>
    <row r="2712" spans="1:26" ht="15.75" customHeight="1" x14ac:dyDescent="0.25">
      <c r="A2712" s="23" t="s">
        <v>1214</v>
      </c>
      <c r="B2712" s="23" t="s">
        <v>1214</v>
      </c>
      <c r="C2712" s="16" t="s">
        <v>1153</v>
      </c>
      <c r="D2712" s="16"/>
      <c r="E2712" s="217">
        <v>47916.67</v>
      </c>
      <c r="F2712" s="16">
        <f t="shared" si="88"/>
        <v>954583.30999999936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</row>
    <row r="2713" spans="1:26" ht="15.75" customHeight="1" x14ac:dyDescent="0.25">
      <c r="A2713" s="223">
        <v>44583</v>
      </c>
      <c r="B2713" s="223">
        <v>44583</v>
      </c>
      <c r="C2713" s="16" t="s">
        <v>1153</v>
      </c>
      <c r="D2713" s="16"/>
      <c r="E2713" s="224">
        <v>45833.33</v>
      </c>
      <c r="F2713" s="16">
        <f t="shared" si="88"/>
        <v>908749.9799999994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</row>
    <row r="2714" spans="1:26" ht="15.75" customHeight="1" x14ac:dyDescent="0.25">
      <c r="A2714" s="223">
        <v>44614</v>
      </c>
      <c r="B2714" s="223">
        <v>44614</v>
      </c>
      <c r="C2714" s="16" t="s">
        <v>1153</v>
      </c>
      <c r="D2714" s="16"/>
      <c r="E2714" s="224">
        <v>45833.33</v>
      </c>
      <c r="F2714" s="16">
        <f t="shared" si="88"/>
        <v>862916.64999999944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</row>
    <row r="2715" spans="1:26" ht="15.75" customHeight="1" x14ac:dyDescent="0.25">
      <c r="A2715" s="223">
        <v>44642</v>
      </c>
      <c r="B2715" s="223">
        <v>44642</v>
      </c>
      <c r="C2715" s="16" t="s">
        <v>1153</v>
      </c>
      <c r="D2715" s="16"/>
      <c r="E2715" s="224">
        <v>45833.33</v>
      </c>
      <c r="F2715" s="16">
        <f t="shared" si="88"/>
        <v>817083.31999999948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</row>
    <row r="2716" spans="1:26" ht="15.75" customHeight="1" x14ac:dyDescent="0.25">
      <c r="A2716" s="223">
        <v>44673</v>
      </c>
      <c r="B2716" s="223">
        <v>44673</v>
      </c>
      <c r="C2716" s="16" t="s">
        <v>1153</v>
      </c>
      <c r="D2716" s="16"/>
      <c r="E2716" s="224">
        <v>45833.33</v>
      </c>
      <c r="F2716" s="16">
        <f t="shared" si="88"/>
        <v>771249.98999999953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</row>
    <row r="2717" spans="1:26" ht="15.75" customHeight="1" x14ac:dyDescent="0.25">
      <c r="A2717" s="40" t="s">
        <v>900</v>
      </c>
      <c r="B2717" s="126" t="s">
        <v>596</v>
      </c>
      <c r="C2717" s="58" t="s">
        <v>908</v>
      </c>
      <c r="D2717" s="43">
        <v>70000</v>
      </c>
      <c r="E2717" s="217"/>
      <c r="F2717" s="16">
        <f t="shared" si="88"/>
        <v>841249.98999999953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</row>
    <row r="2718" spans="1:26" ht="15.75" customHeight="1" x14ac:dyDescent="0.25">
      <c r="A2718" s="40" t="s">
        <v>900</v>
      </c>
      <c r="B2718" s="23" t="s">
        <v>761</v>
      </c>
      <c r="C2718" s="43" t="s">
        <v>1793</v>
      </c>
      <c r="D2718" s="43">
        <v>7000</v>
      </c>
      <c r="E2718" s="217"/>
      <c r="F2718" s="16">
        <f t="shared" si="88"/>
        <v>848249.98999999953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</row>
    <row r="2719" spans="1:26" ht="15.75" customHeight="1" x14ac:dyDescent="0.25">
      <c r="A2719" s="24" t="s">
        <v>1803</v>
      </c>
      <c r="B2719" s="24" t="s">
        <v>761</v>
      </c>
      <c r="C2719" s="16" t="s">
        <v>1804</v>
      </c>
      <c r="D2719" s="16"/>
      <c r="E2719" s="230">
        <v>664916.67000000004</v>
      </c>
      <c r="F2719" s="16">
        <f t="shared" si="88"/>
        <v>183333.31999999948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</row>
    <row r="2720" spans="1:26" ht="15.75" customHeight="1" x14ac:dyDescent="0.25">
      <c r="A2720" s="229">
        <v>44682</v>
      </c>
      <c r="B2720" s="228">
        <v>44682</v>
      </c>
      <c r="C2720" s="16" t="s">
        <v>1153</v>
      </c>
      <c r="D2720" s="16"/>
      <c r="E2720" s="246">
        <v>45833.33</v>
      </c>
      <c r="F2720" s="16">
        <f t="shared" si="88"/>
        <v>137499.98999999947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</row>
    <row r="2721" spans="1:26" ht="15.75" customHeight="1" x14ac:dyDescent="0.25">
      <c r="A2721" s="228">
        <v>44713</v>
      </c>
      <c r="B2721" s="228">
        <v>44713</v>
      </c>
      <c r="C2721" s="16" t="s">
        <v>1153</v>
      </c>
      <c r="D2721" s="16"/>
      <c r="E2721" s="246">
        <v>45833.33</v>
      </c>
      <c r="F2721" s="16">
        <f t="shared" si="88"/>
        <v>91666.659999999465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</row>
    <row r="2722" spans="1:26" ht="15.75" customHeight="1" x14ac:dyDescent="0.25">
      <c r="A2722" s="228">
        <v>44743</v>
      </c>
      <c r="B2722" s="228">
        <v>44743</v>
      </c>
      <c r="C2722" s="16" t="s">
        <v>1153</v>
      </c>
      <c r="D2722" s="16"/>
      <c r="E2722" s="224">
        <v>45833.33</v>
      </c>
      <c r="F2722" s="16">
        <f t="shared" si="88"/>
        <v>45833.329999999463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</row>
    <row r="2723" spans="1:26" ht="15.75" customHeight="1" x14ac:dyDescent="0.25">
      <c r="A2723" s="228">
        <v>44774</v>
      </c>
      <c r="B2723" s="228">
        <v>44774</v>
      </c>
      <c r="C2723" s="23" t="s">
        <v>1153</v>
      </c>
      <c r="D2723" s="16"/>
      <c r="E2723" s="224">
        <v>45833.33</v>
      </c>
      <c r="F2723" s="16">
        <f t="shared" si="88"/>
        <v>-5.3842086344957352E-10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</row>
    <row r="2724" spans="1:26" ht="15.75" customHeight="1" x14ac:dyDescent="0.25">
      <c r="A2724" s="40" t="s">
        <v>716</v>
      </c>
      <c r="B2724" s="40" t="s">
        <v>596</v>
      </c>
      <c r="C2724" s="40" t="s">
        <v>908</v>
      </c>
      <c r="D2724" s="43">
        <v>270000</v>
      </c>
      <c r="E2724" s="217"/>
      <c r="F2724" s="16">
        <f t="shared" si="88"/>
        <v>269999.99999999948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</row>
    <row r="2725" spans="1:26" ht="15.75" customHeight="1" x14ac:dyDescent="0.25">
      <c r="A2725" s="40" t="s">
        <v>716</v>
      </c>
      <c r="B2725" s="23" t="s">
        <v>761</v>
      </c>
      <c r="C2725" s="24" t="s">
        <v>1793</v>
      </c>
      <c r="D2725" s="43">
        <v>27000</v>
      </c>
      <c r="E2725" s="217"/>
      <c r="F2725" s="16">
        <f t="shared" si="88"/>
        <v>296999.99999999948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</row>
    <row r="2726" spans="1:26" ht="15.75" customHeight="1" x14ac:dyDescent="0.25">
      <c r="A2726" s="286" t="s">
        <v>1292</v>
      </c>
      <c r="B2726" s="232" t="s">
        <v>1292</v>
      </c>
      <c r="C2726" s="232" t="s">
        <v>1153</v>
      </c>
      <c r="D2726" s="16"/>
      <c r="E2726" s="230">
        <v>45833.33</v>
      </c>
      <c r="F2726" s="16">
        <f t="shared" si="88"/>
        <v>251166.66999999946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</row>
    <row r="2727" spans="1:26" ht="15.75" customHeight="1" x14ac:dyDescent="0.25">
      <c r="A2727" s="287">
        <v>44835</v>
      </c>
      <c r="B2727" s="287">
        <v>44835</v>
      </c>
      <c r="C2727" s="232" t="s">
        <v>1153</v>
      </c>
      <c r="D2727" s="16"/>
      <c r="E2727" s="230">
        <v>45833.33</v>
      </c>
      <c r="F2727" s="16">
        <f t="shared" si="88"/>
        <v>205333.33999999944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</row>
    <row r="2728" spans="1:26" ht="15.75" customHeight="1" x14ac:dyDescent="0.25">
      <c r="A2728" s="238">
        <v>44866</v>
      </c>
      <c r="B2728" s="238">
        <v>44866</v>
      </c>
      <c r="C2728" s="24" t="s">
        <v>1153</v>
      </c>
      <c r="D2728" s="16"/>
      <c r="E2728" s="249">
        <v>45833.33</v>
      </c>
      <c r="F2728" s="16">
        <f t="shared" si="88"/>
        <v>159500.00999999943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</row>
    <row r="2729" spans="1:26" ht="15.75" customHeight="1" x14ac:dyDescent="0.25">
      <c r="A2729" s="238">
        <v>44896</v>
      </c>
      <c r="B2729" s="238">
        <v>44896</v>
      </c>
      <c r="C2729" s="24" t="s">
        <v>1805</v>
      </c>
      <c r="D2729" s="16"/>
      <c r="E2729" s="249">
        <v>45833.33</v>
      </c>
      <c r="F2729" s="16">
        <f t="shared" si="88"/>
        <v>113666.67999999943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</row>
    <row r="2730" spans="1:26" ht="15.75" customHeight="1" x14ac:dyDescent="0.25">
      <c r="A2730" s="23"/>
      <c r="B2730" s="23"/>
      <c r="C2730" s="16"/>
      <c r="D2730" s="16"/>
      <c r="E2730" s="217"/>
      <c r="F2730" s="16">
        <f t="shared" si="88"/>
        <v>113666.67999999943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</row>
    <row r="2731" spans="1:26" ht="15.75" customHeight="1" x14ac:dyDescent="0.25">
      <c r="A2731" s="23"/>
      <c r="B2731" s="23"/>
      <c r="C2731" s="16"/>
      <c r="D2731" s="16"/>
      <c r="E2731" s="217"/>
      <c r="F2731" s="16">
        <f t="shared" si="88"/>
        <v>113666.67999999943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</row>
    <row r="2732" spans="1:26" ht="15.75" customHeight="1" x14ac:dyDescent="0.25">
      <c r="A2732" s="23"/>
      <c r="B2732" s="23"/>
      <c r="C2732" s="16"/>
      <c r="D2732" s="16">
        <f t="shared" ref="D2732:E2732" si="89">SUM(D2671:D2704)</f>
        <v>1535000</v>
      </c>
      <c r="E2732" s="217">
        <f t="shared" si="89"/>
        <v>842916.67000000027</v>
      </c>
      <c r="F2732" s="16"/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</row>
    <row r="2733" spans="1:26" ht="15.75" customHeight="1" x14ac:dyDescent="0.25">
      <c r="A2733" s="23"/>
      <c r="B2733" s="23"/>
      <c r="C2733" s="16"/>
      <c r="D2733" s="16"/>
      <c r="E2733" s="222" t="s">
        <v>12</v>
      </c>
      <c r="F2733" s="218">
        <f>F2731</f>
        <v>113666.67999999943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</row>
    <row r="2734" spans="1:26" ht="15.75" customHeight="1" x14ac:dyDescent="0.25">
      <c r="A2734" s="23"/>
      <c r="B2734" s="23"/>
      <c r="C2734" s="16"/>
      <c r="D2734" s="16"/>
      <c r="E2734" s="217"/>
      <c r="F2734" s="218"/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</row>
    <row r="2735" spans="1:26" ht="15.75" customHeight="1" x14ac:dyDescent="0.25">
      <c r="A2735" s="23"/>
      <c r="B2735" s="23"/>
      <c r="C2735" s="16"/>
      <c r="D2735" s="16"/>
      <c r="E2735" s="217"/>
      <c r="F2735" s="218"/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</row>
    <row r="2736" spans="1:26" ht="15.75" customHeight="1" x14ac:dyDescent="0.25">
      <c r="A2736" s="23"/>
      <c r="B2736" s="23"/>
      <c r="C2736" s="16"/>
      <c r="D2736" s="16"/>
      <c r="E2736" s="217"/>
      <c r="F2736" s="218"/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</row>
    <row r="2737" spans="1:26" ht="15.75" customHeight="1" x14ac:dyDescent="0.25">
      <c r="A2737" s="23"/>
      <c r="B2737" s="23"/>
      <c r="C2737" s="218" t="s">
        <v>1146</v>
      </c>
      <c r="D2737" s="16"/>
      <c r="E2737" s="217"/>
      <c r="F2737" s="16"/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</row>
    <row r="2738" spans="1:26" ht="15.75" customHeight="1" x14ac:dyDescent="0.25">
      <c r="A2738" s="219" t="s">
        <v>1147</v>
      </c>
      <c r="B2738" s="23"/>
      <c r="C2738" s="219" t="s">
        <v>137</v>
      </c>
      <c r="D2738" s="218" t="s">
        <v>1149</v>
      </c>
      <c r="E2738" s="222" t="s">
        <v>1353</v>
      </c>
      <c r="F2738" s="16"/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</row>
    <row r="2739" spans="1:26" ht="15.75" customHeight="1" x14ac:dyDescent="0.25">
      <c r="A2739" s="219" t="s">
        <v>549</v>
      </c>
      <c r="B2739" s="219" t="s">
        <v>550</v>
      </c>
      <c r="C2739" s="221" t="s">
        <v>551</v>
      </c>
      <c r="D2739" s="221" t="s">
        <v>552</v>
      </c>
      <c r="E2739" s="222" t="s">
        <v>553</v>
      </c>
      <c r="F2739" s="221" t="s">
        <v>554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</row>
    <row r="2740" spans="1:26" ht="15.75" customHeight="1" x14ac:dyDescent="0.25">
      <c r="A2740" s="23" t="s">
        <v>1806</v>
      </c>
      <c r="B2740" s="23" t="s">
        <v>593</v>
      </c>
      <c r="C2740" s="16" t="s">
        <v>1807</v>
      </c>
      <c r="D2740" s="16">
        <v>1650000</v>
      </c>
      <c r="E2740" s="217"/>
      <c r="F2740" s="16">
        <f>D2740</f>
        <v>1650000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</row>
    <row r="2741" spans="1:26" ht="15.75" customHeight="1" x14ac:dyDescent="0.25">
      <c r="A2741" s="23" t="s">
        <v>1806</v>
      </c>
      <c r="B2741" s="23" t="s">
        <v>761</v>
      </c>
      <c r="C2741" s="16" t="s">
        <v>1808</v>
      </c>
      <c r="D2741" s="16">
        <v>165000</v>
      </c>
      <c r="E2741" s="217"/>
      <c r="F2741" s="16">
        <f t="shared" ref="F2741:F2763" si="90">F2740+D2741-E2741</f>
        <v>1815000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</row>
    <row r="2742" spans="1:26" ht="15.75" customHeight="1" x14ac:dyDescent="0.25">
      <c r="A2742" s="23" t="s">
        <v>1174</v>
      </c>
      <c r="B2742" s="23" t="s">
        <v>593</v>
      </c>
      <c r="C2742" s="16" t="s">
        <v>1809</v>
      </c>
      <c r="D2742" s="16"/>
      <c r="E2742" s="217">
        <v>250000</v>
      </c>
      <c r="F2742" s="16">
        <f t="shared" si="90"/>
        <v>1565000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</row>
    <row r="2743" spans="1:26" ht="15.75" customHeight="1" x14ac:dyDescent="0.25">
      <c r="A2743" s="225">
        <v>43500</v>
      </c>
      <c r="B2743" s="44" t="s">
        <v>596</v>
      </c>
      <c r="C2743" s="52" t="s">
        <v>1810</v>
      </c>
      <c r="D2743" s="16"/>
      <c r="E2743" s="217">
        <v>500000</v>
      </c>
      <c r="F2743" s="16">
        <f t="shared" si="90"/>
        <v>1065000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</row>
    <row r="2744" spans="1:26" ht="15.75" customHeight="1" x14ac:dyDescent="0.25">
      <c r="A2744" s="225">
        <v>43501</v>
      </c>
      <c r="B2744" s="23" t="s">
        <v>596</v>
      </c>
      <c r="C2744" s="16" t="s">
        <v>1810</v>
      </c>
      <c r="D2744" s="16"/>
      <c r="E2744" s="217">
        <v>250000</v>
      </c>
      <c r="F2744" s="16">
        <f t="shared" si="90"/>
        <v>815000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</row>
    <row r="2745" spans="1:26" ht="15.75" customHeight="1" x14ac:dyDescent="0.25">
      <c r="A2745" s="225">
        <v>43684</v>
      </c>
      <c r="B2745" s="44" t="s">
        <v>593</v>
      </c>
      <c r="C2745" s="52" t="s">
        <v>1811</v>
      </c>
      <c r="D2745" s="16"/>
      <c r="E2745" s="217">
        <v>200000</v>
      </c>
      <c r="F2745" s="16">
        <f t="shared" si="90"/>
        <v>615000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</row>
    <row r="2746" spans="1:26" ht="15.75" customHeight="1" x14ac:dyDescent="0.25">
      <c r="A2746" s="44" t="s">
        <v>1233</v>
      </c>
      <c r="B2746" s="44" t="s">
        <v>596</v>
      </c>
      <c r="C2746" s="52" t="s">
        <v>1811</v>
      </c>
      <c r="D2746" s="16"/>
      <c r="E2746" s="217">
        <v>200000</v>
      </c>
      <c r="F2746" s="16">
        <f t="shared" si="90"/>
        <v>415000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</row>
    <row r="2747" spans="1:26" ht="15.75" customHeight="1" x14ac:dyDescent="0.25">
      <c r="A2747" s="23" t="s">
        <v>1181</v>
      </c>
      <c r="B2747" s="23" t="s">
        <v>514</v>
      </c>
      <c r="C2747" s="16" t="s">
        <v>1153</v>
      </c>
      <c r="D2747" s="16"/>
      <c r="E2747" s="217">
        <v>116428.57</v>
      </c>
      <c r="F2747" s="16">
        <f t="shared" si="90"/>
        <v>298571.43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</row>
    <row r="2748" spans="1:26" ht="15.75" customHeight="1" x14ac:dyDescent="0.25">
      <c r="A2748" s="23" t="s">
        <v>1182</v>
      </c>
      <c r="B2748" s="23" t="s">
        <v>515</v>
      </c>
      <c r="C2748" s="16" t="s">
        <v>1153</v>
      </c>
      <c r="D2748" s="16"/>
      <c r="E2748" s="217">
        <v>116428.57</v>
      </c>
      <c r="F2748" s="16">
        <f t="shared" si="90"/>
        <v>182142.86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</row>
    <row r="2749" spans="1:26" ht="15.75" customHeight="1" x14ac:dyDescent="0.25">
      <c r="A2749" s="23" t="s">
        <v>1183</v>
      </c>
      <c r="B2749" s="23" t="s">
        <v>516</v>
      </c>
      <c r="C2749" s="16" t="s">
        <v>1153</v>
      </c>
      <c r="D2749" s="16"/>
      <c r="E2749" s="217">
        <v>91071.43</v>
      </c>
      <c r="F2749" s="16">
        <f t="shared" si="90"/>
        <v>91071.43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</row>
    <row r="2750" spans="1:26" ht="15.75" customHeight="1" x14ac:dyDescent="0.25">
      <c r="A2750" s="23" t="s">
        <v>1185</v>
      </c>
      <c r="B2750" s="23" t="s">
        <v>1186</v>
      </c>
      <c r="C2750" s="16" t="s">
        <v>1153</v>
      </c>
      <c r="D2750" s="16"/>
      <c r="E2750" s="217">
        <v>91071.43</v>
      </c>
      <c r="F2750" s="16">
        <f t="shared" si="90"/>
        <v>0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</row>
    <row r="2751" spans="1:26" ht="15.75" customHeight="1" x14ac:dyDescent="0.25">
      <c r="A2751" s="23" t="s">
        <v>1234</v>
      </c>
      <c r="B2751" s="23" t="s">
        <v>1202</v>
      </c>
      <c r="C2751" s="16" t="s">
        <v>1153</v>
      </c>
      <c r="D2751" s="16"/>
      <c r="E2751" s="217">
        <v>91071.43</v>
      </c>
      <c r="F2751" s="16">
        <f t="shared" si="90"/>
        <v>-91071.43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</row>
    <row r="2752" spans="1:26" ht="15.75" customHeight="1" x14ac:dyDescent="0.25">
      <c r="A2752" s="23" t="s">
        <v>1188</v>
      </c>
      <c r="B2752" s="23" t="s">
        <v>508</v>
      </c>
      <c r="C2752" s="16" t="s">
        <v>1153</v>
      </c>
      <c r="D2752" s="16"/>
      <c r="E2752" s="217">
        <v>91071.43</v>
      </c>
      <c r="F2752" s="16">
        <f t="shared" si="90"/>
        <v>-182142.86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</row>
    <row r="2753" spans="1:26" ht="15.75" customHeight="1" x14ac:dyDescent="0.25">
      <c r="A2753" s="23" t="s">
        <v>1503</v>
      </c>
      <c r="B2753" s="23" t="s">
        <v>1504</v>
      </c>
      <c r="C2753" s="16" t="s">
        <v>1153</v>
      </c>
      <c r="D2753" s="16"/>
      <c r="E2753" s="217">
        <v>91071.43</v>
      </c>
      <c r="F2753" s="16">
        <f t="shared" si="90"/>
        <v>-273214.28999999998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</row>
    <row r="2754" spans="1:26" ht="15.75" customHeight="1" x14ac:dyDescent="0.25">
      <c r="A2754" s="231">
        <v>44143</v>
      </c>
      <c r="B2754" s="23" t="s">
        <v>761</v>
      </c>
      <c r="C2754" s="16" t="s">
        <v>1812</v>
      </c>
      <c r="D2754" s="16">
        <v>273214.28999999998</v>
      </c>
      <c r="E2754" s="217"/>
      <c r="F2754" s="16">
        <f t="shared" si="90"/>
        <v>0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</row>
    <row r="2755" spans="1:26" ht="15.75" customHeight="1" x14ac:dyDescent="0.25">
      <c r="A2755" s="263"/>
      <c r="B2755" s="263"/>
      <c r="C2755" s="226"/>
      <c r="D2755" s="226"/>
      <c r="E2755" s="217"/>
      <c r="F2755" s="16">
        <f t="shared" si="90"/>
        <v>0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</row>
    <row r="2756" spans="1:26" ht="15.75" customHeight="1" x14ac:dyDescent="0.25">
      <c r="A2756" s="263"/>
      <c r="B2756" s="263"/>
      <c r="C2756" s="226"/>
      <c r="D2756" s="226"/>
      <c r="E2756" s="217"/>
      <c r="F2756" s="16">
        <f t="shared" si="90"/>
        <v>0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</row>
    <row r="2757" spans="1:26" ht="15.75" customHeight="1" x14ac:dyDescent="0.25">
      <c r="A2757" s="23"/>
      <c r="B2757" s="23"/>
      <c r="C2757" s="16"/>
      <c r="D2757" s="16"/>
      <c r="E2757" s="217"/>
      <c r="F2757" s="16">
        <f t="shared" si="90"/>
        <v>0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</row>
    <row r="2758" spans="1:26" ht="15.75" customHeight="1" x14ac:dyDescent="0.25">
      <c r="A2758" s="23"/>
      <c r="B2758" s="23"/>
      <c r="C2758" s="16"/>
      <c r="D2758" s="16"/>
      <c r="E2758" s="217"/>
      <c r="F2758" s="16">
        <f t="shared" si="90"/>
        <v>0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</row>
    <row r="2759" spans="1:26" ht="15.75" customHeight="1" x14ac:dyDescent="0.25">
      <c r="A2759" s="23"/>
      <c r="B2759" s="23"/>
      <c r="C2759" s="16"/>
      <c r="D2759" s="16"/>
      <c r="E2759" s="217"/>
      <c r="F2759" s="16">
        <f t="shared" si="90"/>
        <v>0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</row>
    <row r="2760" spans="1:26" ht="15.75" customHeight="1" x14ac:dyDescent="0.25">
      <c r="A2760" s="23"/>
      <c r="B2760" s="23"/>
      <c r="C2760" s="16"/>
      <c r="D2760" s="16"/>
      <c r="E2760" s="217"/>
      <c r="F2760" s="16">
        <f t="shared" si="90"/>
        <v>0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</row>
    <row r="2761" spans="1:26" ht="15.75" customHeight="1" x14ac:dyDescent="0.25">
      <c r="A2761" s="23"/>
      <c r="B2761" s="23"/>
      <c r="C2761" s="16"/>
      <c r="D2761" s="16"/>
      <c r="E2761" s="217"/>
      <c r="F2761" s="16">
        <f t="shared" si="90"/>
        <v>0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</row>
    <row r="2762" spans="1:26" ht="15.75" customHeight="1" x14ac:dyDescent="0.25">
      <c r="A2762" s="23"/>
      <c r="B2762" s="23"/>
      <c r="C2762" s="16"/>
      <c r="D2762" s="16"/>
      <c r="E2762" s="217"/>
      <c r="F2762" s="16">
        <f t="shared" si="90"/>
        <v>0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</row>
    <row r="2763" spans="1:26" ht="15.75" customHeight="1" x14ac:dyDescent="0.25">
      <c r="A2763" s="23"/>
      <c r="B2763" s="23"/>
      <c r="C2763" s="16"/>
      <c r="D2763" s="16"/>
      <c r="E2763" s="217"/>
      <c r="F2763" s="16">
        <f t="shared" si="90"/>
        <v>0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</row>
    <row r="2764" spans="1:26" ht="15.75" customHeight="1" x14ac:dyDescent="0.25">
      <c r="A2764" s="23"/>
      <c r="B2764" s="23"/>
      <c r="C2764" s="16"/>
      <c r="D2764" s="16" t="str">
        <f ca="1">SUM(D2740:D5521)</f>
        <v>#REF!</v>
      </c>
      <c r="E2764" s="217">
        <f>SUM(E2740:E2755)</f>
        <v>2088214.2899999998</v>
      </c>
      <c r="F2764" s="16"/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</row>
    <row r="2765" spans="1:26" ht="15.75" customHeight="1" x14ac:dyDescent="0.25">
      <c r="A2765" s="23"/>
      <c r="B2765" s="23"/>
      <c r="C2765" s="16"/>
      <c r="D2765" s="16"/>
      <c r="E2765" s="217" t="s">
        <v>12</v>
      </c>
      <c r="F2765" s="218">
        <f>F2763</f>
        <v>0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</row>
    <row r="2766" spans="1:26" ht="15.75" customHeight="1" x14ac:dyDescent="0.25">
      <c r="A2766" s="23"/>
      <c r="B2766" s="23"/>
      <c r="C2766" s="16"/>
      <c r="D2766" s="16"/>
      <c r="E2766" s="217"/>
      <c r="F2766" s="218"/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</row>
    <row r="2767" spans="1:26" ht="15.75" customHeight="1" x14ac:dyDescent="0.25">
      <c r="A2767" s="23"/>
      <c r="B2767" s="23"/>
      <c r="C2767" s="16"/>
      <c r="D2767" s="16"/>
      <c r="E2767" s="217"/>
      <c r="F2767" s="218"/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</row>
    <row r="2768" spans="1:26" ht="15.75" customHeight="1" x14ac:dyDescent="0.25">
      <c r="A2768" s="23"/>
      <c r="B2768" s="23"/>
      <c r="C2768" s="218" t="s">
        <v>1146</v>
      </c>
      <c r="D2768" s="16"/>
      <c r="E2768" s="217"/>
      <c r="F2768" s="16"/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</row>
    <row r="2769" spans="1:26" ht="15.75" customHeight="1" x14ac:dyDescent="0.25">
      <c r="A2769" s="219" t="s">
        <v>1147</v>
      </c>
      <c r="B2769" s="219" t="s">
        <v>149</v>
      </c>
      <c r="C2769" s="219" t="s">
        <v>148</v>
      </c>
      <c r="D2769" s="218" t="s">
        <v>1149</v>
      </c>
      <c r="E2769" s="222" t="s">
        <v>1353</v>
      </c>
      <c r="F2769" s="16"/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</row>
    <row r="2770" spans="1:26" ht="15.75" customHeight="1" x14ac:dyDescent="0.25">
      <c r="A2770" s="219" t="s">
        <v>549</v>
      </c>
      <c r="B2770" s="219" t="s">
        <v>550</v>
      </c>
      <c r="C2770" s="221" t="s">
        <v>551</v>
      </c>
      <c r="D2770" s="221" t="s">
        <v>552</v>
      </c>
      <c r="E2770" s="222" t="s">
        <v>553</v>
      </c>
      <c r="F2770" s="221" t="s">
        <v>554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</row>
    <row r="2771" spans="1:26" ht="15.75" customHeight="1" x14ac:dyDescent="0.25">
      <c r="A2771" s="225">
        <v>43468</v>
      </c>
      <c r="B2771" s="44" t="s">
        <v>593</v>
      </c>
      <c r="C2771" s="52" t="s">
        <v>1813</v>
      </c>
      <c r="D2771" s="16">
        <v>20000</v>
      </c>
      <c r="E2771" s="217"/>
      <c r="F2771" s="16">
        <f>D2771</f>
        <v>20000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</row>
    <row r="2772" spans="1:26" ht="15.75" customHeight="1" x14ac:dyDescent="0.25">
      <c r="A2772" s="225">
        <v>43468</v>
      </c>
      <c r="B2772" s="23" t="s">
        <v>761</v>
      </c>
      <c r="C2772" s="16" t="s">
        <v>1814</v>
      </c>
      <c r="D2772" s="16">
        <v>2000</v>
      </c>
      <c r="E2772" s="217"/>
      <c r="F2772" s="16">
        <f t="shared" ref="F2772:F2828" si="91">F2771+D2772-E2772</f>
        <v>22000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</row>
    <row r="2773" spans="1:26" ht="15.75" customHeight="1" x14ac:dyDescent="0.25">
      <c r="A2773" s="23" t="s">
        <v>1174</v>
      </c>
      <c r="B2773" s="23" t="s">
        <v>510</v>
      </c>
      <c r="C2773" s="16" t="s">
        <v>1153</v>
      </c>
      <c r="D2773" s="16"/>
      <c r="E2773" s="217">
        <v>3666.67</v>
      </c>
      <c r="F2773" s="16">
        <f t="shared" si="91"/>
        <v>18333.330000000002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</row>
    <row r="2774" spans="1:26" ht="15.75" customHeight="1" x14ac:dyDescent="0.25">
      <c r="A2774" s="23" t="s">
        <v>1175</v>
      </c>
      <c r="B2774" s="23" t="s">
        <v>511</v>
      </c>
      <c r="C2774" s="16" t="s">
        <v>1153</v>
      </c>
      <c r="D2774" s="16"/>
      <c r="E2774" s="217">
        <v>3666.67</v>
      </c>
      <c r="F2774" s="16">
        <f t="shared" si="91"/>
        <v>14666.660000000002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</row>
    <row r="2775" spans="1:26" ht="15.75" customHeight="1" x14ac:dyDescent="0.25">
      <c r="A2775" s="23" t="s">
        <v>1176</v>
      </c>
      <c r="B2775" s="23" t="s">
        <v>4</v>
      </c>
      <c r="C2775" s="16" t="s">
        <v>1153</v>
      </c>
      <c r="D2775" s="16"/>
      <c r="E2775" s="217">
        <v>3666.67</v>
      </c>
      <c r="F2775" s="16">
        <f t="shared" si="91"/>
        <v>10999.990000000002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</row>
    <row r="2776" spans="1:26" ht="15.75" customHeight="1" x14ac:dyDescent="0.25">
      <c r="A2776" s="23" t="s">
        <v>1177</v>
      </c>
      <c r="B2776" s="23" t="s">
        <v>5</v>
      </c>
      <c r="C2776" s="16" t="s">
        <v>1153</v>
      </c>
      <c r="D2776" s="16"/>
      <c r="E2776" s="217">
        <v>3666.67</v>
      </c>
      <c r="F2776" s="16">
        <f t="shared" si="91"/>
        <v>7333.3200000000015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</row>
    <row r="2777" spans="1:26" ht="15.75" customHeight="1" x14ac:dyDescent="0.25">
      <c r="A2777" s="23" t="s">
        <v>1178</v>
      </c>
      <c r="B2777" s="23" t="s">
        <v>6</v>
      </c>
      <c r="C2777" s="16" t="s">
        <v>1153</v>
      </c>
      <c r="D2777" s="16"/>
      <c r="E2777" s="217">
        <v>9166.68</v>
      </c>
      <c r="F2777" s="16">
        <f t="shared" si="91"/>
        <v>-1833.3599999999988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</row>
    <row r="2778" spans="1:26" ht="15.75" customHeight="1" x14ac:dyDescent="0.25">
      <c r="A2778" s="225">
        <v>43531</v>
      </c>
      <c r="B2778" s="44" t="s">
        <v>593</v>
      </c>
      <c r="C2778" s="52" t="s">
        <v>1815</v>
      </c>
      <c r="D2778" s="16">
        <v>100000</v>
      </c>
      <c r="E2778" s="217"/>
      <c r="F2778" s="16">
        <f t="shared" si="91"/>
        <v>98166.64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</row>
    <row r="2779" spans="1:26" ht="15.75" customHeight="1" x14ac:dyDescent="0.25">
      <c r="A2779" s="225">
        <v>43531</v>
      </c>
      <c r="B2779" s="23" t="s">
        <v>761</v>
      </c>
      <c r="C2779" s="16" t="s">
        <v>1814</v>
      </c>
      <c r="D2779" s="16">
        <v>10000</v>
      </c>
      <c r="E2779" s="217"/>
      <c r="F2779" s="16">
        <f t="shared" si="91"/>
        <v>108166.64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</row>
    <row r="2780" spans="1:26" ht="15.75" customHeight="1" x14ac:dyDescent="0.25">
      <c r="A2780" s="23" t="s">
        <v>1181</v>
      </c>
      <c r="B2780" s="23" t="s">
        <v>514</v>
      </c>
      <c r="C2780" s="16" t="s">
        <v>1153</v>
      </c>
      <c r="D2780" s="16"/>
      <c r="E2780" s="217">
        <v>9166.67</v>
      </c>
      <c r="F2780" s="16">
        <f t="shared" si="91"/>
        <v>98999.97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</row>
    <row r="2781" spans="1:26" ht="15.75" customHeight="1" x14ac:dyDescent="0.25">
      <c r="A2781" s="23" t="s">
        <v>1182</v>
      </c>
      <c r="B2781" s="23" t="s">
        <v>515</v>
      </c>
      <c r="C2781" s="16" t="s">
        <v>1153</v>
      </c>
      <c r="D2781" s="16"/>
      <c r="E2781" s="217">
        <v>9166.67</v>
      </c>
      <c r="F2781" s="16">
        <f t="shared" si="91"/>
        <v>89833.3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</row>
    <row r="2782" spans="1:26" ht="15.75" customHeight="1" x14ac:dyDescent="0.25">
      <c r="A2782" s="23" t="s">
        <v>1183</v>
      </c>
      <c r="B2782" s="23" t="s">
        <v>1184</v>
      </c>
      <c r="C2782" s="16" t="s">
        <v>1153</v>
      </c>
      <c r="D2782" s="16"/>
      <c r="E2782" s="217">
        <v>9166.67</v>
      </c>
      <c r="F2782" s="16">
        <f t="shared" si="91"/>
        <v>80666.63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</row>
    <row r="2783" spans="1:26" ht="15.75" customHeight="1" x14ac:dyDescent="0.25">
      <c r="A2783" s="23" t="s">
        <v>1185</v>
      </c>
      <c r="B2783" s="23" t="s">
        <v>1186</v>
      </c>
      <c r="C2783" s="16" t="s">
        <v>1153</v>
      </c>
      <c r="D2783" s="16"/>
      <c r="E2783" s="217">
        <v>9166.67</v>
      </c>
      <c r="F2783" s="16">
        <f t="shared" si="91"/>
        <v>71499.960000000006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</row>
    <row r="2784" spans="1:26" ht="15.75" customHeight="1" x14ac:dyDescent="0.25">
      <c r="A2784" s="23" t="s">
        <v>1234</v>
      </c>
      <c r="B2784" s="23" t="s">
        <v>1202</v>
      </c>
      <c r="C2784" s="16" t="s">
        <v>1153</v>
      </c>
      <c r="D2784" s="16"/>
      <c r="E2784" s="217">
        <v>9166.67</v>
      </c>
      <c r="F2784" s="16">
        <f t="shared" si="91"/>
        <v>62333.290000000008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</row>
    <row r="2785" spans="1:26" ht="15.75" customHeight="1" x14ac:dyDescent="0.25">
      <c r="A2785" s="23" t="s">
        <v>1188</v>
      </c>
      <c r="B2785" s="23" t="s">
        <v>1189</v>
      </c>
      <c r="C2785" s="16" t="s">
        <v>1153</v>
      </c>
      <c r="D2785" s="16"/>
      <c r="E2785" s="217">
        <v>9166.67</v>
      </c>
      <c r="F2785" s="16">
        <f t="shared" si="91"/>
        <v>53166.62000000001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</row>
    <row r="2786" spans="1:26" ht="15.75" customHeight="1" x14ac:dyDescent="0.25">
      <c r="A2786" s="23" t="s">
        <v>1190</v>
      </c>
      <c r="B2786" s="23" t="s">
        <v>1157</v>
      </c>
      <c r="C2786" s="16" t="s">
        <v>1153</v>
      </c>
      <c r="D2786" s="16"/>
      <c r="E2786" s="217">
        <v>9166.67</v>
      </c>
      <c r="F2786" s="16">
        <f t="shared" si="91"/>
        <v>43999.950000000012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</row>
    <row r="2787" spans="1:26" ht="15.75" customHeight="1" x14ac:dyDescent="0.25">
      <c r="A2787" s="23" t="s">
        <v>1191</v>
      </c>
      <c r="B2787" s="23" t="s">
        <v>1159</v>
      </c>
      <c r="C2787" s="16" t="s">
        <v>1153</v>
      </c>
      <c r="D2787" s="16"/>
      <c r="E2787" s="217">
        <v>9166.67</v>
      </c>
      <c r="F2787" s="16">
        <f t="shared" si="91"/>
        <v>34833.280000000013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</row>
    <row r="2788" spans="1:26" ht="15.75" customHeight="1" x14ac:dyDescent="0.25">
      <c r="A2788" s="23" t="s">
        <v>1192</v>
      </c>
      <c r="B2788" s="23" t="s">
        <v>1161</v>
      </c>
      <c r="C2788" s="16" t="s">
        <v>1153</v>
      </c>
      <c r="D2788" s="16"/>
      <c r="E2788" s="217">
        <v>9166.67</v>
      </c>
      <c r="F2788" s="16">
        <f t="shared" si="91"/>
        <v>25666.610000000015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</row>
    <row r="2789" spans="1:26" ht="15.75" customHeight="1" x14ac:dyDescent="0.25">
      <c r="A2789" s="23" t="s">
        <v>1193</v>
      </c>
      <c r="B2789" s="23" t="s">
        <v>1194</v>
      </c>
      <c r="C2789" s="16" t="s">
        <v>1153</v>
      </c>
      <c r="D2789" s="16"/>
      <c r="E2789" s="217">
        <v>9166.67</v>
      </c>
      <c r="F2789" s="16">
        <f t="shared" si="91"/>
        <v>16499.940000000017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</row>
    <row r="2790" spans="1:26" ht="15.75" customHeight="1" x14ac:dyDescent="0.25">
      <c r="A2790" s="23" t="s">
        <v>1195</v>
      </c>
      <c r="B2790" s="23" t="s">
        <v>1196</v>
      </c>
      <c r="C2790" s="16" t="s">
        <v>1153</v>
      </c>
      <c r="D2790" s="16"/>
      <c r="E2790" s="217">
        <v>9166.67</v>
      </c>
      <c r="F2790" s="16">
        <f t="shared" si="91"/>
        <v>7333.2700000000168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</row>
    <row r="2791" spans="1:26" ht="15.75" customHeight="1" x14ac:dyDescent="0.25">
      <c r="A2791" s="23" t="s">
        <v>1197</v>
      </c>
      <c r="B2791" s="23" t="s">
        <v>1167</v>
      </c>
      <c r="C2791" s="16" t="s">
        <v>1153</v>
      </c>
      <c r="D2791" s="16"/>
      <c r="E2791" s="217">
        <v>7333.33</v>
      </c>
      <c r="F2791" s="16">
        <f t="shared" si="91"/>
        <v>-5.9999999983119778E-2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</row>
    <row r="2792" spans="1:26" ht="15.75" customHeight="1" x14ac:dyDescent="0.25">
      <c r="A2792" s="23" t="s">
        <v>1198</v>
      </c>
      <c r="B2792" s="23" t="s">
        <v>1169</v>
      </c>
      <c r="C2792" s="16" t="s">
        <v>1153</v>
      </c>
      <c r="D2792" s="16"/>
      <c r="E2792" s="217">
        <v>7333.33</v>
      </c>
      <c r="F2792" s="16">
        <f t="shared" si="91"/>
        <v>-7333.389999999983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</row>
    <row r="2793" spans="1:26" ht="15.75" customHeight="1" x14ac:dyDescent="0.25">
      <c r="A2793" s="23" t="s">
        <v>1199</v>
      </c>
      <c r="B2793" s="23" t="s">
        <v>1184</v>
      </c>
      <c r="C2793" s="16" t="s">
        <v>1153</v>
      </c>
      <c r="D2793" s="16"/>
      <c r="E2793" s="217">
        <v>13750</v>
      </c>
      <c r="F2793" s="16">
        <f t="shared" si="91"/>
        <v>-21083.389999999985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</row>
    <row r="2794" spans="1:26" ht="15.75" customHeight="1" x14ac:dyDescent="0.25">
      <c r="A2794" s="44" t="s">
        <v>1816</v>
      </c>
      <c r="B2794" s="44" t="s">
        <v>593</v>
      </c>
      <c r="C2794" s="52" t="s">
        <v>774</v>
      </c>
      <c r="D2794" s="16">
        <v>40000</v>
      </c>
      <c r="E2794" s="217"/>
      <c r="F2794" s="16">
        <f t="shared" si="91"/>
        <v>18916.610000000015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</row>
    <row r="2795" spans="1:26" ht="15.75" customHeight="1" x14ac:dyDescent="0.25">
      <c r="A2795" s="23" t="s">
        <v>1816</v>
      </c>
      <c r="B2795" s="23" t="s">
        <v>761</v>
      </c>
      <c r="C2795" s="16" t="s">
        <v>1814</v>
      </c>
      <c r="D2795" s="16">
        <v>4000</v>
      </c>
      <c r="E2795" s="217"/>
      <c r="F2795" s="16">
        <f t="shared" si="91"/>
        <v>22916.610000000015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</row>
    <row r="2796" spans="1:26" ht="15.75" customHeight="1" x14ac:dyDescent="0.25">
      <c r="A2796" s="44" t="s">
        <v>1817</v>
      </c>
      <c r="B2796" s="44" t="s">
        <v>590</v>
      </c>
      <c r="C2796" s="52" t="s">
        <v>774</v>
      </c>
      <c r="D2796" s="16"/>
      <c r="E2796" s="217">
        <v>27000</v>
      </c>
      <c r="F2796" s="16">
        <f t="shared" si="91"/>
        <v>-4083.3899999999849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</row>
    <row r="2797" spans="1:26" ht="15.75" customHeight="1" x14ac:dyDescent="0.25">
      <c r="A2797" s="44" t="s">
        <v>1198</v>
      </c>
      <c r="B2797" s="44" t="s">
        <v>1818</v>
      </c>
      <c r="C2797" s="52" t="s">
        <v>774</v>
      </c>
      <c r="D2797" s="16">
        <v>150000</v>
      </c>
      <c r="E2797" s="217"/>
      <c r="F2797" s="16">
        <f t="shared" si="91"/>
        <v>145916.61000000002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</row>
    <row r="2798" spans="1:26" ht="15.75" customHeight="1" x14ac:dyDescent="0.25">
      <c r="A2798" s="23" t="s">
        <v>1198</v>
      </c>
      <c r="B2798" s="23" t="s">
        <v>761</v>
      </c>
      <c r="C2798" s="16" t="s">
        <v>1814</v>
      </c>
      <c r="D2798" s="16">
        <v>15000</v>
      </c>
      <c r="E2798" s="217"/>
      <c r="F2798" s="16">
        <f t="shared" si="91"/>
        <v>160916.61000000002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</row>
    <row r="2799" spans="1:26" ht="15.75" customHeight="1" x14ac:dyDescent="0.25">
      <c r="A2799" s="23" t="s">
        <v>1200</v>
      </c>
      <c r="B2799" s="23" t="s">
        <v>1186</v>
      </c>
      <c r="C2799" s="16" t="s">
        <v>1153</v>
      </c>
      <c r="D2799" s="16"/>
      <c r="E2799" s="217">
        <v>13750</v>
      </c>
      <c r="F2799" s="16">
        <f t="shared" si="91"/>
        <v>147166.61000000002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</row>
    <row r="2800" spans="1:26" ht="15.75" customHeight="1" x14ac:dyDescent="0.25">
      <c r="A2800" s="23" t="s">
        <v>1201</v>
      </c>
      <c r="B2800" s="23" t="s">
        <v>1202</v>
      </c>
      <c r="C2800" s="16" t="s">
        <v>1153</v>
      </c>
      <c r="D2800" s="16"/>
      <c r="E2800" s="217">
        <v>13750</v>
      </c>
      <c r="F2800" s="16">
        <f t="shared" si="91"/>
        <v>133416.61000000002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</row>
    <row r="2801" spans="1:26" ht="15.75" customHeight="1" x14ac:dyDescent="0.25">
      <c r="A2801" s="23" t="s">
        <v>1203</v>
      </c>
      <c r="B2801" s="23" t="s">
        <v>1203</v>
      </c>
      <c r="C2801" s="16" t="s">
        <v>1153</v>
      </c>
      <c r="D2801" s="16"/>
      <c r="E2801" s="217">
        <v>13750</v>
      </c>
      <c r="F2801" s="16">
        <f t="shared" si="91"/>
        <v>119666.61000000002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</row>
    <row r="2802" spans="1:26" ht="15.75" customHeight="1" x14ac:dyDescent="0.25">
      <c r="A2802" s="23" t="s">
        <v>1204</v>
      </c>
      <c r="B2802" s="23" t="s">
        <v>1204</v>
      </c>
      <c r="C2802" s="16" t="s">
        <v>1153</v>
      </c>
      <c r="D2802" s="16"/>
      <c r="E2802" s="217">
        <v>13750</v>
      </c>
      <c r="F2802" s="16">
        <f t="shared" si="91"/>
        <v>105916.61000000002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</row>
    <row r="2803" spans="1:26" ht="15.75" customHeight="1" x14ac:dyDescent="0.25">
      <c r="A2803" s="23" t="s">
        <v>1205</v>
      </c>
      <c r="B2803" s="23" t="s">
        <v>1205</v>
      </c>
      <c r="C2803" s="16" t="s">
        <v>1153</v>
      </c>
      <c r="D2803" s="16"/>
      <c r="E2803" s="217">
        <v>13750</v>
      </c>
      <c r="F2803" s="16">
        <f t="shared" si="91"/>
        <v>92166.610000000015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</row>
    <row r="2804" spans="1:26" ht="15.75" customHeight="1" x14ac:dyDescent="0.25">
      <c r="A2804" s="23" t="s">
        <v>1819</v>
      </c>
      <c r="B2804" s="23" t="s">
        <v>761</v>
      </c>
      <c r="C2804" s="16" t="s">
        <v>1246</v>
      </c>
      <c r="D2804" s="16"/>
      <c r="E2804" s="217">
        <v>92166.61</v>
      </c>
      <c r="F2804" s="16">
        <f t="shared" si="91"/>
        <v>0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</row>
    <row r="2805" spans="1:26" ht="15.75" customHeight="1" x14ac:dyDescent="0.25">
      <c r="A2805" s="23" t="s">
        <v>1206</v>
      </c>
      <c r="B2805" s="23" t="s">
        <v>1206</v>
      </c>
      <c r="C2805" s="16" t="s">
        <v>1153</v>
      </c>
      <c r="D2805" s="16"/>
      <c r="E2805" s="217">
        <v>22916.67</v>
      </c>
      <c r="F2805" s="16">
        <f t="shared" si="91"/>
        <v>-22916.67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</row>
    <row r="2806" spans="1:26" ht="15.75" customHeight="1" x14ac:dyDescent="0.25">
      <c r="A2806" s="23" t="s">
        <v>1207</v>
      </c>
      <c r="B2806" s="23" t="s">
        <v>1207</v>
      </c>
      <c r="C2806" s="16" t="s">
        <v>1153</v>
      </c>
      <c r="D2806" s="16"/>
      <c r="E2806" s="217">
        <v>22916.67</v>
      </c>
      <c r="F2806" s="16">
        <f t="shared" si="91"/>
        <v>-45833.34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</row>
    <row r="2807" spans="1:26" ht="15.75" customHeight="1" x14ac:dyDescent="0.25">
      <c r="A2807" s="23" t="s">
        <v>1208</v>
      </c>
      <c r="B2807" s="23" t="s">
        <v>1208</v>
      </c>
      <c r="C2807" s="16" t="s">
        <v>1153</v>
      </c>
      <c r="D2807" s="16"/>
      <c r="E2807" s="217">
        <v>22916.67</v>
      </c>
      <c r="F2807" s="16">
        <f t="shared" si="91"/>
        <v>-68750.009999999995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</row>
    <row r="2808" spans="1:26" ht="15.75" customHeight="1" x14ac:dyDescent="0.25">
      <c r="A2808" s="44" t="s">
        <v>1820</v>
      </c>
      <c r="B2808" s="44" t="s">
        <v>593</v>
      </c>
      <c r="C2808" s="52" t="s">
        <v>774</v>
      </c>
      <c r="D2808" s="16">
        <v>250000</v>
      </c>
      <c r="E2808" s="217"/>
      <c r="F2808" s="16">
        <f t="shared" si="91"/>
        <v>181249.99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</row>
    <row r="2809" spans="1:26" ht="15.75" customHeight="1" x14ac:dyDescent="0.25">
      <c r="A2809" s="23" t="s">
        <v>1821</v>
      </c>
      <c r="B2809" s="23" t="s">
        <v>761</v>
      </c>
      <c r="C2809" s="16" t="s">
        <v>1814</v>
      </c>
      <c r="D2809" s="16">
        <v>25000</v>
      </c>
      <c r="E2809" s="217"/>
      <c r="F2809" s="16">
        <f t="shared" si="91"/>
        <v>206249.99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</row>
    <row r="2810" spans="1:26" ht="15.75" customHeight="1" x14ac:dyDescent="0.25">
      <c r="A2810" s="23" t="s">
        <v>1209</v>
      </c>
      <c r="B2810" s="23" t="s">
        <v>1209</v>
      </c>
      <c r="C2810" s="16" t="s">
        <v>1153</v>
      </c>
      <c r="D2810" s="16"/>
      <c r="E2810" s="217">
        <v>22916.67</v>
      </c>
      <c r="F2810" s="16">
        <f t="shared" si="91"/>
        <v>183333.32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</row>
    <row r="2811" spans="1:26" ht="15.75" customHeight="1" x14ac:dyDescent="0.25">
      <c r="A2811" s="23" t="s">
        <v>1210</v>
      </c>
      <c r="B2811" s="23" t="s">
        <v>1210</v>
      </c>
      <c r="C2811" s="16" t="s">
        <v>1153</v>
      </c>
      <c r="D2811" s="16"/>
      <c r="E2811" s="217">
        <v>22916.67</v>
      </c>
      <c r="F2811" s="16">
        <f t="shared" si="91"/>
        <v>160416.65000000002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</row>
    <row r="2812" spans="1:26" ht="15.75" customHeight="1" x14ac:dyDescent="0.25">
      <c r="A2812" s="23" t="s">
        <v>1211</v>
      </c>
      <c r="B2812" s="23" t="s">
        <v>1211</v>
      </c>
      <c r="C2812" s="16" t="s">
        <v>1153</v>
      </c>
      <c r="D2812" s="16"/>
      <c r="E2812" s="217">
        <v>22916.67</v>
      </c>
      <c r="F2812" s="16">
        <f t="shared" si="91"/>
        <v>137499.98000000004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</row>
    <row r="2813" spans="1:26" ht="15.75" customHeight="1" x14ac:dyDescent="0.25">
      <c r="A2813" s="44" t="s">
        <v>1212</v>
      </c>
      <c r="B2813" s="44" t="s">
        <v>1212</v>
      </c>
      <c r="C2813" s="16" t="s">
        <v>1153</v>
      </c>
      <c r="D2813" s="16"/>
      <c r="E2813" s="217">
        <v>22916.67</v>
      </c>
      <c r="F2813" s="16">
        <f t="shared" si="91"/>
        <v>114583.31000000004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</row>
    <row r="2814" spans="1:26" ht="15.75" customHeight="1" x14ac:dyDescent="0.25">
      <c r="A2814" s="44" t="s">
        <v>1213</v>
      </c>
      <c r="B2814" s="44" t="s">
        <v>1213</v>
      </c>
      <c r="C2814" s="16" t="s">
        <v>1153</v>
      </c>
      <c r="D2814" s="16"/>
      <c r="E2814" s="217">
        <v>22916.67</v>
      </c>
      <c r="F2814" s="16">
        <f t="shared" si="91"/>
        <v>91666.640000000043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</row>
    <row r="2815" spans="1:26" ht="15.75" customHeight="1" x14ac:dyDescent="0.25">
      <c r="A2815" s="23" t="s">
        <v>1214</v>
      </c>
      <c r="B2815" s="23" t="s">
        <v>1214</v>
      </c>
      <c r="C2815" s="16" t="s">
        <v>1153</v>
      </c>
      <c r="D2815" s="16"/>
      <c r="E2815" s="217">
        <v>22916.67</v>
      </c>
      <c r="F2815" s="16">
        <f t="shared" si="91"/>
        <v>68749.970000000045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</row>
    <row r="2816" spans="1:26" ht="15.75" customHeight="1" x14ac:dyDescent="0.25">
      <c r="A2816" s="31" t="s">
        <v>611</v>
      </c>
      <c r="B2816" s="31" t="s">
        <v>593</v>
      </c>
      <c r="C2816" s="58" t="s">
        <v>774</v>
      </c>
      <c r="D2816" s="43">
        <v>250000</v>
      </c>
      <c r="E2816" s="217"/>
      <c r="F2816" s="16">
        <f t="shared" si="91"/>
        <v>318749.97000000003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</row>
    <row r="2817" spans="1:26" ht="15.75" customHeight="1" x14ac:dyDescent="0.25">
      <c r="A2817" s="24" t="s">
        <v>611</v>
      </c>
      <c r="B2817" s="23" t="s">
        <v>761</v>
      </c>
      <c r="C2817" s="16" t="s">
        <v>1814</v>
      </c>
      <c r="D2817" s="43">
        <v>25000</v>
      </c>
      <c r="E2817" s="217"/>
      <c r="F2817" s="16">
        <f t="shared" si="91"/>
        <v>343749.97000000003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</row>
    <row r="2818" spans="1:26" ht="15.75" customHeight="1" x14ac:dyDescent="0.25">
      <c r="A2818" s="31" t="s">
        <v>611</v>
      </c>
      <c r="B2818" s="31" t="s">
        <v>590</v>
      </c>
      <c r="C2818" s="58" t="s">
        <v>778</v>
      </c>
      <c r="D2818" s="16"/>
      <c r="E2818" s="230">
        <v>36000</v>
      </c>
      <c r="F2818" s="16">
        <f t="shared" si="91"/>
        <v>307749.97000000003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</row>
    <row r="2819" spans="1:26" ht="15.75" customHeight="1" x14ac:dyDescent="0.25">
      <c r="A2819" s="223">
        <v>44583</v>
      </c>
      <c r="B2819" s="223">
        <v>44583</v>
      </c>
      <c r="C2819" s="16" t="s">
        <v>1153</v>
      </c>
      <c r="D2819" s="16"/>
      <c r="E2819" s="224">
        <v>22916.67</v>
      </c>
      <c r="F2819" s="16">
        <f t="shared" si="91"/>
        <v>284833.30000000005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</row>
    <row r="2820" spans="1:26" ht="15.75" customHeight="1" x14ac:dyDescent="0.25">
      <c r="A2820" s="223">
        <v>44614</v>
      </c>
      <c r="B2820" s="223">
        <v>44614</v>
      </c>
      <c r="C2820" s="16" t="s">
        <v>1153</v>
      </c>
      <c r="D2820" s="16"/>
      <c r="E2820" s="224">
        <v>22916.67</v>
      </c>
      <c r="F2820" s="16">
        <f t="shared" si="91"/>
        <v>261916.63000000006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</row>
    <row r="2821" spans="1:26" ht="15.75" customHeight="1" x14ac:dyDescent="0.25">
      <c r="A2821" s="223">
        <v>44642</v>
      </c>
      <c r="B2821" s="223">
        <v>44642</v>
      </c>
      <c r="C2821" s="16" t="s">
        <v>1153</v>
      </c>
      <c r="D2821" s="16"/>
      <c r="E2821" s="224">
        <v>22916.67</v>
      </c>
      <c r="F2821" s="16">
        <f t="shared" si="91"/>
        <v>238999.96000000008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</row>
    <row r="2822" spans="1:26" ht="15.75" customHeight="1" x14ac:dyDescent="0.25">
      <c r="A2822" s="267">
        <v>44751</v>
      </c>
      <c r="B2822" s="23" t="s">
        <v>761</v>
      </c>
      <c r="C2822" s="43" t="s">
        <v>1710</v>
      </c>
      <c r="D2822" s="16"/>
      <c r="E2822" s="230">
        <v>100000</v>
      </c>
      <c r="F2822" s="16">
        <f t="shared" si="91"/>
        <v>138999.96000000008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</row>
    <row r="2823" spans="1:26" ht="15.75" customHeight="1" x14ac:dyDescent="0.25">
      <c r="A2823" s="23"/>
      <c r="B2823" s="23"/>
      <c r="C2823" s="16"/>
      <c r="D2823" s="16"/>
      <c r="E2823" s="217"/>
      <c r="F2823" s="16">
        <f t="shared" si="91"/>
        <v>138999.96000000008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</row>
    <row r="2824" spans="1:26" ht="15.75" customHeight="1" x14ac:dyDescent="0.25">
      <c r="A2824" s="23"/>
      <c r="B2824" s="23"/>
      <c r="C2824" s="16"/>
      <c r="D2824" s="16"/>
      <c r="E2824" s="217"/>
      <c r="F2824" s="16">
        <f t="shared" si="91"/>
        <v>138999.96000000008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</row>
    <row r="2825" spans="1:26" ht="15.75" customHeight="1" x14ac:dyDescent="0.25">
      <c r="A2825" s="23"/>
      <c r="B2825" s="23"/>
      <c r="C2825" s="16"/>
      <c r="D2825" s="16"/>
      <c r="E2825" s="217"/>
      <c r="F2825" s="16">
        <f t="shared" si="91"/>
        <v>138999.96000000008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</row>
    <row r="2826" spans="1:26" ht="15.75" customHeight="1" x14ac:dyDescent="0.25">
      <c r="A2826" s="23"/>
      <c r="B2826" s="23"/>
      <c r="C2826" s="16"/>
      <c r="D2826" s="16"/>
      <c r="E2826" s="217"/>
      <c r="F2826" s="16">
        <f t="shared" si="91"/>
        <v>138999.96000000008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</row>
    <row r="2827" spans="1:26" ht="15.75" customHeight="1" x14ac:dyDescent="0.25">
      <c r="A2827" s="23"/>
      <c r="B2827" s="23"/>
      <c r="C2827" s="16"/>
      <c r="D2827" s="16"/>
      <c r="E2827" s="217"/>
      <c r="F2827" s="16">
        <f t="shared" si="91"/>
        <v>138999.96000000008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</row>
    <row r="2828" spans="1:26" ht="15.75" customHeight="1" x14ac:dyDescent="0.25">
      <c r="A2828" s="23"/>
      <c r="B2828" s="23"/>
      <c r="C2828" s="16"/>
      <c r="D2828" s="16"/>
      <c r="E2828" s="217"/>
      <c r="F2828" s="16">
        <f t="shared" si="91"/>
        <v>138999.96000000008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</row>
    <row r="2829" spans="1:26" ht="15.75" customHeight="1" x14ac:dyDescent="0.25">
      <c r="A2829" s="23"/>
      <c r="B2829" s="23"/>
      <c r="C2829" s="16"/>
      <c r="D2829" s="16">
        <f t="shared" ref="D2829:E2829" si="92">SUM(D2771:D2817)</f>
        <v>891000</v>
      </c>
      <c r="E2829" s="217">
        <f t="shared" si="92"/>
        <v>547250.02999999991</v>
      </c>
      <c r="F2829" s="16"/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</row>
    <row r="2830" spans="1:26" ht="15.75" customHeight="1" x14ac:dyDescent="0.25">
      <c r="A2830" s="23"/>
      <c r="B2830" s="23"/>
      <c r="C2830" s="16"/>
      <c r="D2830" s="16"/>
      <c r="E2830" s="222" t="s">
        <v>12</v>
      </c>
      <c r="F2830" s="218">
        <f>F2828</f>
        <v>138999.96000000008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</row>
    <row r="2831" spans="1:26" ht="15.75" customHeight="1" x14ac:dyDescent="0.25">
      <c r="A2831" s="23"/>
      <c r="B2831" s="23"/>
      <c r="C2831" s="16"/>
      <c r="D2831" s="16"/>
      <c r="E2831" s="217"/>
      <c r="F2831" s="218"/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</row>
    <row r="2832" spans="1:26" ht="15.75" customHeight="1" x14ac:dyDescent="0.25">
      <c r="A2832" s="23"/>
      <c r="B2832" s="23"/>
      <c r="C2832" s="16"/>
      <c r="D2832" s="16"/>
      <c r="E2832" s="217"/>
      <c r="F2832" s="218"/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</row>
    <row r="2833" spans="1:26" ht="15.75" customHeight="1" x14ac:dyDescent="0.25">
      <c r="A2833" s="23"/>
      <c r="B2833" s="23"/>
      <c r="C2833" s="16"/>
      <c r="D2833" s="16"/>
      <c r="E2833" s="217"/>
      <c r="F2833" s="218"/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</row>
    <row r="2834" spans="1:26" ht="15.75" customHeight="1" x14ac:dyDescent="0.25">
      <c r="A2834" s="23"/>
      <c r="B2834" s="23"/>
      <c r="C2834" s="218" t="s">
        <v>1146</v>
      </c>
      <c r="D2834" s="16"/>
      <c r="E2834" s="217"/>
      <c r="F2834" s="16"/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</row>
    <row r="2835" spans="1:26" ht="15.75" customHeight="1" x14ac:dyDescent="0.25">
      <c r="A2835" s="219" t="s">
        <v>1147</v>
      </c>
      <c r="B2835" s="23"/>
      <c r="C2835" s="288" t="s">
        <v>166</v>
      </c>
      <c r="D2835" s="218" t="s">
        <v>1149</v>
      </c>
      <c r="E2835" s="222" t="s">
        <v>1353</v>
      </c>
      <c r="F2835" s="16"/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</row>
    <row r="2836" spans="1:26" ht="15.75" customHeight="1" x14ac:dyDescent="0.25">
      <c r="A2836" s="219" t="s">
        <v>549</v>
      </c>
      <c r="B2836" s="219" t="s">
        <v>550</v>
      </c>
      <c r="C2836" s="221" t="s">
        <v>551</v>
      </c>
      <c r="D2836" s="221" t="s">
        <v>552</v>
      </c>
      <c r="E2836" s="222" t="s">
        <v>553</v>
      </c>
      <c r="F2836" s="221" t="s">
        <v>554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</row>
    <row r="2837" spans="1:26" ht="15.75" customHeight="1" x14ac:dyDescent="0.25">
      <c r="A2837" s="227">
        <v>43680</v>
      </c>
      <c r="B2837" s="44" t="s">
        <v>1822</v>
      </c>
      <c r="C2837" s="52" t="s">
        <v>1823</v>
      </c>
      <c r="D2837" s="16">
        <v>100000</v>
      </c>
      <c r="E2837" s="217"/>
      <c r="F2837" s="16">
        <f>D2837</f>
        <v>100000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</row>
    <row r="2838" spans="1:26" ht="15.75" customHeight="1" x14ac:dyDescent="0.25">
      <c r="A2838" s="225">
        <v>43680</v>
      </c>
      <c r="B2838" s="23" t="s">
        <v>761</v>
      </c>
      <c r="C2838" s="16" t="s">
        <v>1824</v>
      </c>
      <c r="D2838" s="16">
        <v>10000</v>
      </c>
      <c r="E2838" s="217"/>
      <c r="F2838" s="16">
        <f t="shared" ref="F2838:F2893" si="93">F2837+D2838-E2838</f>
        <v>110000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</row>
    <row r="2839" spans="1:26" ht="15.75" customHeight="1" x14ac:dyDescent="0.25">
      <c r="A2839" s="23" t="s">
        <v>1175</v>
      </c>
      <c r="B2839" s="23" t="s">
        <v>511</v>
      </c>
      <c r="C2839" s="16" t="s">
        <v>1153</v>
      </c>
      <c r="D2839" s="16"/>
      <c r="E2839" s="217">
        <v>9166.66</v>
      </c>
      <c r="F2839" s="16">
        <f t="shared" si="93"/>
        <v>100833.34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</row>
    <row r="2840" spans="1:26" ht="15.75" customHeight="1" x14ac:dyDescent="0.25">
      <c r="A2840" s="23" t="s">
        <v>1176</v>
      </c>
      <c r="B2840" s="23" t="s">
        <v>4</v>
      </c>
      <c r="C2840" s="16" t="s">
        <v>1153</v>
      </c>
      <c r="D2840" s="16"/>
      <c r="E2840" s="217">
        <v>9166.66</v>
      </c>
      <c r="F2840" s="16">
        <f t="shared" si="93"/>
        <v>91666.68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</row>
    <row r="2841" spans="1:26" ht="15.75" customHeight="1" x14ac:dyDescent="0.25">
      <c r="A2841" s="23" t="s">
        <v>1177</v>
      </c>
      <c r="B2841" s="23" t="s">
        <v>5</v>
      </c>
      <c r="C2841" s="16" t="s">
        <v>1153</v>
      </c>
      <c r="D2841" s="16"/>
      <c r="E2841" s="217">
        <v>9166.66</v>
      </c>
      <c r="F2841" s="16">
        <f t="shared" si="93"/>
        <v>82500.01999999999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</row>
    <row r="2842" spans="1:26" ht="15.75" customHeight="1" x14ac:dyDescent="0.25">
      <c r="A2842" s="23" t="s">
        <v>1178</v>
      </c>
      <c r="B2842" s="23" t="s">
        <v>6</v>
      </c>
      <c r="C2842" s="16" t="s">
        <v>1153</v>
      </c>
      <c r="D2842" s="16"/>
      <c r="E2842" s="217">
        <v>6568</v>
      </c>
      <c r="F2842" s="16">
        <f t="shared" si="93"/>
        <v>75932.01999999999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</row>
    <row r="2843" spans="1:26" ht="15.75" customHeight="1" x14ac:dyDescent="0.25">
      <c r="A2843" s="44" t="s">
        <v>1825</v>
      </c>
      <c r="B2843" s="44" t="s">
        <v>884</v>
      </c>
      <c r="C2843" s="52" t="s">
        <v>1826</v>
      </c>
      <c r="D2843" s="16">
        <v>50000</v>
      </c>
      <c r="E2843" s="217"/>
      <c r="F2843" s="16">
        <f t="shared" si="93"/>
        <v>125932.01999999999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</row>
    <row r="2844" spans="1:26" ht="15.75" customHeight="1" x14ac:dyDescent="0.25">
      <c r="A2844" s="44" t="s">
        <v>1825</v>
      </c>
      <c r="B2844" s="23" t="s">
        <v>761</v>
      </c>
      <c r="C2844" s="16" t="s">
        <v>1824</v>
      </c>
      <c r="D2844" s="16">
        <v>5000</v>
      </c>
      <c r="E2844" s="217"/>
      <c r="F2844" s="16">
        <f t="shared" si="93"/>
        <v>130932.01999999999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</row>
    <row r="2845" spans="1:26" ht="15.75" customHeight="1" x14ac:dyDescent="0.25">
      <c r="A2845" s="23" t="s">
        <v>1181</v>
      </c>
      <c r="B2845" s="23" t="s">
        <v>514</v>
      </c>
      <c r="C2845" s="16" t="s">
        <v>1153</v>
      </c>
      <c r="D2845" s="16"/>
      <c r="E2845" s="217">
        <v>9166.66</v>
      </c>
      <c r="F2845" s="16">
        <f t="shared" si="93"/>
        <v>121765.35999999999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</row>
    <row r="2846" spans="1:26" ht="15.75" customHeight="1" x14ac:dyDescent="0.25">
      <c r="A2846" s="23" t="s">
        <v>1182</v>
      </c>
      <c r="B2846" s="23" t="s">
        <v>515</v>
      </c>
      <c r="C2846" s="16" t="s">
        <v>1153</v>
      </c>
      <c r="D2846" s="16"/>
      <c r="E2846" s="217">
        <v>13750</v>
      </c>
      <c r="F2846" s="16">
        <f t="shared" si="93"/>
        <v>108015.35999999999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</row>
    <row r="2847" spans="1:26" ht="15.75" customHeight="1" x14ac:dyDescent="0.25">
      <c r="A2847" s="23" t="s">
        <v>1183</v>
      </c>
      <c r="B2847" s="23" t="s">
        <v>516</v>
      </c>
      <c r="C2847" s="16" t="s">
        <v>1153</v>
      </c>
      <c r="D2847" s="16"/>
      <c r="E2847" s="217">
        <v>13750</v>
      </c>
      <c r="F2847" s="16">
        <f t="shared" si="93"/>
        <v>94265.359999999986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</row>
    <row r="2848" spans="1:26" ht="15.75" customHeight="1" x14ac:dyDescent="0.25">
      <c r="A2848" s="23" t="s">
        <v>1185</v>
      </c>
      <c r="B2848" s="23" t="s">
        <v>1186</v>
      </c>
      <c r="C2848" s="16" t="s">
        <v>1153</v>
      </c>
      <c r="D2848" s="16"/>
      <c r="E2848" s="217">
        <v>13750</v>
      </c>
      <c r="F2848" s="16">
        <f t="shared" si="93"/>
        <v>80515.359999999986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</row>
    <row r="2849" spans="1:26" ht="15.75" customHeight="1" x14ac:dyDescent="0.25">
      <c r="A2849" s="23" t="s">
        <v>1234</v>
      </c>
      <c r="B2849" s="23" t="s">
        <v>1202</v>
      </c>
      <c r="C2849" s="16" t="s">
        <v>1153</v>
      </c>
      <c r="D2849" s="16"/>
      <c r="E2849" s="217">
        <v>13750</v>
      </c>
      <c r="F2849" s="16">
        <f t="shared" si="93"/>
        <v>66765.359999999986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</row>
    <row r="2850" spans="1:26" ht="15.75" customHeight="1" x14ac:dyDescent="0.25">
      <c r="A2850" s="23" t="s">
        <v>1234</v>
      </c>
      <c r="B2850" s="44" t="s">
        <v>761</v>
      </c>
      <c r="C2850" s="52" t="s">
        <v>1827</v>
      </c>
      <c r="D2850" s="16"/>
      <c r="E2850" s="217">
        <v>66765.36</v>
      </c>
      <c r="F2850" s="16">
        <f t="shared" si="93"/>
        <v>0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</row>
    <row r="2851" spans="1:26" ht="15.75" customHeight="1" x14ac:dyDescent="0.25">
      <c r="A2851" s="227">
        <v>44167</v>
      </c>
      <c r="B2851" s="44" t="s">
        <v>593</v>
      </c>
      <c r="C2851" s="52" t="s">
        <v>1828</v>
      </c>
      <c r="D2851" s="16">
        <v>40265.58</v>
      </c>
      <c r="E2851" s="217"/>
      <c r="F2851" s="16">
        <f t="shared" si="93"/>
        <v>40265.58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</row>
    <row r="2852" spans="1:26" ht="15.75" customHeight="1" x14ac:dyDescent="0.25">
      <c r="A2852" s="23" t="s">
        <v>1188</v>
      </c>
      <c r="B2852" s="23" t="s">
        <v>508</v>
      </c>
      <c r="C2852" s="16" t="s">
        <v>1153</v>
      </c>
      <c r="D2852" s="16"/>
      <c r="E2852" s="217">
        <v>15265.58</v>
      </c>
      <c r="F2852" s="16">
        <f t="shared" si="93"/>
        <v>25000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</row>
    <row r="2853" spans="1:26" ht="15.75" customHeight="1" x14ac:dyDescent="0.25">
      <c r="A2853" s="23" t="s">
        <v>1190</v>
      </c>
      <c r="B2853" s="23" t="s">
        <v>1157</v>
      </c>
      <c r="C2853" s="16" t="s">
        <v>1153</v>
      </c>
      <c r="D2853" s="16"/>
      <c r="E2853" s="217">
        <v>15265.58</v>
      </c>
      <c r="F2853" s="16">
        <f t="shared" si="93"/>
        <v>9734.42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</row>
    <row r="2854" spans="1:26" ht="15.75" customHeight="1" x14ac:dyDescent="0.25">
      <c r="A2854" s="44" t="s">
        <v>1829</v>
      </c>
      <c r="B2854" s="44" t="s">
        <v>593</v>
      </c>
      <c r="C2854" s="52" t="s">
        <v>1828</v>
      </c>
      <c r="D2854" s="16">
        <v>15265.58</v>
      </c>
      <c r="E2854" s="217"/>
      <c r="F2854" s="16">
        <f t="shared" si="93"/>
        <v>25000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</row>
    <row r="2855" spans="1:26" ht="15.75" customHeight="1" x14ac:dyDescent="0.25">
      <c r="A2855" s="23" t="s">
        <v>1195</v>
      </c>
      <c r="B2855" s="23" t="s">
        <v>761</v>
      </c>
      <c r="C2855" s="16" t="s">
        <v>1827</v>
      </c>
      <c r="D2855" s="16"/>
      <c r="E2855" s="217">
        <v>25000</v>
      </c>
      <c r="F2855" s="16">
        <f t="shared" si="93"/>
        <v>0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</row>
    <row r="2856" spans="1:26" ht="15.75" customHeight="1" x14ac:dyDescent="0.25">
      <c r="A2856" s="23" t="s">
        <v>1197</v>
      </c>
      <c r="B2856" s="23" t="s">
        <v>1167</v>
      </c>
      <c r="C2856" s="16" t="s">
        <v>1153</v>
      </c>
      <c r="D2856" s="16"/>
      <c r="E2856" s="217">
        <v>15265.58</v>
      </c>
      <c r="F2856" s="16">
        <f t="shared" si="93"/>
        <v>-15265.58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</row>
    <row r="2857" spans="1:26" ht="15.75" customHeight="1" x14ac:dyDescent="0.25">
      <c r="A2857" s="225">
        <v>43930</v>
      </c>
      <c r="B2857" s="44" t="s">
        <v>593</v>
      </c>
      <c r="C2857" s="52" t="s">
        <v>1828</v>
      </c>
      <c r="D2857" s="16">
        <v>5265.58</v>
      </c>
      <c r="E2857" s="217"/>
      <c r="F2857" s="16">
        <f t="shared" si="93"/>
        <v>-10000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</row>
    <row r="2858" spans="1:26" ht="15.75" customHeight="1" x14ac:dyDescent="0.25">
      <c r="A2858" s="44" t="s">
        <v>1207</v>
      </c>
      <c r="B2858" s="44" t="s">
        <v>1207</v>
      </c>
      <c r="C2858" s="16" t="s">
        <v>1153</v>
      </c>
      <c r="D2858" s="16"/>
      <c r="E2858" s="217">
        <v>11000</v>
      </c>
      <c r="F2858" s="16">
        <f t="shared" si="93"/>
        <v>-21000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</row>
    <row r="2859" spans="1:26" ht="15.75" customHeight="1" x14ac:dyDescent="0.25">
      <c r="A2859" s="44" t="s">
        <v>1208</v>
      </c>
      <c r="B2859" s="44" t="s">
        <v>1208</v>
      </c>
      <c r="C2859" s="16" t="s">
        <v>1153</v>
      </c>
      <c r="D2859" s="16"/>
      <c r="E2859" s="217">
        <v>11000</v>
      </c>
      <c r="F2859" s="16">
        <f t="shared" si="93"/>
        <v>-32000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</row>
    <row r="2860" spans="1:26" ht="15.75" customHeight="1" x14ac:dyDescent="0.25">
      <c r="A2860" s="44" t="s">
        <v>1830</v>
      </c>
      <c r="B2860" s="44" t="s">
        <v>1831</v>
      </c>
      <c r="C2860" s="52" t="s">
        <v>166</v>
      </c>
      <c r="D2860" s="16">
        <v>120000</v>
      </c>
      <c r="E2860" s="217"/>
      <c r="F2860" s="16">
        <f t="shared" si="93"/>
        <v>88000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</row>
    <row r="2861" spans="1:26" ht="15.75" customHeight="1" x14ac:dyDescent="0.25">
      <c r="A2861" s="44" t="s">
        <v>1830</v>
      </c>
      <c r="B2861" s="23" t="s">
        <v>761</v>
      </c>
      <c r="C2861" s="16" t="s">
        <v>1824</v>
      </c>
      <c r="D2861" s="16">
        <v>12000</v>
      </c>
      <c r="E2861" s="217"/>
      <c r="F2861" s="16">
        <f t="shared" si="93"/>
        <v>100000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</row>
    <row r="2862" spans="1:26" ht="15.75" customHeight="1" x14ac:dyDescent="0.25">
      <c r="A2862" s="44"/>
      <c r="B2862" s="44" t="s">
        <v>1209</v>
      </c>
      <c r="C2862" s="16" t="s">
        <v>1153</v>
      </c>
      <c r="D2862" s="16"/>
      <c r="E2862" s="217">
        <v>11000</v>
      </c>
      <c r="F2862" s="16">
        <f t="shared" si="93"/>
        <v>89000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</row>
    <row r="2863" spans="1:26" ht="15.75" customHeight="1" x14ac:dyDescent="0.25">
      <c r="A2863" s="44"/>
      <c r="B2863" s="44" t="s">
        <v>1210</v>
      </c>
      <c r="C2863" s="16" t="s">
        <v>1153</v>
      </c>
      <c r="D2863" s="16"/>
      <c r="E2863" s="217">
        <v>11000</v>
      </c>
      <c r="F2863" s="16">
        <f t="shared" si="93"/>
        <v>78000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</row>
    <row r="2864" spans="1:26" ht="15.75" customHeight="1" x14ac:dyDescent="0.25">
      <c r="A2864" s="44"/>
      <c r="B2864" s="44" t="s">
        <v>1211</v>
      </c>
      <c r="C2864" s="16" t="s">
        <v>1153</v>
      </c>
      <c r="D2864" s="16"/>
      <c r="E2864" s="217">
        <v>11000</v>
      </c>
      <c r="F2864" s="16">
        <f t="shared" si="93"/>
        <v>67000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</row>
    <row r="2865" spans="1:26" ht="15.75" customHeight="1" x14ac:dyDescent="0.25">
      <c r="A2865" s="23" t="s">
        <v>1212</v>
      </c>
      <c r="B2865" s="23" t="s">
        <v>1212</v>
      </c>
      <c r="C2865" s="16" t="s">
        <v>1153</v>
      </c>
      <c r="D2865" s="16"/>
      <c r="E2865" s="217">
        <v>11000</v>
      </c>
      <c r="F2865" s="16">
        <f t="shared" si="93"/>
        <v>56000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</row>
    <row r="2866" spans="1:26" ht="15.75" customHeight="1" x14ac:dyDescent="0.25">
      <c r="A2866" s="23" t="s">
        <v>1525</v>
      </c>
      <c r="B2866" s="23" t="s">
        <v>1525</v>
      </c>
      <c r="C2866" s="16" t="s">
        <v>1153</v>
      </c>
      <c r="D2866" s="16"/>
      <c r="E2866" s="217">
        <v>11000</v>
      </c>
      <c r="F2866" s="16">
        <f t="shared" si="93"/>
        <v>45000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</row>
    <row r="2867" spans="1:26" ht="15.75" customHeight="1" x14ac:dyDescent="0.25">
      <c r="A2867" s="23" t="s">
        <v>1526</v>
      </c>
      <c r="B2867" s="23" t="s">
        <v>1526</v>
      </c>
      <c r="C2867" s="16" t="s">
        <v>1153</v>
      </c>
      <c r="D2867" s="16"/>
      <c r="E2867" s="217">
        <v>11000</v>
      </c>
      <c r="F2867" s="16">
        <f t="shared" si="93"/>
        <v>34000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</row>
    <row r="2868" spans="1:26" ht="15.75" customHeight="1" x14ac:dyDescent="0.25">
      <c r="A2868" s="31" t="s">
        <v>663</v>
      </c>
      <c r="B2868" s="31" t="s">
        <v>593</v>
      </c>
      <c r="C2868" s="58" t="s">
        <v>166</v>
      </c>
      <c r="D2868" s="43">
        <v>150000</v>
      </c>
      <c r="E2868" s="217"/>
      <c r="F2868" s="16">
        <f t="shared" si="93"/>
        <v>184000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</row>
    <row r="2869" spans="1:26" ht="15.75" customHeight="1" x14ac:dyDescent="0.25">
      <c r="A2869" s="24" t="s">
        <v>663</v>
      </c>
      <c r="B2869" s="23" t="s">
        <v>761</v>
      </c>
      <c r="C2869" s="16" t="s">
        <v>1824</v>
      </c>
      <c r="D2869" s="43">
        <v>15000</v>
      </c>
      <c r="E2869" s="217"/>
      <c r="F2869" s="16">
        <f t="shared" si="93"/>
        <v>199000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</row>
    <row r="2870" spans="1:26" ht="15.75" customHeight="1" x14ac:dyDescent="0.25">
      <c r="A2870" s="223">
        <v>44583</v>
      </c>
      <c r="B2870" s="223">
        <v>44583</v>
      </c>
      <c r="C2870" s="16" t="s">
        <v>1153</v>
      </c>
      <c r="D2870" s="16"/>
      <c r="E2870" s="230">
        <v>11000</v>
      </c>
      <c r="F2870" s="16">
        <f t="shared" si="93"/>
        <v>188000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</row>
    <row r="2871" spans="1:26" ht="15.75" customHeight="1" x14ac:dyDescent="0.25">
      <c r="A2871" s="223">
        <v>44614</v>
      </c>
      <c r="B2871" s="223">
        <v>44614</v>
      </c>
      <c r="C2871" s="16" t="s">
        <v>1153</v>
      </c>
      <c r="D2871" s="16"/>
      <c r="E2871" s="230">
        <v>11000</v>
      </c>
      <c r="F2871" s="16">
        <f t="shared" si="93"/>
        <v>177000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</row>
    <row r="2872" spans="1:26" ht="15.75" customHeight="1" x14ac:dyDescent="0.25">
      <c r="A2872" s="223">
        <v>44642</v>
      </c>
      <c r="B2872" s="223">
        <v>44642</v>
      </c>
      <c r="C2872" s="16" t="s">
        <v>1153</v>
      </c>
      <c r="D2872" s="16"/>
      <c r="E2872" s="230">
        <v>12000</v>
      </c>
      <c r="F2872" s="16">
        <f t="shared" si="93"/>
        <v>165000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</row>
    <row r="2873" spans="1:26" ht="15.75" customHeight="1" x14ac:dyDescent="0.25">
      <c r="A2873" s="223">
        <v>44673</v>
      </c>
      <c r="B2873" s="223">
        <v>44673</v>
      </c>
      <c r="C2873" s="16" t="s">
        <v>1153</v>
      </c>
      <c r="D2873" s="16"/>
      <c r="E2873" s="230">
        <v>13750</v>
      </c>
      <c r="F2873" s="16">
        <f t="shared" si="93"/>
        <v>151250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</row>
    <row r="2874" spans="1:26" ht="15.75" customHeight="1" x14ac:dyDescent="0.25">
      <c r="A2874" s="228">
        <v>44682</v>
      </c>
      <c r="B2874" s="228">
        <v>44682</v>
      </c>
      <c r="C2874" s="16" t="s">
        <v>1153</v>
      </c>
      <c r="D2874" s="16"/>
      <c r="E2874" s="224">
        <v>13750</v>
      </c>
      <c r="F2874" s="16">
        <f t="shared" si="93"/>
        <v>137500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</row>
    <row r="2875" spans="1:26" ht="15.75" customHeight="1" x14ac:dyDescent="0.25">
      <c r="A2875" s="228">
        <v>44713</v>
      </c>
      <c r="B2875" s="228">
        <v>44713</v>
      </c>
      <c r="C2875" s="16" t="s">
        <v>1153</v>
      </c>
      <c r="D2875" s="16"/>
      <c r="E2875" s="224">
        <v>13750</v>
      </c>
      <c r="F2875" s="16">
        <f t="shared" si="93"/>
        <v>123750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</row>
    <row r="2876" spans="1:26" ht="15.75" customHeight="1" x14ac:dyDescent="0.25">
      <c r="A2876" s="228">
        <v>44743</v>
      </c>
      <c r="B2876" s="228">
        <v>44743</v>
      </c>
      <c r="C2876" s="16" t="s">
        <v>1153</v>
      </c>
      <c r="D2876" s="16"/>
      <c r="E2876" s="224">
        <v>13750</v>
      </c>
      <c r="F2876" s="16">
        <f t="shared" si="93"/>
        <v>110000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</row>
    <row r="2877" spans="1:26" ht="15.75" customHeight="1" x14ac:dyDescent="0.25">
      <c r="A2877" s="250">
        <v>44774</v>
      </c>
      <c r="B2877" s="250">
        <v>44774</v>
      </c>
      <c r="C2877" s="16" t="s">
        <v>1153</v>
      </c>
      <c r="D2877" s="16"/>
      <c r="E2877" s="224">
        <v>13750</v>
      </c>
      <c r="F2877" s="16">
        <f t="shared" si="93"/>
        <v>96250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</row>
    <row r="2878" spans="1:26" ht="15.75" customHeight="1" x14ac:dyDescent="0.25">
      <c r="A2878" s="31" t="s">
        <v>1676</v>
      </c>
      <c r="B2878" s="31" t="s">
        <v>1676</v>
      </c>
      <c r="C2878" s="16" t="s">
        <v>1153</v>
      </c>
      <c r="D2878" s="16"/>
      <c r="E2878" s="230">
        <v>13750</v>
      </c>
      <c r="F2878" s="16">
        <f t="shared" si="93"/>
        <v>82500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</row>
    <row r="2879" spans="1:26" ht="15.75" customHeight="1" x14ac:dyDescent="0.25">
      <c r="A2879" s="250">
        <v>44835</v>
      </c>
      <c r="B2879" s="250">
        <v>44835</v>
      </c>
      <c r="C2879" s="16" t="s">
        <v>1153</v>
      </c>
      <c r="D2879" s="16"/>
      <c r="E2879" s="230">
        <v>13750</v>
      </c>
      <c r="F2879" s="16">
        <f t="shared" si="93"/>
        <v>68750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</row>
    <row r="2880" spans="1:26" ht="15.75" customHeight="1" x14ac:dyDescent="0.25">
      <c r="A2880" s="250">
        <v>44866</v>
      </c>
      <c r="B2880" s="250">
        <v>44866</v>
      </c>
      <c r="C2880" s="16" t="s">
        <v>1153</v>
      </c>
      <c r="D2880" s="16"/>
      <c r="E2880" s="230">
        <v>13750</v>
      </c>
      <c r="F2880" s="16">
        <f t="shared" si="93"/>
        <v>55000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</row>
    <row r="2881" spans="1:26" ht="15.75" customHeight="1" x14ac:dyDescent="0.25">
      <c r="A2881" s="250">
        <v>44896</v>
      </c>
      <c r="B2881" s="250">
        <v>44896</v>
      </c>
      <c r="C2881" s="16" t="s">
        <v>1153</v>
      </c>
      <c r="D2881" s="16"/>
      <c r="E2881" s="230">
        <v>13750</v>
      </c>
      <c r="F2881" s="16">
        <f t="shared" si="93"/>
        <v>41250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</row>
    <row r="2882" spans="1:26" ht="15.75" customHeight="1" x14ac:dyDescent="0.25">
      <c r="A2882" s="250"/>
      <c r="B2882" s="250"/>
      <c r="C2882" s="16"/>
      <c r="D2882" s="16"/>
      <c r="E2882" s="217"/>
      <c r="F2882" s="16">
        <f t="shared" si="93"/>
        <v>41250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</row>
    <row r="2883" spans="1:26" ht="15.75" customHeight="1" x14ac:dyDescent="0.25">
      <c r="A2883" s="250"/>
      <c r="B2883" s="250"/>
      <c r="C2883" s="16"/>
      <c r="D2883" s="16"/>
      <c r="E2883" s="217"/>
      <c r="F2883" s="16">
        <f t="shared" si="93"/>
        <v>41250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</row>
    <row r="2884" spans="1:26" ht="15.75" customHeight="1" x14ac:dyDescent="0.25">
      <c r="A2884" s="250"/>
      <c r="B2884" s="250"/>
      <c r="C2884" s="16"/>
      <c r="D2884" s="16"/>
      <c r="E2884" s="217"/>
      <c r="F2884" s="16">
        <f t="shared" si="93"/>
        <v>41250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</row>
    <row r="2885" spans="1:26" ht="15.75" customHeight="1" x14ac:dyDescent="0.25">
      <c r="A2885" s="250"/>
      <c r="B2885" s="250"/>
      <c r="C2885" s="16"/>
      <c r="D2885" s="16"/>
      <c r="E2885" s="217"/>
      <c r="F2885" s="16">
        <f t="shared" si="93"/>
        <v>41250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</row>
    <row r="2886" spans="1:26" ht="15.75" customHeight="1" x14ac:dyDescent="0.25">
      <c r="A2886" s="250"/>
      <c r="B2886" s="250"/>
      <c r="C2886" s="16"/>
      <c r="D2886" s="16"/>
      <c r="E2886" s="217"/>
      <c r="F2886" s="16">
        <f t="shared" si="93"/>
        <v>41250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</row>
    <row r="2887" spans="1:26" ht="15.75" customHeight="1" x14ac:dyDescent="0.25">
      <c r="A2887" s="250"/>
      <c r="B2887" s="250"/>
      <c r="C2887" s="16"/>
      <c r="D2887" s="16"/>
      <c r="E2887" s="217"/>
      <c r="F2887" s="16">
        <f t="shared" si="93"/>
        <v>41250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</row>
    <row r="2888" spans="1:26" ht="15.75" customHeight="1" x14ac:dyDescent="0.25">
      <c r="A2888" s="250"/>
      <c r="B2888" s="250"/>
      <c r="C2888" s="16"/>
      <c r="D2888" s="16"/>
      <c r="E2888" s="217"/>
      <c r="F2888" s="16">
        <f t="shared" si="93"/>
        <v>41250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</row>
    <row r="2889" spans="1:26" ht="15.75" customHeight="1" x14ac:dyDescent="0.25">
      <c r="A2889" s="250"/>
      <c r="B2889" s="250"/>
      <c r="C2889" s="16"/>
      <c r="D2889" s="16"/>
      <c r="E2889" s="217"/>
      <c r="F2889" s="16">
        <f t="shared" si="93"/>
        <v>41250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</row>
    <row r="2890" spans="1:26" ht="15.75" customHeight="1" x14ac:dyDescent="0.25">
      <c r="A2890" s="250"/>
      <c r="B2890" s="250"/>
      <c r="C2890" s="16"/>
      <c r="D2890" s="16"/>
      <c r="E2890" s="217"/>
      <c r="F2890" s="16">
        <f t="shared" si="93"/>
        <v>41250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</row>
    <row r="2891" spans="1:26" ht="15.75" customHeight="1" x14ac:dyDescent="0.25">
      <c r="A2891" s="250"/>
      <c r="B2891" s="250"/>
      <c r="C2891" s="16"/>
      <c r="D2891" s="16"/>
      <c r="E2891" s="217"/>
      <c r="F2891" s="16">
        <f t="shared" si="93"/>
        <v>41250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</row>
    <row r="2892" spans="1:26" ht="15.75" customHeight="1" x14ac:dyDescent="0.25">
      <c r="A2892" s="216"/>
      <c r="B2892" s="263"/>
      <c r="C2892" s="226"/>
      <c r="D2892" s="16"/>
      <c r="E2892" s="217"/>
      <c r="F2892" s="16">
        <f t="shared" si="93"/>
        <v>41250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</row>
    <row r="2893" spans="1:26" ht="15.75" customHeight="1" x14ac:dyDescent="0.25">
      <c r="A2893" s="23"/>
      <c r="B2893" s="23"/>
      <c r="C2893" s="16"/>
      <c r="D2893" s="16"/>
      <c r="E2893" s="217"/>
      <c r="F2893" s="16">
        <f t="shared" si="93"/>
        <v>41250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</row>
    <row r="2894" spans="1:26" ht="15.75" customHeight="1" x14ac:dyDescent="0.25">
      <c r="A2894" s="23"/>
      <c r="B2894" s="23"/>
      <c r="C2894" s="16"/>
      <c r="D2894" s="16"/>
      <c r="E2894" s="217"/>
      <c r="F2894" s="16"/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</row>
    <row r="2895" spans="1:26" ht="15.75" customHeight="1" x14ac:dyDescent="0.25">
      <c r="A2895" s="23"/>
      <c r="B2895" s="23"/>
      <c r="C2895" s="16"/>
      <c r="D2895" s="16"/>
      <c r="E2895" s="222" t="s">
        <v>12</v>
      </c>
      <c r="F2895" s="218">
        <f>F2893</f>
        <v>41250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</row>
    <row r="2896" spans="1:26" ht="15.75" customHeight="1" x14ac:dyDescent="0.25">
      <c r="A2896" s="23"/>
      <c r="B2896" s="23"/>
      <c r="C2896" s="16"/>
      <c r="D2896" s="16"/>
      <c r="E2896" s="217"/>
      <c r="F2896" s="218"/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</row>
    <row r="2897" spans="1:26" ht="15.75" customHeight="1" x14ac:dyDescent="0.25">
      <c r="A2897" s="23"/>
      <c r="B2897" s="23"/>
      <c r="C2897" s="16"/>
      <c r="D2897" s="16"/>
      <c r="E2897" s="217"/>
      <c r="F2897" s="218"/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</row>
    <row r="2898" spans="1:26" ht="15.75" customHeight="1" x14ac:dyDescent="0.25">
      <c r="A2898" s="219"/>
      <c r="B2898" s="219"/>
      <c r="C2898" s="218" t="s">
        <v>1146</v>
      </c>
      <c r="D2898" s="218"/>
      <c r="E2898" s="222"/>
      <c r="F2898" s="218"/>
      <c r="G2898" s="169"/>
      <c r="H2898" s="169"/>
      <c r="I2898" s="169"/>
      <c r="J2898" s="169"/>
      <c r="K2898" s="169"/>
      <c r="L2898" s="169"/>
      <c r="M2898" s="169"/>
      <c r="N2898" s="169"/>
      <c r="O2898" s="169"/>
      <c r="P2898" s="169"/>
      <c r="Q2898" s="169"/>
      <c r="R2898" s="169"/>
      <c r="S2898" s="169"/>
      <c r="T2898" s="169"/>
      <c r="U2898" s="169"/>
      <c r="V2898" s="169"/>
      <c r="W2898" s="169"/>
      <c r="X2898" s="169"/>
      <c r="Y2898" s="169"/>
      <c r="Z2898" s="169"/>
    </row>
    <row r="2899" spans="1:26" ht="15.75" customHeight="1" x14ac:dyDescent="0.25">
      <c r="A2899" s="219" t="s">
        <v>1147</v>
      </c>
      <c r="B2899" s="219"/>
      <c r="C2899" s="219" t="s">
        <v>1832</v>
      </c>
      <c r="D2899" s="218" t="s">
        <v>1149</v>
      </c>
      <c r="E2899" s="222" t="s">
        <v>1353</v>
      </c>
      <c r="F2899" s="218"/>
      <c r="G2899" s="169"/>
      <c r="H2899" s="169"/>
      <c r="I2899" s="169"/>
      <c r="J2899" s="169"/>
      <c r="K2899" s="169"/>
      <c r="L2899" s="169"/>
      <c r="M2899" s="169"/>
      <c r="N2899" s="169"/>
      <c r="O2899" s="169"/>
      <c r="P2899" s="169"/>
      <c r="Q2899" s="169"/>
      <c r="R2899" s="169"/>
      <c r="S2899" s="169"/>
      <c r="T2899" s="169"/>
      <c r="U2899" s="169"/>
      <c r="V2899" s="169"/>
      <c r="W2899" s="169"/>
      <c r="X2899" s="169"/>
      <c r="Y2899" s="169"/>
      <c r="Z2899" s="169"/>
    </row>
    <row r="2900" spans="1:26" ht="15.75" customHeight="1" x14ac:dyDescent="0.25">
      <c r="A2900" s="219" t="s">
        <v>549</v>
      </c>
      <c r="B2900" s="219" t="s">
        <v>550</v>
      </c>
      <c r="C2900" s="221" t="s">
        <v>551</v>
      </c>
      <c r="D2900" s="221" t="s">
        <v>552</v>
      </c>
      <c r="E2900" s="222" t="s">
        <v>553</v>
      </c>
      <c r="F2900" s="221" t="s">
        <v>554</v>
      </c>
      <c r="G2900" s="169"/>
      <c r="H2900" s="169"/>
      <c r="I2900" s="169"/>
      <c r="J2900" s="169"/>
      <c r="K2900" s="169"/>
      <c r="L2900" s="169"/>
      <c r="M2900" s="169"/>
      <c r="N2900" s="169"/>
      <c r="O2900" s="169"/>
      <c r="P2900" s="169"/>
      <c r="Q2900" s="169"/>
      <c r="R2900" s="169"/>
      <c r="S2900" s="169"/>
      <c r="T2900" s="169"/>
      <c r="U2900" s="169"/>
      <c r="V2900" s="169"/>
      <c r="W2900" s="169"/>
      <c r="X2900" s="169"/>
      <c r="Y2900" s="169"/>
      <c r="Z2900" s="169"/>
    </row>
    <row r="2901" spans="1:26" ht="15.75" customHeight="1" x14ac:dyDescent="0.25">
      <c r="A2901" s="227">
        <v>43558</v>
      </c>
      <c r="B2901" s="44" t="s">
        <v>593</v>
      </c>
      <c r="C2901" s="52" t="s">
        <v>1833</v>
      </c>
      <c r="D2901" s="16">
        <v>270000</v>
      </c>
      <c r="E2901" s="217"/>
      <c r="F2901" s="16">
        <f>D2901</f>
        <v>270000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</row>
    <row r="2902" spans="1:26" ht="15.75" customHeight="1" x14ac:dyDescent="0.25">
      <c r="A2902" s="227">
        <v>43558</v>
      </c>
      <c r="B2902" s="23" t="s">
        <v>761</v>
      </c>
      <c r="C2902" s="16" t="s">
        <v>1834</v>
      </c>
      <c r="D2902" s="16">
        <v>27000</v>
      </c>
      <c r="E2902" s="217"/>
      <c r="F2902" s="16">
        <f t="shared" ref="F2902:F2916" si="94">F2901+D2902-E2902</f>
        <v>297000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</row>
    <row r="2903" spans="1:26" ht="15.75" customHeight="1" x14ac:dyDescent="0.25">
      <c r="A2903" s="23" t="s">
        <v>1175</v>
      </c>
      <c r="B2903" s="23" t="s">
        <v>511</v>
      </c>
      <c r="C2903" s="16" t="s">
        <v>1153</v>
      </c>
      <c r="D2903" s="16"/>
      <c r="E2903" s="217">
        <v>24750</v>
      </c>
      <c r="F2903" s="16">
        <f t="shared" si="94"/>
        <v>272250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</row>
    <row r="2904" spans="1:26" ht="15.75" customHeight="1" x14ac:dyDescent="0.25">
      <c r="A2904" s="23" t="s">
        <v>1176</v>
      </c>
      <c r="B2904" s="23" t="s">
        <v>4</v>
      </c>
      <c r="C2904" s="16" t="s">
        <v>1153</v>
      </c>
      <c r="D2904" s="16"/>
      <c r="E2904" s="217">
        <v>24750</v>
      </c>
      <c r="F2904" s="16">
        <f t="shared" si="94"/>
        <v>247500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</row>
    <row r="2905" spans="1:26" ht="15.75" customHeight="1" x14ac:dyDescent="0.25">
      <c r="A2905" s="23" t="s">
        <v>1177</v>
      </c>
      <c r="B2905" s="23" t="s">
        <v>5</v>
      </c>
      <c r="C2905" s="16" t="s">
        <v>1153</v>
      </c>
      <c r="D2905" s="16"/>
      <c r="E2905" s="217">
        <v>24750</v>
      </c>
      <c r="F2905" s="16">
        <f t="shared" si="94"/>
        <v>222750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</row>
    <row r="2906" spans="1:26" ht="15.75" customHeight="1" x14ac:dyDescent="0.25">
      <c r="A2906" s="23" t="s">
        <v>1178</v>
      </c>
      <c r="B2906" s="23" t="s">
        <v>6</v>
      </c>
      <c r="C2906" s="16" t="s">
        <v>1153</v>
      </c>
      <c r="D2906" s="16"/>
      <c r="E2906" s="217">
        <v>24750</v>
      </c>
      <c r="F2906" s="16">
        <f t="shared" si="94"/>
        <v>198000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</row>
    <row r="2907" spans="1:26" ht="15.75" customHeight="1" x14ac:dyDescent="0.25">
      <c r="A2907" s="23" t="s">
        <v>1182</v>
      </c>
      <c r="B2907" s="23" t="s">
        <v>515</v>
      </c>
      <c r="C2907" s="16" t="s">
        <v>1153</v>
      </c>
      <c r="D2907" s="16"/>
      <c r="E2907" s="217">
        <v>24750</v>
      </c>
      <c r="F2907" s="16">
        <f t="shared" si="94"/>
        <v>173250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</row>
    <row r="2908" spans="1:26" ht="15.75" customHeight="1" x14ac:dyDescent="0.25">
      <c r="A2908" s="23" t="s">
        <v>1183</v>
      </c>
      <c r="B2908" s="23" t="s">
        <v>516</v>
      </c>
      <c r="C2908" s="16" t="s">
        <v>1153</v>
      </c>
      <c r="D2908" s="16"/>
      <c r="E2908" s="217">
        <v>24750</v>
      </c>
      <c r="F2908" s="16">
        <f t="shared" si="94"/>
        <v>148500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</row>
    <row r="2909" spans="1:26" ht="15.75" customHeight="1" x14ac:dyDescent="0.25">
      <c r="A2909" s="23" t="s">
        <v>1185</v>
      </c>
      <c r="B2909" s="23" t="s">
        <v>1186</v>
      </c>
      <c r="C2909" s="16" t="s">
        <v>1153</v>
      </c>
      <c r="D2909" s="16"/>
      <c r="E2909" s="217">
        <v>24750</v>
      </c>
      <c r="F2909" s="16">
        <f t="shared" si="94"/>
        <v>123750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</row>
    <row r="2910" spans="1:26" ht="15.75" customHeight="1" x14ac:dyDescent="0.25">
      <c r="A2910" s="23" t="s">
        <v>1234</v>
      </c>
      <c r="B2910" s="23" t="s">
        <v>1202</v>
      </c>
      <c r="C2910" s="16" t="s">
        <v>1153</v>
      </c>
      <c r="D2910" s="16"/>
      <c r="E2910" s="217">
        <v>24750</v>
      </c>
      <c r="F2910" s="16">
        <f t="shared" si="94"/>
        <v>99000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</row>
    <row r="2911" spans="1:26" ht="15.75" customHeight="1" x14ac:dyDescent="0.25">
      <c r="A2911" s="44" t="s">
        <v>1187</v>
      </c>
      <c r="B2911" s="44" t="s">
        <v>593</v>
      </c>
      <c r="C2911" s="52" t="s">
        <v>1835</v>
      </c>
      <c r="D2911" s="16">
        <v>450000</v>
      </c>
      <c r="E2911" s="217"/>
      <c r="F2911" s="16">
        <f t="shared" si="94"/>
        <v>549000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</row>
    <row r="2912" spans="1:26" ht="15.75" customHeight="1" x14ac:dyDescent="0.25">
      <c r="A2912" s="23" t="s">
        <v>1187</v>
      </c>
      <c r="B2912" s="23" t="s">
        <v>761</v>
      </c>
      <c r="C2912" s="16" t="s">
        <v>1834</v>
      </c>
      <c r="D2912" s="16">
        <v>45000</v>
      </c>
      <c r="E2912" s="217"/>
      <c r="F2912" s="16">
        <f t="shared" si="94"/>
        <v>594000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</row>
    <row r="2913" spans="1:26" ht="15.75" customHeight="1" x14ac:dyDescent="0.25">
      <c r="A2913" s="23" t="s">
        <v>1188</v>
      </c>
      <c r="B2913" s="23" t="s">
        <v>508</v>
      </c>
      <c r="C2913" s="16" t="s">
        <v>1153</v>
      </c>
      <c r="D2913" s="16"/>
      <c r="E2913" s="217">
        <v>24750</v>
      </c>
      <c r="F2913" s="16">
        <f t="shared" si="94"/>
        <v>569250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</row>
    <row r="2914" spans="1:26" ht="15.75" customHeight="1" x14ac:dyDescent="0.25">
      <c r="A2914" s="23" t="s">
        <v>1482</v>
      </c>
      <c r="B2914" s="23" t="s">
        <v>1155</v>
      </c>
      <c r="C2914" s="16" t="s">
        <v>1153</v>
      </c>
      <c r="D2914" s="16"/>
      <c r="E2914" s="217">
        <v>24750</v>
      </c>
      <c r="F2914" s="16">
        <f t="shared" si="94"/>
        <v>544500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</row>
    <row r="2915" spans="1:26" ht="15.75" customHeight="1" x14ac:dyDescent="0.25">
      <c r="A2915" s="231">
        <v>44143</v>
      </c>
      <c r="B2915" s="23" t="s">
        <v>761</v>
      </c>
      <c r="C2915" s="16" t="s">
        <v>1836</v>
      </c>
      <c r="D2915" s="16"/>
      <c r="E2915" s="217">
        <v>520000</v>
      </c>
      <c r="F2915" s="16">
        <f t="shared" si="94"/>
        <v>24500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</row>
    <row r="2916" spans="1:26" ht="15.75" customHeight="1" x14ac:dyDescent="0.25">
      <c r="A2916" s="23"/>
      <c r="B2916" s="23"/>
      <c r="C2916" s="16"/>
      <c r="D2916" s="16"/>
      <c r="E2916" s="217"/>
      <c r="F2916" s="16">
        <f t="shared" si="94"/>
        <v>24500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</row>
    <row r="2917" spans="1:26" ht="15.75" customHeight="1" x14ac:dyDescent="0.25">
      <c r="A2917" s="23"/>
      <c r="B2917" s="23"/>
      <c r="C2917" s="16"/>
      <c r="D2917" s="16">
        <f t="shared" ref="D2917:E2917" si="95">SUM(D2901:D2916)</f>
        <v>792000</v>
      </c>
      <c r="E2917" s="217">
        <f t="shared" si="95"/>
        <v>767500</v>
      </c>
      <c r="F2917" s="16"/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</row>
    <row r="2918" spans="1:26" ht="15.75" customHeight="1" x14ac:dyDescent="0.25">
      <c r="A2918" s="23"/>
      <c r="B2918" s="23"/>
      <c r="C2918" s="16"/>
      <c r="D2918" s="16"/>
      <c r="E2918" s="222" t="s">
        <v>12</v>
      </c>
      <c r="F2918" s="218">
        <f>F2916</f>
        <v>24500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</row>
    <row r="2919" spans="1:26" ht="15.75" customHeight="1" x14ac:dyDescent="0.25">
      <c r="A2919" s="23"/>
      <c r="B2919" s="23"/>
      <c r="C2919" s="16"/>
      <c r="D2919" s="16"/>
      <c r="E2919" s="217"/>
      <c r="F2919" s="218"/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</row>
    <row r="2920" spans="1:26" ht="15.75" customHeight="1" x14ac:dyDescent="0.25">
      <c r="A2920" s="23"/>
      <c r="B2920" s="23"/>
      <c r="C2920" s="16"/>
      <c r="D2920" s="16"/>
      <c r="E2920" s="217"/>
      <c r="F2920" s="218"/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</row>
    <row r="2921" spans="1:26" ht="15.75" customHeight="1" x14ac:dyDescent="0.25">
      <c r="A2921" s="219"/>
      <c r="B2921" s="219"/>
      <c r="C2921" s="218" t="s">
        <v>1146</v>
      </c>
      <c r="D2921" s="218"/>
      <c r="E2921" s="222"/>
      <c r="F2921" s="218"/>
      <c r="G2921" s="169"/>
      <c r="H2921" s="169"/>
      <c r="I2921" s="169"/>
      <c r="J2921" s="169"/>
      <c r="K2921" s="169"/>
      <c r="L2921" s="169"/>
      <c r="M2921" s="169"/>
      <c r="N2921" s="169"/>
      <c r="O2921" s="169"/>
      <c r="P2921" s="169"/>
      <c r="Q2921" s="169"/>
      <c r="R2921" s="169"/>
      <c r="S2921" s="169"/>
      <c r="T2921" s="169"/>
      <c r="U2921" s="169"/>
      <c r="V2921" s="169"/>
      <c r="W2921" s="169"/>
      <c r="X2921" s="169"/>
      <c r="Y2921" s="169"/>
      <c r="Z2921" s="169"/>
    </row>
    <row r="2922" spans="1:26" ht="15.75" customHeight="1" x14ac:dyDescent="0.25">
      <c r="A2922" s="219" t="s">
        <v>1147</v>
      </c>
      <c r="B2922" s="219"/>
      <c r="C2922" s="219" t="s">
        <v>154</v>
      </c>
      <c r="D2922" s="218" t="s">
        <v>1149</v>
      </c>
      <c r="E2922" s="222" t="s">
        <v>1353</v>
      </c>
      <c r="F2922" s="218"/>
      <c r="G2922" s="169"/>
      <c r="H2922" s="169"/>
      <c r="I2922" s="169"/>
      <c r="J2922" s="169"/>
      <c r="K2922" s="169"/>
      <c r="L2922" s="169"/>
      <c r="M2922" s="169"/>
      <c r="N2922" s="169"/>
      <c r="O2922" s="169"/>
      <c r="P2922" s="169"/>
      <c r="Q2922" s="169"/>
      <c r="R2922" s="169"/>
      <c r="S2922" s="169"/>
      <c r="T2922" s="169"/>
      <c r="U2922" s="169"/>
      <c r="V2922" s="169"/>
      <c r="W2922" s="169"/>
      <c r="X2922" s="169"/>
      <c r="Y2922" s="169"/>
      <c r="Z2922" s="169"/>
    </row>
    <row r="2923" spans="1:26" ht="15.75" customHeight="1" x14ac:dyDescent="0.25">
      <c r="A2923" s="219" t="s">
        <v>549</v>
      </c>
      <c r="B2923" s="219" t="s">
        <v>550</v>
      </c>
      <c r="C2923" s="221" t="s">
        <v>551</v>
      </c>
      <c r="D2923" s="221" t="s">
        <v>552</v>
      </c>
      <c r="E2923" s="222" t="s">
        <v>553</v>
      </c>
      <c r="F2923" s="221" t="s">
        <v>554</v>
      </c>
      <c r="G2923" s="169"/>
      <c r="H2923" s="169"/>
      <c r="I2923" s="169"/>
      <c r="J2923" s="169"/>
      <c r="K2923" s="169"/>
      <c r="L2923" s="169"/>
      <c r="M2923" s="169"/>
      <c r="N2923" s="169"/>
      <c r="O2923" s="169"/>
      <c r="P2923" s="169"/>
      <c r="Q2923" s="169"/>
      <c r="R2923" s="169"/>
      <c r="S2923" s="169"/>
      <c r="T2923" s="169"/>
      <c r="U2923" s="169"/>
      <c r="V2923" s="169"/>
      <c r="W2923" s="169"/>
      <c r="X2923" s="169"/>
      <c r="Y2923" s="169"/>
      <c r="Z2923" s="169"/>
    </row>
    <row r="2924" spans="1:26" ht="15.75" customHeight="1" x14ac:dyDescent="0.25">
      <c r="A2924" s="44" t="s">
        <v>1780</v>
      </c>
      <c r="B2924" s="44" t="s">
        <v>593</v>
      </c>
      <c r="C2924" s="52" t="s">
        <v>1837</v>
      </c>
      <c r="D2924" s="16">
        <v>70400</v>
      </c>
      <c r="E2924" s="217"/>
      <c r="F2924" s="16">
        <f>D2924</f>
        <v>70400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</row>
    <row r="2925" spans="1:26" ht="15.75" customHeight="1" x14ac:dyDescent="0.25">
      <c r="A2925" s="44" t="s">
        <v>1780</v>
      </c>
      <c r="B2925" s="23" t="s">
        <v>761</v>
      </c>
      <c r="C2925" s="16" t="s">
        <v>1838</v>
      </c>
      <c r="D2925" s="16">
        <v>3520</v>
      </c>
      <c r="E2925" s="217"/>
      <c r="F2925" s="16">
        <f t="shared" ref="F2925:F2986" si="96">F2924+D2925-E2925</f>
        <v>73920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</row>
    <row r="2926" spans="1:26" ht="15.75" customHeight="1" x14ac:dyDescent="0.25">
      <c r="A2926" s="23" t="s">
        <v>1176</v>
      </c>
      <c r="B2926" s="23" t="s">
        <v>4</v>
      </c>
      <c r="C2926" s="16" t="s">
        <v>1153</v>
      </c>
      <c r="D2926" s="16"/>
      <c r="E2926" s="217">
        <v>12320</v>
      </c>
      <c r="F2926" s="16">
        <f t="shared" si="96"/>
        <v>61600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</row>
    <row r="2927" spans="1:26" ht="15.75" customHeight="1" x14ac:dyDescent="0.25">
      <c r="A2927" s="23" t="s">
        <v>1177</v>
      </c>
      <c r="B2927" s="23" t="s">
        <v>5</v>
      </c>
      <c r="C2927" s="16" t="s">
        <v>1153</v>
      </c>
      <c r="D2927" s="16"/>
      <c r="E2927" s="217">
        <v>12320</v>
      </c>
      <c r="F2927" s="16">
        <f t="shared" si="96"/>
        <v>49280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</row>
    <row r="2928" spans="1:26" ht="15.75" customHeight="1" x14ac:dyDescent="0.25">
      <c r="A2928" s="23" t="s">
        <v>1178</v>
      </c>
      <c r="B2928" s="23" t="s">
        <v>6</v>
      </c>
      <c r="C2928" s="16" t="s">
        <v>1153</v>
      </c>
      <c r="D2928" s="16"/>
      <c r="E2928" s="217">
        <v>12320</v>
      </c>
      <c r="F2928" s="16">
        <f t="shared" si="96"/>
        <v>36960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</row>
    <row r="2929" spans="1:26" ht="15.75" customHeight="1" x14ac:dyDescent="0.25">
      <c r="A2929" s="225">
        <v>43505</v>
      </c>
      <c r="B2929" s="23" t="s">
        <v>1299</v>
      </c>
      <c r="C2929" s="52" t="s">
        <v>1837</v>
      </c>
      <c r="D2929" s="16">
        <v>2000000</v>
      </c>
      <c r="E2929" s="217"/>
      <c r="F2929" s="16">
        <f t="shared" si="96"/>
        <v>2036960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</row>
    <row r="2930" spans="1:26" ht="15.75" customHeight="1" x14ac:dyDescent="0.25">
      <c r="A2930" s="225">
        <v>43505</v>
      </c>
      <c r="B2930" s="23" t="s">
        <v>1299</v>
      </c>
      <c r="C2930" s="16" t="s">
        <v>1838</v>
      </c>
      <c r="D2930" s="16">
        <v>300000</v>
      </c>
      <c r="E2930" s="217"/>
      <c r="F2930" s="16">
        <f t="shared" si="96"/>
        <v>2336960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</row>
    <row r="2931" spans="1:26" ht="15.75" customHeight="1" x14ac:dyDescent="0.25">
      <c r="A2931" s="23" t="s">
        <v>1181</v>
      </c>
      <c r="B2931" s="23" t="s">
        <v>514</v>
      </c>
      <c r="C2931" s="16" t="s">
        <v>1153</v>
      </c>
      <c r="D2931" s="16"/>
      <c r="E2931" s="217">
        <v>72320</v>
      </c>
      <c r="F2931" s="16">
        <f t="shared" si="96"/>
        <v>2264640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</row>
    <row r="2932" spans="1:26" ht="15.75" customHeight="1" x14ac:dyDescent="0.25">
      <c r="A2932" s="23" t="s">
        <v>1182</v>
      </c>
      <c r="B2932" s="23" t="s">
        <v>1299</v>
      </c>
      <c r="C2932" s="16" t="s">
        <v>1153</v>
      </c>
      <c r="D2932" s="16"/>
      <c r="E2932" s="217">
        <v>95833.33</v>
      </c>
      <c r="F2932" s="16">
        <f t="shared" si="96"/>
        <v>2168806.67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</row>
    <row r="2933" spans="1:26" ht="15.75" customHeight="1" x14ac:dyDescent="0.25">
      <c r="A2933" s="23" t="s">
        <v>1445</v>
      </c>
      <c r="B2933" s="23" t="s">
        <v>761</v>
      </c>
      <c r="C2933" s="52" t="s">
        <v>1839</v>
      </c>
      <c r="D2933" s="16">
        <v>70000</v>
      </c>
      <c r="E2933" s="217"/>
      <c r="F2933" s="16">
        <f t="shared" si="96"/>
        <v>2238806.67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</row>
    <row r="2934" spans="1:26" ht="15.75" customHeight="1" x14ac:dyDescent="0.25">
      <c r="A2934" s="23" t="s">
        <v>1183</v>
      </c>
      <c r="B2934" s="23" t="s">
        <v>516</v>
      </c>
      <c r="C2934" s="16" t="s">
        <v>1153</v>
      </c>
      <c r="D2934" s="16"/>
      <c r="E2934" s="217">
        <v>95833.33</v>
      </c>
      <c r="F2934" s="16">
        <f t="shared" si="96"/>
        <v>2142973.34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</row>
    <row r="2935" spans="1:26" ht="15.75" customHeight="1" x14ac:dyDescent="0.25">
      <c r="A2935" s="44" t="s">
        <v>1756</v>
      </c>
      <c r="B2935" s="44" t="s">
        <v>593</v>
      </c>
      <c r="C2935" s="52" t="s">
        <v>154</v>
      </c>
      <c r="D2935" s="16">
        <v>70000</v>
      </c>
      <c r="E2935" s="217"/>
      <c r="F2935" s="16">
        <f t="shared" si="96"/>
        <v>2212973.34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</row>
    <row r="2936" spans="1:26" ht="15.75" customHeight="1" x14ac:dyDescent="0.25">
      <c r="A2936" s="23" t="s">
        <v>1185</v>
      </c>
      <c r="B2936" s="23" t="s">
        <v>1186</v>
      </c>
      <c r="C2936" s="16" t="s">
        <v>1153</v>
      </c>
      <c r="D2936" s="16"/>
      <c r="E2936" s="217">
        <v>95833.33</v>
      </c>
      <c r="F2936" s="16">
        <f t="shared" si="96"/>
        <v>2117140.0099999998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</row>
    <row r="2937" spans="1:26" ht="15.75" customHeight="1" x14ac:dyDescent="0.25">
      <c r="A2937" s="23" t="s">
        <v>1234</v>
      </c>
      <c r="B2937" s="23" t="s">
        <v>1202</v>
      </c>
      <c r="C2937" s="16" t="s">
        <v>1153</v>
      </c>
      <c r="D2937" s="16"/>
      <c r="E2937" s="217">
        <v>95833.33</v>
      </c>
      <c r="F2937" s="16">
        <f t="shared" si="96"/>
        <v>2021306.6799999997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</row>
    <row r="2938" spans="1:26" ht="15.75" customHeight="1" x14ac:dyDescent="0.25">
      <c r="A2938" s="23" t="s">
        <v>1188</v>
      </c>
      <c r="B2938" s="23" t="s">
        <v>508</v>
      </c>
      <c r="C2938" s="16" t="s">
        <v>1153</v>
      </c>
      <c r="D2938" s="16"/>
      <c r="E2938" s="217">
        <v>95833.33</v>
      </c>
      <c r="F2938" s="16">
        <f t="shared" si="96"/>
        <v>1925473.3499999996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</row>
    <row r="2939" spans="1:26" ht="15.75" customHeight="1" x14ac:dyDescent="0.25">
      <c r="A2939" s="23" t="s">
        <v>1482</v>
      </c>
      <c r="B2939" s="23" t="s">
        <v>1155</v>
      </c>
      <c r="C2939" s="16" t="s">
        <v>1153</v>
      </c>
      <c r="D2939" s="16"/>
      <c r="E2939" s="217">
        <v>95833.33</v>
      </c>
      <c r="F2939" s="16">
        <f t="shared" si="96"/>
        <v>1829640.0199999996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</row>
    <row r="2940" spans="1:26" ht="15.75" customHeight="1" x14ac:dyDescent="0.25">
      <c r="A2940" s="23" t="s">
        <v>1190</v>
      </c>
      <c r="B2940" s="23" t="s">
        <v>1157</v>
      </c>
      <c r="C2940" s="16" t="s">
        <v>1153</v>
      </c>
      <c r="D2940" s="16"/>
      <c r="E2940" s="217">
        <v>95833.33</v>
      </c>
      <c r="F2940" s="16">
        <f t="shared" si="96"/>
        <v>1733806.6899999995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</row>
    <row r="2941" spans="1:26" ht="15.75" customHeight="1" x14ac:dyDescent="0.25">
      <c r="A2941" s="23" t="s">
        <v>1503</v>
      </c>
      <c r="B2941" s="23" t="s">
        <v>1504</v>
      </c>
      <c r="C2941" s="16" t="s">
        <v>1153</v>
      </c>
      <c r="D2941" s="16"/>
      <c r="E2941" s="217">
        <v>95833.33</v>
      </c>
      <c r="F2941" s="16">
        <f t="shared" si="96"/>
        <v>1637973.3599999994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</row>
    <row r="2942" spans="1:26" ht="15.75" customHeight="1" x14ac:dyDescent="0.25">
      <c r="A2942" s="23" t="s">
        <v>1520</v>
      </c>
      <c r="B2942" s="23" t="s">
        <v>514</v>
      </c>
      <c r="C2942" s="16" t="s">
        <v>1153</v>
      </c>
      <c r="D2942" s="16"/>
      <c r="E2942" s="217">
        <v>95833.33</v>
      </c>
      <c r="F2942" s="16">
        <f t="shared" si="96"/>
        <v>1542140.0299999993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</row>
    <row r="2943" spans="1:26" ht="15.75" customHeight="1" x14ac:dyDescent="0.25">
      <c r="A2943" s="23" t="s">
        <v>1198</v>
      </c>
      <c r="B2943" s="23" t="s">
        <v>1299</v>
      </c>
      <c r="C2943" s="16" t="s">
        <v>1153</v>
      </c>
      <c r="D2943" s="16"/>
      <c r="E2943" s="217">
        <v>95833.33</v>
      </c>
      <c r="F2943" s="16">
        <f t="shared" si="96"/>
        <v>1446306.6999999993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</row>
    <row r="2944" spans="1:26" ht="15.75" customHeight="1" x14ac:dyDescent="0.25">
      <c r="A2944" s="23" t="s">
        <v>1242</v>
      </c>
      <c r="B2944" s="23" t="s">
        <v>516</v>
      </c>
      <c r="C2944" s="16" t="s">
        <v>1153</v>
      </c>
      <c r="D2944" s="16"/>
      <c r="E2944" s="217">
        <v>95833.33</v>
      </c>
      <c r="F2944" s="16">
        <f t="shared" si="96"/>
        <v>1350473.3699999992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</row>
    <row r="2945" spans="1:26" ht="15.75" customHeight="1" x14ac:dyDescent="0.25">
      <c r="A2945" s="23" t="s">
        <v>1200</v>
      </c>
      <c r="B2945" s="23" t="s">
        <v>1186</v>
      </c>
      <c r="C2945" s="16" t="s">
        <v>1153</v>
      </c>
      <c r="D2945" s="16"/>
      <c r="E2945" s="217">
        <v>155833.32999999999</v>
      </c>
      <c r="F2945" s="16">
        <f t="shared" si="96"/>
        <v>1194640.0399999991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</row>
    <row r="2946" spans="1:26" ht="15.75" customHeight="1" x14ac:dyDescent="0.25">
      <c r="A2946" s="23" t="s">
        <v>1201</v>
      </c>
      <c r="B2946" s="23" t="s">
        <v>1202</v>
      </c>
      <c r="C2946" s="16" t="s">
        <v>1153</v>
      </c>
      <c r="D2946" s="16"/>
      <c r="E2946" s="217">
        <v>90000</v>
      </c>
      <c r="F2946" s="16">
        <f t="shared" si="96"/>
        <v>1104640.0399999991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</row>
    <row r="2947" spans="1:26" ht="15.75" customHeight="1" x14ac:dyDescent="0.25">
      <c r="A2947" s="23" t="s">
        <v>1203</v>
      </c>
      <c r="B2947" s="23" t="s">
        <v>1203</v>
      </c>
      <c r="C2947" s="16" t="s">
        <v>1153</v>
      </c>
      <c r="D2947" s="16"/>
      <c r="E2947" s="217">
        <v>95833.33</v>
      </c>
      <c r="F2947" s="16">
        <f t="shared" si="96"/>
        <v>1008806.7099999991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</row>
    <row r="2948" spans="1:26" ht="15.75" customHeight="1" x14ac:dyDescent="0.25">
      <c r="A2948" s="23" t="s">
        <v>1204</v>
      </c>
      <c r="B2948" s="23" t="s">
        <v>1204</v>
      </c>
      <c r="C2948" s="16" t="s">
        <v>1153</v>
      </c>
      <c r="D2948" s="16"/>
      <c r="E2948" s="217">
        <v>95833.33</v>
      </c>
      <c r="F2948" s="16">
        <f t="shared" si="96"/>
        <v>912973.37999999919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</row>
    <row r="2949" spans="1:26" ht="15.75" customHeight="1" x14ac:dyDescent="0.25">
      <c r="A2949" s="23" t="s">
        <v>1207</v>
      </c>
      <c r="B2949" s="23" t="s">
        <v>1207</v>
      </c>
      <c r="C2949" s="16" t="s">
        <v>1153</v>
      </c>
      <c r="D2949" s="16"/>
      <c r="E2949" s="217">
        <v>95833.33</v>
      </c>
      <c r="F2949" s="16">
        <f t="shared" si="96"/>
        <v>817140.04999999923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</row>
    <row r="2950" spans="1:26" ht="15.75" customHeight="1" x14ac:dyDescent="0.25">
      <c r="A2950" s="23" t="s">
        <v>1208</v>
      </c>
      <c r="B2950" s="23" t="s">
        <v>1208</v>
      </c>
      <c r="C2950" s="16" t="s">
        <v>1153</v>
      </c>
      <c r="D2950" s="16"/>
      <c r="E2950" s="217">
        <v>95833.33</v>
      </c>
      <c r="F2950" s="16">
        <f t="shared" si="96"/>
        <v>721306.71999999927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</row>
    <row r="2951" spans="1:26" ht="15.75" customHeight="1" x14ac:dyDescent="0.25">
      <c r="A2951" s="225">
        <v>44534</v>
      </c>
      <c r="B2951" s="44" t="s">
        <v>590</v>
      </c>
      <c r="C2951" s="52" t="s">
        <v>1840</v>
      </c>
      <c r="D2951" s="16"/>
      <c r="E2951" s="217">
        <v>100000</v>
      </c>
      <c r="F2951" s="16">
        <f t="shared" si="96"/>
        <v>621306.71999999927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</row>
    <row r="2952" spans="1:26" ht="15.75" customHeight="1" x14ac:dyDescent="0.25">
      <c r="A2952" s="44" t="s">
        <v>1798</v>
      </c>
      <c r="B2952" s="44" t="s">
        <v>590</v>
      </c>
      <c r="C2952" s="52" t="s">
        <v>154</v>
      </c>
      <c r="D2952" s="16"/>
      <c r="E2952" s="217">
        <v>95000</v>
      </c>
      <c r="F2952" s="16">
        <f t="shared" si="96"/>
        <v>526306.71999999927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</row>
    <row r="2953" spans="1:26" ht="15.75" customHeight="1" x14ac:dyDescent="0.25">
      <c r="A2953" s="44" t="s">
        <v>1760</v>
      </c>
      <c r="B2953" s="44" t="s">
        <v>596</v>
      </c>
      <c r="C2953" s="52" t="s">
        <v>1841</v>
      </c>
      <c r="D2953" s="16">
        <v>1500000</v>
      </c>
      <c r="E2953" s="217"/>
      <c r="F2953" s="16">
        <f t="shared" si="96"/>
        <v>2026306.7199999993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</row>
    <row r="2954" spans="1:26" ht="15.75" customHeight="1" x14ac:dyDescent="0.25">
      <c r="A2954" s="23" t="s">
        <v>1760</v>
      </c>
      <c r="B2954" s="23" t="s">
        <v>761</v>
      </c>
      <c r="C2954" s="16" t="s">
        <v>1838</v>
      </c>
      <c r="D2954" s="16">
        <v>50000</v>
      </c>
      <c r="E2954" s="217"/>
      <c r="F2954" s="16">
        <f t="shared" si="96"/>
        <v>2076306.7199999993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</row>
    <row r="2955" spans="1:26" ht="15.75" customHeight="1" x14ac:dyDescent="0.25">
      <c r="A2955" s="23" t="s">
        <v>1209</v>
      </c>
      <c r="B2955" s="23" t="s">
        <v>1209</v>
      </c>
      <c r="C2955" s="16" t="s">
        <v>1153</v>
      </c>
      <c r="D2955" s="16"/>
      <c r="E2955" s="217">
        <v>95833.33</v>
      </c>
      <c r="F2955" s="16">
        <f t="shared" si="96"/>
        <v>1980473.3899999992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</row>
    <row r="2956" spans="1:26" ht="15.75" customHeight="1" x14ac:dyDescent="0.25">
      <c r="A2956" s="23" t="s">
        <v>1210</v>
      </c>
      <c r="B2956" s="23" t="s">
        <v>1210</v>
      </c>
      <c r="C2956" s="16" t="s">
        <v>1153</v>
      </c>
      <c r="D2956" s="16"/>
      <c r="E2956" s="217">
        <v>95833.33</v>
      </c>
      <c r="F2956" s="16">
        <f t="shared" si="96"/>
        <v>1884640.0599999991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</row>
    <row r="2957" spans="1:26" ht="15.75" customHeight="1" x14ac:dyDescent="0.25">
      <c r="A2957" s="23" t="s">
        <v>1211</v>
      </c>
      <c r="B2957" s="23" t="s">
        <v>1211</v>
      </c>
      <c r="C2957" s="16" t="s">
        <v>1153</v>
      </c>
      <c r="D2957" s="16"/>
      <c r="E2957" s="217">
        <v>45833.33</v>
      </c>
      <c r="F2957" s="16">
        <f t="shared" si="96"/>
        <v>1838806.7299999991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</row>
    <row r="2958" spans="1:26" ht="15.75" customHeight="1" x14ac:dyDescent="0.25">
      <c r="A2958" s="44" t="s">
        <v>680</v>
      </c>
      <c r="B2958" s="44" t="s">
        <v>680</v>
      </c>
      <c r="C2958" s="52" t="s">
        <v>154</v>
      </c>
      <c r="D2958" s="16"/>
      <c r="E2958" s="217">
        <v>50000</v>
      </c>
      <c r="F2958" s="16">
        <f t="shared" si="96"/>
        <v>1788806.7299999991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</row>
    <row r="2959" spans="1:26" ht="15.75" customHeight="1" x14ac:dyDescent="0.25">
      <c r="A2959" s="44" t="s">
        <v>1842</v>
      </c>
      <c r="B2959" s="44" t="s">
        <v>596</v>
      </c>
      <c r="C2959" s="52" t="s">
        <v>1843</v>
      </c>
      <c r="D2959" s="16"/>
      <c r="E2959" s="217">
        <v>1000000</v>
      </c>
      <c r="F2959" s="16">
        <f t="shared" si="96"/>
        <v>788806.72999999905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</row>
    <row r="2960" spans="1:26" ht="15.75" customHeight="1" x14ac:dyDescent="0.25">
      <c r="A2960" s="44" t="s">
        <v>1351</v>
      </c>
      <c r="B2960" s="44" t="s">
        <v>596</v>
      </c>
      <c r="C2960" s="52" t="s">
        <v>804</v>
      </c>
      <c r="D2960" s="16">
        <v>73693.259999999995</v>
      </c>
      <c r="E2960" s="217"/>
      <c r="F2960" s="16">
        <f t="shared" si="96"/>
        <v>862499.98999999906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</row>
    <row r="2961" spans="1:26" ht="15.75" customHeight="1" x14ac:dyDescent="0.25">
      <c r="A2961" s="23" t="s">
        <v>1212</v>
      </c>
      <c r="B2961" s="23" t="s">
        <v>1212</v>
      </c>
      <c r="C2961" s="16" t="s">
        <v>1153</v>
      </c>
      <c r="D2961" s="16"/>
      <c r="E2961" s="217">
        <v>95833.33</v>
      </c>
      <c r="F2961" s="16">
        <f t="shared" si="96"/>
        <v>766666.6599999991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</row>
    <row r="2962" spans="1:26" ht="15.75" customHeight="1" x14ac:dyDescent="0.25">
      <c r="A2962" s="23" t="s">
        <v>1525</v>
      </c>
      <c r="B2962" s="23" t="s">
        <v>1525</v>
      </c>
      <c r="C2962" s="16" t="s">
        <v>1153</v>
      </c>
      <c r="D2962" s="16"/>
      <c r="E2962" s="217">
        <v>95833.33</v>
      </c>
      <c r="F2962" s="16">
        <f t="shared" si="96"/>
        <v>670833.32999999914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</row>
    <row r="2963" spans="1:26" ht="15.75" customHeight="1" x14ac:dyDescent="0.25">
      <c r="A2963" s="23" t="s">
        <v>1526</v>
      </c>
      <c r="B2963" s="23" t="s">
        <v>1526</v>
      </c>
      <c r="C2963" s="16" t="s">
        <v>1153</v>
      </c>
      <c r="D2963" s="16"/>
      <c r="E2963" s="217">
        <v>95833.33</v>
      </c>
      <c r="F2963" s="16">
        <f t="shared" si="96"/>
        <v>574999.99999999919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</row>
    <row r="2964" spans="1:26" ht="15.75" customHeight="1" x14ac:dyDescent="0.25">
      <c r="A2964" s="241">
        <v>44806</v>
      </c>
      <c r="B2964" s="31" t="s">
        <v>802</v>
      </c>
      <c r="C2964" s="58" t="s">
        <v>803</v>
      </c>
      <c r="D2964" s="43">
        <v>47916.66</v>
      </c>
      <c r="E2964" s="217"/>
      <c r="F2964" s="16">
        <f t="shared" si="96"/>
        <v>622916.65999999922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</row>
    <row r="2965" spans="1:26" ht="15.75" customHeight="1" x14ac:dyDescent="0.25">
      <c r="A2965" s="241"/>
      <c r="B2965" s="31"/>
      <c r="C2965" s="58"/>
      <c r="D2965" s="43"/>
      <c r="E2965" s="217"/>
      <c r="F2965" s="16">
        <f t="shared" si="96"/>
        <v>622916.65999999922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</row>
    <row r="2966" spans="1:26" ht="15.75" customHeight="1" x14ac:dyDescent="0.25">
      <c r="A2966" s="241"/>
      <c r="B2966" s="23"/>
      <c r="C2966" s="16"/>
      <c r="D2966" s="43"/>
      <c r="E2966" s="217"/>
      <c r="F2966" s="16">
        <f t="shared" si="96"/>
        <v>622916.65999999922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</row>
    <row r="2967" spans="1:26" ht="15.75" customHeight="1" x14ac:dyDescent="0.25">
      <c r="A2967" s="223">
        <v>44583</v>
      </c>
      <c r="B2967" s="260">
        <v>44583</v>
      </c>
      <c r="C2967" s="16" t="s">
        <v>1153</v>
      </c>
      <c r="D2967" s="16"/>
      <c r="E2967" s="230">
        <v>95388.33</v>
      </c>
      <c r="F2967" s="16">
        <f t="shared" si="96"/>
        <v>527528.32999999926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</row>
    <row r="2968" spans="1:26" ht="15.75" customHeight="1" x14ac:dyDescent="0.25">
      <c r="A2968" s="261">
        <v>44614</v>
      </c>
      <c r="B2968" s="262">
        <v>44614</v>
      </c>
      <c r="C2968" s="16" t="s">
        <v>1153</v>
      </c>
      <c r="D2968" s="16"/>
      <c r="E2968" s="230">
        <v>47916.67</v>
      </c>
      <c r="F2968" s="16">
        <f t="shared" si="96"/>
        <v>479611.65999999928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</row>
    <row r="2969" spans="1:26" ht="15.75" customHeight="1" x14ac:dyDescent="0.25">
      <c r="A2969" s="261">
        <v>44642</v>
      </c>
      <c r="B2969" s="262">
        <v>44642</v>
      </c>
      <c r="C2969" s="16" t="s">
        <v>1153</v>
      </c>
      <c r="D2969" s="16"/>
      <c r="E2969" s="230">
        <v>47916.67</v>
      </c>
      <c r="F2969" s="16">
        <f t="shared" si="96"/>
        <v>431694.98999999929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</row>
    <row r="2970" spans="1:26" ht="15.75" customHeight="1" x14ac:dyDescent="0.25">
      <c r="A2970" s="261">
        <v>44673</v>
      </c>
      <c r="B2970" s="262">
        <v>44673</v>
      </c>
      <c r="C2970" s="16" t="s">
        <v>1153</v>
      </c>
      <c r="D2970" s="16"/>
      <c r="E2970" s="230">
        <v>47916.67</v>
      </c>
      <c r="F2970" s="16">
        <f t="shared" si="96"/>
        <v>383778.31999999931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</row>
    <row r="2971" spans="1:26" ht="15.75" customHeight="1" x14ac:dyDescent="0.25">
      <c r="A2971" s="289">
        <v>44682</v>
      </c>
      <c r="B2971" s="290">
        <v>44682</v>
      </c>
      <c r="C2971" s="291" t="s">
        <v>1153</v>
      </c>
      <c r="D2971" s="16"/>
      <c r="E2971" s="224">
        <v>47916.67</v>
      </c>
      <c r="F2971" s="16">
        <f t="shared" si="96"/>
        <v>335861.64999999932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</row>
    <row r="2972" spans="1:26" ht="15.75" customHeight="1" x14ac:dyDescent="0.25">
      <c r="A2972" s="292">
        <v>44713</v>
      </c>
      <c r="B2972" s="293">
        <v>44713</v>
      </c>
      <c r="C2972" s="294" t="s">
        <v>1153</v>
      </c>
      <c r="D2972" s="16"/>
      <c r="E2972" s="224">
        <v>47916.67</v>
      </c>
      <c r="F2972" s="16">
        <f t="shared" si="96"/>
        <v>287944.97999999934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</row>
    <row r="2973" spans="1:26" ht="15.75" customHeight="1" x14ac:dyDescent="0.25">
      <c r="A2973" s="292">
        <v>44743</v>
      </c>
      <c r="B2973" s="293">
        <v>44743</v>
      </c>
      <c r="C2973" s="294" t="s">
        <v>1153</v>
      </c>
      <c r="D2973" s="16"/>
      <c r="E2973" s="224">
        <v>47916.67</v>
      </c>
      <c r="F2973" s="16">
        <f t="shared" si="96"/>
        <v>240028.30999999936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</row>
    <row r="2974" spans="1:26" ht="15.75" customHeight="1" x14ac:dyDescent="0.25">
      <c r="A2974" s="295">
        <v>44774</v>
      </c>
      <c r="B2974" s="296">
        <v>44774</v>
      </c>
      <c r="C2974" s="294" t="s">
        <v>1153</v>
      </c>
      <c r="D2974" s="16"/>
      <c r="E2974" s="224">
        <v>47916.67</v>
      </c>
      <c r="F2974" s="16">
        <f t="shared" si="96"/>
        <v>192111.63999999937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</row>
    <row r="2975" spans="1:26" ht="15.75" customHeight="1" x14ac:dyDescent="0.25">
      <c r="A2975" s="268">
        <v>45191</v>
      </c>
      <c r="B2975" s="269">
        <v>45191</v>
      </c>
      <c r="C2975" s="294" t="s">
        <v>1153</v>
      </c>
      <c r="D2975" s="16"/>
      <c r="E2975" s="224">
        <v>47916.67</v>
      </c>
      <c r="F2975" s="16">
        <f t="shared" si="96"/>
        <v>144194.96999999939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</row>
    <row r="2976" spans="1:26" ht="15.75" customHeight="1" x14ac:dyDescent="0.25">
      <c r="A2976" s="268">
        <v>45221</v>
      </c>
      <c r="B2976" s="269">
        <v>45221</v>
      </c>
      <c r="C2976" s="294" t="s">
        <v>1153</v>
      </c>
      <c r="D2976" s="16"/>
      <c r="E2976" s="224">
        <v>47916.67</v>
      </c>
      <c r="F2976" s="16">
        <f t="shared" si="96"/>
        <v>96278.299999999392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</row>
    <row r="2977" spans="1:26" ht="15.75" customHeight="1" x14ac:dyDescent="0.25">
      <c r="A2977" s="268">
        <v>45252</v>
      </c>
      <c r="B2977" s="269">
        <v>45252</v>
      </c>
      <c r="C2977" s="294" t="s">
        <v>1153</v>
      </c>
      <c r="D2977" s="16"/>
      <c r="E2977" s="224">
        <v>47916.67</v>
      </c>
      <c r="F2977" s="16">
        <f t="shared" si="96"/>
        <v>48361.629999999393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</row>
    <row r="2978" spans="1:26" ht="15.75" customHeight="1" x14ac:dyDescent="0.25">
      <c r="A2978" s="268">
        <v>45282</v>
      </c>
      <c r="B2978" s="269">
        <v>45282</v>
      </c>
      <c r="C2978" s="294" t="s">
        <v>1153</v>
      </c>
      <c r="D2978" s="16"/>
      <c r="E2978" s="224">
        <v>47916.67</v>
      </c>
      <c r="F2978" s="16">
        <f t="shared" si="96"/>
        <v>444.95999999939522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</row>
    <row r="2979" spans="1:26" ht="15.75" customHeight="1" x14ac:dyDescent="0.25">
      <c r="A2979" s="23"/>
      <c r="B2979" s="23"/>
      <c r="C2979" s="16"/>
      <c r="D2979" s="16"/>
      <c r="E2979" s="217"/>
      <c r="F2979" s="16">
        <f t="shared" si="96"/>
        <v>444.95999999939522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</row>
    <row r="2980" spans="1:26" ht="15.75" customHeight="1" x14ac:dyDescent="0.25">
      <c r="A2980" s="23"/>
      <c r="B2980" s="23"/>
      <c r="C2980" s="16"/>
      <c r="D2980" s="16"/>
      <c r="E2980" s="217"/>
      <c r="F2980" s="16">
        <f t="shared" si="96"/>
        <v>444.95999999939522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</row>
    <row r="2981" spans="1:26" ht="15.75" customHeight="1" x14ac:dyDescent="0.25">
      <c r="A2981" s="23"/>
      <c r="B2981" s="23"/>
      <c r="C2981" s="16"/>
      <c r="D2981" s="16"/>
      <c r="E2981" s="217"/>
      <c r="F2981" s="16">
        <f t="shared" si="96"/>
        <v>444.95999999939522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</row>
    <row r="2982" spans="1:26" ht="15.75" customHeight="1" x14ac:dyDescent="0.25">
      <c r="A2982" s="23"/>
      <c r="B2982" s="23"/>
      <c r="C2982" s="16"/>
      <c r="D2982" s="16"/>
      <c r="E2982" s="217"/>
      <c r="F2982" s="16">
        <f t="shared" si="96"/>
        <v>444.95999999939522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</row>
    <row r="2983" spans="1:26" ht="15.75" customHeight="1" x14ac:dyDescent="0.25">
      <c r="A2983" s="23"/>
      <c r="B2983" s="23"/>
      <c r="C2983" s="16"/>
      <c r="D2983" s="16"/>
      <c r="E2983" s="217"/>
      <c r="F2983" s="16">
        <f t="shared" si="96"/>
        <v>444.95999999939522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</row>
    <row r="2984" spans="1:26" ht="15.75" customHeight="1" x14ac:dyDescent="0.25">
      <c r="A2984" s="23"/>
      <c r="B2984" s="23"/>
      <c r="C2984" s="16"/>
      <c r="D2984" s="16"/>
      <c r="E2984" s="217"/>
      <c r="F2984" s="16">
        <f t="shared" si="96"/>
        <v>444.95999999939522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</row>
    <row r="2985" spans="1:26" ht="15.75" customHeight="1" x14ac:dyDescent="0.25">
      <c r="A2985" s="23"/>
      <c r="B2985" s="23"/>
      <c r="C2985" s="16"/>
      <c r="D2985" s="16"/>
      <c r="E2985" s="217"/>
      <c r="F2985" s="16">
        <f t="shared" si="96"/>
        <v>444.95999999939522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</row>
    <row r="2986" spans="1:26" ht="15.75" customHeight="1" x14ac:dyDescent="0.25">
      <c r="A2986" s="23"/>
      <c r="B2986" s="23"/>
      <c r="C2986" s="16"/>
      <c r="D2986" s="16"/>
      <c r="E2986" s="217"/>
      <c r="F2986" s="16">
        <f t="shared" si="96"/>
        <v>444.95999999939522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</row>
    <row r="2987" spans="1:26" ht="15.75" customHeight="1" x14ac:dyDescent="0.25">
      <c r="A2987" s="23"/>
      <c r="B2987" s="23"/>
      <c r="C2987" s="16"/>
      <c r="D2987" s="16"/>
      <c r="E2987" s="217"/>
      <c r="F2987" s="16"/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</row>
    <row r="2988" spans="1:26" ht="15.75" customHeight="1" x14ac:dyDescent="0.25">
      <c r="A2988" s="219"/>
      <c r="B2988" s="219"/>
      <c r="C2988" s="218"/>
      <c r="D2988" s="218"/>
      <c r="E2988" s="222" t="s">
        <v>12</v>
      </c>
      <c r="F2988" s="218">
        <f>F2986</f>
        <v>444.95999999939522</v>
      </c>
      <c r="G2988" s="169"/>
      <c r="H2988" s="169"/>
      <c r="I2988" s="169"/>
      <c r="J2988" s="169"/>
      <c r="K2988" s="169"/>
      <c r="L2988" s="169"/>
      <c r="M2988" s="169"/>
      <c r="N2988" s="169"/>
      <c r="O2988" s="169"/>
      <c r="P2988" s="169"/>
      <c r="Q2988" s="169"/>
      <c r="R2988" s="169"/>
      <c r="S2988" s="169"/>
      <c r="T2988" s="169"/>
      <c r="U2988" s="169"/>
      <c r="V2988" s="169"/>
      <c r="W2988" s="169"/>
      <c r="X2988" s="169"/>
      <c r="Y2988" s="169"/>
      <c r="Z2988" s="169"/>
    </row>
    <row r="2989" spans="1:26" ht="15.75" customHeight="1" x14ac:dyDescent="0.25">
      <c r="A2989" s="23"/>
      <c r="B2989" s="23"/>
      <c r="C2989" s="16"/>
      <c r="D2989" s="16"/>
      <c r="E2989" s="217"/>
      <c r="F2989" s="218"/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</row>
    <row r="2990" spans="1:26" ht="15.75" customHeight="1" x14ac:dyDescent="0.25">
      <c r="A2990" s="23"/>
      <c r="B2990" s="23"/>
      <c r="C2990" s="16"/>
      <c r="D2990" s="16"/>
      <c r="E2990" s="217"/>
      <c r="F2990" s="218"/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</row>
    <row r="2991" spans="1:26" ht="15.75" customHeight="1" x14ac:dyDescent="0.25">
      <c r="A2991" s="23"/>
      <c r="B2991" s="23"/>
      <c r="C2991" s="16"/>
      <c r="D2991" s="16"/>
      <c r="E2991" s="217"/>
      <c r="F2991" s="218"/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</row>
    <row r="2992" spans="1:26" ht="15.75" customHeight="1" x14ac:dyDescent="0.25">
      <c r="A2992" s="23"/>
      <c r="B2992" s="23"/>
      <c r="C2992" s="218" t="s">
        <v>1146</v>
      </c>
      <c r="D2992" s="16"/>
      <c r="E2992" s="217"/>
      <c r="F2992" s="16"/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</row>
    <row r="2993" spans="1:26" ht="15.75" customHeight="1" x14ac:dyDescent="0.25">
      <c r="A2993" s="219" t="s">
        <v>1147</v>
      </c>
      <c r="B2993" s="219" t="s">
        <v>159</v>
      </c>
      <c r="C2993" s="219" t="s">
        <v>157</v>
      </c>
      <c r="D2993" s="218" t="s">
        <v>1149</v>
      </c>
      <c r="E2993" s="222" t="s">
        <v>1353</v>
      </c>
      <c r="F2993" s="16"/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</row>
    <row r="2994" spans="1:26" ht="15.75" customHeight="1" x14ac:dyDescent="0.25">
      <c r="A2994" s="219" t="s">
        <v>549</v>
      </c>
      <c r="B2994" s="219" t="s">
        <v>550</v>
      </c>
      <c r="C2994" s="221" t="s">
        <v>551</v>
      </c>
      <c r="D2994" s="221" t="s">
        <v>552</v>
      </c>
      <c r="E2994" s="222" t="s">
        <v>553</v>
      </c>
      <c r="F2994" s="221" t="s">
        <v>554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</row>
    <row r="2995" spans="1:26" ht="15.75" customHeight="1" x14ac:dyDescent="0.25">
      <c r="A2995" s="44" t="s">
        <v>1780</v>
      </c>
      <c r="B2995" s="44" t="s">
        <v>593</v>
      </c>
      <c r="C2995" s="52" t="s">
        <v>1844</v>
      </c>
      <c r="D2995" s="16">
        <v>200000</v>
      </c>
      <c r="E2995" s="217"/>
      <c r="F2995" s="16">
        <f>D2995</f>
        <v>200000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</row>
    <row r="2996" spans="1:26" ht="15.75" customHeight="1" x14ac:dyDescent="0.25">
      <c r="A2996" s="44" t="s">
        <v>1780</v>
      </c>
      <c r="B2996" s="23" t="s">
        <v>761</v>
      </c>
      <c r="C2996" s="16" t="s">
        <v>1845</v>
      </c>
      <c r="D2996" s="16">
        <v>20000</v>
      </c>
      <c r="E2996" s="217"/>
      <c r="F2996" s="16">
        <f t="shared" ref="F2996:F3056" si="97">F2995+D2996-E2996</f>
        <v>220000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</row>
    <row r="2997" spans="1:26" ht="15.75" customHeight="1" x14ac:dyDescent="0.25">
      <c r="A2997" s="23" t="s">
        <v>1232</v>
      </c>
      <c r="B2997" s="23" t="s">
        <v>5</v>
      </c>
      <c r="C2997" s="16" t="s">
        <v>1153</v>
      </c>
      <c r="D2997" s="16"/>
      <c r="E2997" s="217">
        <v>18333.330000000002</v>
      </c>
      <c r="F2997" s="16">
        <f t="shared" si="97"/>
        <v>201666.66999999998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</row>
    <row r="2998" spans="1:26" ht="15.75" customHeight="1" x14ac:dyDescent="0.25">
      <c r="A2998" s="23" t="s">
        <v>1233</v>
      </c>
      <c r="B2998" s="23" t="s">
        <v>6</v>
      </c>
      <c r="C2998" s="16" t="s">
        <v>1153</v>
      </c>
      <c r="D2998" s="16"/>
      <c r="E2998" s="217">
        <v>18333.330000000002</v>
      </c>
      <c r="F2998" s="16">
        <f t="shared" si="97"/>
        <v>183333.33999999997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</row>
    <row r="2999" spans="1:26" ht="15.75" customHeight="1" x14ac:dyDescent="0.25">
      <c r="A2999" s="23" t="s">
        <v>1516</v>
      </c>
      <c r="B2999" s="23" t="s">
        <v>1299</v>
      </c>
      <c r="C2999" s="52" t="s">
        <v>1844</v>
      </c>
      <c r="D2999" s="16">
        <v>63000</v>
      </c>
      <c r="E2999" s="217"/>
      <c r="F2999" s="16">
        <f t="shared" si="97"/>
        <v>246333.33999999997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</row>
    <row r="3000" spans="1:26" ht="15.75" customHeight="1" x14ac:dyDescent="0.25">
      <c r="A3000" s="23" t="s">
        <v>1516</v>
      </c>
      <c r="B3000" s="23" t="s">
        <v>1299</v>
      </c>
      <c r="C3000" s="16" t="s">
        <v>1845</v>
      </c>
      <c r="D3000" s="16">
        <v>3150</v>
      </c>
      <c r="E3000" s="217"/>
      <c r="F3000" s="16">
        <f t="shared" si="97"/>
        <v>249483.33999999997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</row>
    <row r="3001" spans="1:26" ht="15.75" customHeight="1" x14ac:dyDescent="0.25">
      <c r="A3001" s="23" t="s">
        <v>1181</v>
      </c>
      <c r="B3001" s="23" t="s">
        <v>514</v>
      </c>
      <c r="C3001" s="16" t="s">
        <v>1153</v>
      </c>
      <c r="D3001" s="16"/>
      <c r="E3001" s="217">
        <v>18333.330000000002</v>
      </c>
      <c r="F3001" s="16">
        <f t="shared" si="97"/>
        <v>231150.00999999995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</row>
    <row r="3002" spans="1:26" ht="15.75" customHeight="1" x14ac:dyDescent="0.25">
      <c r="A3002" s="23" t="s">
        <v>1182</v>
      </c>
      <c r="B3002" s="23" t="s">
        <v>1299</v>
      </c>
      <c r="C3002" s="16" t="s">
        <v>1153</v>
      </c>
      <c r="D3002" s="16"/>
      <c r="E3002" s="217">
        <v>18333.3</v>
      </c>
      <c r="F3002" s="16">
        <f t="shared" si="97"/>
        <v>212816.70999999996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</row>
    <row r="3003" spans="1:26" ht="15.75" customHeight="1" x14ac:dyDescent="0.25">
      <c r="A3003" s="23" t="s">
        <v>1183</v>
      </c>
      <c r="B3003" s="23" t="s">
        <v>1184</v>
      </c>
      <c r="C3003" s="16" t="s">
        <v>1153</v>
      </c>
      <c r="D3003" s="16"/>
      <c r="E3003" s="217">
        <v>18333.330000000002</v>
      </c>
      <c r="F3003" s="16">
        <f t="shared" si="97"/>
        <v>194483.37999999995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</row>
    <row r="3004" spans="1:26" ht="15.75" customHeight="1" x14ac:dyDescent="0.25">
      <c r="A3004" s="23" t="s">
        <v>1185</v>
      </c>
      <c r="B3004" s="23" t="s">
        <v>1186</v>
      </c>
      <c r="C3004" s="16" t="s">
        <v>1153</v>
      </c>
      <c r="D3004" s="16"/>
      <c r="E3004" s="217">
        <v>18333.3</v>
      </c>
      <c r="F3004" s="16">
        <f t="shared" si="97"/>
        <v>176150.07999999996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</row>
    <row r="3005" spans="1:26" ht="15.75" customHeight="1" x14ac:dyDescent="0.25">
      <c r="A3005" s="23" t="s">
        <v>1234</v>
      </c>
      <c r="B3005" s="23" t="s">
        <v>1202</v>
      </c>
      <c r="C3005" s="16" t="s">
        <v>1153</v>
      </c>
      <c r="D3005" s="16"/>
      <c r="E3005" s="217">
        <v>18333.330000000002</v>
      </c>
      <c r="F3005" s="16">
        <f t="shared" si="97"/>
        <v>157816.74999999994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</row>
    <row r="3006" spans="1:26" ht="15.75" customHeight="1" x14ac:dyDescent="0.25">
      <c r="A3006" s="23" t="s">
        <v>1188</v>
      </c>
      <c r="B3006" s="23" t="s">
        <v>1189</v>
      </c>
      <c r="C3006" s="16" t="s">
        <v>1153</v>
      </c>
      <c r="D3006" s="16"/>
      <c r="E3006" s="217">
        <v>18333.330000000002</v>
      </c>
      <c r="F3006" s="16">
        <f t="shared" si="97"/>
        <v>139483.41999999993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</row>
    <row r="3007" spans="1:26" ht="15.75" customHeight="1" x14ac:dyDescent="0.25">
      <c r="A3007" s="23" t="s">
        <v>1190</v>
      </c>
      <c r="B3007" s="23" t="s">
        <v>1157</v>
      </c>
      <c r="C3007" s="16" t="s">
        <v>1153</v>
      </c>
      <c r="D3007" s="16"/>
      <c r="E3007" s="217">
        <v>18333.330000000002</v>
      </c>
      <c r="F3007" s="16">
        <f t="shared" si="97"/>
        <v>121150.08999999992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</row>
    <row r="3008" spans="1:26" ht="15.75" customHeight="1" x14ac:dyDescent="0.25">
      <c r="A3008" s="23" t="s">
        <v>1191</v>
      </c>
      <c r="B3008" s="23" t="s">
        <v>1159</v>
      </c>
      <c r="C3008" s="16" t="s">
        <v>1153</v>
      </c>
      <c r="D3008" s="16"/>
      <c r="E3008" s="217">
        <v>18333.330000000002</v>
      </c>
      <c r="F3008" s="16">
        <f t="shared" si="97"/>
        <v>102816.75999999992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</row>
    <row r="3009" spans="1:26" ht="15.75" customHeight="1" x14ac:dyDescent="0.25">
      <c r="A3009" s="23" t="s">
        <v>1192</v>
      </c>
      <c r="B3009" s="23" t="s">
        <v>1161</v>
      </c>
      <c r="C3009" s="16" t="s">
        <v>1153</v>
      </c>
      <c r="D3009" s="16"/>
      <c r="E3009" s="217">
        <v>18333.330000000002</v>
      </c>
      <c r="F3009" s="16">
        <f t="shared" si="97"/>
        <v>84483.42999999992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</row>
    <row r="3010" spans="1:26" ht="15.75" customHeight="1" x14ac:dyDescent="0.25">
      <c r="A3010" s="23" t="s">
        <v>1193</v>
      </c>
      <c r="B3010" s="23" t="s">
        <v>1194</v>
      </c>
      <c r="C3010" s="16" t="s">
        <v>1153</v>
      </c>
      <c r="D3010" s="16"/>
      <c r="E3010" s="217">
        <v>18333.330000000002</v>
      </c>
      <c r="F3010" s="16">
        <f t="shared" si="97"/>
        <v>66150.099999999919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</row>
    <row r="3011" spans="1:26" ht="15.75" customHeight="1" x14ac:dyDescent="0.25">
      <c r="A3011" s="23" t="s">
        <v>1195</v>
      </c>
      <c r="B3011" s="23" t="s">
        <v>1196</v>
      </c>
      <c r="C3011" s="16" t="s">
        <v>1153</v>
      </c>
      <c r="D3011" s="16"/>
      <c r="E3011" s="217">
        <v>18333.330000000002</v>
      </c>
      <c r="F3011" s="16">
        <f t="shared" si="97"/>
        <v>47816.769999999917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</row>
    <row r="3012" spans="1:26" ht="15.75" customHeight="1" x14ac:dyDescent="0.25">
      <c r="A3012" s="44" t="s">
        <v>1846</v>
      </c>
      <c r="B3012" s="44" t="s">
        <v>593</v>
      </c>
      <c r="C3012" s="52" t="s">
        <v>157</v>
      </c>
      <c r="D3012" s="16">
        <v>50000</v>
      </c>
      <c r="E3012" s="217"/>
      <c r="F3012" s="16">
        <f t="shared" si="97"/>
        <v>97816.769999999917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</row>
    <row r="3013" spans="1:26" ht="15.75" customHeight="1" x14ac:dyDescent="0.25">
      <c r="A3013" s="23" t="s">
        <v>1846</v>
      </c>
      <c r="B3013" s="23" t="s">
        <v>593</v>
      </c>
      <c r="C3013" s="16" t="s">
        <v>1845</v>
      </c>
      <c r="D3013" s="16">
        <v>5000</v>
      </c>
      <c r="E3013" s="217"/>
      <c r="F3013" s="16">
        <f t="shared" si="97"/>
        <v>102816.76999999992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</row>
    <row r="3014" spans="1:26" ht="15.75" customHeight="1" x14ac:dyDescent="0.25">
      <c r="A3014" s="23" t="s">
        <v>1199</v>
      </c>
      <c r="B3014" s="23" t="s">
        <v>1184</v>
      </c>
      <c r="C3014" s="16" t="s">
        <v>1153</v>
      </c>
      <c r="D3014" s="16"/>
      <c r="E3014" s="217">
        <v>18333.330000000002</v>
      </c>
      <c r="F3014" s="16">
        <f t="shared" si="97"/>
        <v>84483.439999999915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</row>
    <row r="3015" spans="1:26" ht="15.75" customHeight="1" x14ac:dyDescent="0.25">
      <c r="A3015" s="231">
        <v>44085</v>
      </c>
      <c r="B3015" s="44" t="s">
        <v>593</v>
      </c>
      <c r="C3015" s="16" t="s">
        <v>1847</v>
      </c>
      <c r="D3015" s="16">
        <v>30000</v>
      </c>
      <c r="E3015" s="217"/>
      <c r="F3015" s="16">
        <f t="shared" si="97"/>
        <v>114483.43999999992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</row>
    <row r="3016" spans="1:26" ht="15.75" customHeight="1" x14ac:dyDescent="0.25">
      <c r="A3016" s="231">
        <v>44085</v>
      </c>
      <c r="B3016" s="23" t="s">
        <v>761</v>
      </c>
      <c r="C3016" s="16" t="s">
        <v>1845</v>
      </c>
      <c r="D3016" s="16">
        <v>3000</v>
      </c>
      <c r="E3016" s="217"/>
      <c r="F3016" s="16">
        <f t="shared" si="97"/>
        <v>117483.43999999992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</row>
    <row r="3017" spans="1:26" ht="15.75" customHeight="1" x14ac:dyDescent="0.25">
      <c r="A3017" s="44" t="s">
        <v>1848</v>
      </c>
      <c r="B3017" s="44" t="s">
        <v>593</v>
      </c>
      <c r="C3017" s="52" t="s">
        <v>157</v>
      </c>
      <c r="D3017" s="16">
        <v>30000</v>
      </c>
      <c r="E3017" s="217"/>
      <c r="F3017" s="16">
        <f t="shared" si="97"/>
        <v>147483.43999999992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</row>
    <row r="3018" spans="1:26" ht="15.75" customHeight="1" x14ac:dyDescent="0.25">
      <c r="A3018" s="23" t="s">
        <v>1848</v>
      </c>
      <c r="B3018" s="23" t="s">
        <v>761</v>
      </c>
      <c r="C3018" s="16" t="s">
        <v>1845</v>
      </c>
      <c r="D3018" s="16">
        <v>3000</v>
      </c>
      <c r="E3018" s="217"/>
      <c r="F3018" s="16">
        <f t="shared" si="97"/>
        <v>150483.43999999992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</row>
    <row r="3019" spans="1:26" ht="15.75" customHeight="1" x14ac:dyDescent="0.25">
      <c r="A3019" s="23" t="s">
        <v>1200</v>
      </c>
      <c r="B3019" s="23" t="s">
        <v>1186</v>
      </c>
      <c r="C3019" s="16" t="s">
        <v>1153</v>
      </c>
      <c r="D3019" s="16"/>
      <c r="E3019" s="217">
        <v>18333.330000000002</v>
      </c>
      <c r="F3019" s="16">
        <f t="shared" si="97"/>
        <v>132150.10999999993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</row>
    <row r="3020" spans="1:26" ht="15.75" customHeight="1" x14ac:dyDescent="0.25">
      <c r="A3020" s="23" t="s">
        <v>1201</v>
      </c>
      <c r="B3020" s="23" t="s">
        <v>1202</v>
      </c>
      <c r="C3020" s="16" t="s">
        <v>1153</v>
      </c>
      <c r="D3020" s="16"/>
      <c r="E3020" s="217">
        <v>18333.330000000002</v>
      </c>
      <c r="F3020" s="16">
        <f t="shared" si="97"/>
        <v>113816.77999999993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</row>
    <row r="3021" spans="1:26" ht="15.75" customHeight="1" x14ac:dyDescent="0.25">
      <c r="A3021" s="23" t="s">
        <v>1203</v>
      </c>
      <c r="B3021" s="23" t="s">
        <v>1203</v>
      </c>
      <c r="C3021" s="16" t="s">
        <v>1153</v>
      </c>
      <c r="D3021" s="16"/>
      <c r="E3021" s="217">
        <v>18333.330000000002</v>
      </c>
      <c r="F3021" s="16">
        <f t="shared" si="97"/>
        <v>95483.449999999924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</row>
    <row r="3022" spans="1:26" ht="15.75" customHeight="1" x14ac:dyDescent="0.25">
      <c r="A3022" s="23" t="s">
        <v>1204</v>
      </c>
      <c r="B3022" s="23" t="s">
        <v>1204</v>
      </c>
      <c r="C3022" s="16" t="s">
        <v>1153</v>
      </c>
      <c r="D3022" s="16"/>
      <c r="E3022" s="217">
        <v>18333.330000000002</v>
      </c>
      <c r="F3022" s="16">
        <f t="shared" si="97"/>
        <v>77150.119999999923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</row>
    <row r="3023" spans="1:26" ht="15.75" customHeight="1" x14ac:dyDescent="0.25">
      <c r="A3023" s="23" t="s">
        <v>1205</v>
      </c>
      <c r="B3023" s="23" t="s">
        <v>1205</v>
      </c>
      <c r="C3023" s="16" t="s">
        <v>1153</v>
      </c>
      <c r="D3023" s="16"/>
      <c r="E3023" s="217">
        <v>18333.330000000002</v>
      </c>
      <c r="F3023" s="16">
        <f t="shared" si="97"/>
        <v>58816.789999999921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</row>
    <row r="3024" spans="1:26" ht="15.75" customHeight="1" x14ac:dyDescent="0.25">
      <c r="A3024" s="23" t="s">
        <v>1759</v>
      </c>
      <c r="B3024" s="23" t="s">
        <v>761</v>
      </c>
      <c r="C3024" s="16" t="s">
        <v>1246</v>
      </c>
      <c r="D3024" s="16"/>
      <c r="E3024" s="217">
        <v>58816.79</v>
      </c>
      <c r="F3024" s="16">
        <f t="shared" si="97"/>
        <v>-8.0035533756017685E-11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</row>
    <row r="3025" spans="1:26" ht="15.75" customHeight="1" x14ac:dyDescent="0.25">
      <c r="A3025" s="23" t="s">
        <v>1206</v>
      </c>
      <c r="B3025" s="23" t="s">
        <v>1206</v>
      </c>
      <c r="C3025" s="16" t="s">
        <v>1153</v>
      </c>
      <c r="D3025" s="16"/>
      <c r="E3025" s="217">
        <v>13750</v>
      </c>
      <c r="F3025" s="16">
        <f t="shared" si="97"/>
        <v>-13750.00000000008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</row>
    <row r="3026" spans="1:26" ht="15.75" customHeight="1" x14ac:dyDescent="0.25">
      <c r="A3026" s="23" t="s">
        <v>1207</v>
      </c>
      <c r="B3026" s="23" t="s">
        <v>1207</v>
      </c>
      <c r="C3026" s="16" t="s">
        <v>1153</v>
      </c>
      <c r="D3026" s="16"/>
      <c r="E3026" s="217">
        <v>13750</v>
      </c>
      <c r="F3026" s="16">
        <f t="shared" si="97"/>
        <v>-27500.00000000008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</row>
    <row r="3027" spans="1:26" ht="15.75" customHeight="1" x14ac:dyDescent="0.25">
      <c r="A3027" s="23" t="s">
        <v>1208</v>
      </c>
      <c r="B3027" s="23" t="s">
        <v>1208</v>
      </c>
      <c r="C3027" s="16" t="s">
        <v>1153</v>
      </c>
      <c r="D3027" s="16"/>
      <c r="E3027" s="217">
        <v>13750</v>
      </c>
      <c r="F3027" s="16">
        <f t="shared" si="97"/>
        <v>-41250.00000000008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</row>
    <row r="3028" spans="1:26" ht="15.75" customHeight="1" x14ac:dyDescent="0.25">
      <c r="A3028" s="44" t="s">
        <v>1849</v>
      </c>
      <c r="B3028" s="44" t="s">
        <v>596</v>
      </c>
      <c r="C3028" s="52" t="s">
        <v>1850</v>
      </c>
      <c r="D3028" s="16">
        <v>150000</v>
      </c>
      <c r="E3028" s="217"/>
      <c r="F3028" s="16">
        <f t="shared" si="97"/>
        <v>108749.99999999991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</row>
    <row r="3029" spans="1:26" ht="15.75" customHeight="1" x14ac:dyDescent="0.25">
      <c r="A3029" s="23" t="s">
        <v>1851</v>
      </c>
      <c r="B3029" s="23" t="s">
        <v>761</v>
      </c>
      <c r="C3029" s="16" t="s">
        <v>1845</v>
      </c>
      <c r="D3029" s="16">
        <v>15000</v>
      </c>
      <c r="E3029" s="217"/>
      <c r="F3029" s="16">
        <f t="shared" si="97"/>
        <v>123749.99999999991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</row>
    <row r="3030" spans="1:26" ht="15.75" customHeight="1" x14ac:dyDescent="0.25">
      <c r="A3030" s="44" t="s">
        <v>1209</v>
      </c>
      <c r="B3030" s="44" t="s">
        <v>1209</v>
      </c>
      <c r="C3030" s="16" t="s">
        <v>1153</v>
      </c>
      <c r="D3030" s="16"/>
      <c r="E3030" s="217">
        <v>13750</v>
      </c>
      <c r="F3030" s="16">
        <f t="shared" si="97"/>
        <v>109999.99999999991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</row>
    <row r="3031" spans="1:26" ht="15.75" customHeight="1" x14ac:dyDescent="0.25">
      <c r="A3031" s="44" t="s">
        <v>1210</v>
      </c>
      <c r="B3031" s="44" t="s">
        <v>1210</v>
      </c>
      <c r="C3031" s="16" t="s">
        <v>1153</v>
      </c>
      <c r="D3031" s="16"/>
      <c r="E3031" s="217">
        <v>13750</v>
      </c>
      <c r="F3031" s="16">
        <f t="shared" si="97"/>
        <v>96249.999999999913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</row>
    <row r="3032" spans="1:26" ht="15.75" customHeight="1" x14ac:dyDescent="0.25">
      <c r="A3032" s="23" t="s">
        <v>1211</v>
      </c>
      <c r="B3032" s="23" t="s">
        <v>1211</v>
      </c>
      <c r="C3032" s="16" t="s">
        <v>1153</v>
      </c>
      <c r="D3032" s="16"/>
      <c r="E3032" s="217">
        <v>13750</v>
      </c>
      <c r="F3032" s="16">
        <f t="shared" si="97"/>
        <v>82499.999999999913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</row>
    <row r="3033" spans="1:26" ht="15.75" customHeight="1" x14ac:dyDescent="0.25">
      <c r="A3033" s="23" t="s">
        <v>1212</v>
      </c>
      <c r="B3033" s="23" t="s">
        <v>1212</v>
      </c>
      <c r="C3033" s="16" t="s">
        <v>1153</v>
      </c>
      <c r="D3033" s="16"/>
      <c r="E3033" s="217">
        <v>13750</v>
      </c>
      <c r="F3033" s="16">
        <f t="shared" si="97"/>
        <v>68749.999999999913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</row>
    <row r="3034" spans="1:26" ht="15.75" customHeight="1" x14ac:dyDescent="0.25">
      <c r="A3034" s="23" t="s">
        <v>1213</v>
      </c>
      <c r="B3034" s="23" t="s">
        <v>1213</v>
      </c>
      <c r="C3034" s="16" t="s">
        <v>1153</v>
      </c>
      <c r="D3034" s="16"/>
      <c r="E3034" s="217">
        <v>13750</v>
      </c>
      <c r="F3034" s="16">
        <f t="shared" si="97"/>
        <v>54999.999999999913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</row>
    <row r="3035" spans="1:26" ht="15.75" customHeight="1" x14ac:dyDescent="0.25">
      <c r="A3035" s="23" t="s">
        <v>1214</v>
      </c>
      <c r="B3035" s="23" t="s">
        <v>1214</v>
      </c>
      <c r="C3035" s="16" t="s">
        <v>1153</v>
      </c>
      <c r="D3035" s="16"/>
      <c r="E3035" s="217">
        <v>13750</v>
      </c>
      <c r="F3035" s="16">
        <f t="shared" si="97"/>
        <v>41249.999999999913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</row>
    <row r="3036" spans="1:26" ht="15.75" customHeight="1" x14ac:dyDescent="0.25">
      <c r="A3036" s="223">
        <v>44583</v>
      </c>
      <c r="B3036" s="223">
        <v>44583</v>
      </c>
      <c r="C3036" s="16" t="s">
        <v>1153</v>
      </c>
      <c r="D3036" s="16"/>
      <c r="E3036" s="230">
        <v>13750</v>
      </c>
      <c r="F3036" s="16">
        <f t="shared" si="97"/>
        <v>27499.999999999913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</row>
    <row r="3037" spans="1:26" ht="15.75" customHeight="1" x14ac:dyDescent="0.25">
      <c r="A3037" s="223">
        <v>44614</v>
      </c>
      <c r="B3037" s="223">
        <v>44614</v>
      </c>
      <c r="C3037" s="16" t="s">
        <v>1153</v>
      </c>
      <c r="D3037" s="16"/>
      <c r="E3037" s="230">
        <v>13750</v>
      </c>
      <c r="F3037" s="16">
        <f t="shared" si="97"/>
        <v>13749.999999999913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</row>
    <row r="3038" spans="1:26" ht="15.75" customHeight="1" x14ac:dyDescent="0.25">
      <c r="A3038" s="223">
        <v>44642</v>
      </c>
      <c r="B3038" s="223">
        <v>44642</v>
      </c>
      <c r="C3038" s="16" t="s">
        <v>1153</v>
      </c>
      <c r="D3038" s="16"/>
      <c r="E3038" s="230">
        <v>13750</v>
      </c>
      <c r="F3038" s="16">
        <f t="shared" si="97"/>
        <v>-8.7311491370201111E-11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</row>
    <row r="3039" spans="1:26" ht="15.75" customHeight="1" x14ac:dyDescent="0.25">
      <c r="A3039" s="40" t="s">
        <v>1002</v>
      </c>
      <c r="B3039" s="64" t="s">
        <v>596</v>
      </c>
      <c r="C3039" s="64" t="s">
        <v>157</v>
      </c>
      <c r="D3039" s="43">
        <v>300000</v>
      </c>
      <c r="E3039" s="217"/>
      <c r="F3039" s="16">
        <f t="shared" si="97"/>
        <v>299999.99999999988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</row>
    <row r="3040" spans="1:26" ht="15.75" customHeight="1" x14ac:dyDescent="0.25">
      <c r="A3040" s="40" t="s">
        <v>1002</v>
      </c>
      <c r="B3040" s="23" t="s">
        <v>761</v>
      </c>
      <c r="C3040" s="43" t="s">
        <v>1852</v>
      </c>
      <c r="D3040" s="43">
        <v>30000</v>
      </c>
      <c r="E3040" s="217"/>
      <c r="F3040" s="16">
        <f t="shared" si="97"/>
        <v>329999.99999999988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</row>
    <row r="3041" spans="1:26" ht="15.75" customHeight="1" x14ac:dyDescent="0.25">
      <c r="A3041" s="24" t="s">
        <v>1292</v>
      </c>
      <c r="B3041" s="24" t="s">
        <v>1292</v>
      </c>
      <c r="C3041" s="16" t="s">
        <v>1153</v>
      </c>
      <c r="D3041" s="16"/>
      <c r="E3041" s="230">
        <v>27500</v>
      </c>
      <c r="F3041" s="16">
        <f t="shared" si="97"/>
        <v>302499.99999999988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</row>
    <row r="3042" spans="1:26" ht="15.75" customHeight="1" x14ac:dyDescent="0.25">
      <c r="A3042" s="238">
        <v>44835</v>
      </c>
      <c r="B3042" s="238">
        <v>44835</v>
      </c>
      <c r="C3042" s="13" t="s">
        <v>1153</v>
      </c>
      <c r="D3042" s="16"/>
      <c r="E3042" s="230">
        <v>27500</v>
      </c>
      <c r="F3042" s="16">
        <f t="shared" si="97"/>
        <v>274999.99999999988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</row>
    <row r="3043" spans="1:26" ht="15.75" customHeight="1" x14ac:dyDescent="0.25">
      <c r="A3043" s="238">
        <v>44866</v>
      </c>
      <c r="B3043" s="238">
        <v>44866</v>
      </c>
      <c r="C3043" s="13" t="s">
        <v>1153</v>
      </c>
      <c r="D3043" s="16"/>
      <c r="E3043" s="230">
        <v>27500</v>
      </c>
      <c r="F3043" s="16">
        <f t="shared" si="97"/>
        <v>247499.99999999988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</row>
    <row r="3044" spans="1:26" ht="15.75" customHeight="1" x14ac:dyDescent="0.25">
      <c r="A3044" s="238">
        <v>44896</v>
      </c>
      <c r="B3044" s="238">
        <v>44896</v>
      </c>
      <c r="C3044" s="13" t="s">
        <v>1153</v>
      </c>
      <c r="D3044" s="16"/>
      <c r="E3044" s="230">
        <v>27550</v>
      </c>
      <c r="F3044" s="16">
        <f t="shared" si="97"/>
        <v>219949.99999999988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</row>
    <row r="3045" spans="1:26" ht="15.75" customHeight="1" x14ac:dyDescent="0.25">
      <c r="A3045" s="23"/>
      <c r="B3045" s="23"/>
      <c r="C3045" s="16"/>
      <c r="D3045" s="16"/>
      <c r="E3045" s="217"/>
      <c r="F3045" s="16">
        <f t="shared" si="97"/>
        <v>219949.99999999988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</row>
    <row r="3046" spans="1:26" ht="15.75" customHeight="1" x14ac:dyDescent="0.25">
      <c r="A3046" s="23"/>
      <c r="B3046" s="23"/>
      <c r="C3046" s="16"/>
      <c r="D3046" s="16"/>
      <c r="E3046" s="217"/>
      <c r="F3046" s="16">
        <f t="shared" si="97"/>
        <v>219949.99999999988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</row>
    <row r="3047" spans="1:26" ht="15.75" customHeight="1" x14ac:dyDescent="0.25">
      <c r="A3047" s="23"/>
      <c r="B3047" s="23"/>
      <c r="C3047" s="16"/>
      <c r="D3047" s="16"/>
      <c r="E3047" s="217"/>
      <c r="F3047" s="16">
        <f t="shared" si="97"/>
        <v>219949.99999999988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</row>
    <row r="3048" spans="1:26" ht="15.75" customHeight="1" x14ac:dyDescent="0.25">
      <c r="A3048" s="23"/>
      <c r="B3048" s="23"/>
      <c r="C3048" s="16"/>
      <c r="D3048" s="16"/>
      <c r="E3048" s="217"/>
      <c r="F3048" s="16">
        <f t="shared" si="97"/>
        <v>219949.99999999988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</row>
    <row r="3049" spans="1:26" ht="15.75" customHeight="1" x14ac:dyDescent="0.25">
      <c r="A3049" s="23"/>
      <c r="B3049" s="23"/>
      <c r="C3049" s="16"/>
      <c r="D3049" s="16"/>
      <c r="E3049" s="217"/>
      <c r="F3049" s="16">
        <f t="shared" si="97"/>
        <v>219949.99999999988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</row>
    <row r="3050" spans="1:26" ht="15.75" customHeight="1" x14ac:dyDescent="0.25">
      <c r="A3050" s="23"/>
      <c r="B3050" s="23"/>
      <c r="C3050" s="16"/>
      <c r="D3050" s="16"/>
      <c r="E3050" s="217"/>
      <c r="F3050" s="16">
        <f t="shared" si="97"/>
        <v>219949.99999999988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</row>
    <row r="3051" spans="1:26" ht="15.75" customHeight="1" x14ac:dyDescent="0.25">
      <c r="A3051" s="23"/>
      <c r="B3051" s="23"/>
      <c r="C3051" s="16"/>
      <c r="D3051" s="16"/>
      <c r="E3051" s="217"/>
      <c r="F3051" s="16">
        <f t="shared" si="97"/>
        <v>219949.99999999988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</row>
    <row r="3052" spans="1:26" ht="15.75" customHeight="1" x14ac:dyDescent="0.25">
      <c r="A3052" s="23"/>
      <c r="B3052" s="23"/>
      <c r="C3052" s="16"/>
      <c r="D3052" s="16"/>
      <c r="E3052" s="217"/>
      <c r="F3052" s="16">
        <f t="shared" si="97"/>
        <v>219949.99999999988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</row>
    <row r="3053" spans="1:26" ht="15.75" customHeight="1" x14ac:dyDescent="0.25">
      <c r="A3053" s="23"/>
      <c r="B3053" s="23"/>
      <c r="C3053" s="16"/>
      <c r="D3053" s="16"/>
      <c r="E3053" s="217"/>
      <c r="F3053" s="16">
        <f t="shared" si="97"/>
        <v>219949.99999999988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</row>
    <row r="3054" spans="1:26" ht="15.75" customHeight="1" x14ac:dyDescent="0.25">
      <c r="A3054" s="23"/>
      <c r="B3054" s="23"/>
      <c r="C3054" s="16"/>
      <c r="D3054" s="16"/>
      <c r="E3054" s="217"/>
      <c r="F3054" s="16">
        <f t="shared" si="97"/>
        <v>219949.99999999988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</row>
    <row r="3055" spans="1:26" ht="15.75" customHeight="1" x14ac:dyDescent="0.25">
      <c r="A3055" s="23"/>
      <c r="B3055" s="23"/>
      <c r="C3055" s="16"/>
      <c r="D3055" s="16"/>
      <c r="E3055" s="217"/>
      <c r="F3055" s="16">
        <f t="shared" si="97"/>
        <v>219949.99999999988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</row>
    <row r="3056" spans="1:26" ht="15.75" customHeight="1" x14ac:dyDescent="0.25">
      <c r="A3056" s="23"/>
      <c r="B3056" s="23"/>
      <c r="C3056" s="16"/>
      <c r="D3056" s="16"/>
      <c r="E3056" s="217"/>
      <c r="F3056" s="16">
        <f t="shared" si="97"/>
        <v>219949.99999999988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</row>
    <row r="3057" spans="1:26" ht="15.75" customHeight="1" x14ac:dyDescent="0.25">
      <c r="A3057" s="23"/>
      <c r="B3057" s="23"/>
      <c r="C3057" s="16"/>
      <c r="D3057" s="16"/>
      <c r="E3057" s="217">
        <f>SUM(E2995:E3016)</f>
        <v>256666.56000000011</v>
      </c>
      <c r="F3057" s="16"/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</row>
    <row r="3058" spans="1:26" ht="15.75" customHeight="1" x14ac:dyDescent="0.25">
      <c r="A3058" s="23"/>
      <c r="B3058" s="23"/>
      <c r="C3058" s="16"/>
      <c r="D3058" s="16"/>
      <c r="E3058" s="222" t="s">
        <v>12</v>
      </c>
      <c r="F3058" s="218">
        <f>F3056</f>
        <v>219949.99999999988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</row>
    <row r="3059" spans="1:26" ht="15.75" customHeight="1" x14ac:dyDescent="0.25">
      <c r="A3059" s="23"/>
      <c r="B3059" s="23"/>
      <c r="C3059" s="16"/>
      <c r="D3059" s="16"/>
      <c r="E3059" s="217"/>
      <c r="F3059" s="218"/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</row>
    <row r="3060" spans="1:26" ht="15.75" customHeight="1" x14ac:dyDescent="0.25">
      <c r="A3060" s="23"/>
      <c r="B3060" s="23"/>
      <c r="C3060" s="16"/>
      <c r="D3060" s="259"/>
      <c r="E3060" s="217"/>
      <c r="F3060" s="218"/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</row>
    <row r="3061" spans="1:26" ht="15.75" customHeight="1" x14ac:dyDescent="0.25">
      <c r="A3061" s="23"/>
      <c r="B3061" s="23"/>
      <c r="C3061" s="218" t="s">
        <v>1146</v>
      </c>
      <c r="E3061" s="217"/>
      <c r="F3061" s="16"/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</row>
    <row r="3062" spans="1:26" ht="15.75" customHeight="1" x14ac:dyDescent="0.25">
      <c r="A3062" s="219" t="s">
        <v>1147</v>
      </c>
      <c r="B3062" s="23"/>
      <c r="C3062" s="219" t="s">
        <v>1853</v>
      </c>
      <c r="D3062" s="218" t="s">
        <v>1149</v>
      </c>
      <c r="E3062" s="222" t="s">
        <v>1353</v>
      </c>
      <c r="F3062" s="16"/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</row>
    <row r="3063" spans="1:26" ht="15.75" customHeight="1" x14ac:dyDescent="0.25">
      <c r="A3063" s="219" t="s">
        <v>549</v>
      </c>
      <c r="B3063" s="219" t="s">
        <v>550</v>
      </c>
      <c r="C3063" s="221" t="s">
        <v>551</v>
      </c>
      <c r="D3063" s="221" t="s">
        <v>552</v>
      </c>
      <c r="E3063" s="222" t="s">
        <v>553</v>
      </c>
      <c r="F3063" s="221" t="s">
        <v>554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</row>
    <row r="3064" spans="1:26" ht="15.75" customHeight="1" x14ac:dyDescent="0.25">
      <c r="A3064" s="225">
        <v>43528</v>
      </c>
      <c r="B3064" s="44" t="s">
        <v>593</v>
      </c>
      <c r="C3064" s="52" t="s">
        <v>1854</v>
      </c>
      <c r="D3064" s="16">
        <v>100000</v>
      </c>
      <c r="E3064" s="217"/>
      <c r="F3064" s="16">
        <f>D3064</f>
        <v>100000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</row>
    <row r="3065" spans="1:26" ht="15.75" customHeight="1" x14ac:dyDescent="0.25">
      <c r="A3065" s="225">
        <v>43528</v>
      </c>
      <c r="B3065" s="23" t="s">
        <v>761</v>
      </c>
      <c r="C3065" s="16" t="s">
        <v>1855</v>
      </c>
      <c r="D3065" s="16">
        <v>10000</v>
      </c>
      <c r="E3065" s="217"/>
      <c r="F3065" s="16">
        <f t="shared" ref="F3065:F3110" si="98">F3064+D3065-E3065</f>
        <v>110000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</row>
    <row r="3066" spans="1:26" ht="15.75" customHeight="1" x14ac:dyDescent="0.25">
      <c r="A3066" s="23" t="s">
        <v>1176</v>
      </c>
      <c r="B3066" s="23" t="s">
        <v>4</v>
      </c>
      <c r="C3066" s="16" t="s">
        <v>1153</v>
      </c>
      <c r="D3066" s="16"/>
      <c r="E3066" s="217">
        <v>9166.66</v>
      </c>
      <c r="F3066" s="16">
        <f t="shared" si="98"/>
        <v>100833.34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</row>
    <row r="3067" spans="1:26" ht="15.75" customHeight="1" x14ac:dyDescent="0.25">
      <c r="A3067" s="23" t="s">
        <v>1232</v>
      </c>
      <c r="B3067" s="23" t="s">
        <v>512</v>
      </c>
      <c r="C3067" s="16" t="s">
        <v>1153</v>
      </c>
      <c r="D3067" s="16"/>
      <c r="E3067" s="217">
        <v>9166.66</v>
      </c>
      <c r="F3067" s="16">
        <f t="shared" si="98"/>
        <v>91666.68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</row>
    <row r="3068" spans="1:26" ht="15.75" customHeight="1" x14ac:dyDescent="0.25">
      <c r="A3068" s="44" t="s">
        <v>1178</v>
      </c>
      <c r="B3068" s="44" t="s">
        <v>6</v>
      </c>
      <c r="C3068" s="16" t="s">
        <v>1153</v>
      </c>
      <c r="D3068" s="16"/>
      <c r="E3068" s="217">
        <v>9166.66</v>
      </c>
      <c r="F3068" s="16">
        <f t="shared" si="98"/>
        <v>82500.01999999999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</row>
    <row r="3069" spans="1:26" ht="15.75" customHeight="1" x14ac:dyDescent="0.25">
      <c r="A3069" s="23" t="s">
        <v>1182</v>
      </c>
      <c r="B3069" s="23" t="s">
        <v>515</v>
      </c>
      <c r="C3069" s="16" t="s">
        <v>1153</v>
      </c>
      <c r="D3069" s="16"/>
      <c r="E3069" s="217">
        <v>9166.66</v>
      </c>
      <c r="F3069" s="16">
        <f t="shared" si="98"/>
        <v>73333.359999999986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</row>
    <row r="3070" spans="1:26" ht="15.75" customHeight="1" x14ac:dyDescent="0.25">
      <c r="A3070" s="23" t="s">
        <v>1183</v>
      </c>
      <c r="B3070" s="23" t="s">
        <v>516</v>
      </c>
      <c r="C3070" s="16" t="s">
        <v>1153</v>
      </c>
      <c r="D3070" s="16"/>
      <c r="E3070" s="217">
        <v>9166.66</v>
      </c>
      <c r="F3070" s="16">
        <f t="shared" si="98"/>
        <v>64166.699999999983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</row>
    <row r="3071" spans="1:26" ht="15.75" customHeight="1" x14ac:dyDescent="0.25">
      <c r="A3071" s="23" t="s">
        <v>1185</v>
      </c>
      <c r="B3071" s="23" t="s">
        <v>1186</v>
      </c>
      <c r="C3071" s="16" t="s">
        <v>1153</v>
      </c>
      <c r="D3071" s="16"/>
      <c r="E3071" s="217">
        <v>9166.66</v>
      </c>
      <c r="F3071" s="16">
        <f t="shared" si="98"/>
        <v>55000.039999999979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</row>
    <row r="3072" spans="1:26" ht="15.75" customHeight="1" x14ac:dyDescent="0.25">
      <c r="A3072" s="23" t="s">
        <v>1234</v>
      </c>
      <c r="B3072" s="23" t="s">
        <v>1202</v>
      </c>
      <c r="C3072" s="16" t="s">
        <v>1153</v>
      </c>
      <c r="D3072" s="16"/>
      <c r="E3072" s="217">
        <v>9166.66</v>
      </c>
      <c r="F3072" s="16">
        <f t="shared" si="98"/>
        <v>45833.379999999976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</row>
    <row r="3073" spans="1:26" ht="15.75" customHeight="1" x14ac:dyDescent="0.25">
      <c r="A3073" s="23" t="s">
        <v>1535</v>
      </c>
      <c r="B3073" s="23" t="s">
        <v>1152</v>
      </c>
      <c r="C3073" s="16" t="s">
        <v>1153</v>
      </c>
      <c r="D3073" s="16"/>
      <c r="E3073" s="217">
        <v>9166.66</v>
      </c>
      <c r="F3073" s="16">
        <f t="shared" si="98"/>
        <v>36666.719999999972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</row>
    <row r="3074" spans="1:26" ht="15.75" customHeight="1" x14ac:dyDescent="0.25">
      <c r="A3074" s="23" t="s">
        <v>1482</v>
      </c>
      <c r="B3074" s="23" t="s">
        <v>1155</v>
      </c>
      <c r="C3074" s="16" t="s">
        <v>1153</v>
      </c>
      <c r="D3074" s="16"/>
      <c r="E3074" s="217">
        <v>9166.66</v>
      </c>
      <c r="F3074" s="16">
        <f t="shared" si="98"/>
        <v>27500.059999999972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</row>
    <row r="3075" spans="1:26" ht="15.75" customHeight="1" x14ac:dyDescent="0.25">
      <c r="A3075" s="23" t="s">
        <v>1190</v>
      </c>
      <c r="B3075" s="23" t="s">
        <v>1157</v>
      </c>
      <c r="C3075" s="16" t="s">
        <v>1153</v>
      </c>
      <c r="D3075" s="157"/>
      <c r="E3075" s="217">
        <v>9166.66</v>
      </c>
      <c r="F3075" s="16">
        <f t="shared" si="98"/>
        <v>18333.399999999972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</row>
    <row r="3076" spans="1:26" ht="15.75" customHeight="1" x14ac:dyDescent="0.25">
      <c r="A3076" s="23" t="s">
        <v>1197</v>
      </c>
      <c r="B3076" s="23" t="s">
        <v>1167</v>
      </c>
      <c r="C3076" s="16" t="s">
        <v>1153</v>
      </c>
      <c r="D3076" s="16"/>
      <c r="E3076" s="217">
        <v>9166.66</v>
      </c>
      <c r="F3076" s="16">
        <f t="shared" si="98"/>
        <v>9166.7399999999725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</row>
    <row r="3077" spans="1:26" ht="15.75" customHeight="1" x14ac:dyDescent="0.25">
      <c r="A3077" s="44" t="s">
        <v>1856</v>
      </c>
      <c r="B3077" s="44" t="s">
        <v>596</v>
      </c>
      <c r="C3077" s="52" t="s">
        <v>106</v>
      </c>
      <c r="E3077" s="16">
        <v>9166.66</v>
      </c>
      <c r="F3077" s="16">
        <f t="shared" si="98"/>
        <v>7.9999999972642399E-2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</row>
    <row r="3078" spans="1:26" ht="15.75" customHeight="1" x14ac:dyDescent="0.25">
      <c r="A3078" s="23" t="s">
        <v>1201</v>
      </c>
      <c r="B3078" s="23"/>
      <c r="C3078" s="16" t="s">
        <v>1246</v>
      </c>
      <c r="D3078" s="157"/>
      <c r="E3078" s="217">
        <v>18333.400000000001</v>
      </c>
      <c r="F3078" s="16">
        <f t="shared" si="98"/>
        <v>-18333.320000000029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</row>
    <row r="3079" spans="1:26" ht="15.75" customHeight="1" x14ac:dyDescent="0.25">
      <c r="A3079" s="44" t="s">
        <v>1857</v>
      </c>
      <c r="B3079" s="44" t="s">
        <v>596</v>
      </c>
      <c r="C3079" s="52" t="s">
        <v>1858</v>
      </c>
      <c r="D3079" s="16">
        <v>50000</v>
      </c>
      <c r="E3079" s="217"/>
      <c r="F3079" s="16">
        <f t="shared" si="98"/>
        <v>31666.679999999971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</row>
    <row r="3080" spans="1:26" ht="15.75" customHeight="1" x14ac:dyDescent="0.25">
      <c r="A3080" s="23" t="s">
        <v>1857</v>
      </c>
      <c r="B3080" s="23" t="s">
        <v>761</v>
      </c>
      <c r="C3080" s="16" t="s">
        <v>1855</v>
      </c>
      <c r="D3080" s="297">
        <v>5000</v>
      </c>
      <c r="E3080" s="217"/>
      <c r="F3080" s="16">
        <f t="shared" si="98"/>
        <v>36666.679999999971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</row>
    <row r="3081" spans="1:26" ht="15.75" customHeight="1" x14ac:dyDescent="0.25">
      <c r="A3081" s="23" t="s">
        <v>1208</v>
      </c>
      <c r="B3081" s="23" t="s">
        <v>1208</v>
      </c>
      <c r="C3081" s="16" t="s">
        <v>1153</v>
      </c>
      <c r="D3081" s="16"/>
      <c r="E3081" s="217">
        <v>6111.11</v>
      </c>
      <c r="F3081" s="16">
        <f t="shared" si="98"/>
        <v>30555.569999999971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</row>
    <row r="3082" spans="1:26" ht="15.75" customHeight="1" x14ac:dyDescent="0.25">
      <c r="A3082" s="23" t="s">
        <v>1206</v>
      </c>
      <c r="B3082" s="23" t="s">
        <v>1206</v>
      </c>
      <c r="C3082" s="16" t="s">
        <v>1153</v>
      </c>
      <c r="D3082" s="16"/>
      <c r="E3082" s="217">
        <v>6111.11</v>
      </c>
      <c r="F3082" s="16">
        <f t="shared" si="98"/>
        <v>24444.45999999997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</row>
    <row r="3083" spans="1:26" ht="15.75" customHeight="1" x14ac:dyDescent="0.25">
      <c r="A3083" s="23" t="s">
        <v>1207</v>
      </c>
      <c r="B3083" s="23" t="s">
        <v>1207</v>
      </c>
      <c r="C3083" s="16" t="s">
        <v>1153</v>
      </c>
      <c r="D3083" s="226"/>
      <c r="E3083" s="217">
        <v>6111.11</v>
      </c>
      <c r="F3083" s="16">
        <f t="shared" si="98"/>
        <v>18333.349999999969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</row>
    <row r="3084" spans="1:26" ht="15.75" customHeight="1" x14ac:dyDescent="0.25">
      <c r="A3084" s="231">
        <v>44475</v>
      </c>
      <c r="B3084" s="23"/>
      <c r="C3084" s="16" t="s">
        <v>1246</v>
      </c>
      <c r="D3084" s="157"/>
      <c r="E3084" s="217">
        <v>48888.89</v>
      </c>
      <c r="F3084" s="16">
        <f t="shared" si="98"/>
        <v>-30555.54000000003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</row>
    <row r="3085" spans="1:26" ht="15.75" customHeight="1" x14ac:dyDescent="0.25">
      <c r="A3085" s="225">
        <v>44475</v>
      </c>
      <c r="B3085" s="44" t="s">
        <v>596</v>
      </c>
      <c r="C3085" s="52" t="s">
        <v>1858</v>
      </c>
      <c r="D3085" s="16">
        <v>50000</v>
      </c>
      <c r="E3085" s="217"/>
      <c r="F3085" s="16">
        <f t="shared" si="98"/>
        <v>19444.45999999997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</row>
    <row r="3086" spans="1:26" ht="15.75" customHeight="1" x14ac:dyDescent="0.25">
      <c r="A3086" s="231">
        <v>44475</v>
      </c>
      <c r="B3086" s="23" t="s">
        <v>761</v>
      </c>
      <c r="C3086" s="16" t="s">
        <v>1855</v>
      </c>
      <c r="D3086" s="16">
        <v>5000</v>
      </c>
      <c r="E3086" s="217"/>
      <c r="F3086" s="16">
        <f t="shared" si="98"/>
        <v>24444.45999999997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</row>
    <row r="3087" spans="1:26" ht="15.75" customHeight="1" x14ac:dyDescent="0.25">
      <c r="A3087" s="23" t="s">
        <v>1627</v>
      </c>
      <c r="B3087" s="23" t="s">
        <v>1165</v>
      </c>
      <c r="C3087" s="16" t="s">
        <v>1153</v>
      </c>
      <c r="D3087" s="226"/>
      <c r="E3087" s="217">
        <v>6111.11</v>
      </c>
      <c r="F3087" s="16">
        <f t="shared" si="98"/>
        <v>18333.349999999969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</row>
    <row r="3088" spans="1:26" ht="15.75" customHeight="1" x14ac:dyDescent="0.25">
      <c r="A3088" s="44" t="s">
        <v>1859</v>
      </c>
      <c r="B3088" s="44" t="s">
        <v>596</v>
      </c>
      <c r="C3088" s="52" t="s">
        <v>106</v>
      </c>
      <c r="D3088" s="226"/>
      <c r="E3088" s="217">
        <v>10000</v>
      </c>
      <c r="F3088" s="16">
        <f t="shared" si="98"/>
        <v>8333.3499999999694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</row>
    <row r="3089" spans="1:26" ht="15.75" customHeight="1" x14ac:dyDescent="0.25">
      <c r="A3089" s="44" t="s">
        <v>1860</v>
      </c>
      <c r="B3089" s="44" t="s">
        <v>596</v>
      </c>
      <c r="C3089" s="52" t="s">
        <v>106</v>
      </c>
      <c r="D3089" s="16">
        <v>60000</v>
      </c>
      <c r="E3089" s="217"/>
      <c r="F3089" s="16">
        <f t="shared" si="98"/>
        <v>68333.349999999977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</row>
    <row r="3090" spans="1:26" ht="15.75" customHeight="1" x14ac:dyDescent="0.25">
      <c r="A3090" s="23" t="s">
        <v>1860</v>
      </c>
      <c r="B3090" s="23" t="s">
        <v>761</v>
      </c>
      <c r="C3090" s="16" t="s">
        <v>1855</v>
      </c>
      <c r="D3090" s="16">
        <v>6000</v>
      </c>
      <c r="E3090" s="217"/>
      <c r="F3090" s="16">
        <f t="shared" si="98"/>
        <v>74333.349999999977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</row>
    <row r="3091" spans="1:26" ht="15.75" customHeight="1" x14ac:dyDescent="0.25">
      <c r="A3091" s="23" t="s">
        <v>1167</v>
      </c>
      <c r="B3091" s="23" t="s">
        <v>1167</v>
      </c>
      <c r="C3091" s="16" t="s">
        <v>1153</v>
      </c>
      <c r="E3091" s="217">
        <v>6111.11</v>
      </c>
      <c r="F3091" s="16">
        <f t="shared" si="98"/>
        <v>68222.239999999976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</row>
    <row r="3092" spans="1:26" ht="15.75" customHeight="1" x14ac:dyDescent="0.25">
      <c r="A3092" s="23" t="s">
        <v>1629</v>
      </c>
      <c r="B3092" s="23" t="s">
        <v>1629</v>
      </c>
      <c r="C3092" s="16" t="s">
        <v>1153</v>
      </c>
      <c r="D3092" s="259"/>
      <c r="E3092" s="217">
        <v>6111.11</v>
      </c>
      <c r="F3092" s="16">
        <f t="shared" si="98"/>
        <v>62111.129999999976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</row>
    <row r="3093" spans="1:26" ht="15.75" customHeight="1" x14ac:dyDescent="0.25">
      <c r="A3093" s="23" t="s">
        <v>1184</v>
      </c>
      <c r="B3093" s="23" t="s">
        <v>1184</v>
      </c>
      <c r="C3093" s="16" t="s">
        <v>1153</v>
      </c>
      <c r="D3093" s="16"/>
      <c r="E3093" s="217">
        <v>6111.11</v>
      </c>
      <c r="F3093" s="16">
        <f t="shared" si="98"/>
        <v>56000.019999999975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</row>
    <row r="3094" spans="1:26" ht="15.75" customHeight="1" x14ac:dyDescent="0.25">
      <c r="A3094" s="23" t="s">
        <v>1186</v>
      </c>
      <c r="B3094" s="23" t="s">
        <v>1186</v>
      </c>
      <c r="C3094" s="16" t="s">
        <v>1153</v>
      </c>
      <c r="D3094" s="16"/>
      <c r="E3094" s="217">
        <v>6111.11</v>
      </c>
      <c r="F3094" s="16">
        <f t="shared" si="98"/>
        <v>49888.909999999974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</row>
    <row r="3095" spans="1:26" ht="15.75" customHeight="1" x14ac:dyDescent="0.25">
      <c r="A3095" s="23" t="s">
        <v>1202</v>
      </c>
      <c r="B3095" s="23" t="s">
        <v>1202</v>
      </c>
      <c r="C3095" s="16" t="s">
        <v>1153</v>
      </c>
      <c r="D3095" s="16"/>
      <c r="E3095" s="217">
        <v>6111.11</v>
      </c>
      <c r="F3095" s="16">
        <f t="shared" si="98"/>
        <v>43777.799999999974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</row>
    <row r="3096" spans="1:26" ht="15.75" customHeight="1" x14ac:dyDescent="0.25">
      <c r="A3096" s="271">
        <v>44583</v>
      </c>
      <c r="B3096" s="271">
        <v>44583</v>
      </c>
      <c r="C3096" s="16" t="s">
        <v>1153</v>
      </c>
      <c r="D3096" s="16"/>
      <c r="E3096" s="230">
        <v>6600</v>
      </c>
      <c r="F3096" s="16">
        <f t="shared" si="98"/>
        <v>37177.799999999974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</row>
    <row r="3097" spans="1:26" ht="15.75" customHeight="1" x14ac:dyDescent="0.25">
      <c r="A3097" s="271">
        <v>44614</v>
      </c>
      <c r="B3097" s="271">
        <v>44614</v>
      </c>
      <c r="C3097" s="16" t="s">
        <v>1153</v>
      </c>
      <c r="D3097" s="16"/>
      <c r="E3097" s="230">
        <v>6600</v>
      </c>
      <c r="F3097" s="16">
        <f t="shared" si="98"/>
        <v>30577.799999999974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</row>
    <row r="3098" spans="1:26" ht="15.75" customHeight="1" x14ac:dyDescent="0.25">
      <c r="A3098" s="271">
        <v>44642</v>
      </c>
      <c r="B3098" s="271">
        <v>44642</v>
      </c>
      <c r="C3098" s="16" t="s">
        <v>1153</v>
      </c>
      <c r="D3098" s="16"/>
      <c r="E3098" s="230">
        <v>6600</v>
      </c>
      <c r="F3098" s="16">
        <f t="shared" si="98"/>
        <v>23977.799999999974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</row>
    <row r="3099" spans="1:26" ht="15.75" customHeight="1" x14ac:dyDescent="0.25">
      <c r="A3099" s="271">
        <v>44673</v>
      </c>
      <c r="B3099" s="271">
        <v>44673</v>
      </c>
      <c r="C3099" s="16" t="s">
        <v>1153</v>
      </c>
      <c r="D3099" s="16"/>
      <c r="E3099" s="230">
        <v>6600</v>
      </c>
      <c r="F3099" s="16">
        <f t="shared" si="98"/>
        <v>17377.799999999974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</row>
    <row r="3100" spans="1:26" ht="15.75" customHeight="1" x14ac:dyDescent="0.25">
      <c r="A3100" s="229">
        <v>44682</v>
      </c>
      <c r="B3100" s="229">
        <v>44682</v>
      </c>
      <c r="C3100" s="16" t="s">
        <v>1153</v>
      </c>
      <c r="D3100" s="16"/>
      <c r="E3100" s="230">
        <v>6600</v>
      </c>
      <c r="F3100" s="16">
        <f t="shared" si="98"/>
        <v>10777.799999999974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</row>
    <row r="3101" spans="1:26" ht="15.75" customHeight="1" x14ac:dyDescent="0.25">
      <c r="A3101" s="228">
        <v>44713</v>
      </c>
      <c r="B3101" s="228">
        <v>44713</v>
      </c>
      <c r="C3101" s="16" t="s">
        <v>1153</v>
      </c>
      <c r="D3101" s="16"/>
      <c r="E3101" s="230">
        <v>6600</v>
      </c>
      <c r="F3101" s="16">
        <f t="shared" si="98"/>
        <v>4177.7999999999738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</row>
    <row r="3102" spans="1:26" ht="15.75" customHeight="1" x14ac:dyDescent="0.25">
      <c r="A3102" s="228">
        <v>44743</v>
      </c>
      <c r="B3102" s="228">
        <v>44743</v>
      </c>
      <c r="C3102" s="16" t="s">
        <v>1153</v>
      </c>
      <c r="D3102" s="16"/>
      <c r="E3102" s="230">
        <v>6600</v>
      </c>
      <c r="F3102" s="16">
        <f t="shared" si="98"/>
        <v>-2422.2000000000262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</row>
    <row r="3103" spans="1:26" ht="15.75" customHeight="1" x14ac:dyDescent="0.25">
      <c r="A3103" s="228">
        <v>44774</v>
      </c>
      <c r="B3103" s="228">
        <v>44774</v>
      </c>
      <c r="C3103" s="16" t="s">
        <v>1153</v>
      </c>
      <c r="D3103" s="16"/>
      <c r="E3103" s="230">
        <v>6600</v>
      </c>
      <c r="F3103" s="16">
        <f t="shared" si="98"/>
        <v>-9022.2000000000262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</row>
    <row r="3104" spans="1:26" ht="15.75" customHeight="1" x14ac:dyDescent="0.25">
      <c r="A3104" s="40" t="s">
        <v>726</v>
      </c>
      <c r="B3104" s="64" t="s">
        <v>596</v>
      </c>
      <c r="C3104" s="64" t="s">
        <v>106</v>
      </c>
      <c r="D3104" s="16"/>
      <c r="E3104" s="230">
        <v>3250</v>
      </c>
      <c r="F3104" s="16">
        <f t="shared" si="98"/>
        <v>-12272.200000000026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</row>
    <row r="3105" spans="1:26" ht="15.75" customHeight="1" x14ac:dyDescent="0.25">
      <c r="A3105" s="40" t="s">
        <v>1028</v>
      </c>
      <c r="B3105" s="64" t="s">
        <v>596</v>
      </c>
      <c r="C3105" s="64" t="s">
        <v>106</v>
      </c>
      <c r="D3105" s="43">
        <v>60000</v>
      </c>
      <c r="E3105" s="217"/>
      <c r="F3105" s="16">
        <f t="shared" si="98"/>
        <v>47727.799999999974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</row>
    <row r="3106" spans="1:26" ht="15.75" customHeight="1" x14ac:dyDescent="0.25">
      <c r="A3106" s="40" t="s">
        <v>1028</v>
      </c>
      <c r="B3106" s="23" t="s">
        <v>761</v>
      </c>
      <c r="C3106" s="43" t="s">
        <v>1861</v>
      </c>
      <c r="D3106" s="43">
        <v>6000</v>
      </c>
      <c r="E3106" s="217"/>
      <c r="F3106" s="16">
        <f t="shared" si="98"/>
        <v>53727.799999999974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</row>
    <row r="3107" spans="1:26" ht="15.75" customHeight="1" x14ac:dyDescent="0.25">
      <c r="A3107" s="268">
        <v>45191</v>
      </c>
      <c r="B3107" s="269">
        <v>45191</v>
      </c>
      <c r="C3107" s="16" t="s">
        <v>1153</v>
      </c>
      <c r="D3107" s="259"/>
      <c r="E3107" s="224">
        <v>6600</v>
      </c>
      <c r="F3107" s="16">
        <f t="shared" si="98"/>
        <v>47127.799999999974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</row>
    <row r="3108" spans="1:26" ht="15.75" customHeight="1" x14ac:dyDescent="0.25">
      <c r="A3108" s="268">
        <v>45221</v>
      </c>
      <c r="B3108" s="269">
        <v>45221</v>
      </c>
      <c r="C3108" s="16" t="s">
        <v>1153</v>
      </c>
      <c r="E3108" s="224">
        <v>6600</v>
      </c>
      <c r="F3108" s="16">
        <f t="shared" si="98"/>
        <v>40527.799999999974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</row>
    <row r="3109" spans="1:26" ht="15.75" customHeight="1" x14ac:dyDescent="0.25">
      <c r="A3109" s="268">
        <v>45252</v>
      </c>
      <c r="B3109" s="269">
        <v>45252</v>
      </c>
      <c r="C3109" s="16" t="s">
        <v>1153</v>
      </c>
      <c r="D3109" s="16"/>
      <c r="E3109" s="224">
        <v>6600</v>
      </c>
      <c r="F3109" s="16">
        <f t="shared" si="98"/>
        <v>33927.799999999974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</row>
    <row r="3110" spans="1:26" ht="15.75" customHeight="1" x14ac:dyDescent="0.25">
      <c r="A3110" s="268">
        <v>45282</v>
      </c>
      <c r="B3110" s="269">
        <v>45282</v>
      </c>
      <c r="C3110" s="16" t="s">
        <v>1153</v>
      </c>
      <c r="D3110" s="16"/>
      <c r="E3110" s="224">
        <v>6600</v>
      </c>
      <c r="F3110" s="16">
        <f t="shared" si="98"/>
        <v>27327.799999999974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</row>
    <row r="3111" spans="1:26" ht="15.75" customHeight="1" x14ac:dyDescent="0.25">
      <c r="A3111" s="23"/>
      <c r="B3111" s="23"/>
      <c r="C3111" s="16"/>
      <c r="D3111" s="16"/>
      <c r="E3111" s="217"/>
      <c r="F3111" s="16"/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</row>
    <row r="3112" spans="1:26" ht="15.75" customHeight="1" x14ac:dyDescent="0.25">
      <c r="A3112" s="23"/>
      <c r="B3112" s="23"/>
      <c r="C3112" s="16"/>
      <c r="D3112" s="16"/>
      <c r="E3112" s="222" t="s">
        <v>12</v>
      </c>
      <c r="F3112" s="218">
        <f>F3110</f>
        <v>27327.799999999974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</row>
    <row r="3113" spans="1:26" ht="15.75" customHeight="1" x14ac:dyDescent="0.25">
      <c r="A3113" s="23"/>
      <c r="B3113" s="23"/>
      <c r="C3113" s="16"/>
      <c r="D3113" s="218"/>
      <c r="E3113" s="217"/>
      <c r="F3113" s="218"/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</row>
    <row r="3114" spans="1:26" ht="15.75" customHeight="1" x14ac:dyDescent="0.25">
      <c r="A3114" s="23"/>
      <c r="B3114" s="23"/>
      <c r="C3114" s="16"/>
      <c r="D3114" s="259"/>
      <c r="E3114" s="217"/>
      <c r="F3114" s="218"/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</row>
    <row r="3115" spans="1:26" ht="15.75" customHeight="1" x14ac:dyDescent="0.25">
      <c r="A3115" s="23"/>
      <c r="B3115" s="23"/>
      <c r="C3115" s="218" t="s">
        <v>1146</v>
      </c>
      <c r="E3115" s="222"/>
      <c r="F3115" s="218"/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</row>
    <row r="3116" spans="1:26" ht="15.75" customHeight="1" x14ac:dyDescent="0.25">
      <c r="A3116" s="219" t="s">
        <v>1147</v>
      </c>
      <c r="B3116" s="23"/>
      <c r="C3116" s="219" t="s">
        <v>1862</v>
      </c>
      <c r="D3116" s="218" t="s">
        <v>1149</v>
      </c>
      <c r="E3116" s="222" t="s">
        <v>1353</v>
      </c>
      <c r="F3116" s="218"/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</row>
    <row r="3117" spans="1:26" ht="15.75" customHeight="1" x14ac:dyDescent="0.25">
      <c r="A3117" s="219" t="s">
        <v>549</v>
      </c>
      <c r="B3117" s="219" t="s">
        <v>550</v>
      </c>
      <c r="C3117" s="221" t="s">
        <v>551</v>
      </c>
      <c r="D3117" s="221" t="s">
        <v>552</v>
      </c>
      <c r="E3117" s="222" t="s">
        <v>553</v>
      </c>
      <c r="F3117" s="221" t="s">
        <v>554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</row>
    <row r="3118" spans="1:26" ht="15.75" customHeight="1" x14ac:dyDescent="0.25">
      <c r="A3118" s="44" t="s">
        <v>1863</v>
      </c>
      <c r="B3118" s="44" t="s">
        <v>593</v>
      </c>
      <c r="C3118" s="52" t="s">
        <v>1864</v>
      </c>
      <c r="D3118" s="16">
        <v>60000</v>
      </c>
      <c r="E3118" s="217"/>
      <c r="F3118" s="16">
        <f>D3118</f>
        <v>60000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</row>
    <row r="3119" spans="1:26" ht="15.75" customHeight="1" x14ac:dyDescent="0.25">
      <c r="A3119" s="225">
        <v>43528</v>
      </c>
      <c r="B3119" s="23" t="s">
        <v>761</v>
      </c>
      <c r="C3119" s="16" t="s">
        <v>1865</v>
      </c>
      <c r="D3119" s="16">
        <v>6000</v>
      </c>
      <c r="E3119" s="217"/>
      <c r="F3119" s="16">
        <f t="shared" ref="F3119:F3133" si="99">F3118+D3119-E3119</f>
        <v>66000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</row>
    <row r="3120" spans="1:26" ht="15.75" customHeight="1" x14ac:dyDescent="0.25">
      <c r="A3120" s="23" t="s">
        <v>1176</v>
      </c>
      <c r="B3120" s="23" t="s">
        <v>4</v>
      </c>
      <c r="C3120" s="16" t="s">
        <v>1153</v>
      </c>
      <c r="D3120" s="16"/>
      <c r="E3120" s="217">
        <v>10000</v>
      </c>
      <c r="F3120" s="16">
        <f t="shared" si="99"/>
        <v>56000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</row>
    <row r="3121" spans="1:26" ht="15.75" customHeight="1" x14ac:dyDescent="0.25">
      <c r="A3121" s="23" t="s">
        <v>1177</v>
      </c>
      <c r="B3121" s="23" t="s">
        <v>5</v>
      </c>
      <c r="C3121" s="16" t="s">
        <v>1153</v>
      </c>
      <c r="D3121" s="16"/>
      <c r="E3121" s="217">
        <v>10000</v>
      </c>
      <c r="F3121" s="16">
        <f t="shared" si="99"/>
        <v>46000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</row>
    <row r="3122" spans="1:26" ht="15.75" customHeight="1" x14ac:dyDescent="0.25">
      <c r="A3122" s="23" t="s">
        <v>1178</v>
      </c>
      <c r="B3122" s="23" t="s">
        <v>6</v>
      </c>
      <c r="C3122" s="16" t="s">
        <v>1153</v>
      </c>
      <c r="D3122" s="16"/>
      <c r="E3122" s="217">
        <v>10000</v>
      </c>
      <c r="F3122" s="16">
        <f t="shared" si="99"/>
        <v>36000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</row>
    <row r="3123" spans="1:26" ht="15.75" customHeight="1" x14ac:dyDescent="0.25">
      <c r="A3123" s="23" t="s">
        <v>1182</v>
      </c>
      <c r="B3123" s="23" t="s">
        <v>515</v>
      </c>
      <c r="C3123" s="16" t="s">
        <v>1153</v>
      </c>
      <c r="D3123" s="16"/>
      <c r="E3123" s="217">
        <v>10000</v>
      </c>
      <c r="F3123" s="16">
        <f t="shared" si="99"/>
        <v>26000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</row>
    <row r="3124" spans="1:26" ht="15.75" customHeight="1" x14ac:dyDescent="0.25">
      <c r="A3124" s="23" t="s">
        <v>1183</v>
      </c>
      <c r="B3124" s="23" t="s">
        <v>516</v>
      </c>
      <c r="C3124" s="16" t="s">
        <v>1153</v>
      </c>
      <c r="D3124" s="16"/>
      <c r="E3124" s="217">
        <v>13000</v>
      </c>
      <c r="F3124" s="16">
        <f t="shared" si="99"/>
        <v>13000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</row>
    <row r="3125" spans="1:26" ht="15.75" customHeight="1" x14ac:dyDescent="0.25">
      <c r="A3125" s="23" t="s">
        <v>1185</v>
      </c>
      <c r="B3125" s="23" t="s">
        <v>1186</v>
      </c>
      <c r="C3125" s="16" t="s">
        <v>1153</v>
      </c>
      <c r="D3125" s="16"/>
      <c r="E3125" s="217">
        <v>13000</v>
      </c>
      <c r="F3125" s="16">
        <f t="shared" si="99"/>
        <v>0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</row>
    <row r="3126" spans="1:26" ht="15.75" customHeight="1" x14ac:dyDescent="0.25">
      <c r="A3126" s="23" t="s">
        <v>1234</v>
      </c>
      <c r="B3126" s="23" t="s">
        <v>1202</v>
      </c>
      <c r="C3126" s="16" t="s">
        <v>1153</v>
      </c>
      <c r="D3126" s="16"/>
      <c r="E3126" s="217">
        <v>13000</v>
      </c>
      <c r="F3126" s="16">
        <f t="shared" si="99"/>
        <v>-13000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</row>
    <row r="3127" spans="1:26" ht="15.75" customHeight="1" x14ac:dyDescent="0.25">
      <c r="A3127" s="44" t="s">
        <v>1866</v>
      </c>
      <c r="B3127" s="44" t="s">
        <v>593</v>
      </c>
      <c r="C3127" s="52" t="s">
        <v>1862</v>
      </c>
      <c r="D3127" s="16">
        <v>50000</v>
      </c>
      <c r="E3127" s="217"/>
      <c r="F3127" s="16">
        <f t="shared" si="99"/>
        <v>37000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</row>
    <row r="3128" spans="1:26" ht="15.75" customHeight="1" x14ac:dyDescent="0.25">
      <c r="A3128" s="23" t="s">
        <v>1866</v>
      </c>
      <c r="B3128" s="23" t="s">
        <v>761</v>
      </c>
      <c r="C3128" s="16" t="s">
        <v>1865</v>
      </c>
      <c r="D3128" s="16">
        <v>5000</v>
      </c>
      <c r="E3128" s="217"/>
      <c r="F3128" s="16">
        <f t="shared" si="99"/>
        <v>42000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</row>
    <row r="3129" spans="1:26" ht="15.75" customHeight="1" x14ac:dyDescent="0.25">
      <c r="A3129" s="44" t="s">
        <v>1236</v>
      </c>
      <c r="B3129" s="44" t="s">
        <v>761</v>
      </c>
      <c r="C3129" s="52" t="s">
        <v>1867</v>
      </c>
      <c r="D3129" s="16"/>
      <c r="E3129" s="217">
        <v>42000</v>
      </c>
      <c r="F3129" s="16">
        <f t="shared" si="99"/>
        <v>0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</row>
    <row r="3130" spans="1:26" ht="15.75" customHeight="1" x14ac:dyDescent="0.25">
      <c r="A3130" s="23"/>
      <c r="B3130" s="23"/>
      <c r="C3130" s="16"/>
      <c r="D3130" s="16"/>
      <c r="E3130" s="217"/>
      <c r="F3130" s="16">
        <f t="shared" si="99"/>
        <v>0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</row>
    <row r="3131" spans="1:26" ht="15.75" customHeight="1" x14ac:dyDescent="0.25">
      <c r="A3131" s="23"/>
      <c r="B3131" s="23"/>
      <c r="C3131" s="16"/>
      <c r="D3131" s="16"/>
      <c r="E3131" s="217"/>
      <c r="F3131" s="16">
        <f t="shared" si="99"/>
        <v>0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</row>
    <row r="3132" spans="1:26" ht="15.75" customHeight="1" x14ac:dyDescent="0.25">
      <c r="A3132" s="23"/>
      <c r="B3132" s="23"/>
      <c r="C3132" s="16"/>
      <c r="D3132" s="16"/>
      <c r="E3132" s="217"/>
      <c r="F3132" s="16">
        <f t="shared" si="99"/>
        <v>0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</row>
    <row r="3133" spans="1:26" ht="15.75" customHeight="1" x14ac:dyDescent="0.25">
      <c r="A3133" s="23"/>
      <c r="B3133" s="23"/>
      <c r="C3133" s="16"/>
      <c r="D3133" s="16"/>
      <c r="E3133" s="217"/>
      <c r="F3133" s="16">
        <f t="shared" si="99"/>
        <v>0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</row>
    <row r="3134" spans="1:26" ht="15.75" customHeight="1" x14ac:dyDescent="0.25">
      <c r="A3134" s="23"/>
      <c r="B3134" s="23"/>
      <c r="C3134" s="16"/>
      <c r="D3134" s="16">
        <f t="shared" ref="D3134:E3134" si="100">SUM(D3118:D3133)</f>
        <v>121000</v>
      </c>
      <c r="E3134" s="217">
        <f t="shared" si="100"/>
        <v>121000</v>
      </c>
      <c r="F3134" s="16"/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</row>
    <row r="3135" spans="1:26" ht="15.75" customHeight="1" x14ac:dyDescent="0.25">
      <c r="A3135" s="23"/>
      <c r="B3135" s="23"/>
      <c r="C3135" s="16"/>
      <c r="D3135" s="16"/>
      <c r="E3135" s="222" t="s">
        <v>12</v>
      </c>
      <c r="F3135" s="218">
        <f>F3133</f>
        <v>0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</row>
    <row r="3136" spans="1:26" ht="15.75" customHeight="1" x14ac:dyDescent="0.25">
      <c r="A3136" s="23"/>
      <c r="B3136" s="23"/>
      <c r="C3136" s="16"/>
      <c r="D3136" s="218"/>
      <c r="E3136" s="217"/>
      <c r="F3136" s="218"/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</row>
    <row r="3137" spans="1:26" ht="15.75" customHeight="1" x14ac:dyDescent="0.25">
      <c r="A3137" s="23"/>
      <c r="B3137" s="23"/>
      <c r="C3137" s="16"/>
      <c r="D3137" s="259"/>
      <c r="E3137" s="217"/>
      <c r="F3137" s="218"/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</row>
    <row r="3138" spans="1:26" ht="15.75" customHeight="1" x14ac:dyDescent="0.25">
      <c r="A3138" s="23"/>
      <c r="B3138" s="23"/>
      <c r="C3138" s="218" t="s">
        <v>1146</v>
      </c>
      <c r="E3138" s="222"/>
      <c r="F3138" s="218"/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</row>
    <row r="3139" spans="1:26" ht="15.75" customHeight="1" x14ac:dyDescent="0.25">
      <c r="A3139" s="219" t="s">
        <v>1147</v>
      </c>
      <c r="B3139" s="23"/>
      <c r="C3139" s="219" t="s">
        <v>1868</v>
      </c>
      <c r="D3139" s="218" t="s">
        <v>1149</v>
      </c>
      <c r="E3139" s="222" t="s">
        <v>1353</v>
      </c>
      <c r="F3139" s="218"/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</row>
    <row r="3140" spans="1:26" ht="15.75" customHeight="1" x14ac:dyDescent="0.25">
      <c r="A3140" s="219" t="s">
        <v>549</v>
      </c>
      <c r="B3140" s="219" t="s">
        <v>550</v>
      </c>
      <c r="C3140" s="221" t="s">
        <v>551</v>
      </c>
      <c r="D3140" s="221" t="s">
        <v>552</v>
      </c>
      <c r="E3140" s="222" t="s">
        <v>553</v>
      </c>
      <c r="F3140" s="221" t="s">
        <v>554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</row>
    <row r="3141" spans="1:26" ht="15.75" customHeight="1" x14ac:dyDescent="0.25">
      <c r="A3141" s="44" t="s">
        <v>1361</v>
      </c>
      <c r="B3141" s="44" t="s">
        <v>1869</v>
      </c>
      <c r="C3141" s="52" t="s">
        <v>1870</v>
      </c>
      <c r="D3141" s="16">
        <v>50000</v>
      </c>
      <c r="E3141" s="217"/>
      <c r="F3141" s="16">
        <f>D3141</f>
        <v>50000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</row>
    <row r="3142" spans="1:26" ht="15.75" customHeight="1" x14ac:dyDescent="0.25">
      <c r="A3142" s="44" t="s">
        <v>1361</v>
      </c>
      <c r="B3142" s="23" t="s">
        <v>761</v>
      </c>
      <c r="C3142" s="16" t="s">
        <v>1871</v>
      </c>
      <c r="D3142" s="16">
        <v>5000</v>
      </c>
      <c r="E3142" s="217"/>
      <c r="F3142" s="16">
        <f t="shared" ref="F3142:F3160" si="101">F3141+D3142-E3142</f>
        <v>55000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</row>
    <row r="3143" spans="1:26" ht="15.75" customHeight="1" x14ac:dyDescent="0.25">
      <c r="A3143" s="23" t="s">
        <v>1177</v>
      </c>
      <c r="B3143" s="23" t="s">
        <v>5</v>
      </c>
      <c r="C3143" s="16" t="s">
        <v>1153</v>
      </c>
      <c r="D3143" s="16"/>
      <c r="E3143" s="217">
        <v>4583.33</v>
      </c>
      <c r="F3143" s="16">
        <f t="shared" si="101"/>
        <v>50416.67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</row>
    <row r="3144" spans="1:26" ht="15.75" customHeight="1" x14ac:dyDescent="0.25">
      <c r="A3144" s="23" t="s">
        <v>1178</v>
      </c>
      <c r="B3144" s="23" t="s">
        <v>6</v>
      </c>
      <c r="C3144" s="16" t="s">
        <v>1153</v>
      </c>
      <c r="D3144" s="16"/>
      <c r="E3144" s="217">
        <v>4583.33</v>
      </c>
      <c r="F3144" s="16">
        <f t="shared" si="101"/>
        <v>45833.34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</row>
    <row r="3145" spans="1:26" ht="15.75" customHeight="1" x14ac:dyDescent="0.25">
      <c r="A3145" s="23" t="s">
        <v>1181</v>
      </c>
      <c r="B3145" s="23" t="s">
        <v>514</v>
      </c>
      <c r="C3145" s="16" t="s">
        <v>1153</v>
      </c>
      <c r="D3145" s="16"/>
      <c r="E3145" s="217">
        <v>4583.33</v>
      </c>
      <c r="F3145" s="16">
        <f t="shared" si="101"/>
        <v>41250.009999999995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</row>
    <row r="3146" spans="1:26" ht="15.75" customHeight="1" x14ac:dyDescent="0.25">
      <c r="A3146" s="23" t="s">
        <v>1872</v>
      </c>
      <c r="B3146" s="23" t="s">
        <v>593</v>
      </c>
      <c r="C3146" s="52" t="s">
        <v>1873</v>
      </c>
      <c r="D3146" s="16">
        <v>400000</v>
      </c>
      <c r="E3146" s="217"/>
      <c r="F3146" s="16">
        <f t="shared" si="101"/>
        <v>441250.01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</row>
    <row r="3147" spans="1:26" ht="15.75" customHeight="1" x14ac:dyDescent="0.25">
      <c r="A3147" s="23" t="s">
        <v>1872</v>
      </c>
      <c r="B3147" s="23" t="s">
        <v>761</v>
      </c>
      <c r="C3147" s="16" t="s">
        <v>1871</v>
      </c>
      <c r="D3147" s="16">
        <v>40000</v>
      </c>
      <c r="E3147" s="217"/>
      <c r="F3147" s="16">
        <f t="shared" si="101"/>
        <v>481250.01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</row>
    <row r="3148" spans="1:26" ht="15.75" customHeight="1" x14ac:dyDescent="0.25">
      <c r="A3148" s="23" t="s">
        <v>1348</v>
      </c>
      <c r="B3148" s="23" t="s">
        <v>596</v>
      </c>
      <c r="C3148" s="52" t="s">
        <v>1873</v>
      </c>
      <c r="D3148" s="16">
        <v>300000</v>
      </c>
      <c r="E3148" s="217"/>
      <c r="F3148" s="16">
        <f t="shared" si="101"/>
        <v>781250.01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</row>
    <row r="3149" spans="1:26" ht="15.75" customHeight="1" x14ac:dyDescent="0.25">
      <c r="A3149" s="23" t="s">
        <v>1348</v>
      </c>
      <c r="B3149" s="23" t="s">
        <v>761</v>
      </c>
      <c r="C3149" s="16" t="s">
        <v>1871</v>
      </c>
      <c r="D3149" s="16">
        <v>30000</v>
      </c>
      <c r="E3149" s="217"/>
      <c r="F3149" s="16">
        <f t="shared" si="101"/>
        <v>811250.01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</row>
    <row r="3150" spans="1:26" ht="15.75" customHeight="1" x14ac:dyDescent="0.25">
      <c r="A3150" s="23" t="s">
        <v>1183</v>
      </c>
      <c r="B3150" s="23" t="s">
        <v>516</v>
      </c>
      <c r="C3150" s="16" t="s">
        <v>1153</v>
      </c>
      <c r="D3150" s="16"/>
      <c r="E3150" s="217">
        <v>4583.33</v>
      </c>
      <c r="F3150" s="16">
        <f t="shared" si="101"/>
        <v>806666.68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</row>
    <row r="3151" spans="1:26" ht="15.75" customHeight="1" x14ac:dyDescent="0.25">
      <c r="A3151" s="23" t="s">
        <v>1234</v>
      </c>
      <c r="B3151" s="23" t="s">
        <v>1202</v>
      </c>
      <c r="C3151" s="16" t="s">
        <v>1153</v>
      </c>
      <c r="D3151" s="16"/>
      <c r="E3151" s="217">
        <v>64166.66</v>
      </c>
      <c r="F3151" s="16">
        <f t="shared" si="101"/>
        <v>742500.02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</row>
    <row r="3152" spans="1:26" ht="15.75" customHeight="1" x14ac:dyDescent="0.25">
      <c r="A3152" s="227">
        <v>44167</v>
      </c>
      <c r="B3152" s="44" t="s">
        <v>596</v>
      </c>
      <c r="C3152" s="52" t="s">
        <v>1874</v>
      </c>
      <c r="D3152" s="16">
        <v>16833.34</v>
      </c>
      <c r="E3152" s="217"/>
      <c r="F3152" s="16">
        <f t="shared" si="101"/>
        <v>759333.36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</row>
    <row r="3153" spans="1:26" ht="15.75" customHeight="1" x14ac:dyDescent="0.25">
      <c r="A3153" s="231">
        <v>43924</v>
      </c>
      <c r="B3153" s="44" t="s">
        <v>596</v>
      </c>
      <c r="C3153" s="52" t="s">
        <v>1874</v>
      </c>
      <c r="D3153" s="16">
        <v>27000</v>
      </c>
      <c r="E3153" s="217"/>
      <c r="F3153" s="16">
        <f t="shared" si="101"/>
        <v>786333.36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</row>
    <row r="3154" spans="1:26" ht="15.75" customHeight="1" x14ac:dyDescent="0.25">
      <c r="A3154" s="23" t="s">
        <v>1188</v>
      </c>
      <c r="B3154" s="23" t="s">
        <v>508</v>
      </c>
      <c r="C3154" s="16" t="s">
        <v>1153</v>
      </c>
      <c r="D3154" s="16"/>
      <c r="E3154" s="217">
        <v>64166.66</v>
      </c>
      <c r="F3154" s="16">
        <f t="shared" si="101"/>
        <v>722166.7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</row>
    <row r="3155" spans="1:26" ht="15.75" customHeight="1" x14ac:dyDescent="0.25">
      <c r="A3155" s="23" t="s">
        <v>1482</v>
      </c>
      <c r="B3155" s="23" t="s">
        <v>1875</v>
      </c>
      <c r="C3155" s="16" t="s">
        <v>1153</v>
      </c>
      <c r="D3155" s="16"/>
      <c r="E3155" s="217">
        <v>64166.66</v>
      </c>
      <c r="F3155" s="16">
        <f t="shared" si="101"/>
        <v>658000.03999999992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</row>
    <row r="3156" spans="1:26" ht="15.75" customHeight="1" x14ac:dyDescent="0.25">
      <c r="A3156" s="23" t="s">
        <v>1190</v>
      </c>
      <c r="B3156" s="23" t="s">
        <v>1157</v>
      </c>
      <c r="C3156" s="16" t="s">
        <v>1153</v>
      </c>
      <c r="D3156" s="16"/>
      <c r="E3156" s="217">
        <v>64166.66</v>
      </c>
      <c r="F3156" s="16">
        <f t="shared" si="101"/>
        <v>593833.37999999989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</row>
    <row r="3157" spans="1:26" ht="15.75" customHeight="1" x14ac:dyDescent="0.25">
      <c r="A3157" s="23"/>
      <c r="B3157" s="23"/>
      <c r="C3157" s="16"/>
      <c r="D3157" s="16"/>
      <c r="E3157" s="217"/>
      <c r="F3157" s="16">
        <f t="shared" si="101"/>
        <v>593833.37999999989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</row>
    <row r="3158" spans="1:26" ht="15.75" customHeight="1" x14ac:dyDescent="0.25">
      <c r="A3158" s="23"/>
      <c r="B3158" s="23"/>
      <c r="C3158" s="16"/>
      <c r="D3158" s="16"/>
      <c r="E3158" s="217"/>
      <c r="F3158" s="16">
        <f t="shared" si="101"/>
        <v>593833.37999999989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</row>
    <row r="3159" spans="1:26" ht="15.75" customHeight="1" x14ac:dyDescent="0.25">
      <c r="A3159" s="23"/>
      <c r="B3159" s="23"/>
      <c r="C3159" s="16"/>
      <c r="D3159" s="16"/>
      <c r="E3159" s="217"/>
      <c r="F3159" s="16">
        <f t="shared" si="101"/>
        <v>593833.37999999989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</row>
    <row r="3160" spans="1:26" ht="15.75" customHeight="1" x14ac:dyDescent="0.25">
      <c r="A3160" s="23"/>
      <c r="B3160" s="23"/>
      <c r="C3160" s="16"/>
      <c r="D3160" s="16"/>
      <c r="E3160" s="217"/>
      <c r="F3160" s="16">
        <f t="shared" si="101"/>
        <v>593833.37999999989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</row>
    <row r="3161" spans="1:26" ht="15.75" customHeight="1" x14ac:dyDescent="0.25">
      <c r="A3161" s="23"/>
      <c r="B3161" s="23"/>
      <c r="C3161" s="16"/>
      <c r="D3161" s="16">
        <f t="shared" ref="D3161:E3161" si="102">SUM(D3141:D3160)</f>
        <v>868833.34</v>
      </c>
      <c r="E3161" s="217">
        <f t="shared" si="102"/>
        <v>274999.96000000002</v>
      </c>
      <c r="F3161" s="16"/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</row>
    <row r="3162" spans="1:26" ht="15.75" customHeight="1" x14ac:dyDescent="0.25">
      <c r="A3162" s="23"/>
      <c r="B3162" s="23"/>
      <c r="C3162" s="16"/>
      <c r="D3162" s="16"/>
      <c r="E3162" s="222" t="s">
        <v>12</v>
      </c>
      <c r="F3162" s="218">
        <f>F3160</f>
        <v>593833.37999999989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</row>
    <row r="3163" spans="1:26" ht="15.75" customHeight="1" x14ac:dyDescent="0.25">
      <c r="A3163" s="23"/>
      <c r="B3163" s="23"/>
      <c r="C3163" s="16"/>
      <c r="D3163" s="16"/>
      <c r="E3163" s="217"/>
      <c r="F3163" s="218"/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</row>
    <row r="3164" spans="1:26" ht="15.75" customHeight="1" x14ac:dyDescent="0.25">
      <c r="A3164" s="23"/>
      <c r="B3164" s="23"/>
      <c r="C3164" s="16"/>
      <c r="D3164" s="259"/>
      <c r="E3164" s="217"/>
      <c r="F3164" s="218"/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</row>
    <row r="3165" spans="1:26" ht="15.75" customHeight="1" x14ac:dyDescent="0.25">
      <c r="A3165" s="23"/>
      <c r="B3165" s="23"/>
      <c r="C3165" s="218" t="s">
        <v>1146</v>
      </c>
      <c r="E3165" s="217"/>
      <c r="F3165" s="16"/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</row>
    <row r="3166" spans="1:26" ht="15.75" customHeight="1" x14ac:dyDescent="0.25">
      <c r="A3166" s="219" t="s">
        <v>1147</v>
      </c>
      <c r="B3166" s="23" t="s">
        <v>165</v>
      </c>
      <c r="C3166" s="219" t="s">
        <v>163</v>
      </c>
      <c r="D3166" s="218" t="s">
        <v>1149</v>
      </c>
      <c r="E3166" s="222" t="s">
        <v>1353</v>
      </c>
      <c r="F3166" s="16"/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</row>
    <row r="3167" spans="1:26" ht="15.75" customHeight="1" x14ac:dyDescent="0.25">
      <c r="A3167" s="219" t="s">
        <v>549</v>
      </c>
      <c r="B3167" s="219" t="s">
        <v>550</v>
      </c>
      <c r="C3167" s="221" t="s">
        <v>551</v>
      </c>
      <c r="D3167" s="221" t="s">
        <v>552</v>
      </c>
      <c r="E3167" s="222" t="s">
        <v>553</v>
      </c>
      <c r="F3167" s="221" t="s">
        <v>554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</row>
    <row r="3168" spans="1:26" ht="15.75" customHeight="1" x14ac:dyDescent="0.25">
      <c r="A3168" s="225">
        <v>43776</v>
      </c>
      <c r="B3168" s="44" t="s">
        <v>596</v>
      </c>
      <c r="C3168" s="52" t="s">
        <v>1876</v>
      </c>
      <c r="D3168" s="16">
        <v>50000</v>
      </c>
      <c r="E3168" s="217"/>
      <c r="F3168" s="16">
        <f>D3168</f>
        <v>50000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</row>
    <row r="3169" spans="1:26" ht="15.75" customHeight="1" x14ac:dyDescent="0.25">
      <c r="A3169" s="225">
        <v>43776</v>
      </c>
      <c r="B3169" s="23" t="s">
        <v>761</v>
      </c>
      <c r="C3169" s="16" t="s">
        <v>1877</v>
      </c>
      <c r="D3169" s="16">
        <v>5000</v>
      </c>
      <c r="E3169" s="217"/>
      <c r="F3169" s="16">
        <f t="shared" ref="F3169:F3215" si="103">F3168+D3169-E3169</f>
        <v>55000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</row>
    <row r="3170" spans="1:26" ht="15.75" customHeight="1" x14ac:dyDescent="0.25">
      <c r="A3170" s="23" t="s">
        <v>1233</v>
      </c>
      <c r="B3170" s="23" t="s">
        <v>6</v>
      </c>
      <c r="C3170" s="16" t="s">
        <v>1153</v>
      </c>
      <c r="D3170" s="16"/>
      <c r="E3170" s="217">
        <v>4583.33</v>
      </c>
      <c r="F3170" s="16">
        <f t="shared" si="103"/>
        <v>50416.67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</row>
    <row r="3171" spans="1:26" ht="15.75" customHeight="1" x14ac:dyDescent="0.25">
      <c r="A3171" s="23" t="s">
        <v>1181</v>
      </c>
      <c r="B3171" s="23" t="s">
        <v>514</v>
      </c>
      <c r="C3171" s="16" t="s">
        <v>1153</v>
      </c>
      <c r="D3171" s="16"/>
      <c r="E3171" s="217">
        <v>4583.33</v>
      </c>
      <c r="F3171" s="16">
        <f t="shared" si="103"/>
        <v>45833.34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</row>
    <row r="3172" spans="1:26" ht="15.75" customHeight="1" x14ac:dyDescent="0.25">
      <c r="A3172" s="23" t="s">
        <v>1182</v>
      </c>
      <c r="B3172" s="23" t="s">
        <v>515</v>
      </c>
      <c r="C3172" s="16" t="s">
        <v>1153</v>
      </c>
      <c r="D3172" s="16"/>
      <c r="E3172" s="217">
        <v>4583.33</v>
      </c>
      <c r="F3172" s="16">
        <f t="shared" si="103"/>
        <v>41250.009999999995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</row>
    <row r="3173" spans="1:26" ht="15.75" customHeight="1" x14ac:dyDescent="0.25">
      <c r="A3173" s="23" t="s">
        <v>1183</v>
      </c>
      <c r="B3173" s="23" t="s">
        <v>1184</v>
      </c>
      <c r="C3173" s="16" t="s">
        <v>1153</v>
      </c>
      <c r="D3173" s="16"/>
      <c r="E3173" s="217">
        <v>4583.33</v>
      </c>
      <c r="F3173" s="16">
        <f t="shared" si="103"/>
        <v>36666.679999999993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</row>
    <row r="3174" spans="1:26" ht="15.75" customHeight="1" x14ac:dyDescent="0.25">
      <c r="A3174" s="23" t="s">
        <v>1185</v>
      </c>
      <c r="B3174" s="23" t="s">
        <v>1186</v>
      </c>
      <c r="C3174" s="16" t="s">
        <v>1153</v>
      </c>
      <c r="D3174" s="16"/>
      <c r="E3174" s="217">
        <v>4583.33</v>
      </c>
      <c r="F3174" s="16">
        <f t="shared" si="103"/>
        <v>32083.349999999991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</row>
    <row r="3175" spans="1:26" ht="15.75" customHeight="1" x14ac:dyDescent="0.25">
      <c r="A3175" s="23" t="s">
        <v>1234</v>
      </c>
      <c r="B3175" s="23" t="s">
        <v>1202</v>
      </c>
      <c r="C3175" s="16" t="s">
        <v>1153</v>
      </c>
      <c r="D3175" s="16"/>
      <c r="E3175" s="217">
        <v>4583.33</v>
      </c>
      <c r="F3175" s="16">
        <f t="shared" si="103"/>
        <v>27500.01999999999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</row>
    <row r="3176" spans="1:26" ht="15.75" customHeight="1" x14ac:dyDescent="0.25">
      <c r="A3176" s="227">
        <v>44105</v>
      </c>
      <c r="B3176" s="44" t="s">
        <v>680</v>
      </c>
      <c r="C3176" s="52" t="s">
        <v>1878</v>
      </c>
      <c r="D3176" s="16"/>
      <c r="E3176" s="217">
        <v>23300</v>
      </c>
      <c r="F3176" s="16">
        <f t="shared" si="103"/>
        <v>4200.0199999999895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</row>
    <row r="3177" spans="1:26" ht="15.75" customHeight="1" x14ac:dyDescent="0.25">
      <c r="A3177" s="23" t="s">
        <v>1188</v>
      </c>
      <c r="B3177" s="23" t="s">
        <v>1189</v>
      </c>
      <c r="C3177" s="16" t="s">
        <v>1153</v>
      </c>
      <c r="D3177" s="16"/>
      <c r="E3177" s="217">
        <v>4583.33</v>
      </c>
      <c r="F3177" s="16">
        <f t="shared" si="103"/>
        <v>-383.3100000000104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</row>
    <row r="3178" spans="1:26" ht="15.75" customHeight="1" x14ac:dyDescent="0.25">
      <c r="A3178" s="23" t="s">
        <v>1190</v>
      </c>
      <c r="B3178" s="23" t="s">
        <v>1157</v>
      </c>
      <c r="C3178" s="16" t="s">
        <v>1153</v>
      </c>
      <c r="D3178" s="16"/>
      <c r="E3178" s="217">
        <v>4583.33</v>
      </c>
      <c r="F3178" s="16">
        <f t="shared" si="103"/>
        <v>-4966.6400000000103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</row>
    <row r="3179" spans="1:26" ht="15.75" customHeight="1" x14ac:dyDescent="0.25">
      <c r="A3179" s="23" t="s">
        <v>1191</v>
      </c>
      <c r="B3179" s="23" t="s">
        <v>1159</v>
      </c>
      <c r="C3179" s="16" t="s">
        <v>1153</v>
      </c>
      <c r="D3179" s="16"/>
      <c r="E3179" s="217">
        <v>4583.33</v>
      </c>
      <c r="F3179" s="16">
        <f t="shared" si="103"/>
        <v>-9549.9700000000103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</row>
    <row r="3180" spans="1:26" ht="15.75" customHeight="1" x14ac:dyDescent="0.25">
      <c r="A3180" s="23" t="s">
        <v>1192</v>
      </c>
      <c r="B3180" s="23" t="s">
        <v>1161</v>
      </c>
      <c r="C3180" s="16" t="s">
        <v>1153</v>
      </c>
      <c r="D3180" s="16"/>
      <c r="E3180" s="217">
        <v>4583.33</v>
      </c>
      <c r="F3180" s="16">
        <f t="shared" si="103"/>
        <v>-14133.30000000001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</row>
    <row r="3181" spans="1:26" ht="15.75" customHeight="1" x14ac:dyDescent="0.25">
      <c r="A3181" s="23" t="s">
        <v>1193</v>
      </c>
      <c r="B3181" s="23" t="s">
        <v>1163</v>
      </c>
      <c r="C3181" s="16" t="s">
        <v>1153</v>
      </c>
      <c r="D3181" s="16"/>
      <c r="E3181" s="217">
        <v>4583.33</v>
      </c>
      <c r="F3181" s="16">
        <f t="shared" si="103"/>
        <v>-18716.630000000012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</row>
    <row r="3182" spans="1:26" ht="15.75" customHeight="1" x14ac:dyDescent="0.25">
      <c r="A3182" s="23" t="s">
        <v>1195</v>
      </c>
      <c r="B3182" s="23" t="s">
        <v>1196</v>
      </c>
      <c r="C3182" s="16" t="s">
        <v>1153</v>
      </c>
      <c r="D3182" s="16"/>
      <c r="E3182" s="217">
        <v>4583.33</v>
      </c>
      <c r="F3182" s="16">
        <f t="shared" si="103"/>
        <v>-23299.960000000014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</row>
    <row r="3183" spans="1:26" ht="15.75" customHeight="1" x14ac:dyDescent="0.25">
      <c r="A3183" s="225">
        <v>43929</v>
      </c>
      <c r="B3183" s="44" t="s">
        <v>593</v>
      </c>
      <c r="C3183" s="52" t="s">
        <v>1879</v>
      </c>
      <c r="D3183" s="16">
        <v>23300</v>
      </c>
      <c r="E3183" s="217"/>
      <c r="F3183" s="16">
        <f t="shared" si="103"/>
        <v>3.99999999863212E-2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</row>
    <row r="3184" spans="1:26" ht="15.75" customHeight="1" x14ac:dyDescent="0.25">
      <c r="A3184" s="44" t="s">
        <v>1200</v>
      </c>
      <c r="B3184" s="44" t="s">
        <v>593</v>
      </c>
      <c r="C3184" s="52" t="s">
        <v>163</v>
      </c>
      <c r="D3184" s="16">
        <v>300000</v>
      </c>
      <c r="E3184" s="217"/>
      <c r="F3184" s="16">
        <f t="shared" si="103"/>
        <v>300000.03999999998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</row>
    <row r="3185" spans="1:26" ht="15.75" customHeight="1" x14ac:dyDescent="0.25">
      <c r="A3185" s="44" t="s">
        <v>1200</v>
      </c>
      <c r="B3185" s="23" t="s">
        <v>761</v>
      </c>
      <c r="C3185" s="16" t="s">
        <v>1877</v>
      </c>
      <c r="D3185" s="16">
        <v>30000</v>
      </c>
      <c r="E3185" s="217"/>
      <c r="F3185" s="16">
        <f t="shared" si="103"/>
        <v>330000.03999999998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</row>
    <row r="3186" spans="1:26" ht="15.75" customHeight="1" x14ac:dyDescent="0.25">
      <c r="A3186" s="23" t="s">
        <v>1203</v>
      </c>
      <c r="B3186" s="23" t="s">
        <v>1203</v>
      </c>
      <c r="C3186" s="16" t="s">
        <v>1153</v>
      </c>
      <c r="D3186" s="16"/>
      <c r="E3186" s="217">
        <v>27500</v>
      </c>
      <c r="F3186" s="16">
        <f t="shared" si="103"/>
        <v>302500.03999999998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</row>
    <row r="3187" spans="1:26" ht="15.75" customHeight="1" x14ac:dyDescent="0.25">
      <c r="A3187" s="23" t="s">
        <v>1204</v>
      </c>
      <c r="B3187" s="23" t="s">
        <v>1204</v>
      </c>
      <c r="C3187" s="16" t="s">
        <v>1153</v>
      </c>
      <c r="D3187" s="16"/>
      <c r="E3187" s="217">
        <v>27500</v>
      </c>
      <c r="F3187" s="16">
        <f t="shared" si="103"/>
        <v>275000.03999999998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</row>
    <row r="3188" spans="1:26" ht="15.75" customHeight="1" x14ac:dyDescent="0.25">
      <c r="A3188" s="23" t="s">
        <v>1205</v>
      </c>
      <c r="B3188" s="23" t="s">
        <v>1205</v>
      </c>
      <c r="C3188" s="16" t="s">
        <v>1153</v>
      </c>
      <c r="D3188" s="16"/>
      <c r="E3188" s="217">
        <v>27500</v>
      </c>
      <c r="F3188" s="16">
        <f t="shared" si="103"/>
        <v>247500.03999999998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</row>
    <row r="3189" spans="1:26" ht="15.75" customHeight="1" x14ac:dyDescent="0.25">
      <c r="A3189" s="23" t="s">
        <v>1206</v>
      </c>
      <c r="B3189" s="23" t="s">
        <v>1206</v>
      </c>
      <c r="C3189" s="16" t="s">
        <v>1153</v>
      </c>
      <c r="D3189" s="16"/>
      <c r="E3189" s="217">
        <v>27500</v>
      </c>
      <c r="F3189" s="16">
        <f t="shared" si="103"/>
        <v>220000.03999999998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</row>
    <row r="3190" spans="1:26" ht="15.75" customHeight="1" x14ac:dyDescent="0.25">
      <c r="A3190" s="23" t="s">
        <v>1207</v>
      </c>
      <c r="B3190" s="23" t="s">
        <v>1207</v>
      </c>
      <c r="C3190" s="16" t="s">
        <v>1153</v>
      </c>
      <c r="D3190" s="16"/>
      <c r="E3190" s="217">
        <v>27500</v>
      </c>
      <c r="F3190" s="16">
        <f t="shared" si="103"/>
        <v>192500.03999999998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</row>
    <row r="3191" spans="1:26" ht="15.75" customHeight="1" x14ac:dyDescent="0.25">
      <c r="A3191" s="23" t="s">
        <v>1208</v>
      </c>
      <c r="B3191" s="23" t="s">
        <v>1208</v>
      </c>
      <c r="C3191" s="16" t="s">
        <v>1153</v>
      </c>
      <c r="D3191" s="16"/>
      <c r="E3191" s="217">
        <v>27500</v>
      </c>
      <c r="F3191" s="16">
        <f t="shared" si="103"/>
        <v>165000.03999999998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</row>
    <row r="3192" spans="1:26" ht="15.75" customHeight="1" x14ac:dyDescent="0.25">
      <c r="A3192" s="44" t="s">
        <v>1667</v>
      </c>
      <c r="B3192" s="44" t="s">
        <v>593</v>
      </c>
      <c r="C3192" s="52" t="s">
        <v>1880</v>
      </c>
      <c r="D3192" s="16">
        <v>60000</v>
      </c>
      <c r="E3192" s="217"/>
      <c r="F3192" s="16">
        <f t="shared" si="103"/>
        <v>225000.03999999998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</row>
    <row r="3193" spans="1:26" ht="15.75" customHeight="1" x14ac:dyDescent="0.25">
      <c r="A3193" s="23" t="s">
        <v>1667</v>
      </c>
      <c r="B3193" s="23" t="s">
        <v>761</v>
      </c>
      <c r="C3193" s="16" t="s">
        <v>1877</v>
      </c>
      <c r="D3193" s="16">
        <v>6000</v>
      </c>
      <c r="E3193" s="217"/>
      <c r="F3193" s="16">
        <f t="shared" si="103"/>
        <v>231000.03999999998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</row>
    <row r="3194" spans="1:26" ht="15.75" customHeight="1" x14ac:dyDescent="0.25">
      <c r="A3194" s="23" t="s">
        <v>1209</v>
      </c>
      <c r="B3194" s="23" t="s">
        <v>1209</v>
      </c>
      <c r="C3194" s="16" t="s">
        <v>1153</v>
      </c>
      <c r="D3194" s="16"/>
      <c r="E3194" s="217">
        <v>27500</v>
      </c>
      <c r="F3194" s="16">
        <f t="shared" si="103"/>
        <v>203500.03999999998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</row>
    <row r="3195" spans="1:26" ht="15.75" customHeight="1" x14ac:dyDescent="0.25">
      <c r="A3195" s="23" t="s">
        <v>1210</v>
      </c>
      <c r="B3195" s="23" t="s">
        <v>1210</v>
      </c>
      <c r="C3195" s="16" t="s">
        <v>1153</v>
      </c>
      <c r="D3195" s="16"/>
      <c r="E3195" s="217">
        <v>27500</v>
      </c>
      <c r="F3195" s="16">
        <f t="shared" si="103"/>
        <v>176000.03999999998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</row>
    <row r="3196" spans="1:26" ht="15.75" customHeight="1" x14ac:dyDescent="0.25">
      <c r="A3196" s="23" t="s">
        <v>1212</v>
      </c>
      <c r="B3196" s="23" t="s">
        <v>1212</v>
      </c>
      <c r="C3196" s="16" t="s">
        <v>1153</v>
      </c>
      <c r="D3196" s="16"/>
      <c r="E3196" s="217">
        <v>16500</v>
      </c>
      <c r="F3196" s="16">
        <f t="shared" si="103"/>
        <v>159500.03999999998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</row>
    <row r="3197" spans="1:26" ht="15.75" customHeight="1" x14ac:dyDescent="0.25">
      <c r="A3197" s="23" t="s">
        <v>1213</v>
      </c>
      <c r="B3197" s="23" t="s">
        <v>1213</v>
      </c>
      <c r="C3197" s="16" t="s">
        <v>1153</v>
      </c>
      <c r="D3197" s="16"/>
      <c r="E3197" s="217">
        <v>16500</v>
      </c>
      <c r="F3197" s="16">
        <f t="shared" si="103"/>
        <v>143000.03999999998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</row>
    <row r="3198" spans="1:26" ht="15.75" customHeight="1" x14ac:dyDescent="0.25">
      <c r="A3198" s="23" t="s">
        <v>1214</v>
      </c>
      <c r="B3198" s="23" t="s">
        <v>1214</v>
      </c>
      <c r="C3198" s="16" t="s">
        <v>1153</v>
      </c>
      <c r="D3198" s="16"/>
      <c r="E3198" s="217">
        <v>16500</v>
      </c>
      <c r="F3198" s="16">
        <f t="shared" si="103"/>
        <v>126500.03999999998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</row>
    <row r="3199" spans="1:26" ht="15.75" customHeight="1" x14ac:dyDescent="0.25">
      <c r="A3199" s="31" t="s">
        <v>859</v>
      </c>
      <c r="B3199" s="31" t="s">
        <v>593</v>
      </c>
      <c r="C3199" s="58" t="s">
        <v>163</v>
      </c>
      <c r="D3199" s="43">
        <v>12833.34</v>
      </c>
      <c r="E3199" s="217"/>
      <c r="F3199" s="16">
        <f t="shared" si="103"/>
        <v>139333.37999999998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</row>
    <row r="3200" spans="1:26" ht="15.75" customHeight="1" x14ac:dyDescent="0.25">
      <c r="A3200" s="24" t="s">
        <v>1881</v>
      </c>
      <c r="B3200" s="24" t="s">
        <v>1881</v>
      </c>
      <c r="C3200" s="16" t="s">
        <v>1153</v>
      </c>
      <c r="D3200" s="16"/>
      <c r="E3200" s="245">
        <v>16500</v>
      </c>
      <c r="F3200" s="16">
        <f t="shared" si="103"/>
        <v>122833.37999999998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</row>
    <row r="3201" spans="1:26" ht="15.75" customHeight="1" x14ac:dyDescent="0.25">
      <c r="A3201" s="24" t="s">
        <v>1882</v>
      </c>
      <c r="B3201" s="24" t="s">
        <v>1882</v>
      </c>
      <c r="C3201" s="16" t="s">
        <v>1153</v>
      </c>
      <c r="D3201" s="16"/>
      <c r="E3201" s="245">
        <v>16500</v>
      </c>
      <c r="F3201" s="16">
        <f t="shared" si="103"/>
        <v>106333.37999999998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</row>
    <row r="3202" spans="1:26" ht="15.75" customHeight="1" x14ac:dyDescent="0.25">
      <c r="A3202" s="24" t="s">
        <v>1883</v>
      </c>
      <c r="B3202" s="24" t="s">
        <v>1883</v>
      </c>
      <c r="C3202" s="16" t="s">
        <v>1153</v>
      </c>
      <c r="D3202" s="16"/>
      <c r="E3202" s="245">
        <v>16500</v>
      </c>
      <c r="F3202" s="16">
        <f t="shared" si="103"/>
        <v>89833.379999999976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</row>
    <row r="3203" spans="1:26" ht="15.75" customHeight="1" x14ac:dyDescent="0.25">
      <c r="A3203" s="248">
        <v>44719</v>
      </c>
      <c r="B3203" s="40" t="s">
        <v>593</v>
      </c>
      <c r="C3203" s="64" t="s">
        <v>163</v>
      </c>
      <c r="D3203" s="43">
        <v>300000</v>
      </c>
      <c r="E3203" s="217"/>
      <c r="F3203" s="16">
        <f t="shared" si="103"/>
        <v>389833.38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</row>
    <row r="3204" spans="1:26" ht="15.75" customHeight="1" x14ac:dyDescent="0.25">
      <c r="A3204" s="248">
        <v>44719</v>
      </c>
      <c r="B3204" s="40" t="s">
        <v>761</v>
      </c>
      <c r="C3204" s="64" t="s">
        <v>1884</v>
      </c>
      <c r="D3204" s="43">
        <v>30000</v>
      </c>
      <c r="E3204" s="217"/>
      <c r="F3204" s="16">
        <f t="shared" si="103"/>
        <v>419833.38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</row>
    <row r="3205" spans="1:26" ht="15.75" customHeight="1" x14ac:dyDescent="0.25">
      <c r="A3205" s="228">
        <v>44743</v>
      </c>
      <c r="B3205" s="228">
        <v>44743</v>
      </c>
      <c r="C3205" s="16" t="s">
        <v>1153</v>
      </c>
      <c r="D3205" s="259"/>
      <c r="E3205" s="224">
        <v>27500</v>
      </c>
      <c r="F3205" s="16">
        <f t="shared" si="103"/>
        <v>392333.38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</row>
    <row r="3206" spans="1:26" ht="15.75" customHeight="1" x14ac:dyDescent="0.25">
      <c r="A3206" s="250">
        <v>44774</v>
      </c>
      <c r="B3206" s="250">
        <v>44774</v>
      </c>
      <c r="C3206" s="16" t="s">
        <v>1153</v>
      </c>
      <c r="E3206" s="224">
        <v>27500</v>
      </c>
      <c r="F3206" s="16">
        <f t="shared" si="103"/>
        <v>364833.38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</row>
    <row r="3207" spans="1:26" ht="15.75" customHeight="1" x14ac:dyDescent="0.25">
      <c r="A3207" s="24" t="s">
        <v>1292</v>
      </c>
      <c r="B3207" s="24" t="s">
        <v>1292</v>
      </c>
      <c r="C3207" s="16" t="s">
        <v>1153</v>
      </c>
      <c r="D3207" s="16"/>
      <c r="E3207" s="230">
        <v>27500</v>
      </c>
      <c r="F3207" s="16">
        <f t="shared" si="103"/>
        <v>337333.38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</row>
    <row r="3208" spans="1:26" ht="15.75" customHeight="1" x14ac:dyDescent="0.25">
      <c r="A3208" s="238">
        <v>44835</v>
      </c>
      <c r="B3208" s="238">
        <v>44835</v>
      </c>
      <c r="C3208" s="13" t="s">
        <v>1153</v>
      </c>
      <c r="D3208" s="16"/>
      <c r="E3208" s="230">
        <v>27500</v>
      </c>
      <c r="F3208" s="16">
        <f t="shared" si="103"/>
        <v>309833.38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</row>
    <row r="3209" spans="1:26" ht="15.75" customHeight="1" x14ac:dyDescent="0.25">
      <c r="A3209" s="238">
        <v>44866</v>
      </c>
      <c r="B3209" s="238">
        <v>44866</v>
      </c>
      <c r="C3209" s="13" t="s">
        <v>1153</v>
      </c>
      <c r="D3209" s="16"/>
      <c r="E3209" s="230">
        <v>27500</v>
      </c>
      <c r="F3209" s="16">
        <f t="shared" si="103"/>
        <v>282333.38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</row>
    <row r="3210" spans="1:26" ht="15.75" customHeight="1" x14ac:dyDescent="0.25">
      <c r="A3210" s="238">
        <v>44896</v>
      </c>
      <c r="B3210" s="238">
        <v>44896</v>
      </c>
      <c r="C3210" s="13" t="s">
        <v>1153</v>
      </c>
      <c r="D3210" s="16"/>
      <c r="E3210" s="230">
        <v>27500</v>
      </c>
      <c r="F3210" s="16">
        <f t="shared" si="103"/>
        <v>254833.38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</row>
    <row r="3211" spans="1:26" ht="15.75" customHeight="1" x14ac:dyDescent="0.25">
      <c r="A3211" s="24" t="s">
        <v>1885</v>
      </c>
      <c r="B3211" s="24" t="s">
        <v>761</v>
      </c>
      <c r="C3211" s="43" t="s">
        <v>1886</v>
      </c>
      <c r="D3211" s="16"/>
      <c r="E3211" s="230">
        <v>253333.38</v>
      </c>
      <c r="F3211" s="16">
        <f t="shared" si="103"/>
        <v>1500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</row>
    <row r="3212" spans="1:26" ht="15.75" customHeight="1" x14ac:dyDescent="0.25">
      <c r="A3212" s="23"/>
      <c r="B3212" s="23"/>
      <c r="C3212" s="16"/>
      <c r="D3212" s="16"/>
      <c r="E3212" s="217"/>
      <c r="F3212" s="16">
        <f t="shared" si="103"/>
        <v>1500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</row>
    <row r="3213" spans="1:26" ht="15.75" customHeight="1" x14ac:dyDescent="0.25">
      <c r="A3213" s="23"/>
      <c r="B3213" s="23"/>
      <c r="C3213" s="16"/>
      <c r="D3213" s="16"/>
      <c r="E3213" s="217"/>
      <c r="F3213" s="16">
        <f t="shared" si="103"/>
        <v>1500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</row>
    <row r="3214" spans="1:26" ht="15.75" customHeight="1" x14ac:dyDescent="0.25">
      <c r="A3214" s="23"/>
      <c r="B3214" s="23"/>
      <c r="C3214" s="16"/>
      <c r="D3214" s="16"/>
      <c r="E3214" s="217"/>
      <c r="F3214" s="16">
        <f t="shared" si="103"/>
        <v>1500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</row>
    <row r="3215" spans="1:26" ht="15.75" customHeight="1" x14ac:dyDescent="0.25">
      <c r="A3215" s="23"/>
      <c r="B3215" s="23"/>
      <c r="C3215" s="16"/>
      <c r="D3215" s="16"/>
      <c r="E3215" s="217"/>
      <c r="F3215" s="16">
        <f t="shared" si="103"/>
        <v>1500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</row>
    <row r="3216" spans="1:26" ht="15.75" customHeight="1" x14ac:dyDescent="0.25">
      <c r="A3216" s="23"/>
      <c r="B3216" s="23"/>
      <c r="C3216" s="16"/>
      <c r="D3216" s="16"/>
      <c r="E3216" s="217"/>
      <c r="F3216" s="16"/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</row>
    <row r="3217" spans="1:26" ht="15.75" customHeight="1" x14ac:dyDescent="0.25">
      <c r="A3217" s="23"/>
      <c r="B3217" s="23"/>
      <c r="C3217" s="16"/>
      <c r="D3217" s="16"/>
      <c r="E3217" s="222" t="s">
        <v>12</v>
      </c>
      <c r="F3217" s="218">
        <f>F3215</f>
        <v>1500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</row>
    <row r="3218" spans="1:26" ht="15.75" customHeight="1" x14ac:dyDescent="0.25">
      <c r="A3218" s="23"/>
      <c r="B3218" s="23"/>
      <c r="C3218" s="16"/>
      <c r="D3218" s="16"/>
      <c r="E3218" s="217"/>
      <c r="F3218" s="218"/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</row>
    <row r="3219" spans="1:26" ht="15.75" customHeight="1" x14ac:dyDescent="0.25">
      <c r="A3219" s="23"/>
      <c r="B3219" s="23"/>
      <c r="C3219" s="16"/>
      <c r="D3219" s="16"/>
      <c r="E3219" s="217"/>
      <c r="F3219" s="218"/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</row>
    <row r="3220" spans="1:26" ht="15.75" customHeight="1" x14ac:dyDescent="0.25">
      <c r="A3220" s="23"/>
      <c r="B3220" s="23"/>
      <c r="C3220" s="16"/>
      <c r="E3220" s="217"/>
      <c r="F3220" s="218"/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</row>
    <row r="3221" spans="1:26" ht="15.75" customHeight="1" x14ac:dyDescent="0.25">
      <c r="A3221" s="23"/>
      <c r="B3221" s="23"/>
      <c r="C3221" s="218" t="s">
        <v>1146</v>
      </c>
      <c r="D3221" s="259"/>
      <c r="E3221" s="217"/>
      <c r="F3221" s="16"/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</row>
    <row r="3222" spans="1:26" ht="15.75" customHeight="1" x14ac:dyDescent="0.25">
      <c r="A3222" s="219" t="s">
        <v>1147</v>
      </c>
      <c r="B3222" s="23"/>
      <c r="C3222" s="219" t="s">
        <v>169</v>
      </c>
      <c r="D3222" s="218" t="s">
        <v>1149</v>
      </c>
      <c r="E3222" s="222" t="s">
        <v>1353</v>
      </c>
      <c r="F3222" s="16"/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</row>
    <row r="3223" spans="1:26" ht="15.75" customHeight="1" x14ac:dyDescent="0.25">
      <c r="A3223" s="219" t="s">
        <v>549</v>
      </c>
      <c r="B3223" s="219" t="s">
        <v>550</v>
      </c>
      <c r="C3223" s="221" t="s">
        <v>551</v>
      </c>
      <c r="D3223" s="221" t="s">
        <v>552</v>
      </c>
      <c r="E3223" s="222" t="s">
        <v>553</v>
      </c>
      <c r="F3223" s="221" t="s">
        <v>554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</row>
    <row r="3224" spans="1:26" ht="15.75" customHeight="1" x14ac:dyDescent="0.25">
      <c r="A3224" s="23"/>
      <c r="B3224" s="23"/>
      <c r="C3224" s="16" t="s">
        <v>1887</v>
      </c>
      <c r="D3224" s="16">
        <v>0</v>
      </c>
      <c r="E3224" s="217"/>
      <c r="F3224" s="16">
        <v>0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</row>
    <row r="3225" spans="1:26" ht="15.75" customHeight="1" x14ac:dyDescent="0.25">
      <c r="A3225" s="23" t="s">
        <v>1233</v>
      </c>
      <c r="B3225" s="23" t="s">
        <v>6</v>
      </c>
      <c r="C3225" s="16" t="s">
        <v>1153</v>
      </c>
      <c r="D3225" s="16"/>
      <c r="E3225" s="217">
        <v>5500</v>
      </c>
      <c r="F3225" s="16">
        <f t="shared" ref="F3225:F3242" si="104">F3224+D3225-E3225</f>
        <v>-5500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</row>
    <row r="3226" spans="1:26" ht="15.75" customHeight="1" x14ac:dyDescent="0.25">
      <c r="A3226" s="225">
        <v>43531</v>
      </c>
      <c r="B3226" s="44" t="s">
        <v>593</v>
      </c>
      <c r="C3226" s="52" t="s">
        <v>1335</v>
      </c>
      <c r="D3226" s="16">
        <v>30000</v>
      </c>
      <c r="E3226" s="217"/>
      <c r="F3226" s="16">
        <f t="shared" si="104"/>
        <v>24500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</row>
    <row r="3227" spans="1:26" ht="15.75" customHeight="1" x14ac:dyDescent="0.25">
      <c r="A3227" s="225">
        <v>43531</v>
      </c>
      <c r="B3227" s="23" t="s">
        <v>761</v>
      </c>
      <c r="C3227" s="16" t="s">
        <v>1330</v>
      </c>
      <c r="D3227" s="16">
        <v>3000</v>
      </c>
      <c r="E3227" s="217"/>
      <c r="F3227" s="16">
        <f t="shared" si="104"/>
        <v>27500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</row>
    <row r="3228" spans="1:26" ht="15.75" customHeight="1" x14ac:dyDescent="0.25">
      <c r="A3228" s="23" t="s">
        <v>1181</v>
      </c>
      <c r="B3228" s="23" t="s">
        <v>514</v>
      </c>
      <c r="C3228" s="16" t="s">
        <v>1153</v>
      </c>
      <c r="D3228" s="16"/>
      <c r="E3228" s="217">
        <v>5500</v>
      </c>
      <c r="F3228" s="16">
        <f t="shared" si="104"/>
        <v>22000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</row>
    <row r="3229" spans="1:26" ht="15.75" customHeight="1" x14ac:dyDescent="0.25">
      <c r="A3229" s="23" t="s">
        <v>1182</v>
      </c>
      <c r="B3229" s="23" t="s">
        <v>515</v>
      </c>
      <c r="C3229" s="16" t="s">
        <v>1153</v>
      </c>
      <c r="D3229" s="16"/>
      <c r="E3229" s="217">
        <v>5500</v>
      </c>
      <c r="F3229" s="16">
        <f t="shared" si="104"/>
        <v>16500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</row>
    <row r="3230" spans="1:26" ht="15.75" customHeight="1" x14ac:dyDescent="0.25">
      <c r="A3230" s="44" t="s">
        <v>1183</v>
      </c>
      <c r="B3230" s="44" t="s">
        <v>761</v>
      </c>
      <c r="C3230" s="52" t="s">
        <v>1888</v>
      </c>
      <c r="D3230" s="16"/>
      <c r="E3230" s="217">
        <v>16500</v>
      </c>
      <c r="F3230" s="16">
        <f t="shared" si="104"/>
        <v>0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</row>
    <row r="3231" spans="1:26" ht="15.75" customHeight="1" x14ac:dyDescent="0.25">
      <c r="A3231" s="23" t="s">
        <v>1183</v>
      </c>
      <c r="B3231" s="23" t="s">
        <v>1184</v>
      </c>
      <c r="C3231" s="16" t="s">
        <v>1153</v>
      </c>
      <c r="D3231" s="16"/>
      <c r="E3231" s="217">
        <v>5500</v>
      </c>
      <c r="F3231" s="16">
        <f t="shared" si="104"/>
        <v>-5500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</row>
    <row r="3232" spans="1:26" ht="15.75" customHeight="1" x14ac:dyDescent="0.25">
      <c r="A3232" s="23" t="s">
        <v>1185</v>
      </c>
      <c r="B3232" s="23" t="s">
        <v>1186</v>
      </c>
      <c r="C3232" s="16" t="s">
        <v>1153</v>
      </c>
      <c r="D3232" s="16"/>
      <c r="E3232" s="217">
        <v>5500</v>
      </c>
      <c r="F3232" s="16">
        <f t="shared" si="104"/>
        <v>-11000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</row>
    <row r="3233" spans="1:26" ht="15.75" customHeight="1" x14ac:dyDescent="0.25">
      <c r="A3233" s="23" t="s">
        <v>1234</v>
      </c>
      <c r="B3233" s="23" t="s">
        <v>1202</v>
      </c>
      <c r="C3233" s="16" t="s">
        <v>1153</v>
      </c>
      <c r="D3233" s="16"/>
      <c r="E3233" s="217">
        <v>5500</v>
      </c>
      <c r="F3233" s="16">
        <f t="shared" si="104"/>
        <v>-16500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</row>
    <row r="3234" spans="1:26" ht="15.75" customHeight="1" x14ac:dyDescent="0.25">
      <c r="A3234" s="23" t="s">
        <v>1234</v>
      </c>
      <c r="B3234" s="23" t="s">
        <v>761</v>
      </c>
      <c r="C3234" s="16" t="s">
        <v>1889</v>
      </c>
      <c r="D3234" s="16">
        <v>16500</v>
      </c>
      <c r="E3234" s="217"/>
      <c r="F3234" s="16">
        <f t="shared" si="104"/>
        <v>0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</row>
    <row r="3235" spans="1:26" ht="15.75" customHeight="1" x14ac:dyDescent="0.25">
      <c r="A3235" s="223"/>
      <c r="B3235" s="223"/>
      <c r="C3235" s="16"/>
      <c r="D3235" s="16"/>
      <c r="E3235" s="224"/>
      <c r="F3235" s="16">
        <f t="shared" si="104"/>
        <v>0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</row>
    <row r="3236" spans="1:26" ht="15.75" customHeight="1" x14ac:dyDescent="0.25">
      <c r="A3236" s="223"/>
      <c r="B3236" s="223"/>
      <c r="C3236" s="16"/>
      <c r="D3236" s="16"/>
      <c r="E3236" s="224"/>
      <c r="F3236" s="16">
        <f t="shared" si="104"/>
        <v>0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</row>
    <row r="3237" spans="1:26" ht="15.75" customHeight="1" x14ac:dyDescent="0.25">
      <c r="A3237" s="223"/>
      <c r="B3237" s="223"/>
      <c r="C3237" s="16"/>
      <c r="D3237" s="16"/>
      <c r="E3237" s="224"/>
      <c r="F3237" s="16">
        <f t="shared" si="104"/>
        <v>0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</row>
    <row r="3238" spans="1:26" ht="15.75" customHeight="1" x14ac:dyDescent="0.25">
      <c r="A3238" s="23"/>
      <c r="B3238" s="23"/>
      <c r="C3238" s="16"/>
      <c r="D3238" s="16"/>
      <c r="E3238" s="217"/>
      <c r="F3238" s="16">
        <f t="shared" si="104"/>
        <v>0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</row>
    <row r="3239" spans="1:26" ht="15.75" customHeight="1" x14ac:dyDescent="0.25">
      <c r="A3239" s="23"/>
      <c r="B3239" s="23"/>
      <c r="C3239" s="16"/>
      <c r="D3239" s="16"/>
      <c r="E3239" s="217"/>
      <c r="F3239" s="16">
        <f t="shared" si="104"/>
        <v>0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</row>
    <row r="3240" spans="1:26" ht="15.75" customHeight="1" x14ac:dyDescent="0.25">
      <c r="A3240" s="23"/>
      <c r="B3240" s="23"/>
      <c r="C3240" s="16"/>
      <c r="D3240" s="16"/>
      <c r="E3240" s="217"/>
      <c r="F3240" s="16">
        <f t="shared" si="104"/>
        <v>0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</row>
    <row r="3241" spans="1:26" ht="15.75" customHeight="1" x14ac:dyDescent="0.25">
      <c r="A3241" s="23"/>
      <c r="B3241" s="23"/>
      <c r="C3241" s="16"/>
      <c r="E3241" s="217"/>
      <c r="F3241" s="16">
        <f t="shared" si="104"/>
        <v>0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</row>
    <row r="3242" spans="1:26" ht="15.75" customHeight="1" x14ac:dyDescent="0.25">
      <c r="A3242" s="23"/>
      <c r="B3242" s="23"/>
      <c r="C3242" s="16"/>
      <c r="D3242" s="16"/>
      <c r="E3242" s="217"/>
      <c r="F3242" s="16">
        <f t="shared" si="104"/>
        <v>0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</row>
    <row r="3243" spans="1:26" ht="15.75" customHeight="1" x14ac:dyDescent="0.25">
      <c r="A3243" s="23"/>
      <c r="B3243" s="23"/>
      <c r="C3243" s="16"/>
      <c r="D3243" s="16">
        <f>SUM(D3225:D3240)</f>
        <v>49500</v>
      </c>
      <c r="E3243" s="217">
        <f>SUM(E3225:E3242)</f>
        <v>49500</v>
      </c>
      <c r="F3243" s="16"/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</row>
    <row r="3244" spans="1:26" ht="15.75" customHeight="1" x14ac:dyDescent="0.25">
      <c r="A3244" s="23"/>
      <c r="B3244" s="23"/>
      <c r="C3244" s="16"/>
      <c r="D3244" s="16"/>
      <c r="E3244" s="222" t="s">
        <v>12</v>
      </c>
      <c r="F3244" s="218">
        <f>F3242</f>
        <v>0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</row>
    <row r="3245" spans="1:26" ht="15.75" customHeight="1" x14ac:dyDescent="0.25">
      <c r="A3245" s="23"/>
      <c r="B3245" s="23"/>
      <c r="C3245" s="16"/>
      <c r="D3245" s="16"/>
      <c r="E3245" s="217"/>
      <c r="F3245" s="218"/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</row>
    <row r="3246" spans="1:26" ht="15.75" customHeight="1" x14ac:dyDescent="0.25">
      <c r="A3246" s="23"/>
      <c r="B3246" s="23"/>
      <c r="C3246" s="16"/>
      <c r="D3246" s="218" t="s">
        <v>1149</v>
      </c>
      <c r="E3246" s="217"/>
      <c r="F3246" s="218"/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</row>
    <row r="3247" spans="1:26" ht="15.75" customHeight="1" x14ac:dyDescent="0.25">
      <c r="A3247" s="23"/>
      <c r="B3247" s="23"/>
      <c r="C3247" s="218" t="s">
        <v>1146</v>
      </c>
      <c r="D3247" s="221" t="s">
        <v>552</v>
      </c>
      <c r="E3247" s="217"/>
      <c r="F3247" s="16"/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</row>
    <row r="3248" spans="1:26" ht="15.75" customHeight="1" x14ac:dyDescent="0.25">
      <c r="A3248" s="219" t="s">
        <v>1147</v>
      </c>
      <c r="B3248" s="23"/>
      <c r="C3248" s="219" t="s">
        <v>198</v>
      </c>
      <c r="D3248" s="16"/>
      <c r="E3248" s="217" t="s">
        <v>1353</v>
      </c>
      <c r="F3248" s="16"/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</row>
    <row r="3249" spans="1:26" ht="15.75" customHeight="1" x14ac:dyDescent="0.25">
      <c r="A3249" s="219" t="s">
        <v>549</v>
      </c>
      <c r="B3249" s="219" t="s">
        <v>550</v>
      </c>
      <c r="C3249" s="221" t="s">
        <v>551</v>
      </c>
      <c r="D3249" s="16">
        <v>1900</v>
      </c>
      <c r="E3249" s="217" t="s">
        <v>553</v>
      </c>
      <c r="F3249" s="221" t="s">
        <v>554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</row>
    <row r="3250" spans="1:26" ht="15.75" customHeight="1" x14ac:dyDescent="0.25">
      <c r="A3250" s="225"/>
      <c r="B3250" s="44" t="s">
        <v>596</v>
      </c>
      <c r="C3250" s="52" t="s">
        <v>1890</v>
      </c>
      <c r="D3250" s="16"/>
      <c r="E3250" s="217"/>
      <c r="F3250" s="16">
        <f>D3248</f>
        <v>0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</row>
    <row r="3251" spans="1:26" ht="15.75" customHeight="1" x14ac:dyDescent="0.25">
      <c r="A3251" s="44" t="s">
        <v>1891</v>
      </c>
      <c r="B3251" s="23" t="s">
        <v>761</v>
      </c>
      <c r="C3251" s="16" t="s">
        <v>1892</v>
      </c>
      <c r="D3251" s="16">
        <v>38000</v>
      </c>
      <c r="E3251" s="217"/>
      <c r="F3251" s="16">
        <f t="shared" ref="F3251:F3294" si="105">F3250+D3249-E3251</f>
        <v>1900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</row>
    <row r="3252" spans="1:26" ht="15.75" customHeight="1" x14ac:dyDescent="0.25">
      <c r="A3252" s="23" t="s">
        <v>1177</v>
      </c>
      <c r="B3252" s="23" t="s">
        <v>5</v>
      </c>
      <c r="C3252" s="16" t="s">
        <v>1153</v>
      </c>
      <c r="D3252" s="16"/>
      <c r="E3252" s="217">
        <v>6650</v>
      </c>
      <c r="F3252" s="16">
        <f t="shared" si="105"/>
        <v>-4750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</row>
    <row r="3253" spans="1:26" ht="15.75" customHeight="1" x14ac:dyDescent="0.25">
      <c r="A3253" s="44" t="s">
        <v>1891</v>
      </c>
      <c r="B3253" s="44" t="s">
        <v>596</v>
      </c>
      <c r="C3253" s="52" t="s">
        <v>1893</v>
      </c>
      <c r="D3253" s="16"/>
      <c r="E3253" s="217"/>
      <c r="F3253" s="16">
        <f t="shared" si="105"/>
        <v>33250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</row>
    <row r="3254" spans="1:26" ht="15.75" customHeight="1" x14ac:dyDescent="0.25">
      <c r="A3254" s="23" t="s">
        <v>1178</v>
      </c>
      <c r="B3254" s="23" t="s">
        <v>6</v>
      </c>
      <c r="C3254" s="16" t="s">
        <v>1153</v>
      </c>
      <c r="D3254" s="16"/>
      <c r="E3254" s="217">
        <v>6650</v>
      </c>
      <c r="F3254" s="16">
        <f t="shared" si="105"/>
        <v>26600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</row>
    <row r="3255" spans="1:26" ht="15.75" customHeight="1" x14ac:dyDescent="0.25">
      <c r="A3255" s="23" t="s">
        <v>1181</v>
      </c>
      <c r="B3255" s="23" t="s">
        <v>514</v>
      </c>
      <c r="C3255" s="16" t="s">
        <v>1153</v>
      </c>
      <c r="D3255" s="16"/>
      <c r="E3255" s="217">
        <v>6650</v>
      </c>
      <c r="F3255" s="16">
        <f t="shared" si="105"/>
        <v>19950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</row>
    <row r="3256" spans="1:26" ht="15.75" customHeight="1" x14ac:dyDescent="0.25">
      <c r="A3256" s="23" t="s">
        <v>1182</v>
      </c>
      <c r="B3256" s="23" t="s">
        <v>515</v>
      </c>
      <c r="C3256" s="16" t="s">
        <v>1153</v>
      </c>
      <c r="D3256" s="16">
        <v>40000</v>
      </c>
      <c r="E3256" s="217">
        <v>6650</v>
      </c>
      <c r="F3256" s="16">
        <f t="shared" si="105"/>
        <v>13300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</row>
    <row r="3257" spans="1:26" ht="15.75" customHeight="1" x14ac:dyDescent="0.25">
      <c r="A3257" s="23" t="s">
        <v>1183</v>
      </c>
      <c r="B3257" s="23" t="s">
        <v>516</v>
      </c>
      <c r="C3257" s="16" t="s">
        <v>1153</v>
      </c>
      <c r="D3257" s="16">
        <v>4000</v>
      </c>
      <c r="E3257" s="217">
        <v>6650</v>
      </c>
      <c r="F3257" s="16">
        <f t="shared" si="105"/>
        <v>6650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</row>
    <row r="3258" spans="1:26" ht="15.75" customHeight="1" x14ac:dyDescent="0.25">
      <c r="A3258" s="227">
        <v>43508</v>
      </c>
      <c r="B3258" s="44" t="s">
        <v>596</v>
      </c>
      <c r="C3258" s="52" t="s">
        <v>1894</v>
      </c>
      <c r="D3258" s="16"/>
      <c r="E3258" s="217"/>
      <c r="F3258" s="16">
        <f t="shared" si="105"/>
        <v>46650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</row>
    <row r="3259" spans="1:26" ht="15.75" customHeight="1" x14ac:dyDescent="0.25">
      <c r="A3259" s="231">
        <v>43508</v>
      </c>
      <c r="B3259" s="23" t="s">
        <v>596</v>
      </c>
      <c r="C3259" s="16" t="s">
        <v>1892</v>
      </c>
      <c r="D3259" s="16">
        <v>100000</v>
      </c>
      <c r="E3259" s="217"/>
      <c r="F3259" s="16">
        <f t="shared" si="105"/>
        <v>50650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</row>
    <row r="3260" spans="1:26" ht="15.75" customHeight="1" x14ac:dyDescent="0.25">
      <c r="A3260" s="23" t="s">
        <v>1234</v>
      </c>
      <c r="B3260" s="23" t="s">
        <v>1202</v>
      </c>
      <c r="C3260" s="16" t="s">
        <v>1153</v>
      </c>
      <c r="D3260" s="16">
        <v>10000</v>
      </c>
      <c r="E3260" s="217">
        <v>7333.33</v>
      </c>
      <c r="F3260" s="16">
        <f t="shared" si="105"/>
        <v>43316.67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</row>
    <row r="3261" spans="1:26" ht="15.75" customHeight="1" x14ac:dyDescent="0.25">
      <c r="A3261" s="44" t="s">
        <v>1322</v>
      </c>
      <c r="B3261" s="44" t="s">
        <v>596</v>
      </c>
      <c r="C3261" s="52" t="s">
        <v>1895</v>
      </c>
      <c r="D3261" s="16"/>
      <c r="E3261" s="217"/>
      <c r="F3261" s="16">
        <f t="shared" si="105"/>
        <v>143316.66999999998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</row>
    <row r="3262" spans="1:26" ht="15.75" customHeight="1" x14ac:dyDescent="0.25">
      <c r="A3262" s="23" t="s">
        <v>1322</v>
      </c>
      <c r="B3262" s="23" t="s">
        <v>761</v>
      </c>
      <c r="C3262" s="16" t="s">
        <v>1892</v>
      </c>
      <c r="D3262" s="16"/>
      <c r="E3262" s="217"/>
      <c r="F3262" s="16">
        <f t="shared" si="105"/>
        <v>153316.66999999998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</row>
    <row r="3263" spans="1:26" ht="15.75" customHeight="1" x14ac:dyDescent="0.25">
      <c r="A3263" s="23" t="s">
        <v>1188</v>
      </c>
      <c r="B3263" s="23" t="s">
        <v>508</v>
      </c>
      <c r="C3263" s="16" t="s">
        <v>1153</v>
      </c>
      <c r="D3263" s="16"/>
      <c r="E3263" s="217">
        <v>3666.67</v>
      </c>
      <c r="F3263" s="16">
        <f t="shared" si="105"/>
        <v>149649.99999999997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</row>
    <row r="3264" spans="1:26" ht="15.75" customHeight="1" x14ac:dyDescent="0.25">
      <c r="A3264" s="23" t="s">
        <v>1482</v>
      </c>
      <c r="B3264" s="23" t="s">
        <v>1875</v>
      </c>
      <c r="C3264" s="16" t="s">
        <v>1153</v>
      </c>
      <c r="D3264" s="16"/>
      <c r="E3264" s="217">
        <v>9167</v>
      </c>
      <c r="F3264" s="16">
        <f t="shared" si="105"/>
        <v>140482.99999999997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</row>
    <row r="3265" spans="1:26" ht="15.75" customHeight="1" x14ac:dyDescent="0.25">
      <c r="A3265" s="23" t="s">
        <v>1190</v>
      </c>
      <c r="B3265" s="23" t="s">
        <v>1157</v>
      </c>
      <c r="C3265" s="16" t="s">
        <v>1153</v>
      </c>
      <c r="D3265" s="16"/>
      <c r="E3265" s="217">
        <v>9167</v>
      </c>
      <c r="F3265" s="16">
        <f t="shared" si="105"/>
        <v>131315.99999999997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</row>
    <row r="3266" spans="1:26" ht="15.75" customHeight="1" x14ac:dyDescent="0.25">
      <c r="A3266" s="23" t="s">
        <v>1896</v>
      </c>
      <c r="B3266" s="23" t="s">
        <v>761</v>
      </c>
      <c r="C3266" s="16" t="s">
        <v>1680</v>
      </c>
      <c r="D3266" s="16"/>
      <c r="E3266" s="217">
        <v>43316.67</v>
      </c>
      <c r="F3266" s="16">
        <f t="shared" si="105"/>
        <v>87999.329999999973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</row>
    <row r="3267" spans="1:26" ht="15.75" customHeight="1" x14ac:dyDescent="0.25">
      <c r="A3267" s="23" t="s">
        <v>1207</v>
      </c>
      <c r="B3267" s="23" t="s">
        <v>1207</v>
      </c>
      <c r="C3267" s="16" t="s">
        <v>1153</v>
      </c>
      <c r="D3267" s="16"/>
      <c r="E3267" s="217">
        <v>9167</v>
      </c>
      <c r="F3267" s="16">
        <f t="shared" si="105"/>
        <v>78832.329999999973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</row>
    <row r="3268" spans="1:26" ht="15.75" customHeight="1" x14ac:dyDescent="0.25">
      <c r="A3268" s="23" t="s">
        <v>1209</v>
      </c>
      <c r="B3268" s="23" t="s">
        <v>1209</v>
      </c>
      <c r="C3268" s="16" t="s">
        <v>1153</v>
      </c>
      <c r="D3268" s="16"/>
      <c r="E3268" s="217">
        <v>9167</v>
      </c>
      <c r="F3268" s="16">
        <f t="shared" si="105"/>
        <v>69665.329999999973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</row>
    <row r="3269" spans="1:26" ht="15.75" customHeight="1" x14ac:dyDescent="0.25">
      <c r="A3269" s="23" t="s">
        <v>1210</v>
      </c>
      <c r="B3269" s="23" t="s">
        <v>1210</v>
      </c>
      <c r="C3269" s="16" t="s">
        <v>1153</v>
      </c>
      <c r="D3269" s="16">
        <v>200000</v>
      </c>
      <c r="E3269" s="217">
        <v>9167</v>
      </c>
      <c r="F3269" s="16">
        <f t="shared" si="105"/>
        <v>60498.329999999973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</row>
    <row r="3270" spans="1:26" ht="15.75" customHeight="1" x14ac:dyDescent="0.25">
      <c r="A3270" s="23" t="s">
        <v>1211</v>
      </c>
      <c r="B3270" s="23" t="s">
        <v>1211</v>
      </c>
      <c r="C3270" s="16" t="s">
        <v>1153</v>
      </c>
      <c r="D3270" s="16">
        <v>20000</v>
      </c>
      <c r="E3270" s="217">
        <v>9167</v>
      </c>
      <c r="F3270" s="16">
        <f t="shared" si="105"/>
        <v>51331.329999999973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</row>
    <row r="3271" spans="1:26" ht="15.75" customHeight="1" x14ac:dyDescent="0.25">
      <c r="A3271" s="44" t="s">
        <v>1290</v>
      </c>
      <c r="B3271" s="44" t="s">
        <v>593</v>
      </c>
      <c r="C3271" s="52" t="s">
        <v>1897</v>
      </c>
      <c r="D3271" s="16"/>
      <c r="E3271" s="217"/>
      <c r="F3271" s="16">
        <f t="shared" si="105"/>
        <v>251331.32999999996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</row>
    <row r="3272" spans="1:26" ht="15.75" customHeight="1" x14ac:dyDescent="0.25">
      <c r="A3272" s="23" t="s">
        <v>1290</v>
      </c>
      <c r="B3272" s="23" t="s">
        <v>761</v>
      </c>
      <c r="C3272" s="16" t="s">
        <v>1892</v>
      </c>
      <c r="D3272" s="16"/>
      <c r="E3272" s="217"/>
      <c r="F3272" s="16">
        <f t="shared" si="105"/>
        <v>271331.32999999996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</row>
    <row r="3273" spans="1:26" ht="15.75" customHeight="1" x14ac:dyDescent="0.25">
      <c r="A3273" s="23" t="s">
        <v>1212</v>
      </c>
      <c r="B3273" s="23" t="s">
        <v>1212</v>
      </c>
      <c r="C3273" s="16" t="s">
        <v>1153</v>
      </c>
      <c r="D3273" s="16"/>
      <c r="E3273" s="217">
        <v>9167</v>
      </c>
      <c r="F3273" s="16">
        <f t="shared" si="105"/>
        <v>262164.32999999996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</row>
    <row r="3274" spans="1:26" ht="15.75" customHeight="1" x14ac:dyDescent="0.25">
      <c r="A3274" s="23" t="s">
        <v>1525</v>
      </c>
      <c r="B3274" s="23" t="s">
        <v>1525</v>
      </c>
      <c r="C3274" s="16" t="s">
        <v>1153</v>
      </c>
      <c r="D3274" s="16"/>
      <c r="E3274" s="217">
        <v>9167</v>
      </c>
      <c r="F3274" s="16">
        <f t="shared" si="105"/>
        <v>252997.32999999996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</row>
    <row r="3275" spans="1:26" ht="15.75" customHeight="1" x14ac:dyDescent="0.25">
      <c r="A3275" s="23" t="s">
        <v>1526</v>
      </c>
      <c r="B3275" s="23" t="s">
        <v>1526</v>
      </c>
      <c r="C3275" s="16" t="s">
        <v>1153</v>
      </c>
      <c r="D3275" s="16"/>
      <c r="E3275" s="217">
        <v>9167</v>
      </c>
      <c r="F3275" s="16">
        <f t="shared" si="105"/>
        <v>243830.32999999996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</row>
    <row r="3276" spans="1:26" ht="15.75" customHeight="1" x14ac:dyDescent="0.25">
      <c r="A3276" s="223">
        <v>44583</v>
      </c>
      <c r="B3276" s="260">
        <v>44583</v>
      </c>
      <c r="C3276" s="16" t="s">
        <v>1153</v>
      </c>
      <c r="D3276" s="16"/>
      <c r="E3276" s="230">
        <v>18333.330000000002</v>
      </c>
      <c r="F3276" s="16">
        <f t="shared" si="105"/>
        <v>225496.99999999994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</row>
    <row r="3277" spans="1:26" ht="15.75" customHeight="1" x14ac:dyDescent="0.25">
      <c r="A3277" s="261">
        <v>44614</v>
      </c>
      <c r="B3277" s="262">
        <v>44614</v>
      </c>
      <c r="C3277" s="16" t="s">
        <v>1153</v>
      </c>
      <c r="D3277" s="16"/>
      <c r="E3277" s="230">
        <v>18333.330000000002</v>
      </c>
      <c r="F3277" s="16">
        <f t="shared" si="105"/>
        <v>207163.66999999993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</row>
    <row r="3278" spans="1:26" ht="15.75" customHeight="1" x14ac:dyDescent="0.25">
      <c r="A3278" s="261">
        <v>44642</v>
      </c>
      <c r="B3278" s="262">
        <v>44642</v>
      </c>
      <c r="C3278" s="16" t="s">
        <v>1153</v>
      </c>
      <c r="D3278" s="16"/>
      <c r="E3278" s="230">
        <v>18333.330000000002</v>
      </c>
      <c r="F3278" s="16">
        <f t="shared" si="105"/>
        <v>188830.33999999991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</row>
    <row r="3279" spans="1:26" ht="15.75" customHeight="1" x14ac:dyDescent="0.25">
      <c r="A3279" s="261">
        <v>44673</v>
      </c>
      <c r="B3279" s="262">
        <v>44673</v>
      </c>
      <c r="C3279" s="16" t="s">
        <v>1153</v>
      </c>
      <c r="D3279" s="16"/>
      <c r="E3279" s="230">
        <v>18333.330000000002</v>
      </c>
      <c r="F3279" s="16">
        <f t="shared" si="105"/>
        <v>170497.00999999989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</row>
    <row r="3280" spans="1:26" ht="15.75" customHeight="1" x14ac:dyDescent="0.25">
      <c r="A3280" s="24" t="s">
        <v>1898</v>
      </c>
      <c r="B3280" s="23" t="s">
        <v>761</v>
      </c>
      <c r="C3280" s="16" t="s">
        <v>1680</v>
      </c>
      <c r="D3280" s="16"/>
      <c r="E3280" s="230">
        <v>97163.69</v>
      </c>
      <c r="F3280" s="16">
        <f t="shared" si="105"/>
        <v>73333.319999999891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</row>
    <row r="3281" spans="1:26" ht="15.75" customHeight="1" x14ac:dyDescent="0.25">
      <c r="A3281" s="228">
        <v>44682</v>
      </c>
      <c r="B3281" s="228">
        <v>44682</v>
      </c>
      <c r="C3281" s="16" t="s">
        <v>1153</v>
      </c>
      <c r="D3281" s="16"/>
      <c r="E3281" s="224">
        <v>18333.330000000002</v>
      </c>
      <c r="F3281" s="16">
        <f t="shared" si="105"/>
        <v>54999.989999999889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</row>
    <row r="3282" spans="1:26" ht="15.75" customHeight="1" x14ac:dyDescent="0.25">
      <c r="A3282" s="228">
        <v>44713</v>
      </c>
      <c r="B3282" s="228">
        <v>44713</v>
      </c>
      <c r="C3282" s="16" t="s">
        <v>1153</v>
      </c>
      <c r="D3282" s="16"/>
      <c r="E3282" s="224">
        <v>18333.330000000002</v>
      </c>
      <c r="F3282" s="16">
        <f t="shared" si="105"/>
        <v>36666.659999999887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</row>
    <row r="3283" spans="1:26" ht="15.75" customHeight="1" x14ac:dyDescent="0.25">
      <c r="A3283" s="228">
        <v>44743</v>
      </c>
      <c r="B3283" s="228">
        <v>44743</v>
      </c>
      <c r="C3283" s="16" t="s">
        <v>1153</v>
      </c>
      <c r="D3283" s="16"/>
      <c r="E3283" s="224">
        <v>18333.330000000002</v>
      </c>
      <c r="F3283" s="16">
        <f t="shared" si="105"/>
        <v>18333.329999999885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</row>
    <row r="3284" spans="1:26" ht="15.75" customHeight="1" x14ac:dyDescent="0.25">
      <c r="A3284" s="250">
        <v>44774</v>
      </c>
      <c r="B3284" s="250">
        <v>44774</v>
      </c>
      <c r="C3284" s="16" t="s">
        <v>1153</v>
      </c>
      <c r="D3284" s="16"/>
      <c r="E3284" s="224">
        <v>18333.330000000002</v>
      </c>
      <c r="F3284" s="16">
        <f t="shared" si="105"/>
        <v>-1.1641532182693481E-10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</row>
    <row r="3285" spans="1:26" ht="15.75" customHeight="1" x14ac:dyDescent="0.25">
      <c r="A3285" s="40" t="s">
        <v>1018</v>
      </c>
      <c r="B3285" s="98" t="s">
        <v>593</v>
      </c>
      <c r="C3285" s="64" t="s">
        <v>696</v>
      </c>
      <c r="D3285" s="43">
        <v>100000</v>
      </c>
      <c r="E3285" s="217"/>
      <c r="F3285" s="16">
        <f t="shared" si="105"/>
        <v>-1.1641532182693481E-10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</row>
    <row r="3286" spans="1:26" ht="15.75" customHeight="1" x14ac:dyDescent="0.25">
      <c r="A3286" s="40" t="s">
        <v>1018</v>
      </c>
      <c r="B3286" s="23" t="s">
        <v>761</v>
      </c>
      <c r="C3286" s="16" t="s">
        <v>1892</v>
      </c>
      <c r="D3286" s="43">
        <v>10000</v>
      </c>
      <c r="E3286" s="217"/>
      <c r="F3286" s="16">
        <f t="shared" si="105"/>
        <v>-1.1641532182693481E-10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</row>
    <row r="3287" spans="1:26" ht="15.75" customHeight="1" x14ac:dyDescent="0.25">
      <c r="A3287" s="298">
        <v>44826</v>
      </c>
      <c r="B3287" s="298">
        <v>44826</v>
      </c>
      <c r="C3287" s="16" t="s">
        <v>1153</v>
      </c>
      <c r="D3287" s="16"/>
      <c r="E3287" s="249">
        <v>27500</v>
      </c>
      <c r="F3287" s="16">
        <f t="shared" si="105"/>
        <v>72499.999999999884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</row>
    <row r="3288" spans="1:26" ht="15.75" customHeight="1" x14ac:dyDescent="0.25">
      <c r="A3288" s="298">
        <v>44856</v>
      </c>
      <c r="B3288" s="298">
        <v>44856</v>
      </c>
      <c r="C3288" s="16" t="s">
        <v>1153</v>
      </c>
      <c r="D3288" s="16"/>
      <c r="E3288" s="249">
        <v>27500</v>
      </c>
      <c r="F3288" s="16">
        <f t="shared" si="105"/>
        <v>54999.999999999884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</row>
    <row r="3289" spans="1:26" ht="15.75" customHeight="1" x14ac:dyDescent="0.25">
      <c r="A3289" s="298">
        <v>44887</v>
      </c>
      <c r="B3289" s="298">
        <v>44887</v>
      </c>
      <c r="C3289" s="16" t="s">
        <v>1153</v>
      </c>
      <c r="D3289" s="16"/>
      <c r="E3289" s="249">
        <v>27500</v>
      </c>
      <c r="F3289" s="16">
        <f t="shared" si="105"/>
        <v>27499.999999999884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</row>
    <row r="3290" spans="1:26" ht="15.75" customHeight="1" x14ac:dyDescent="0.25">
      <c r="A3290" s="40" t="s">
        <v>1113</v>
      </c>
      <c r="B3290" s="64" t="s">
        <v>593</v>
      </c>
      <c r="C3290" s="240" t="s">
        <v>1114</v>
      </c>
      <c r="D3290" s="43">
        <v>400000</v>
      </c>
      <c r="E3290" s="249"/>
      <c r="F3290" s="16">
        <f t="shared" si="105"/>
        <v>27499.999999999884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</row>
    <row r="3291" spans="1:26" ht="15.75" customHeight="1" x14ac:dyDescent="0.25">
      <c r="A3291" s="40" t="s">
        <v>1113</v>
      </c>
      <c r="B3291" s="64" t="s">
        <v>593</v>
      </c>
      <c r="C3291" s="240" t="s">
        <v>1899</v>
      </c>
      <c r="D3291" s="43">
        <v>40000</v>
      </c>
      <c r="E3291" s="217"/>
      <c r="F3291" s="16">
        <f t="shared" si="105"/>
        <v>27499.999999999884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</row>
    <row r="3292" spans="1:26" ht="15.75" customHeight="1" x14ac:dyDescent="0.25">
      <c r="A3292" s="299">
        <v>44917</v>
      </c>
      <c r="B3292" s="299">
        <v>44917</v>
      </c>
      <c r="C3292" s="16" t="s">
        <v>1153</v>
      </c>
      <c r="D3292" s="16"/>
      <c r="E3292" s="230">
        <v>27500</v>
      </c>
      <c r="F3292" s="16">
        <f t="shared" si="105"/>
        <v>399999.99999999988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</row>
    <row r="3293" spans="1:26" ht="15.75" customHeight="1" x14ac:dyDescent="0.25">
      <c r="A3293" s="263"/>
      <c r="B3293" s="263"/>
      <c r="C3293" s="226"/>
      <c r="D3293" s="16"/>
      <c r="E3293" s="217"/>
      <c r="F3293" s="16">
        <f t="shared" si="105"/>
        <v>439999.99999999988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</row>
    <row r="3294" spans="1:26" ht="15.75" customHeight="1" x14ac:dyDescent="0.25">
      <c r="A3294" s="263"/>
      <c r="B3294" s="263"/>
      <c r="C3294" s="226"/>
      <c r="D3294" s="16"/>
      <c r="E3294" s="217"/>
      <c r="F3294" s="16">
        <f t="shared" si="105"/>
        <v>439999.99999999988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</row>
    <row r="3295" spans="1:26" ht="15.75" customHeight="1" x14ac:dyDescent="0.25">
      <c r="A3295" s="23"/>
      <c r="B3295" s="23"/>
      <c r="C3295" s="16"/>
      <c r="D3295" s="16"/>
      <c r="E3295" s="217"/>
      <c r="F3295" s="16"/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</row>
    <row r="3296" spans="1:26" ht="15.75" customHeight="1" x14ac:dyDescent="0.25">
      <c r="A3296" s="23"/>
      <c r="B3296" s="23"/>
      <c r="C3296" s="16"/>
      <c r="D3296" s="16"/>
      <c r="E3296" s="222" t="s">
        <v>12</v>
      </c>
      <c r="F3296" s="218">
        <f>F3294</f>
        <v>439999.99999999988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</row>
    <row r="3297" spans="1:26" ht="15.75" customHeight="1" x14ac:dyDescent="0.25">
      <c r="A3297" s="23"/>
      <c r="B3297" s="23"/>
      <c r="C3297" s="16"/>
      <c r="D3297" s="16"/>
      <c r="E3297" s="217"/>
      <c r="F3297" s="218"/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</row>
    <row r="3298" spans="1:26" ht="15.75" customHeight="1" x14ac:dyDescent="0.25">
      <c r="A3298" s="23"/>
      <c r="B3298" s="23"/>
      <c r="C3298" s="16"/>
      <c r="D3298" s="218" t="s">
        <v>1149</v>
      </c>
      <c r="E3298" s="217"/>
      <c r="F3298" s="218"/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</row>
    <row r="3299" spans="1:26" ht="15.75" customHeight="1" x14ac:dyDescent="0.25">
      <c r="A3299" s="23"/>
      <c r="B3299" s="23"/>
      <c r="C3299" s="218" t="s">
        <v>1146</v>
      </c>
      <c r="D3299" s="221" t="s">
        <v>552</v>
      </c>
      <c r="E3299" s="217"/>
      <c r="F3299" s="16"/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</row>
    <row r="3300" spans="1:26" ht="15.75" customHeight="1" x14ac:dyDescent="0.25">
      <c r="A3300" s="219" t="s">
        <v>1147</v>
      </c>
      <c r="B3300" s="23"/>
      <c r="C3300" s="219" t="s">
        <v>201</v>
      </c>
      <c r="D3300" s="16"/>
      <c r="E3300" s="222" t="s">
        <v>1353</v>
      </c>
      <c r="F3300" s="218"/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</row>
    <row r="3301" spans="1:26" ht="15.75" customHeight="1" x14ac:dyDescent="0.25">
      <c r="A3301" s="219" t="s">
        <v>549</v>
      </c>
      <c r="B3301" s="219" t="s">
        <v>550</v>
      </c>
      <c r="C3301" s="221" t="s">
        <v>551</v>
      </c>
      <c r="D3301" s="157"/>
      <c r="E3301" s="222" t="s">
        <v>553</v>
      </c>
      <c r="F3301" s="221" t="s">
        <v>554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</row>
    <row r="3302" spans="1:26" ht="15.75" customHeight="1" x14ac:dyDescent="0.25">
      <c r="A3302" s="225"/>
      <c r="B3302" s="44" t="s">
        <v>596</v>
      </c>
      <c r="C3302" s="52" t="s">
        <v>1890</v>
      </c>
      <c r="D3302" s="16">
        <v>1900</v>
      </c>
      <c r="E3302" s="217"/>
      <c r="F3302" s="43">
        <v>1900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</row>
    <row r="3303" spans="1:26" ht="15.75" customHeight="1" x14ac:dyDescent="0.25">
      <c r="A3303" s="44" t="s">
        <v>1891</v>
      </c>
      <c r="B3303" s="23" t="s">
        <v>761</v>
      </c>
      <c r="C3303" s="16" t="s">
        <v>1900</v>
      </c>
      <c r="D3303" s="157"/>
      <c r="E3303" s="217"/>
      <c r="F3303" s="16">
        <f t="shared" ref="F3303:F3308" si="106">F3302+D3301-E3303</f>
        <v>1900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</row>
    <row r="3304" spans="1:26" ht="15.75" customHeight="1" x14ac:dyDescent="0.25">
      <c r="A3304" s="23" t="s">
        <v>1177</v>
      </c>
      <c r="B3304" s="23" t="s">
        <v>5</v>
      </c>
      <c r="C3304" s="16" t="s">
        <v>1153</v>
      </c>
      <c r="D3304" s="16"/>
      <c r="E3304" s="217">
        <v>6650</v>
      </c>
      <c r="F3304" s="16">
        <f t="shared" si="106"/>
        <v>-2850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</row>
    <row r="3305" spans="1:26" ht="15.75" customHeight="1" x14ac:dyDescent="0.25">
      <c r="A3305" s="44" t="s">
        <v>1891</v>
      </c>
      <c r="B3305" s="44" t="s">
        <v>596</v>
      </c>
      <c r="C3305" s="52" t="s">
        <v>1893</v>
      </c>
      <c r="D3305" s="16">
        <v>38000</v>
      </c>
      <c r="E3305" s="217"/>
      <c r="F3305" s="16">
        <f t="shared" si="106"/>
        <v>-2850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</row>
    <row r="3306" spans="1:26" ht="15.75" customHeight="1" x14ac:dyDescent="0.25">
      <c r="A3306" s="23" t="s">
        <v>1178</v>
      </c>
      <c r="B3306" s="23" t="s">
        <v>6</v>
      </c>
      <c r="C3306" s="16" t="s">
        <v>1153</v>
      </c>
      <c r="D3306" s="16"/>
      <c r="E3306" s="217">
        <v>6650</v>
      </c>
      <c r="F3306" s="16">
        <f t="shared" si="106"/>
        <v>-9500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</row>
    <row r="3307" spans="1:26" ht="15.75" customHeight="1" x14ac:dyDescent="0.25">
      <c r="A3307" s="23" t="s">
        <v>1183</v>
      </c>
      <c r="B3307" s="23" t="s">
        <v>516</v>
      </c>
      <c r="C3307" s="16" t="s">
        <v>1153</v>
      </c>
      <c r="D3307" s="226"/>
      <c r="E3307" s="217">
        <v>6650</v>
      </c>
      <c r="F3307" s="16">
        <f t="shared" si="106"/>
        <v>21850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</row>
    <row r="3308" spans="1:26" ht="15.75" customHeight="1" x14ac:dyDescent="0.25">
      <c r="A3308" s="23" t="s">
        <v>1234</v>
      </c>
      <c r="B3308" s="23" t="s">
        <v>1202</v>
      </c>
      <c r="C3308" s="16" t="s">
        <v>1153</v>
      </c>
      <c r="D3308" s="157"/>
      <c r="E3308" s="217">
        <v>6650</v>
      </c>
      <c r="F3308" s="16">
        <f t="shared" si="106"/>
        <v>15200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</row>
    <row r="3309" spans="1:26" ht="15.75" customHeight="1" x14ac:dyDescent="0.25">
      <c r="A3309" s="44" t="s">
        <v>1901</v>
      </c>
      <c r="B3309" s="44" t="s">
        <v>1902</v>
      </c>
      <c r="C3309" s="52" t="s">
        <v>201</v>
      </c>
      <c r="D3309" s="16">
        <v>50000</v>
      </c>
      <c r="E3309" s="217"/>
      <c r="F3309" s="16">
        <f t="shared" ref="F3309:F3336" si="107">F3308+D3309-E3309</f>
        <v>65200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</row>
    <row r="3310" spans="1:26" ht="15.75" customHeight="1" x14ac:dyDescent="0.25">
      <c r="A3310" s="23" t="s">
        <v>1901</v>
      </c>
      <c r="B3310" s="23" t="s">
        <v>761</v>
      </c>
      <c r="C3310" s="16" t="s">
        <v>1900</v>
      </c>
      <c r="D3310" s="16">
        <v>5000</v>
      </c>
      <c r="E3310" s="217"/>
      <c r="F3310" s="16">
        <f t="shared" si="107"/>
        <v>70200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</row>
    <row r="3311" spans="1:26" ht="15.75" customHeight="1" x14ac:dyDescent="0.25">
      <c r="A3311" s="23" t="s">
        <v>1188</v>
      </c>
      <c r="B3311" s="23" t="s">
        <v>1903</v>
      </c>
      <c r="C3311" s="16" t="s">
        <v>1153</v>
      </c>
      <c r="D3311" s="16"/>
      <c r="E3311" s="217">
        <v>11000</v>
      </c>
      <c r="F3311" s="16">
        <f t="shared" si="107"/>
        <v>59200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</row>
    <row r="3312" spans="1:26" ht="15.75" customHeight="1" x14ac:dyDescent="0.25">
      <c r="A3312" s="23" t="s">
        <v>1482</v>
      </c>
      <c r="B3312" s="23" t="s">
        <v>1875</v>
      </c>
      <c r="C3312" s="16" t="s">
        <v>1153</v>
      </c>
      <c r="D3312" s="16"/>
      <c r="E3312" s="217">
        <v>11000</v>
      </c>
      <c r="F3312" s="16">
        <f t="shared" si="107"/>
        <v>48200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</row>
    <row r="3313" spans="1:26" ht="15.75" customHeight="1" x14ac:dyDescent="0.25">
      <c r="A3313" s="23" t="s">
        <v>1190</v>
      </c>
      <c r="B3313" s="23" t="s">
        <v>1157</v>
      </c>
      <c r="C3313" s="16" t="s">
        <v>1153</v>
      </c>
      <c r="D3313" s="16"/>
      <c r="E3313" s="217">
        <v>11000</v>
      </c>
      <c r="F3313" s="16">
        <f t="shared" si="107"/>
        <v>37200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</row>
    <row r="3314" spans="1:26" ht="15.75" customHeight="1" x14ac:dyDescent="0.25">
      <c r="A3314" s="23" t="s">
        <v>1207</v>
      </c>
      <c r="B3314" s="23" t="s">
        <v>1207</v>
      </c>
      <c r="C3314" s="16" t="s">
        <v>1153</v>
      </c>
      <c r="D3314" s="16"/>
      <c r="E3314" s="217">
        <v>11000</v>
      </c>
      <c r="F3314" s="16">
        <f t="shared" si="107"/>
        <v>26200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</row>
    <row r="3315" spans="1:26" ht="15.75" customHeight="1" x14ac:dyDescent="0.25">
      <c r="A3315" s="23" t="s">
        <v>1209</v>
      </c>
      <c r="B3315" s="23" t="s">
        <v>1209</v>
      </c>
      <c r="C3315" s="16" t="s">
        <v>1153</v>
      </c>
      <c r="D3315" s="16"/>
      <c r="E3315" s="217">
        <v>11000</v>
      </c>
      <c r="F3315" s="16">
        <f t="shared" si="107"/>
        <v>15200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</row>
    <row r="3316" spans="1:26" ht="15.75" customHeight="1" x14ac:dyDescent="0.25">
      <c r="A3316" s="23" t="s">
        <v>1210</v>
      </c>
      <c r="B3316" s="23" t="s">
        <v>1210</v>
      </c>
      <c r="C3316" s="16" t="s">
        <v>1153</v>
      </c>
      <c r="D3316" s="157"/>
      <c r="E3316" s="217">
        <v>11000</v>
      </c>
      <c r="F3316" s="16">
        <f t="shared" si="107"/>
        <v>4200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</row>
    <row r="3317" spans="1:26" ht="15.75" customHeight="1" x14ac:dyDescent="0.25">
      <c r="A3317" s="23" t="s">
        <v>1211</v>
      </c>
      <c r="B3317" s="23" t="s">
        <v>1211</v>
      </c>
      <c r="C3317" s="16" t="s">
        <v>1153</v>
      </c>
      <c r="D3317" s="157"/>
      <c r="E3317" s="217">
        <v>11000</v>
      </c>
      <c r="F3317" s="16">
        <f t="shared" si="107"/>
        <v>-6800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</row>
    <row r="3318" spans="1:26" ht="15.75" customHeight="1" x14ac:dyDescent="0.25">
      <c r="A3318" s="44" t="s">
        <v>1290</v>
      </c>
      <c r="B3318" s="44" t="s">
        <v>596</v>
      </c>
      <c r="C3318" s="52" t="s">
        <v>962</v>
      </c>
      <c r="D3318" s="16">
        <v>100000</v>
      </c>
      <c r="E3318" s="217"/>
      <c r="F3318" s="16">
        <f t="shared" si="107"/>
        <v>93200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</row>
    <row r="3319" spans="1:26" ht="15.75" customHeight="1" x14ac:dyDescent="0.25">
      <c r="A3319" s="23" t="s">
        <v>1290</v>
      </c>
      <c r="B3319" s="23" t="s">
        <v>761</v>
      </c>
      <c r="C3319" s="16" t="s">
        <v>1900</v>
      </c>
      <c r="D3319" s="16">
        <v>10000</v>
      </c>
      <c r="E3319" s="217"/>
      <c r="F3319" s="16">
        <f t="shared" si="107"/>
        <v>103200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</row>
    <row r="3320" spans="1:26" ht="15.75" customHeight="1" x14ac:dyDescent="0.25">
      <c r="A3320" s="23" t="s">
        <v>1212</v>
      </c>
      <c r="B3320" s="23" t="s">
        <v>1212</v>
      </c>
      <c r="C3320" s="16" t="s">
        <v>1153</v>
      </c>
      <c r="D3320" s="16"/>
      <c r="E3320" s="217">
        <v>11000</v>
      </c>
      <c r="F3320" s="16">
        <f t="shared" si="107"/>
        <v>92200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</row>
    <row r="3321" spans="1:26" ht="15.75" customHeight="1" x14ac:dyDescent="0.25">
      <c r="A3321" s="23" t="s">
        <v>1525</v>
      </c>
      <c r="B3321" s="23" t="s">
        <v>1525</v>
      </c>
      <c r="C3321" s="16" t="s">
        <v>1153</v>
      </c>
      <c r="D3321" s="16"/>
      <c r="E3321" s="217">
        <v>11000</v>
      </c>
      <c r="F3321" s="16">
        <f t="shared" si="107"/>
        <v>81200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</row>
    <row r="3322" spans="1:26" ht="15.75" customHeight="1" x14ac:dyDescent="0.25">
      <c r="A3322" s="23" t="s">
        <v>1526</v>
      </c>
      <c r="B3322" s="23" t="s">
        <v>1526</v>
      </c>
      <c r="C3322" s="16" t="s">
        <v>1153</v>
      </c>
      <c r="D3322" s="16"/>
      <c r="E3322" s="217">
        <v>11000</v>
      </c>
      <c r="F3322" s="16">
        <f t="shared" si="107"/>
        <v>70200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</row>
    <row r="3323" spans="1:26" ht="15.75" customHeight="1" x14ac:dyDescent="0.25">
      <c r="A3323" s="223">
        <v>44583</v>
      </c>
      <c r="B3323" s="260">
        <v>44583</v>
      </c>
      <c r="C3323" s="16" t="s">
        <v>1153</v>
      </c>
      <c r="D3323" s="16"/>
      <c r="E3323" s="230">
        <v>9166.67</v>
      </c>
      <c r="F3323" s="16">
        <f t="shared" si="107"/>
        <v>61033.33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</row>
    <row r="3324" spans="1:26" ht="15.75" customHeight="1" x14ac:dyDescent="0.25">
      <c r="A3324" s="261">
        <v>44614</v>
      </c>
      <c r="B3324" s="262">
        <v>44614</v>
      </c>
      <c r="C3324" s="16" t="s">
        <v>1153</v>
      </c>
      <c r="D3324" s="16"/>
      <c r="E3324" s="230">
        <v>9166.67</v>
      </c>
      <c r="F3324" s="16">
        <f t="shared" si="107"/>
        <v>51866.66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</row>
    <row r="3325" spans="1:26" ht="15.75" customHeight="1" x14ac:dyDescent="0.25">
      <c r="A3325" s="261">
        <v>44642</v>
      </c>
      <c r="B3325" s="262">
        <v>44642</v>
      </c>
      <c r="C3325" s="16" t="s">
        <v>1153</v>
      </c>
      <c r="D3325" s="16"/>
      <c r="E3325" s="230">
        <v>9166.67</v>
      </c>
      <c r="F3325" s="16">
        <f t="shared" si="107"/>
        <v>42699.990000000005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</row>
    <row r="3326" spans="1:26" ht="15.75" customHeight="1" x14ac:dyDescent="0.25">
      <c r="A3326" s="261">
        <v>44673</v>
      </c>
      <c r="B3326" s="262">
        <v>44673</v>
      </c>
      <c r="C3326" s="16" t="s">
        <v>1153</v>
      </c>
      <c r="D3326" s="16"/>
      <c r="E3326" s="230">
        <v>9166.67</v>
      </c>
      <c r="F3326" s="16">
        <f t="shared" si="107"/>
        <v>33533.320000000007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</row>
    <row r="3327" spans="1:26" ht="15.75" customHeight="1" x14ac:dyDescent="0.25">
      <c r="A3327" s="267">
        <v>44688</v>
      </c>
      <c r="B3327" s="23" t="s">
        <v>761</v>
      </c>
      <c r="C3327" s="16" t="s">
        <v>1680</v>
      </c>
      <c r="D3327" s="16"/>
      <c r="E3327" s="230">
        <v>13299.98</v>
      </c>
      <c r="F3327" s="16">
        <f t="shared" si="107"/>
        <v>20233.340000000007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</row>
    <row r="3328" spans="1:26" ht="15.75" customHeight="1" x14ac:dyDescent="0.25">
      <c r="A3328" s="248">
        <v>44719</v>
      </c>
      <c r="B3328" s="40" t="s">
        <v>596</v>
      </c>
      <c r="C3328" s="64" t="s">
        <v>962</v>
      </c>
      <c r="D3328" s="43">
        <v>100000</v>
      </c>
      <c r="E3328" s="217"/>
      <c r="F3328" s="16">
        <f t="shared" si="107"/>
        <v>120233.34000000001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</row>
    <row r="3329" spans="1:26" ht="15.75" customHeight="1" x14ac:dyDescent="0.25">
      <c r="A3329" s="248">
        <v>44719</v>
      </c>
      <c r="B3329" s="40" t="s">
        <v>761</v>
      </c>
      <c r="C3329" s="64" t="s">
        <v>1904</v>
      </c>
      <c r="D3329" s="43">
        <v>10000</v>
      </c>
      <c r="E3329" s="217"/>
      <c r="F3329" s="16">
        <f t="shared" si="107"/>
        <v>130233.34000000001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</row>
    <row r="3330" spans="1:26" ht="15.75" customHeight="1" x14ac:dyDescent="0.25">
      <c r="A3330" s="228">
        <v>44682</v>
      </c>
      <c r="B3330" s="228">
        <v>44682</v>
      </c>
      <c r="C3330" s="16" t="s">
        <v>1153</v>
      </c>
      <c r="D3330" s="16"/>
      <c r="E3330" s="224">
        <v>9166.67</v>
      </c>
      <c r="F3330" s="16">
        <f t="shared" si="107"/>
        <v>121066.67000000001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</row>
    <row r="3331" spans="1:26" ht="15.75" customHeight="1" x14ac:dyDescent="0.25">
      <c r="A3331" s="228">
        <v>44713</v>
      </c>
      <c r="B3331" s="228">
        <v>44713</v>
      </c>
      <c r="C3331" s="16" t="s">
        <v>1153</v>
      </c>
      <c r="D3331" s="16"/>
      <c r="E3331" s="224">
        <v>9166.67</v>
      </c>
      <c r="F3331" s="16">
        <f t="shared" si="107"/>
        <v>111900.00000000001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</row>
    <row r="3332" spans="1:26" ht="15.75" customHeight="1" x14ac:dyDescent="0.25">
      <c r="A3332" s="228">
        <v>44743</v>
      </c>
      <c r="B3332" s="228">
        <v>44743</v>
      </c>
      <c r="C3332" s="16" t="s">
        <v>1153</v>
      </c>
      <c r="D3332" s="16"/>
      <c r="E3332" s="224">
        <v>18333.330000000002</v>
      </c>
      <c r="F3332" s="16">
        <f t="shared" si="107"/>
        <v>93566.670000000013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</row>
    <row r="3333" spans="1:26" ht="15.75" customHeight="1" x14ac:dyDescent="0.25">
      <c r="A3333" s="250">
        <v>44774</v>
      </c>
      <c r="B3333" s="250">
        <v>44774</v>
      </c>
      <c r="C3333" s="16" t="s">
        <v>1153</v>
      </c>
      <c r="D3333" s="16"/>
      <c r="E3333" s="224">
        <v>18333.330000000002</v>
      </c>
      <c r="F3333" s="16">
        <f t="shared" si="107"/>
        <v>75233.340000000011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</row>
    <row r="3334" spans="1:26" ht="15.75" customHeight="1" x14ac:dyDescent="0.25">
      <c r="A3334" s="40" t="s">
        <v>1113</v>
      </c>
      <c r="B3334" s="98" t="s">
        <v>596</v>
      </c>
      <c r="C3334" s="142" t="s">
        <v>1116</v>
      </c>
      <c r="D3334" s="43">
        <v>300000</v>
      </c>
      <c r="E3334" s="217"/>
      <c r="F3334" s="16">
        <f t="shared" si="107"/>
        <v>375233.34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</row>
    <row r="3335" spans="1:26" ht="15.75" customHeight="1" x14ac:dyDescent="0.25">
      <c r="A3335" s="40" t="s">
        <v>1113</v>
      </c>
      <c r="B3335" s="40" t="s">
        <v>761</v>
      </c>
      <c r="C3335" s="64" t="s">
        <v>1904</v>
      </c>
      <c r="D3335" s="43">
        <v>30000</v>
      </c>
      <c r="E3335" s="217"/>
      <c r="F3335" s="16">
        <f t="shared" si="107"/>
        <v>405233.34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</row>
    <row r="3336" spans="1:26" ht="15.75" customHeight="1" x14ac:dyDescent="0.25">
      <c r="A3336" s="23"/>
      <c r="B3336" s="23"/>
      <c r="C3336" s="16"/>
      <c r="D3336" s="16"/>
      <c r="E3336" s="217"/>
      <c r="F3336" s="16">
        <f t="shared" si="107"/>
        <v>405233.34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</row>
    <row r="3337" spans="1:26" ht="15.75" customHeight="1" x14ac:dyDescent="0.25">
      <c r="A3337" s="23"/>
      <c r="B3337" s="23"/>
      <c r="C3337" s="16"/>
      <c r="D3337" s="16"/>
      <c r="E3337" s="217"/>
      <c r="F3337" s="16"/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</row>
    <row r="3338" spans="1:26" ht="15.75" customHeight="1" x14ac:dyDescent="0.25">
      <c r="A3338" s="23"/>
      <c r="B3338" s="23"/>
      <c r="C3338" s="16"/>
      <c r="D3338" s="16"/>
      <c r="E3338" s="222" t="s">
        <v>12</v>
      </c>
      <c r="F3338" s="218">
        <f>F3336</f>
        <v>405233.34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</row>
    <row r="3339" spans="1:26" ht="15.75" customHeight="1" x14ac:dyDescent="0.25">
      <c r="A3339" s="23"/>
      <c r="B3339" s="23"/>
      <c r="C3339" s="16"/>
      <c r="D3339" s="16"/>
      <c r="E3339" s="217"/>
      <c r="F3339" s="218"/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</row>
    <row r="3340" spans="1:26" ht="15.75" customHeight="1" x14ac:dyDescent="0.25">
      <c r="A3340" s="23"/>
      <c r="B3340" s="23"/>
      <c r="C3340" s="16"/>
      <c r="D3340" s="16"/>
      <c r="E3340" s="217"/>
      <c r="F3340" s="218"/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</row>
    <row r="3341" spans="1:26" ht="15.75" customHeight="1" x14ac:dyDescent="0.25">
      <c r="A3341" s="23"/>
      <c r="B3341" s="23"/>
      <c r="C3341" s="16"/>
      <c r="D3341" s="218" t="s">
        <v>1149</v>
      </c>
      <c r="E3341" s="217"/>
      <c r="F3341" s="218"/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</row>
    <row r="3342" spans="1:26" ht="15.75" customHeight="1" x14ac:dyDescent="0.25">
      <c r="A3342" s="23"/>
      <c r="B3342" s="23"/>
      <c r="C3342" s="218" t="s">
        <v>1146</v>
      </c>
      <c r="D3342" s="221" t="s">
        <v>552</v>
      </c>
      <c r="E3342" s="217"/>
      <c r="F3342" s="16"/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</row>
    <row r="3343" spans="1:26" ht="15.75" customHeight="1" x14ac:dyDescent="0.25">
      <c r="A3343" s="219" t="s">
        <v>1147</v>
      </c>
      <c r="B3343" s="23"/>
      <c r="C3343" s="219" t="s">
        <v>1905</v>
      </c>
      <c r="D3343" s="16"/>
      <c r="E3343" s="222" t="s">
        <v>1353</v>
      </c>
      <c r="F3343" s="16"/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</row>
    <row r="3344" spans="1:26" ht="15.75" customHeight="1" x14ac:dyDescent="0.25">
      <c r="A3344" s="219" t="s">
        <v>549</v>
      </c>
      <c r="B3344" s="219" t="s">
        <v>550</v>
      </c>
      <c r="C3344" s="221" t="s">
        <v>551</v>
      </c>
      <c r="D3344" s="16">
        <v>10000</v>
      </c>
      <c r="E3344" s="222" t="s">
        <v>553</v>
      </c>
      <c r="F3344" s="221" t="s">
        <v>554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</row>
    <row r="3345" spans="1:26" ht="15.75" customHeight="1" x14ac:dyDescent="0.25">
      <c r="A3345" s="225"/>
      <c r="B3345" s="44" t="s">
        <v>596</v>
      </c>
      <c r="C3345" s="52" t="s">
        <v>1890</v>
      </c>
      <c r="D3345" s="16"/>
      <c r="E3345" s="217"/>
      <c r="F3345" s="16">
        <f>D3343</f>
        <v>0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</row>
    <row r="3346" spans="1:26" ht="15.75" customHeight="1" x14ac:dyDescent="0.25">
      <c r="A3346" s="225">
        <v>43775</v>
      </c>
      <c r="B3346" s="23" t="s">
        <v>761</v>
      </c>
      <c r="C3346" s="16" t="s">
        <v>1906</v>
      </c>
      <c r="D3346" s="16">
        <v>100000</v>
      </c>
      <c r="E3346" s="217"/>
      <c r="F3346" s="16">
        <f t="shared" ref="F3346:F3391" si="108">F3345+D3344-E3346</f>
        <v>10000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</row>
    <row r="3347" spans="1:26" ht="15.75" customHeight="1" x14ac:dyDescent="0.25">
      <c r="A3347" s="23" t="s">
        <v>1177</v>
      </c>
      <c r="B3347" s="23" t="s">
        <v>5</v>
      </c>
      <c r="C3347" s="16" t="s">
        <v>1153</v>
      </c>
      <c r="D3347" s="16"/>
      <c r="E3347" s="217">
        <v>9167</v>
      </c>
      <c r="F3347" s="16">
        <f t="shared" si="108"/>
        <v>833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</row>
    <row r="3348" spans="1:26" ht="15.75" customHeight="1" x14ac:dyDescent="0.25">
      <c r="A3348" s="225">
        <v>43775</v>
      </c>
      <c r="B3348" s="44" t="s">
        <v>884</v>
      </c>
      <c r="C3348" s="52" t="s">
        <v>1907</v>
      </c>
      <c r="D3348" s="16"/>
      <c r="E3348" s="217"/>
      <c r="F3348" s="16">
        <f t="shared" si="108"/>
        <v>100833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</row>
    <row r="3349" spans="1:26" ht="15.75" customHeight="1" x14ac:dyDescent="0.25">
      <c r="A3349" s="23" t="s">
        <v>1233</v>
      </c>
      <c r="B3349" s="23" t="s">
        <v>6</v>
      </c>
      <c r="C3349" s="16" t="s">
        <v>1153</v>
      </c>
      <c r="D3349" s="16"/>
      <c r="E3349" s="217">
        <v>9167</v>
      </c>
      <c r="F3349" s="16">
        <f t="shared" si="108"/>
        <v>91666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</row>
    <row r="3350" spans="1:26" ht="15.75" customHeight="1" x14ac:dyDescent="0.25">
      <c r="A3350" s="225">
        <v>43565</v>
      </c>
      <c r="B3350" s="23" t="s">
        <v>516</v>
      </c>
      <c r="C3350" s="52" t="s">
        <v>1908</v>
      </c>
      <c r="D3350" s="16"/>
      <c r="E3350" s="217">
        <v>9200</v>
      </c>
      <c r="F3350" s="16">
        <f t="shared" si="108"/>
        <v>82466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</row>
    <row r="3351" spans="1:26" ht="15.75" customHeight="1" x14ac:dyDescent="0.25">
      <c r="A3351" s="23" t="s">
        <v>1182</v>
      </c>
      <c r="B3351" s="23" t="s">
        <v>515</v>
      </c>
      <c r="C3351" s="16" t="s">
        <v>1153</v>
      </c>
      <c r="D3351" s="16"/>
      <c r="E3351" s="217">
        <v>9167</v>
      </c>
      <c r="F3351" s="16">
        <f t="shared" si="108"/>
        <v>73299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</row>
    <row r="3352" spans="1:26" ht="15.75" customHeight="1" x14ac:dyDescent="0.25">
      <c r="A3352" s="23" t="s">
        <v>1183</v>
      </c>
      <c r="B3352" s="23" t="s">
        <v>516</v>
      </c>
      <c r="C3352" s="16" t="s">
        <v>1153</v>
      </c>
      <c r="D3352" s="16"/>
      <c r="E3352" s="217">
        <v>5000</v>
      </c>
      <c r="F3352" s="16">
        <f t="shared" si="108"/>
        <v>68299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</row>
    <row r="3353" spans="1:26" ht="15.75" customHeight="1" x14ac:dyDescent="0.25">
      <c r="A3353" s="23" t="s">
        <v>1185</v>
      </c>
      <c r="B3353" s="23" t="s">
        <v>1186</v>
      </c>
      <c r="C3353" s="16" t="s">
        <v>1153</v>
      </c>
      <c r="D3353" s="16">
        <v>2000</v>
      </c>
      <c r="E3353" s="217">
        <v>9167</v>
      </c>
      <c r="F3353" s="16">
        <f t="shared" si="108"/>
        <v>59132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</row>
    <row r="3354" spans="1:26" ht="15.75" customHeight="1" x14ac:dyDescent="0.25">
      <c r="A3354" s="23" t="s">
        <v>1234</v>
      </c>
      <c r="B3354" s="23" t="s">
        <v>1202</v>
      </c>
      <c r="C3354" s="16" t="s">
        <v>1153</v>
      </c>
      <c r="D3354" s="16"/>
      <c r="E3354" s="217">
        <v>9167</v>
      </c>
      <c r="F3354" s="16">
        <f t="shared" si="108"/>
        <v>49965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</row>
    <row r="3355" spans="1:26" ht="15.75" customHeight="1" x14ac:dyDescent="0.25">
      <c r="A3355" s="44" t="s">
        <v>1795</v>
      </c>
      <c r="B3355" s="44" t="s">
        <v>593</v>
      </c>
      <c r="C3355" s="52" t="s">
        <v>1905</v>
      </c>
      <c r="D3355" s="16"/>
      <c r="E3355" s="217"/>
      <c r="F3355" s="16">
        <f t="shared" si="108"/>
        <v>51965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</row>
    <row r="3356" spans="1:26" ht="15.75" customHeight="1" x14ac:dyDescent="0.25">
      <c r="A3356" s="23" t="s">
        <v>1482</v>
      </c>
      <c r="B3356" s="23" t="s">
        <v>1875</v>
      </c>
      <c r="C3356" s="16" t="s">
        <v>1153</v>
      </c>
      <c r="D3356" s="16"/>
      <c r="E3356" s="217">
        <v>9167</v>
      </c>
      <c r="F3356" s="16">
        <f t="shared" si="108"/>
        <v>42798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</row>
    <row r="3357" spans="1:26" ht="15.75" customHeight="1" x14ac:dyDescent="0.25">
      <c r="A3357" s="23" t="s">
        <v>1190</v>
      </c>
      <c r="B3357" s="23" t="s">
        <v>1449</v>
      </c>
      <c r="C3357" s="16" t="s">
        <v>1153</v>
      </c>
      <c r="D3357" s="16"/>
      <c r="E3357" s="217">
        <v>9167</v>
      </c>
      <c r="F3357" s="16">
        <f t="shared" si="108"/>
        <v>33631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</row>
    <row r="3358" spans="1:26" ht="15.75" customHeight="1" x14ac:dyDescent="0.25">
      <c r="A3358" s="23" t="s">
        <v>1503</v>
      </c>
      <c r="B3358" s="23" t="s">
        <v>1909</v>
      </c>
      <c r="C3358" s="16" t="s">
        <v>1153</v>
      </c>
      <c r="D3358" s="16"/>
      <c r="E3358" s="217">
        <v>9167</v>
      </c>
      <c r="F3358" s="16">
        <f t="shared" si="108"/>
        <v>24464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</row>
    <row r="3359" spans="1:26" ht="15.75" customHeight="1" x14ac:dyDescent="0.25">
      <c r="A3359" s="44" t="s">
        <v>1910</v>
      </c>
      <c r="B3359" s="44" t="s">
        <v>593</v>
      </c>
      <c r="C3359" s="52" t="s">
        <v>591</v>
      </c>
      <c r="D3359" s="16"/>
      <c r="E3359" s="217">
        <v>9200</v>
      </c>
      <c r="F3359" s="16">
        <f t="shared" si="108"/>
        <v>15264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</row>
    <row r="3360" spans="1:26" ht="15.75" customHeight="1" x14ac:dyDescent="0.25">
      <c r="A3360" s="23" t="s">
        <v>1197</v>
      </c>
      <c r="B3360" s="23" t="s">
        <v>1167</v>
      </c>
      <c r="C3360" s="16" t="s">
        <v>1153</v>
      </c>
      <c r="D3360" s="16">
        <v>9167</v>
      </c>
      <c r="E3360" s="217">
        <v>9167</v>
      </c>
      <c r="F3360" s="16">
        <f t="shared" si="108"/>
        <v>6097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</row>
    <row r="3361" spans="1:26" ht="15.75" customHeight="1" x14ac:dyDescent="0.25">
      <c r="A3361" s="23" t="s">
        <v>1198</v>
      </c>
      <c r="B3361" s="23" t="s">
        <v>1169</v>
      </c>
      <c r="C3361" s="16" t="s">
        <v>1153</v>
      </c>
      <c r="D3361" s="16"/>
      <c r="E3361" s="217">
        <v>9167</v>
      </c>
      <c r="F3361" s="16">
        <f t="shared" si="108"/>
        <v>-3070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</row>
    <row r="3362" spans="1:26" ht="15.75" customHeight="1" x14ac:dyDescent="0.25">
      <c r="A3362" s="44" t="s">
        <v>1911</v>
      </c>
      <c r="B3362" s="44" t="s">
        <v>593</v>
      </c>
      <c r="C3362" s="52" t="s">
        <v>1912</v>
      </c>
      <c r="D3362" s="16"/>
      <c r="E3362" s="217"/>
      <c r="F3362" s="16">
        <f t="shared" si="108"/>
        <v>6097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</row>
    <row r="3363" spans="1:26" ht="15.75" customHeight="1" x14ac:dyDescent="0.25">
      <c r="A3363" s="23" t="s">
        <v>1200</v>
      </c>
      <c r="B3363" s="23" t="s">
        <v>1186</v>
      </c>
      <c r="C3363" s="16" t="s">
        <v>1153</v>
      </c>
      <c r="D3363" s="16"/>
      <c r="E3363" s="217">
        <v>9167</v>
      </c>
      <c r="F3363" s="16">
        <f t="shared" si="108"/>
        <v>-3070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</row>
    <row r="3364" spans="1:26" ht="15.75" customHeight="1" x14ac:dyDescent="0.25">
      <c r="A3364" s="23" t="s">
        <v>1208</v>
      </c>
      <c r="B3364" s="23" t="s">
        <v>1208</v>
      </c>
      <c r="C3364" s="16" t="s">
        <v>1153</v>
      </c>
      <c r="D3364" s="16">
        <v>50000</v>
      </c>
      <c r="E3364" s="217">
        <v>4533.33</v>
      </c>
      <c r="F3364" s="16">
        <f t="shared" si="108"/>
        <v>-7603.33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</row>
    <row r="3365" spans="1:26" ht="15.75" customHeight="1" x14ac:dyDescent="0.25">
      <c r="A3365" s="23" t="s">
        <v>1207</v>
      </c>
      <c r="B3365" s="23" t="s">
        <v>1207</v>
      </c>
      <c r="C3365" s="16" t="s">
        <v>1153</v>
      </c>
      <c r="D3365" s="16">
        <v>5000</v>
      </c>
      <c r="E3365" s="217">
        <v>4533.33</v>
      </c>
      <c r="F3365" s="16">
        <f t="shared" si="108"/>
        <v>-12136.66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</row>
    <row r="3366" spans="1:26" ht="15.75" customHeight="1" x14ac:dyDescent="0.25">
      <c r="A3366" s="225">
        <v>44474</v>
      </c>
      <c r="B3366" s="44" t="s">
        <v>593</v>
      </c>
      <c r="C3366" s="52" t="s">
        <v>1912</v>
      </c>
      <c r="D3366" s="16"/>
      <c r="E3366" s="217"/>
      <c r="F3366" s="16">
        <f t="shared" si="108"/>
        <v>37863.339999999997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</row>
    <row r="3367" spans="1:26" ht="15.75" customHeight="1" x14ac:dyDescent="0.25">
      <c r="A3367" s="225">
        <v>44474</v>
      </c>
      <c r="B3367" s="23" t="s">
        <v>761</v>
      </c>
      <c r="C3367" s="16" t="s">
        <v>1906</v>
      </c>
      <c r="D3367" s="16"/>
      <c r="E3367" s="217"/>
      <c r="F3367" s="16">
        <f t="shared" si="108"/>
        <v>42863.34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</row>
    <row r="3368" spans="1:26" ht="15.75" customHeight="1" x14ac:dyDescent="0.25">
      <c r="A3368" s="23" t="s">
        <v>1627</v>
      </c>
      <c r="B3368" s="23" t="s">
        <v>1196</v>
      </c>
      <c r="C3368" s="16" t="s">
        <v>1153</v>
      </c>
      <c r="D3368" s="16"/>
      <c r="E3368" s="217">
        <v>4533.33</v>
      </c>
      <c r="F3368" s="16">
        <f t="shared" si="108"/>
        <v>38330.009999999995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</row>
    <row r="3369" spans="1:26" ht="15.75" customHeight="1" x14ac:dyDescent="0.25">
      <c r="A3369" s="23" t="s">
        <v>1167</v>
      </c>
      <c r="B3369" s="23" t="s">
        <v>1167</v>
      </c>
      <c r="C3369" s="16" t="s">
        <v>1153</v>
      </c>
      <c r="D3369" s="16"/>
      <c r="E3369" s="217">
        <v>4533.33</v>
      </c>
      <c r="F3369" s="16">
        <f t="shared" si="108"/>
        <v>33796.679999999993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</row>
    <row r="3370" spans="1:26" ht="15.75" customHeight="1" x14ac:dyDescent="0.25">
      <c r="A3370" s="23" t="s">
        <v>1629</v>
      </c>
      <c r="B3370" s="23" t="s">
        <v>1629</v>
      </c>
      <c r="C3370" s="16" t="s">
        <v>1153</v>
      </c>
      <c r="D3370" s="16"/>
      <c r="E3370" s="217">
        <v>4533.33</v>
      </c>
      <c r="F3370" s="16">
        <f t="shared" si="108"/>
        <v>29263.349999999991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</row>
    <row r="3371" spans="1:26" ht="15.75" customHeight="1" x14ac:dyDescent="0.25">
      <c r="A3371" s="23" t="s">
        <v>1184</v>
      </c>
      <c r="B3371" s="23" t="s">
        <v>1184</v>
      </c>
      <c r="C3371" s="16" t="s">
        <v>1153</v>
      </c>
      <c r="D3371" s="16"/>
      <c r="E3371" s="217">
        <v>4533.33</v>
      </c>
      <c r="F3371" s="16">
        <f t="shared" si="108"/>
        <v>24730.01999999999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</row>
    <row r="3372" spans="1:26" ht="15.75" customHeight="1" x14ac:dyDescent="0.25">
      <c r="A3372" s="23" t="s">
        <v>1186</v>
      </c>
      <c r="B3372" s="23" t="s">
        <v>1186</v>
      </c>
      <c r="C3372" s="16" t="s">
        <v>1153</v>
      </c>
      <c r="D3372" s="43"/>
      <c r="E3372" s="217">
        <v>4533.33</v>
      </c>
      <c r="F3372" s="16">
        <f t="shared" si="108"/>
        <v>20196.689999999988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</row>
    <row r="3373" spans="1:26" ht="15.75" customHeight="1" x14ac:dyDescent="0.25">
      <c r="A3373" s="23" t="s">
        <v>1202</v>
      </c>
      <c r="B3373" s="23" t="s">
        <v>1202</v>
      </c>
      <c r="C3373" s="16" t="s">
        <v>1153</v>
      </c>
      <c r="D3373" s="43"/>
      <c r="E3373" s="217">
        <v>4533.33</v>
      </c>
      <c r="F3373" s="16">
        <f t="shared" si="108"/>
        <v>15663.359999999988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</row>
    <row r="3374" spans="1:26" ht="15.75" customHeight="1" x14ac:dyDescent="0.25">
      <c r="A3374" s="300">
        <v>44682</v>
      </c>
      <c r="B3374" s="31" t="s">
        <v>593</v>
      </c>
      <c r="C3374" s="58" t="s">
        <v>591</v>
      </c>
      <c r="D3374" s="43">
        <v>300000</v>
      </c>
      <c r="E3374" s="217"/>
      <c r="F3374" s="16">
        <f t="shared" si="108"/>
        <v>15663.359999999988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</row>
    <row r="3375" spans="1:26" ht="15.75" customHeight="1" x14ac:dyDescent="0.25">
      <c r="A3375" s="267">
        <v>44682</v>
      </c>
      <c r="B3375" s="23" t="s">
        <v>761</v>
      </c>
      <c r="C3375" s="16" t="s">
        <v>1906</v>
      </c>
      <c r="D3375" s="43">
        <v>30000</v>
      </c>
      <c r="E3375" s="217"/>
      <c r="F3375" s="16">
        <f t="shared" si="108"/>
        <v>15663.359999999988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</row>
    <row r="3376" spans="1:26" ht="15.75" customHeight="1" x14ac:dyDescent="0.25">
      <c r="A3376" s="223">
        <v>44583</v>
      </c>
      <c r="B3376" s="223">
        <v>44583</v>
      </c>
      <c r="C3376" s="16" t="s">
        <v>1153</v>
      </c>
      <c r="D3376" s="16"/>
      <c r="E3376" s="230">
        <v>27500</v>
      </c>
      <c r="F3376" s="16">
        <f t="shared" si="108"/>
        <v>288163.36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</row>
    <row r="3377" spans="1:26" ht="15.75" customHeight="1" x14ac:dyDescent="0.25">
      <c r="A3377" s="223">
        <v>44614</v>
      </c>
      <c r="B3377" s="223">
        <v>44614</v>
      </c>
      <c r="C3377" s="16" t="s">
        <v>1153</v>
      </c>
      <c r="D3377" s="16"/>
      <c r="E3377" s="230">
        <v>27500</v>
      </c>
      <c r="F3377" s="16">
        <f t="shared" si="108"/>
        <v>290663.36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</row>
    <row r="3378" spans="1:26" ht="15.75" customHeight="1" x14ac:dyDescent="0.25">
      <c r="A3378" s="223">
        <v>44642</v>
      </c>
      <c r="B3378" s="223">
        <v>44642</v>
      </c>
      <c r="C3378" s="16" t="s">
        <v>1153</v>
      </c>
      <c r="D3378" s="16"/>
      <c r="E3378" s="230">
        <v>27500</v>
      </c>
      <c r="F3378" s="16">
        <f t="shared" si="108"/>
        <v>263163.36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</row>
    <row r="3379" spans="1:26" ht="15.75" customHeight="1" x14ac:dyDescent="0.25">
      <c r="A3379" s="223">
        <v>44673</v>
      </c>
      <c r="B3379" s="223">
        <v>44673</v>
      </c>
      <c r="C3379" s="16" t="s">
        <v>1153</v>
      </c>
      <c r="D3379" s="16"/>
      <c r="E3379" s="230">
        <v>27500</v>
      </c>
      <c r="F3379" s="16">
        <f t="shared" si="108"/>
        <v>235663.35999999999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</row>
    <row r="3380" spans="1:26" ht="15.75" customHeight="1" x14ac:dyDescent="0.25">
      <c r="A3380" s="228">
        <v>44682</v>
      </c>
      <c r="B3380" s="229">
        <v>44682</v>
      </c>
      <c r="C3380" s="16" t="s">
        <v>1153</v>
      </c>
      <c r="D3380" s="16"/>
      <c r="E3380" s="230">
        <v>27500</v>
      </c>
      <c r="F3380" s="16">
        <f t="shared" si="108"/>
        <v>208163.36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</row>
    <row r="3381" spans="1:26" ht="15.75" customHeight="1" x14ac:dyDescent="0.25">
      <c r="A3381" s="228">
        <v>44713</v>
      </c>
      <c r="B3381" s="228">
        <v>44713</v>
      </c>
      <c r="C3381" s="16" t="s">
        <v>1153</v>
      </c>
      <c r="D3381" s="16"/>
      <c r="E3381" s="230">
        <v>27500</v>
      </c>
      <c r="F3381" s="16">
        <f t="shared" si="108"/>
        <v>180663.36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</row>
    <row r="3382" spans="1:26" ht="15.75" customHeight="1" x14ac:dyDescent="0.25">
      <c r="A3382" s="228">
        <v>44743</v>
      </c>
      <c r="B3382" s="228">
        <v>44743</v>
      </c>
      <c r="C3382" s="16" t="s">
        <v>1153</v>
      </c>
      <c r="D3382" s="16"/>
      <c r="E3382" s="230">
        <v>27500</v>
      </c>
      <c r="F3382" s="16">
        <f t="shared" si="108"/>
        <v>153163.35999999999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</row>
    <row r="3383" spans="1:26" ht="15.75" customHeight="1" x14ac:dyDescent="0.25">
      <c r="A3383" s="228">
        <v>44774</v>
      </c>
      <c r="B3383" s="228">
        <v>44774</v>
      </c>
      <c r="C3383" s="16" t="s">
        <v>1153</v>
      </c>
      <c r="D3383" s="16"/>
      <c r="E3383" s="230">
        <v>27500</v>
      </c>
      <c r="F3383" s="16">
        <f t="shared" si="108"/>
        <v>125663.35999999999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</row>
    <row r="3384" spans="1:26" ht="15.75" customHeight="1" x14ac:dyDescent="0.25">
      <c r="A3384" s="31" t="s">
        <v>1676</v>
      </c>
      <c r="B3384" s="31" t="s">
        <v>1676</v>
      </c>
      <c r="C3384" s="16" t="s">
        <v>1153</v>
      </c>
      <c r="D3384" s="16"/>
      <c r="E3384" s="230">
        <v>27500</v>
      </c>
      <c r="F3384" s="16">
        <f t="shared" si="108"/>
        <v>98163.359999999986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</row>
    <row r="3385" spans="1:26" ht="15.75" customHeight="1" x14ac:dyDescent="0.25">
      <c r="A3385" s="250">
        <v>44835</v>
      </c>
      <c r="B3385" s="250">
        <v>44835</v>
      </c>
      <c r="C3385" s="16" t="s">
        <v>1153</v>
      </c>
      <c r="D3385" s="16"/>
      <c r="E3385" s="230">
        <v>27500</v>
      </c>
      <c r="F3385" s="16">
        <f t="shared" si="108"/>
        <v>70663.359999999986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</row>
    <row r="3386" spans="1:26" ht="15.75" customHeight="1" x14ac:dyDescent="0.25">
      <c r="A3386" s="250">
        <v>44866</v>
      </c>
      <c r="B3386" s="250">
        <v>44866</v>
      </c>
      <c r="C3386" s="16" t="s">
        <v>1153</v>
      </c>
      <c r="D3386" s="16"/>
      <c r="E3386" s="230">
        <v>27500</v>
      </c>
      <c r="F3386" s="16">
        <f t="shared" si="108"/>
        <v>43163.359999999986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</row>
    <row r="3387" spans="1:26" ht="15.75" customHeight="1" x14ac:dyDescent="0.25">
      <c r="A3387" s="250">
        <v>44896</v>
      </c>
      <c r="B3387" s="250">
        <v>44896</v>
      </c>
      <c r="C3387" s="16" t="s">
        <v>1153</v>
      </c>
      <c r="D3387" s="16"/>
      <c r="E3387" s="230">
        <v>27500</v>
      </c>
      <c r="F3387" s="16">
        <f t="shared" si="108"/>
        <v>15663.359999999986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</row>
    <row r="3388" spans="1:26" ht="15.75" customHeight="1" x14ac:dyDescent="0.25">
      <c r="A3388" s="31"/>
      <c r="B3388" s="263"/>
      <c r="C3388" s="226"/>
      <c r="D3388" s="16"/>
      <c r="E3388" s="230"/>
      <c r="F3388" s="16">
        <f t="shared" si="108"/>
        <v>15663.359999999986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</row>
    <row r="3389" spans="1:26" ht="15.75" customHeight="1" x14ac:dyDescent="0.25">
      <c r="A3389" s="263"/>
      <c r="B3389" s="263"/>
      <c r="C3389" s="226"/>
      <c r="D3389" s="16"/>
      <c r="E3389" s="217"/>
      <c r="F3389" s="16">
        <f t="shared" si="108"/>
        <v>15663.359999999986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</row>
    <row r="3390" spans="1:26" ht="15.75" customHeight="1" x14ac:dyDescent="0.25">
      <c r="A3390" s="263"/>
      <c r="B3390" s="263"/>
      <c r="C3390" s="226"/>
      <c r="D3390" s="16"/>
      <c r="E3390" s="217"/>
      <c r="F3390" s="16">
        <f t="shared" si="108"/>
        <v>15663.359999999986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</row>
    <row r="3391" spans="1:26" ht="15.75" customHeight="1" x14ac:dyDescent="0.25">
      <c r="A3391" s="263"/>
      <c r="B3391" s="263"/>
      <c r="C3391" s="226"/>
      <c r="D3391" s="16"/>
      <c r="E3391" s="217"/>
      <c r="F3391" s="16">
        <f t="shared" si="108"/>
        <v>15663.359999999986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</row>
    <row r="3392" spans="1:26" ht="15.75" customHeight="1" x14ac:dyDescent="0.25">
      <c r="A3392" s="263"/>
      <c r="B3392" s="263"/>
      <c r="C3392" s="226"/>
      <c r="D3392" s="16"/>
      <c r="E3392" s="217"/>
      <c r="F3392" s="16"/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</row>
    <row r="3393" spans="1:26" ht="15.75" customHeight="1" x14ac:dyDescent="0.25">
      <c r="A3393" s="263"/>
      <c r="B3393" s="263"/>
      <c r="C3393" s="226"/>
      <c r="D3393" s="16"/>
      <c r="E3393" s="222" t="s">
        <v>12</v>
      </c>
      <c r="F3393" s="218">
        <f>F3391</f>
        <v>15663.359999999986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</row>
    <row r="3394" spans="1:26" ht="15.75" customHeight="1" x14ac:dyDescent="0.25">
      <c r="A3394" s="23"/>
      <c r="B3394" s="23"/>
      <c r="C3394" s="16"/>
      <c r="D3394" s="16"/>
      <c r="E3394" s="217"/>
      <c r="F3394" s="218"/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</row>
    <row r="3395" spans="1:26" ht="15.75" customHeight="1" x14ac:dyDescent="0.25">
      <c r="A3395" s="23"/>
      <c r="B3395" s="23"/>
      <c r="C3395" s="16"/>
      <c r="D3395" s="157"/>
      <c r="E3395" s="217"/>
      <c r="F3395" s="218"/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</row>
    <row r="3396" spans="1:26" ht="15.75" customHeight="1" x14ac:dyDescent="0.25">
      <c r="A3396" s="23"/>
      <c r="B3396" s="23"/>
      <c r="C3396" s="218" t="s">
        <v>1146</v>
      </c>
      <c r="D3396" s="226"/>
      <c r="E3396" s="217"/>
      <c r="F3396" s="16"/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</row>
    <row r="3397" spans="1:26" ht="15.75" customHeight="1" x14ac:dyDescent="0.25">
      <c r="A3397" s="219" t="s">
        <v>1147</v>
      </c>
      <c r="B3397" s="23"/>
      <c r="C3397" s="219" t="s">
        <v>180</v>
      </c>
      <c r="D3397" s="218" t="s">
        <v>1149</v>
      </c>
      <c r="E3397" s="222" t="s">
        <v>1353</v>
      </c>
      <c r="F3397" s="16"/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</row>
    <row r="3398" spans="1:26" ht="15.75" customHeight="1" x14ac:dyDescent="0.25">
      <c r="A3398" s="219" t="s">
        <v>549</v>
      </c>
      <c r="B3398" s="219" t="s">
        <v>550</v>
      </c>
      <c r="C3398" s="221" t="s">
        <v>551</v>
      </c>
      <c r="D3398" s="221" t="s">
        <v>552</v>
      </c>
      <c r="E3398" s="222" t="s">
        <v>553</v>
      </c>
      <c r="F3398" s="221" t="s">
        <v>554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</row>
    <row r="3399" spans="1:26" ht="15.75" customHeight="1" x14ac:dyDescent="0.25">
      <c r="A3399" s="225"/>
      <c r="B3399" s="44" t="s">
        <v>596</v>
      </c>
      <c r="C3399" s="52" t="s">
        <v>1890</v>
      </c>
      <c r="D3399" s="43"/>
      <c r="E3399" s="217"/>
      <c r="F3399" s="16">
        <f>+D3399-E3399</f>
        <v>0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</row>
    <row r="3400" spans="1:26" ht="15.75" customHeight="1" x14ac:dyDescent="0.25">
      <c r="A3400" s="225">
        <v>43715</v>
      </c>
      <c r="B3400" s="23" t="s">
        <v>761</v>
      </c>
      <c r="C3400" s="16" t="s">
        <v>1913</v>
      </c>
      <c r="D3400" s="43">
        <v>3000</v>
      </c>
      <c r="E3400" s="217"/>
      <c r="F3400" s="16">
        <f t="shared" ref="F3400:F3447" si="109">F3399+D3400-E3400</f>
        <v>3000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</row>
    <row r="3401" spans="1:26" ht="15.75" customHeight="1" x14ac:dyDescent="0.25">
      <c r="A3401" s="23" t="s">
        <v>1178</v>
      </c>
      <c r="B3401" s="23" t="s">
        <v>6</v>
      </c>
      <c r="C3401" s="16" t="s">
        <v>1153</v>
      </c>
      <c r="D3401" s="16"/>
      <c r="E3401" s="217">
        <v>5500</v>
      </c>
      <c r="F3401" s="16">
        <f t="shared" si="109"/>
        <v>-2500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</row>
    <row r="3402" spans="1:26" ht="15.75" customHeight="1" x14ac:dyDescent="0.25">
      <c r="A3402" s="225">
        <v>43715</v>
      </c>
      <c r="B3402" s="44" t="s">
        <v>596</v>
      </c>
      <c r="C3402" s="52" t="s">
        <v>1914</v>
      </c>
      <c r="D3402" s="43">
        <v>30000</v>
      </c>
      <c r="E3402" s="217"/>
      <c r="F3402" s="16">
        <f t="shared" si="109"/>
        <v>27500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</row>
    <row r="3403" spans="1:26" ht="15.75" customHeight="1" x14ac:dyDescent="0.25">
      <c r="A3403" s="23" t="s">
        <v>1182</v>
      </c>
      <c r="B3403" s="23" t="s">
        <v>515</v>
      </c>
      <c r="C3403" s="16" t="s">
        <v>1153</v>
      </c>
      <c r="D3403" s="16"/>
      <c r="E3403" s="217">
        <v>5500</v>
      </c>
      <c r="F3403" s="16">
        <f t="shared" si="109"/>
        <v>22000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</row>
    <row r="3404" spans="1:26" ht="15.75" customHeight="1" x14ac:dyDescent="0.25">
      <c r="A3404" s="23" t="s">
        <v>1183</v>
      </c>
      <c r="B3404" s="23" t="s">
        <v>516</v>
      </c>
      <c r="C3404" s="16" t="s">
        <v>1153</v>
      </c>
      <c r="D3404" s="16"/>
      <c r="E3404" s="217">
        <v>5500</v>
      </c>
      <c r="F3404" s="16">
        <f t="shared" si="109"/>
        <v>16500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</row>
    <row r="3405" spans="1:26" ht="15.75" customHeight="1" x14ac:dyDescent="0.25">
      <c r="A3405" s="23" t="s">
        <v>1185</v>
      </c>
      <c r="B3405" s="23" t="s">
        <v>1186</v>
      </c>
      <c r="C3405" s="16" t="s">
        <v>1153</v>
      </c>
      <c r="D3405" s="16"/>
      <c r="E3405" s="217">
        <v>5500</v>
      </c>
      <c r="F3405" s="16">
        <f t="shared" si="109"/>
        <v>11000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</row>
    <row r="3406" spans="1:26" ht="15.75" customHeight="1" x14ac:dyDescent="0.25">
      <c r="A3406" s="23" t="s">
        <v>1234</v>
      </c>
      <c r="B3406" s="23" t="s">
        <v>1202</v>
      </c>
      <c r="C3406" s="16" t="s">
        <v>1153</v>
      </c>
      <c r="D3406" s="16"/>
      <c r="E3406" s="217">
        <v>5500</v>
      </c>
      <c r="F3406" s="16">
        <f t="shared" si="109"/>
        <v>5500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</row>
    <row r="3407" spans="1:26" ht="15.75" customHeight="1" x14ac:dyDescent="0.25">
      <c r="A3407" s="44" t="s">
        <v>1795</v>
      </c>
      <c r="B3407" s="44" t="s">
        <v>596</v>
      </c>
      <c r="C3407" s="52" t="s">
        <v>642</v>
      </c>
      <c r="D3407" s="43">
        <v>320000</v>
      </c>
      <c r="E3407" s="217"/>
      <c r="F3407" s="16">
        <f t="shared" si="109"/>
        <v>325500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</row>
    <row r="3408" spans="1:26" ht="15.75" customHeight="1" x14ac:dyDescent="0.25">
      <c r="A3408" s="23" t="s">
        <v>1795</v>
      </c>
      <c r="B3408" s="23" t="s">
        <v>761</v>
      </c>
      <c r="C3408" s="16" t="s">
        <v>1913</v>
      </c>
      <c r="D3408" s="43">
        <v>32000</v>
      </c>
      <c r="E3408" s="217"/>
      <c r="F3408" s="16">
        <f t="shared" si="109"/>
        <v>357500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</row>
    <row r="3409" spans="1:26" ht="15.75" customHeight="1" x14ac:dyDescent="0.25">
      <c r="A3409" s="23" t="s">
        <v>1535</v>
      </c>
      <c r="B3409" s="23" t="s">
        <v>1152</v>
      </c>
      <c r="C3409" s="16" t="s">
        <v>1153</v>
      </c>
      <c r="D3409" s="16"/>
      <c r="E3409" s="217">
        <v>5500</v>
      </c>
      <c r="F3409" s="16">
        <f t="shared" si="109"/>
        <v>352000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</row>
    <row r="3410" spans="1:26" ht="15.75" customHeight="1" x14ac:dyDescent="0.25">
      <c r="A3410" s="227">
        <v>43953</v>
      </c>
      <c r="B3410" s="44" t="s">
        <v>596</v>
      </c>
      <c r="C3410" s="52" t="s">
        <v>642</v>
      </c>
      <c r="D3410" s="16"/>
      <c r="E3410" s="217">
        <v>40000</v>
      </c>
      <c r="F3410" s="16">
        <f t="shared" si="109"/>
        <v>312000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</row>
    <row r="3411" spans="1:26" ht="15.75" customHeight="1" x14ac:dyDescent="0.25">
      <c r="A3411" s="231">
        <v>44138</v>
      </c>
      <c r="B3411" s="44" t="s">
        <v>596</v>
      </c>
      <c r="C3411" s="52" t="s">
        <v>642</v>
      </c>
      <c r="D3411" s="16"/>
      <c r="E3411" s="217">
        <v>40000</v>
      </c>
      <c r="F3411" s="16">
        <f t="shared" si="109"/>
        <v>272000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</row>
    <row r="3412" spans="1:26" ht="15.75" customHeight="1" x14ac:dyDescent="0.25">
      <c r="A3412" s="23" t="s">
        <v>1482</v>
      </c>
      <c r="B3412" s="23" t="s">
        <v>1155</v>
      </c>
      <c r="C3412" s="16" t="s">
        <v>1153</v>
      </c>
      <c r="D3412" s="16"/>
      <c r="E3412" s="217">
        <v>5500</v>
      </c>
      <c r="F3412" s="16">
        <f t="shared" si="109"/>
        <v>266500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</row>
    <row r="3413" spans="1:26" ht="15.75" customHeight="1" x14ac:dyDescent="0.25">
      <c r="A3413" s="23" t="s">
        <v>1190</v>
      </c>
      <c r="B3413" s="23" t="s">
        <v>1157</v>
      </c>
      <c r="C3413" s="16" t="s">
        <v>1153</v>
      </c>
      <c r="D3413" s="16"/>
      <c r="E3413" s="217">
        <v>35200</v>
      </c>
      <c r="F3413" s="16">
        <f t="shared" si="109"/>
        <v>231300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</row>
    <row r="3414" spans="1:26" ht="15.75" customHeight="1" x14ac:dyDescent="0.25">
      <c r="A3414" s="23" t="s">
        <v>1197</v>
      </c>
      <c r="B3414" s="23" t="s">
        <v>1167</v>
      </c>
      <c r="C3414" s="16" t="s">
        <v>1153</v>
      </c>
      <c r="D3414" s="16"/>
      <c r="E3414" s="217">
        <v>35200</v>
      </c>
      <c r="F3414" s="16">
        <f t="shared" si="109"/>
        <v>196100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</row>
    <row r="3415" spans="1:26" ht="15.75" customHeight="1" x14ac:dyDescent="0.25">
      <c r="A3415" s="23" t="s">
        <v>1198</v>
      </c>
      <c r="B3415" s="23" t="s">
        <v>1169</v>
      </c>
      <c r="C3415" s="16" t="s">
        <v>1153</v>
      </c>
      <c r="D3415" s="16"/>
      <c r="E3415" s="217">
        <v>35200</v>
      </c>
      <c r="F3415" s="16">
        <f t="shared" si="109"/>
        <v>160900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</row>
    <row r="3416" spans="1:26" ht="15.75" customHeight="1" x14ac:dyDescent="0.25">
      <c r="A3416" s="225">
        <v>44020</v>
      </c>
      <c r="B3416" s="44" t="s">
        <v>596</v>
      </c>
      <c r="C3416" s="52" t="s">
        <v>642</v>
      </c>
      <c r="D3416" s="16"/>
      <c r="E3416" s="217">
        <v>35200</v>
      </c>
      <c r="F3416" s="16">
        <f t="shared" si="109"/>
        <v>125700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</row>
    <row r="3417" spans="1:26" ht="15.75" customHeight="1" x14ac:dyDescent="0.25">
      <c r="A3417" s="231">
        <v>44176</v>
      </c>
      <c r="B3417" s="44" t="s">
        <v>593</v>
      </c>
      <c r="C3417" s="52" t="s">
        <v>642</v>
      </c>
      <c r="D3417" s="16"/>
      <c r="E3417" s="217">
        <v>35200</v>
      </c>
      <c r="F3417" s="16">
        <f t="shared" si="109"/>
        <v>90500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</row>
    <row r="3418" spans="1:26" ht="15.75" customHeight="1" x14ac:dyDescent="0.25">
      <c r="A3418" s="23" t="s">
        <v>1200</v>
      </c>
      <c r="B3418" s="23" t="s">
        <v>1186</v>
      </c>
      <c r="C3418" s="16" t="s">
        <v>1153</v>
      </c>
      <c r="D3418" s="16"/>
      <c r="E3418" s="217">
        <v>35200</v>
      </c>
      <c r="F3418" s="16">
        <f t="shared" si="109"/>
        <v>55300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</row>
    <row r="3419" spans="1:26" ht="15.75" customHeight="1" x14ac:dyDescent="0.25">
      <c r="A3419" s="23" t="s">
        <v>1201</v>
      </c>
      <c r="B3419" s="23" t="s">
        <v>1202</v>
      </c>
      <c r="C3419" s="16" t="s">
        <v>1153</v>
      </c>
      <c r="D3419" s="16"/>
      <c r="E3419" s="217">
        <v>35200</v>
      </c>
      <c r="F3419" s="16">
        <f t="shared" si="109"/>
        <v>20100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</row>
    <row r="3420" spans="1:26" ht="15.75" customHeight="1" x14ac:dyDescent="0.25">
      <c r="A3420" s="44" t="s">
        <v>1774</v>
      </c>
      <c r="B3420" s="44" t="s">
        <v>596</v>
      </c>
      <c r="C3420" s="52" t="s">
        <v>1915</v>
      </c>
      <c r="D3420" s="43">
        <v>330000</v>
      </c>
      <c r="E3420" s="217"/>
      <c r="F3420" s="16">
        <f t="shared" si="109"/>
        <v>350100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</row>
    <row r="3421" spans="1:26" ht="15.75" customHeight="1" x14ac:dyDescent="0.25">
      <c r="A3421" s="23" t="s">
        <v>1774</v>
      </c>
      <c r="B3421" s="23" t="s">
        <v>761</v>
      </c>
      <c r="C3421" s="16" t="s">
        <v>1776</v>
      </c>
      <c r="D3421" s="43">
        <v>33000</v>
      </c>
      <c r="E3421" s="217"/>
      <c r="F3421" s="16">
        <f t="shared" si="109"/>
        <v>383100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</row>
    <row r="3422" spans="1:26" ht="15.75" customHeight="1" x14ac:dyDescent="0.25">
      <c r="A3422" s="23" t="s">
        <v>1624</v>
      </c>
      <c r="B3422" s="23" t="s">
        <v>1203</v>
      </c>
      <c r="C3422" s="16" t="s">
        <v>1153</v>
      </c>
      <c r="D3422" s="16"/>
      <c r="E3422" s="217">
        <v>35200</v>
      </c>
      <c r="F3422" s="16">
        <f t="shared" si="109"/>
        <v>347900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</row>
    <row r="3423" spans="1:26" ht="15.75" customHeight="1" x14ac:dyDescent="0.25">
      <c r="A3423" s="23" t="s">
        <v>1625</v>
      </c>
      <c r="B3423" s="23" t="s">
        <v>1916</v>
      </c>
      <c r="C3423" s="16" t="s">
        <v>1153</v>
      </c>
      <c r="D3423" s="16"/>
      <c r="E3423" s="217">
        <v>35200</v>
      </c>
      <c r="F3423" s="16">
        <f t="shared" si="109"/>
        <v>312700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</row>
    <row r="3424" spans="1:26" ht="15.75" customHeight="1" x14ac:dyDescent="0.25">
      <c r="A3424" s="23" t="s">
        <v>1666</v>
      </c>
      <c r="B3424" s="23" t="s">
        <v>1205</v>
      </c>
      <c r="C3424" s="16" t="s">
        <v>1153</v>
      </c>
      <c r="D3424" s="16"/>
      <c r="E3424" s="217">
        <v>30250</v>
      </c>
      <c r="F3424" s="16">
        <f t="shared" si="109"/>
        <v>282450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</row>
    <row r="3425" spans="1:26" ht="15.75" customHeight="1" x14ac:dyDescent="0.25">
      <c r="A3425" s="23" t="s">
        <v>1206</v>
      </c>
      <c r="B3425" s="23" t="s">
        <v>1206</v>
      </c>
      <c r="C3425" s="16" t="s">
        <v>1917</v>
      </c>
      <c r="D3425" s="16"/>
      <c r="E3425" s="217">
        <v>30250</v>
      </c>
      <c r="F3425" s="16">
        <f t="shared" si="109"/>
        <v>252200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</row>
    <row r="3426" spans="1:26" ht="15.75" customHeight="1" x14ac:dyDescent="0.25">
      <c r="A3426" s="23" t="s">
        <v>1207</v>
      </c>
      <c r="B3426" s="23" t="s">
        <v>1207</v>
      </c>
      <c r="C3426" s="16" t="s">
        <v>1917</v>
      </c>
      <c r="D3426" s="16"/>
      <c r="E3426" s="217">
        <v>41000</v>
      </c>
      <c r="F3426" s="16">
        <f t="shared" si="109"/>
        <v>211200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</row>
    <row r="3427" spans="1:26" ht="15.75" customHeight="1" x14ac:dyDescent="0.25">
      <c r="A3427" s="23" t="s">
        <v>1208</v>
      </c>
      <c r="B3427" s="23" t="s">
        <v>1208</v>
      </c>
      <c r="C3427" s="16" t="s">
        <v>1917</v>
      </c>
      <c r="D3427" s="16"/>
      <c r="E3427" s="217">
        <v>41000</v>
      </c>
      <c r="F3427" s="16">
        <f t="shared" si="109"/>
        <v>170200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</row>
    <row r="3428" spans="1:26" ht="15.75" customHeight="1" x14ac:dyDescent="0.25">
      <c r="A3428" s="225">
        <v>44382</v>
      </c>
      <c r="B3428" s="44" t="s">
        <v>596</v>
      </c>
      <c r="C3428" s="52" t="s">
        <v>1915</v>
      </c>
      <c r="D3428" s="43">
        <v>24250</v>
      </c>
      <c r="E3428" s="217"/>
      <c r="F3428" s="16">
        <f t="shared" si="109"/>
        <v>194450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</row>
    <row r="3429" spans="1:26" ht="15.75" customHeight="1" x14ac:dyDescent="0.25">
      <c r="A3429" s="44" t="s">
        <v>1627</v>
      </c>
      <c r="B3429" s="44" t="s">
        <v>1196</v>
      </c>
      <c r="C3429" s="16" t="s">
        <v>1917</v>
      </c>
      <c r="D3429" s="16"/>
      <c r="E3429" s="217">
        <v>41000</v>
      </c>
      <c r="F3429" s="16">
        <f t="shared" si="109"/>
        <v>153450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</row>
    <row r="3430" spans="1:26" ht="15.75" customHeight="1" x14ac:dyDescent="0.25">
      <c r="A3430" s="23" t="s">
        <v>1167</v>
      </c>
      <c r="B3430" s="23" t="s">
        <v>1167</v>
      </c>
      <c r="C3430" s="16" t="s">
        <v>1153</v>
      </c>
      <c r="D3430" s="16"/>
      <c r="E3430" s="217">
        <v>41000</v>
      </c>
      <c r="F3430" s="16">
        <f t="shared" si="109"/>
        <v>112450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</row>
    <row r="3431" spans="1:26" ht="15.75" customHeight="1" x14ac:dyDescent="0.25">
      <c r="A3431" s="23" t="s">
        <v>1629</v>
      </c>
      <c r="B3431" s="23" t="s">
        <v>1629</v>
      </c>
      <c r="C3431" s="16" t="s">
        <v>1153</v>
      </c>
      <c r="D3431" s="16"/>
      <c r="E3431" s="217">
        <v>41000</v>
      </c>
      <c r="F3431" s="16">
        <f t="shared" si="109"/>
        <v>71450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</row>
    <row r="3432" spans="1:26" ht="15.75" customHeight="1" x14ac:dyDescent="0.25">
      <c r="A3432" s="23" t="s">
        <v>1184</v>
      </c>
      <c r="B3432" s="23" t="s">
        <v>1184</v>
      </c>
      <c r="C3432" s="16" t="s">
        <v>1153</v>
      </c>
      <c r="D3432" s="16"/>
      <c r="E3432" s="217">
        <v>41000</v>
      </c>
      <c r="F3432" s="16">
        <f t="shared" si="109"/>
        <v>30450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</row>
    <row r="3433" spans="1:26" ht="15.75" customHeight="1" x14ac:dyDescent="0.25">
      <c r="A3433" s="23" t="s">
        <v>1186</v>
      </c>
      <c r="B3433" s="23" t="s">
        <v>1186</v>
      </c>
      <c r="C3433" s="16" t="s">
        <v>1153</v>
      </c>
      <c r="D3433" s="43"/>
      <c r="E3433" s="217">
        <v>41000</v>
      </c>
      <c r="F3433" s="16">
        <f t="shared" si="109"/>
        <v>-10550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</row>
    <row r="3434" spans="1:26" ht="15.75" customHeight="1" x14ac:dyDescent="0.25">
      <c r="A3434" s="23" t="s">
        <v>1202</v>
      </c>
      <c r="B3434" s="23" t="s">
        <v>1202</v>
      </c>
      <c r="C3434" s="16" t="s">
        <v>1153</v>
      </c>
      <c r="D3434" s="43"/>
      <c r="E3434" s="217">
        <v>41000</v>
      </c>
      <c r="F3434" s="16">
        <f t="shared" si="109"/>
        <v>-51550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</row>
    <row r="3435" spans="1:26" ht="15.75" customHeight="1" x14ac:dyDescent="0.25">
      <c r="A3435" s="241">
        <v>44564</v>
      </c>
      <c r="B3435" s="31" t="s">
        <v>596</v>
      </c>
      <c r="C3435" s="58" t="s">
        <v>642</v>
      </c>
      <c r="D3435" s="43">
        <v>400000</v>
      </c>
      <c r="E3435" s="217"/>
      <c r="F3435" s="16">
        <f t="shared" si="109"/>
        <v>348450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</row>
    <row r="3436" spans="1:26" ht="15.75" customHeight="1" x14ac:dyDescent="0.25">
      <c r="A3436" s="241">
        <v>44564</v>
      </c>
      <c r="B3436" s="23" t="s">
        <v>761</v>
      </c>
      <c r="C3436" s="43" t="s">
        <v>1918</v>
      </c>
      <c r="D3436" s="43">
        <v>40000</v>
      </c>
      <c r="E3436" s="217"/>
      <c r="F3436" s="16">
        <f t="shared" si="109"/>
        <v>388450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</row>
    <row r="3437" spans="1:26" ht="15.75" customHeight="1" x14ac:dyDescent="0.25">
      <c r="A3437" s="223">
        <v>44583</v>
      </c>
      <c r="B3437" s="260">
        <v>44583</v>
      </c>
      <c r="C3437" s="16" t="s">
        <v>1153</v>
      </c>
      <c r="D3437" s="16"/>
      <c r="E3437" s="230">
        <v>41000</v>
      </c>
      <c r="F3437" s="16">
        <f t="shared" si="109"/>
        <v>347450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</row>
    <row r="3438" spans="1:26" ht="15.75" customHeight="1" x14ac:dyDescent="0.25">
      <c r="A3438" s="261">
        <v>44642</v>
      </c>
      <c r="B3438" s="223">
        <v>44642</v>
      </c>
      <c r="C3438" s="16" t="s">
        <v>1153</v>
      </c>
      <c r="D3438" s="16"/>
      <c r="E3438" s="230">
        <v>55000</v>
      </c>
      <c r="F3438" s="16">
        <f t="shared" si="109"/>
        <v>292450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</row>
    <row r="3439" spans="1:26" ht="15.75" customHeight="1" x14ac:dyDescent="0.25">
      <c r="A3439" s="261">
        <v>44673</v>
      </c>
      <c r="B3439" s="223">
        <v>44673</v>
      </c>
      <c r="C3439" s="16" t="s">
        <v>1153</v>
      </c>
      <c r="D3439" s="16"/>
      <c r="E3439" s="230">
        <v>55000</v>
      </c>
      <c r="F3439" s="16">
        <f t="shared" si="109"/>
        <v>237450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</row>
    <row r="3440" spans="1:26" ht="15.75" customHeight="1" x14ac:dyDescent="0.25">
      <c r="A3440" s="229">
        <v>44682</v>
      </c>
      <c r="B3440" s="229">
        <v>44682</v>
      </c>
      <c r="C3440" s="16" t="s">
        <v>1153</v>
      </c>
      <c r="D3440" s="16"/>
      <c r="E3440" s="230">
        <v>55000</v>
      </c>
      <c r="F3440" s="16">
        <f t="shared" si="109"/>
        <v>182450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</row>
    <row r="3441" spans="1:26" ht="15.75" customHeight="1" x14ac:dyDescent="0.25">
      <c r="A3441" s="228">
        <v>44713</v>
      </c>
      <c r="B3441" s="228">
        <v>44713</v>
      </c>
      <c r="C3441" s="16" t="s">
        <v>1153</v>
      </c>
      <c r="D3441" s="16"/>
      <c r="E3441" s="230">
        <v>55000</v>
      </c>
      <c r="F3441" s="16">
        <f t="shared" si="109"/>
        <v>127450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</row>
    <row r="3442" spans="1:26" ht="15.75" customHeight="1" x14ac:dyDescent="0.25">
      <c r="A3442" s="228">
        <v>44743</v>
      </c>
      <c r="B3442" s="228">
        <v>44743</v>
      </c>
      <c r="C3442" s="16" t="s">
        <v>1153</v>
      </c>
      <c r="D3442" s="16"/>
      <c r="E3442" s="230">
        <v>55000</v>
      </c>
      <c r="F3442" s="16">
        <f t="shared" si="109"/>
        <v>72450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</row>
    <row r="3443" spans="1:26" ht="15.75" customHeight="1" x14ac:dyDescent="0.25">
      <c r="A3443" s="228">
        <v>44774</v>
      </c>
      <c r="B3443" s="228">
        <v>44774</v>
      </c>
      <c r="C3443" s="16" t="s">
        <v>1153</v>
      </c>
      <c r="D3443" s="16"/>
      <c r="E3443" s="230">
        <v>55000</v>
      </c>
      <c r="F3443" s="16">
        <f t="shared" si="109"/>
        <v>17450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</row>
    <row r="3444" spans="1:26" ht="15.75" customHeight="1" x14ac:dyDescent="0.25">
      <c r="A3444" s="24" t="s">
        <v>1676</v>
      </c>
      <c r="B3444" s="24" t="s">
        <v>1676</v>
      </c>
      <c r="C3444" s="16" t="s">
        <v>1153</v>
      </c>
      <c r="D3444" s="16"/>
      <c r="E3444" s="230">
        <v>17450</v>
      </c>
      <c r="F3444" s="16">
        <f t="shared" si="109"/>
        <v>0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</row>
    <row r="3445" spans="1:26" ht="15.75" customHeight="1" x14ac:dyDescent="0.25">
      <c r="A3445" s="124" t="s">
        <v>743</v>
      </c>
      <c r="B3445" s="98" t="s">
        <v>593</v>
      </c>
      <c r="C3445" s="64" t="s">
        <v>744</v>
      </c>
      <c r="D3445" s="43">
        <v>60000</v>
      </c>
      <c r="E3445" s="230"/>
      <c r="F3445" s="16">
        <f t="shared" si="109"/>
        <v>60000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</row>
    <row r="3446" spans="1:26" ht="15.75" customHeight="1" x14ac:dyDescent="0.25">
      <c r="A3446" s="24" t="s">
        <v>743</v>
      </c>
      <c r="B3446" s="23" t="s">
        <v>761</v>
      </c>
      <c r="C3446" s="43" t="s">
        <v>1919</v>
      </c>
      <c r="D3446" s="43">
        <v>6000</v>
      </c>
      <c r="E3446" s="217"/>
      <c r="F3446" s="16">
        <f t="shared" si="109"/>
        <v>66000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</row>
    <row r="3447" spans="1:26" ht="15.75" customHeight="1" x14ac:dyDescent="0.25">
      <c r="A3447" s="250">
        <v>44896</v>
      </c>
      <c r="B3447" s="250">
        <v>44896</v>
      </c>
      <c r="C3447" s="16" t="s">
        <v>1153</v>
      </c>
      <c r="D3447" s="43"/>
      <c r="E3447" s="230">
        <v>22000</v>
      </c>
      <c r="F3447" s="16">
        <f t="shared" si="109"/>
        <v>44000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</row>
    <row r="3448" spans="1:26" ht="15.75" customHeight="1" x14ac:dyDescent="0.25">
      <c r="A3448" s="259"/>
      <c r="B3448" s="259"/>
      <c r="C3448" s="259"/>
      <c r="D3448" s="16"/>
      <c r="E3448" s="230"/>
      <c r="F3448" s="16"/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</row>
    <row r="3449" spans="1:26" ht="15.75" customHeight="1" x14ac:dyDescent="0.25">
      <c r="A3449" s="23"/>
      <c r="B3449" s="23"/>
      <c r="C3449" s="16"/>
      <c r="D3449" s="16"/>
      <c r="E3449" s="222" t="s">
        <v>12</v>
      </c>
      <c r="F3449" s="218">
        <f>F3447</f>
        <v>44000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</row>
    <row r="3450" spans="1:26" ht="15.75" customHeight="1" x14ac:dyDescent="0.25">
      <c r="A3450" s="23"/>
      <c r="B3450" s="23"/>
      <c r="C3450" s="16"/>
      <c r="D3450" s="16"/>
      <c r="E3450" s="217"/>
      <c r="F3450" s="218"/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</row>
    <row r="3451" spans="1:26" ht="15.75" customHeight="1" x14ac:dyDescent="0.25">
      <c r="A3451" s="23"/>
      <c r="B3451" s="23"/>
      <c r="C3451" s="16"/>
      <c r="D3451" s="218" t="s">
        <v>1149</v>
      </c>
      <c r="E3451" s="217"/>
      <c r="F3451" s="218"/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</row>
    <row r="3452" spans="1:26" ht="15.75" customHeight="1" x14ac:dyDescent="0.25">
      <c r="A3452" s="23"/>
      <c r="B3452" s="23"/>
      <c r="C3452" s="218" t="s">
        <v>1146</v>
      </c>
      <c r="D3452" s="221" t="s">
        <v>552</v>
      </c>
      <c r="E3452" s="217"/>
      <c r="F3452" s="16"/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</row>
    <row r="3453" spans="1:26" ht="15.75" customHeight="1" x14ac:dyDescent="0.25">
      <c r="A3453" s="219" t="s">
        <v>1147</v>
      </c>
      <c r="B3453" s="23" t="s">
        <v>1920</v>
      </c>
      <c r="C3453" s="219" t="s">
        <v>1921</v>
      </c>
      <c r="D3453" s="16">
        <v>583332</v>
      </c>
      <c r="E3453" s="222" t="s">
        <v>1353</v>
      </c>
      <c r="F3453" s="16"/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</row>
    <row r="3454" spans="1:26" ht="15.75" customHeight="1" x14ac:dyDescent="0.25">
      <c r="A3454" s="219" t="s">
        <v>549</v>
      </c>
      <c r="B3454" s="219" t="s">
        <v>550</v>
      </c>
      <c r="C3454" s="221" t="s">
        <v>551</v>
      </c>
      <c r="D3454" s="16">
        <v>58333.2</v>
      </c>
      <c r="E3454" s="222" t="s">
        <v>553</v>
      </c>
      <c r="F3454" s="221" t="s">
        <v>554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</row>
    <row r="3455" spans="1:26" ht="15.75" customHeight="1" x14ac:dyDescent="0.25">
      <c r="A3455" s="225">
        <v>43503</v>
      </c>
      <c r="B3455" s="44" t="s">
        <v>596</v>
      </c>
      <c r="C3455" s="52" t="s">
        <v>1922</v>
      </c>
      <c r="D3455" s="16"/>
      <c r="E3455" s="217"/>
      <c r="F3455" s="16">
        <v>583332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</row>
    <row r="3456" spans="1:26" ht="15.75" customHeight="1" x14ac:dyDescent="0.25">
      <c r="A3456" s="225">
        <v>43503</v>
      </c>
      <c r="B3456" s="23" t="s">
        <v>761</v>
      </c>
      <c r="C3456" s="16" t="s">
        <v>1923</v>
      </c>
      <c r="D3456" s="226"/>
      <c r="E3456" s="217"/>
      <c r="F3456" s="16">
        <f t="shared" ref="F3456:F3476" si="110">F3455+D3454-E3456</f>
        <v>641665.19999999995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</row>
    <row r="3457" spans="1:26" ht="15.75" customHeight="1" x14ac:dyDescent="0.25">
      <c r="A3457" s="44" t="s">
        <v>1182</v>
      </c>
      <c r="B3457" s="44" t="s">
        <v>515</v>
      </c>
      <c r="C3457" s="16" t="s">
        <v>1153</v>
      </c>
      <c r="D3457" s="16"/>
      <c r="E3457" s="217">
        <v>53472.1</v>
      </c>
      <c r="F3457" s="16">
        <f t="shared" si="110"/>
        <v>588193.1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</row>
    <row r="3458" spans="1:26" ht="15.75" customHeight="1" x14ac:dyDescent="0.25">
      <c r="A3458" s="44" t="s">
        <v>1514</v>
      </c>
      <c r="B3458" s="44" t="s">
        <v>761</v>
      </c>
      <c r="C3458" s="52" t="s">
        <v>1924</v>
      </c>
      <c r="D3458" s="16"/>
      <c r="E3458" s="217">
        <v>45000</v>
      </c>
      <c r="F3458" s="16">
        <f t="shared" si="110"/>
        <v>543193.1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</row>
    <row r="3459" spans="1:26" ht="15.75" customHeight="1" x14ac:dyDescent="0.25">
      <c r="A3459" s="23" t="s">
        <v>1183</v>
      </c>
      <c r="B3459" s="23" t="s">
        <v>1184</v>
      </c>
      <c r="C3459" s="16" t="s">
        <v>1153</v>
      </c>
      <c r="D3459" s="16"/>
      <c r="E3459" s="217">
        <v>53472.1</v>
      </c>
      <c r="F3459" s="16">
        <f t="shared" si="110"/>
        <v>489721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</row>
    <row r="3460" spans="1:26" ht="15.75" customHeight="1" x14ac:dyDescent="0.25">
      <c r="A3460" s="23" t="s">
        <v>1185</v>
      </c>
      <c r="B3460" s="23" t="s">
        <v>1186</v>
      </c>
      <c r="C3460" s="16" t="s">
        <v>1153</v>
      </c>
      <c r="D3460" s="16"/>
      <c r="E3460" s="217">
        <v>53472.1</v>
      </c>
      <c r="F3460" s="16">
        <f t="shared" si="110"/>
        <v>436248.9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</row>
    <row r="3461" spans="1:26" ht="15.75" customHeight="1" x14ac:dyDescent="0.25">
      <c r="A3461" s="23" t="s">
        <v>1234</v>
      </c>
      <c r="B3461" s="23" t="s">
        <v>1202</v>
      </c>
      <c r="C3461" s="16" t="s">
        <v>1153</v>
      </c>
      <c r="D3461" s="16"/>
      <c r="E3461" s="217">
        <v>53472.1</v>
      </c>
      <c r="F3461" s="16">
        <f t="shared" si="110"/>
        <v>382776.80000000005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</row>
    <row r="3462" spans="1:26" ht="15.75" customHeight="1" x14ac:dyDescent="0.25">
      <c r="A3462" s="23" t="s">
        <v>1188</v>
      </c>
      <c r="B3462" s="23" t="s">
        <v>1189</v>
      </c>
      <c r="C3462" s="16" t="s">
        <v>1153</v>
      </c>
      <c r="D3462" s="16"/>
      <c r="E3462" s="217">
        <v>53472</v>
      </c>
      <c r="F3462" s="16">
        <f t="shared" si="110"/>
        <v>329304.80000000005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</row>
    <row r="3463" spans="1:26" ht="15.75" customHeight="1" x14ac:dyDescent="0.25">
      <c r="A3463" s="23" t="s">
        <v>1190</v>
      </c>
      <c r="B3463" s="23" t="s">
        <v>1157</v>
      </c>
      <c r="C3463" s="16" t="s">
        <v>1153</v>
      </c>
      <c r="D3463" s="16"/>
      <c r="E3463" s="217">
        <v>53472</v>
      </c>
      <c r="F3463" s="16">
        <f t="shared" si="110"/>
        <v>275832.80000000005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</row>
    <row r="3464" spans="1:26" ht="15.75" customHeight="1" x14ac:dyDescent="0.25">
      <c r="A3464" s="23" t="s">
        <v>1191</v>
      </c>
      <c r="B3464" s="23" t="s">
        <v>1159</v>
      </c>
      <c r="C3464" s="16" t="s">
        <v>1153</v>
      </c>
      <c r="D3464" s="16"/>
      <c r="E3464" s="217">
        <v>53472</v>
      </c>
      <c r="F3464" s="16">
        <f t="shared" si="110"/>
        <v>222360.80000000005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</row>
    <row r="3465" spans="1:26" ht="15.75" customHeight="1" x14ac:dyDescent="0.25">
      <c r="A3465" s="23" t="s">
        <v>1192</v>
      </c>
      <c r="B3465" s="23" t="s">
        <v>1161</v>
      </c>
      <c r="C3465" s="16" t="s">
        <v>1153</v>
      </c>
      <c r="D3465" s="16"/>
      <c r="E3465" s="217">
        <v>53472.1</v>
      </c>
      <c r="F3465" s="16">
        <f t="shared" si="110"/>
        <v>168888.70000000004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</row>
    <row r="3466" spans="1:26" ht="15.75" customHeight="1" x14ac:dyDescent="0.25">
      <c r="A3466" s="23" t="s">
        <v>1193</v>
      </c>
      <c r="B3466" s="23" t="s">
        <v>1194</v>
      </c>
      <c r="C3466" s="16" t="s">
        <v>1153</v>
      </c>
      <c r="D3466" s="16">
        <v>300000</v>
      </c>
      <c r="E3466" s="217">
        <v>53472.1</v>
      </c>
      <c r="F3466" s="16">
        <f t="shared" si="110"/>
        <v>115416.60000000003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</row>
    <row r="3467" spans="1:26" ht="15.75" customHeight="1" x14ac:dyDescent="0.25">
      <c r="A3467" s="23" t="s">
        <v>1195</v>
      </c>
      <c r="B3467" s="23" t="s">
        <v>1196</v>
      </c>
      <c r="C3467" s="16" t="s">
        <v>1153</v>
      </c>
      <c r="D3467" s="16">
        <v>30000</v>
      </c>
      <c r="E3467" s="217">
        <v>53472.1</v>
      </c>
      <c r="F3467" s="16">
        <f t="shared" si="110"/>
        <v>61944.500000000036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</row>
    <row r="3468" spans="1:26" ht="15.75" customHeight="1" x14ac:dyDescent="0.25">
      <c r="A3468" s="44" t="s">
        <v>1925</v>
      </c>
      <c r="B3468" s="44" t="s">
        <v>593</v>
      </c>
      <c r="C3468" s="52" t="s">
        <v>1926</v>
      </c>
      <c r="D3468" s="16"/>
      <c r="E3468" s="217"/>
      <c r="F3468" s="16">
        <f t="shared" si="110"/>
        <v>361944.50000000006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</row>
    <row r="3469" spans="1:26" ht="15.75" customHeight="1" x14ac:dyDescent="0.25">
      <c r="A3469" s="44" t="s">
        <v>1925</v>
      </c>
      <c r="B3469" s="44" t="s">
        <v>593</v>
      </c>
      <c r="C3469" s="16" t="s">
        <v>1923</v>
      </c>
      <c r="D3469" s="16">
        <v>20694.27</v>
      </c>
      <c r="E3469" s="217"/>
      <c r="F3469" s="16">
        <f t="shared" si="110"/>
        <v>391944.50000000006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</row>
    <row r="3470" spans="1:26" ht="15.75" customHeight="1" x14ac:dyDescent="0.25">
      <c r="A3470" s="23" t="s">
        <v>1197</v>
      </c>
      <c r="B3470" s="23" t="s">
        <v>1167</v>
      </c>
      <c r="C3470" s="16" t="s">
        <v>1153</v>
      </c>
      <c r="D3470" s="16"/>
      <c r="E3470" s="217">
        <v>80972.100000000006</v>
      </c>
      <c r="F3470" s="16">
        <f t="shared" si="110"/>
        <v>310972.40000000002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</row>
    <row r="3471" spans="1:26" ht="15.75" customHeight="1" x14ac:dyDescent="0.25">
      <c r="A3471" s="44" t="s">
        <v>1197</v>
      </c>
      <c r="B3471" s="44" t="s">
        <v>593</v>
      </c>
      <c r="C3471" s="52" t="s">
        <v>660</v>
      </c>
      <c r="D3471" s="16"/>
      <c r="E3471" s="217"/>
      <c r="F3471" s="16">
        <f t="shared" si="110"/>
        <v>331666.67000000004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</row>
    <row r="3472" spans="1:26" ht="15.75" customHeight="1" x14ac:dyDescent="0.25">
      <c r="A3472" s="23" t="s">
        <v>1197</v>
      </c>
      <c r="B3472" s="23" t="s">
        <v>761</v>
      </c>
      <c r="C3472" s="16" t="s">
        <v>1889</v>
      </c>
      <c r="D3472" s="16"/>
      <c r="E3472" s="217">
        <v>331666.67</v>
      </c>
      <c r="F3472" s="16">
        <f t="shared" si="110"/>
        <v>0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</row>
    <row r="3473" spans="1:26" ht="15.75" customHeight="1" x14ac:dyDescent="0.25">
      <c r="A3473" s="23"/>
      <c r="B3473" s="23"/>
      <c r="C3473" s="16"/>
      <c r="D3473" s="16"/>
      <c r="E3473" s="217"/>
      <c r="F3473" s="16">
        <f t="shared" si="110"/>
        <v>0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</row>
    <row r="3474" spans="1:26" ht="15.75" customHeight="1" x14ac:dyDescent="0.25">
      <c r="A3474" s="44"/>
      <c r="B3474" s="44"/>
      <c r="C3474" s="52"/>
      <c r="D3474" s="16"/>
      <c r="E3474" s="217"/>
      <c r="F3474" s="16">
        <f t="shared" si="110"/>
        <v>0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</row>
    <row r="3475" spans="1:26" ht="15.75" customHeight="1" x14ac:dyDescent="0.25">
      <c r="A3475" s="23"/>
      <c r="B3475" s="23"/>
      <c r="C3475" s="16"/>
      <c r="D3475" s="16">
        <f>SUM(D3453:D3474)</f>
        <v>992359.47</v>
      </c>
      <c r="E3475" s="217"/>
      <c r="F3475" s="16">
        <f t="shared" si="110"/>
        <v>0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</row>
    <row r="3476" spans="1:26" ht="15.75" customHeight="1" x14ac:dyDescent="0.25">
      <c r="A3476" s="23"/>
      <c r="B3476" s="23"/>
      <c r="C3476" s="16"/>
      <c r="D3476" s="16"/>
      <c r="E3476" s="217"/>
      <c r="F3476" s="16">
        <f t="shared" si="110"/>
        <v>0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</row>
    <row r="3477" spans="1:26" ht="15.75" customHeight="1" x14ac:dyDescent="0.25">
      <c r="A3477" s="23"/>
      <c r="B3477" s="23"/>
      <c r="C3477" s="16"/>
      <c r="D3477" s="16"/>
      <c r="E3477" s="217">
        <f>SUM(E3455:E3476)</f>
        <v>992359.47</v>
      </c>
      <c r="F3477" s="16"/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</row>
    <row r="3478" spans="1:26" ht="15.75" customHeight="1" x14ac:dyDescent="0.25">
      <c r="A3478" s="23"/>
      <c r="B3478" s="23"/>
      <c r="C3478" s="16"/>
      <c r="D3478" s="16"/>
      <c r="E3478" s="217" t="s">
        <v>12</v>
      </c>
      <c r="F3478" s="218">
        <f>F3476</f>
        <v>0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</row>
    <row r="3479" spans="1:26" ht="15.75" customHeight="1" x14ac:dyDescent="0.25">
      <c r="A3479" s="23"/>
      <c r="B3479" s="23"/>
      <c r="C3479" s="16"/>
      <c r="D3479" s="16"/>
      <c r="E3479" s="217"/>
      <c r="F3479" s="218"/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</row>
    <row r="3480" spans="1:26" ht="15.75" customHeight="1" x14ac:dyDescent="0.25">
      <c r="A3480" s="23"/>
      <c r="B3480" s="23"/>
      <c r="C3480" s="16"/>
      <c r="E3480" s="217"/>
      <c r="F3480" s="218"/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</row>
    <row r="3481" spans="1:26" ht="15.75" customHeight="1" x14ac:dyDescent="0.25">
      <c r="A3481" s="23"/>
      <c r="B3481" s="23"/>
      <c r="C3481" s="218" t="s">
        <v>1146</v>
      </c>
      <c r="D3481" s="259"/>
      <c r="E3481" s="217"/>
      <c r="F3481" s="16"/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</row>
    <row r="3482" spans="1:26" ht="15.75" customHeight="1" x14ac:dyDescent="0.25">
      <c r="A3482" s="219" t="s">
        <v>1147</v>
      </c>
      <c r="B3482" s="23" t="s">
        <v>217</v>
      </c>
      <c r="C3482" s="219" t="s">
        <v>1927</v>
      </c>
      <c r="D3482" s="218" t="s">
        <v>1149</v>
      </c>
      <c r="E3482" s="222" t="s">
        <v>1353</v>
      </c>
      <c r="F3482" s="16"/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</row>
    <row r="3483" spans="1:26" ht="15.75" customHeight="1" x14ac:dyDescent="0.25">
      <c r="A3483" s="219" t="s">
        <v>549</v>
      </c>
      <c r="B3483" s="219" t="s">
        <v>550</v>
      </c>
      <c r="C3483" s="221" t="s">
        <v>551</v>
      </c>
      <c r="D3483" s="221" t="s">
        <v>552</v>
      </c>
      <c r="E3483" s="222" t="s">
        <v>553</v>
      </c>
      <c r="F3483" s="221" t="s">
        <v>554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</row>
    <row r="3484" spans="1:26" ht="15.75" customHeight="1" x14ac:dyDescent="0.25">
      <c r="A3484" s="225">
        <v>43592</v>
      </c>
      <c r="B3484" s="44" t="s">
        <v>596</v>
      </c>
      <c r="C3484" s="52" t="s">
        <v>1928</v>
      </c>
      <c r="D3484" s="16">
        <v>100000</v>
      </c>
      <c r="E3484" s="217"/>
      <c r="F3484" s="16">
        <v>100000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</row>
    <row r="3485" spans="1:26" ht="15.75" customHeight="1" x14ac:dyDescent="0.25">
      <c r="A3485" s="225">
        <v>43592</v>
      </c>
      <c r="B3485" s="23" t="s">
        <v>761</v>
      </c>
      <c r="C3485" s="16" t="s">
        <v>1929</v>
      </c>
      <c r="D3485" s="16">
        <v>10000</v>
      </c>
      <c r="E3485" s="217"/>
      <c r="F3485" s="16">
        <f t="shared" ref="F3485:F3525" si="111">F3484+D3485-E3485</f>
        <v>110000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</row>
    <row r="3486" spans="1:26" ht="15.75" customHeight="1" x14ac:dyDescent="0.25">
      <c r="A3486" s="225">
        <v>43504</v>
      </c>
      <c r="B3486" s="44" t="s">
        <v>680</v>
      </c>
      <c r="C3486" s="52" t="s">
        <v>1930</v>
      </c>
      <c r="D3486" s="16"/>
      <c r="E3486" s="217">
        <v>10000</v>
      </c>
      <c r="F3486" s="16">
        <f t="shared" si="111"/>
        <v>100000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</row>
    <row r="3487" spans="1:26" ht="15.75" customHeight="1" x14ac:dyDescent="0.25">
      <c r="A3487" s="44" t="s">
        <v>1183</v>
      </c>
      <c r="B3487" s="44" t="s">
        <v>1184</v>
      </c>
      <c r="C3487" s="16" t="s">
        <v>1153</v>
      </c>
      <c r="D3487" s="226"/>
      <c r="E3487" s="217">
        <v>9166.67</v>
      </c>
      <c r="F3487" s="16">
        <f t="shared" si="111"/>
        <v>90833.33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</row>
    <row r="3488" spans="1:26" ht="15.75" customHeight="1" x14ac:dyDescent="0.25">
      <c r="A3488" s="23" t="s">
        <v>1185</v>
      </c>
      <c r="B3488" s="23" t="s">
        <v>1186</v>
      </c>
      <c r="C3488" s="16" t="s">
        <v>1153</v>
      </c>
      <c r="D3488" s="16"/>
      <c r="E3488" s="217">
        <v>9166.67</v>
      </c>
      <c r="F3488" s="16">
        <f t="shared" si="111"/>
        <v>81666.66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</row>
    <row r="3489" spans="1:26" ht="15.75" customHeight="1" x14ac:dyDescent="0.25">
      <c r="A3489" s="23" t="s">
        <v>1234</v>
      </c>
      <c r="B3489" s="23" t="s">
        <v>1202</v>
      </c>
      <c r="C3489" s="16" t="s">
        <v>1153</v>
      </c>
      <c r="D3489" s="16"/>
      <c r="E3489" s="217">
        <v>9166.67</v>
      </c>
      <c r="F3489" s="16">
        <f t="shared" si="111"/>
        <v>72499.990000000005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</row>
    <row r="3490" spans="1:26" ht="15.75" customHeight="1" x14ac:dyDescent="0.25">
      <c r="A3490" s="23" t="s">
        <v>1188</v>
      </c>
      <c r="B3490" s="23" t="s">
        <v>1189</v>
      </c>
      <c r="C3490" s="16" t="s">
        <v>1153</v>
      </c>
      <c r="D3490" s="16"/>
      <c r="E3490" s="217">
        <v>9166.67</v>
      </c>
      <c r="F3490" s="16">
        <f t="shared" si="111"/>
        <v>63333.320000000007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</row>
    <row r="3491" spans="1:26" ht="15.75" customHeight="1" x14ac:dyDescent="0.25">
      <c r="A3491" s="23" t="s">
        <v>1190</v>
      </c>
      <c r="B3491" s="23" t="s">
        <v>1157</v>
      </c>
      <c r="C3491" s="16" t="s">
        <v>1153</v>
      </c>
      <c r="D3491" s="16"/>
      <c r="E3491" s="217">
        <v>9166.67</v>
      </c>
      <c r="F3491" s="16">
        <f t="shared" si="111"/>
        <v>54166.650000000009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</row>
    <row r="3492" spans="1:26" ht="15.75" customHeight="1" x14ac:dyDescent="0.25">
      <c r="A3492" s="23" t="s">
        <v>1191</v>
      </c>
      <c r="B3492" s="23" t="s">
        <v>1159</v>
      </c>
      <c r="C3492" s="16" t="s">
        <v>1153</v>
      </c>
      <c r="D3492" s="16"/>
      <c r="E3492" s="217">
        <v>9166.67</v>
      </c>
      <c r="F3492" s="16">
        <f t="shared" si="111"/>
        <v>44999.98000000001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</row>
    <row r="3493" spans="1:26" ht="15.75" customHeight="1" x14ac:dyDescent="0.25">
      <c r="A3493" s="23" t="s">
        <v>1192</v>
      </c>
      <c r="B3493" s="23" t="s">
        <v>1161</v>
      </c>
      <c r="C3493" s="16" t="s">
        <v>1153</v>
      </c>
      <c r="D3493" s="16"/>
      <c r="E3493" s="217">
        <v>9166.67</v>
      </c>
      <c r="F3493" s="16">
        <f t="shared" si="111"/>
        <v>35833.310000000012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</row>
    <row r="3494" spans="1:26" ht="15.75" customHeight="1" x14ac:dyDescent="0.25">
      <c r="A3494" s="23" t="s">
        <v>1193</v>
      </c>
      <c r="B3494" s="23" t="s">
        <v>1163</v>
      </c>
      <c r="C3494" s="16" t="s">
        <v>1153</v>
      </c>
      <c r="D3494" s="16"/>
      <c r="E3494" s="217">
        <v>9166.67</v>
      </c>
      <c r="F3494" s="16">
        <f t="shared" si="111"/>
        <v>26666.640000000014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</row>
    <row r="3495" spans="1:26" ht="15.75" customHeight="1" x14ac:dyDescent="0.25">
      <c r="A3495" s="23" t="s">
        <v>1195</v>
      </c>
      <c r="B3495" s="23" t="s">
        <v>1165</v>
      </c>
      <c r="C3495" s="16" t="s">
        <v>1153</v>
      </c>
      <c r="D3495" s="16"/>
      <c r="E3495" s="217">
        <v>9166.67</v>
      </c>
      <c r="F3495" s="16">
        <f t="shared" si="111"/>
        <v>17499.970000000016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</row>
    <row r="3496" spans="1:26" ht="15.75" customHeight="1" x14ac:dyDescent="0.25">
      <c r="A3496" s="23" t="s">
        <v>1197</v>
      </c>
      <c r="B3496" s="23" t="s">
        <v>1167</v>
      </c>
      <c r="C3496" s="16" t="s">
        <v>1153</v>
      </c>
      <c r="D3496" s="16"/>
      <c r="E3496" s="217">
        <v>9166.67</v>
      </c>
      <c r="F3496" s="16">
        <f t="shared" si="111"/>
        <v>8333.3000000000156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</row>
    <row r="3497" spans="1:26" ht="15.75" customHeight="1" x14ac:dyDescent="0.25">
      <c r="A3497" s="23" t="s">
        <v>1198</v>
      </c>
      <c r="B3497" s="23" t="s">
        <v>1169</v>
      </c>
      <c r="C3497" s="16" t="s">
        <v>1153</v>
      </c>
      <c r="D3497" s="16"/>
      <c r="E3497" s="217">
        <v>9166.67</v>
      </c>
      <c r="F3497" s="16">
        <f t="shared" si="111"/>
        <v>-833.36999999998443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</row>
    <row r="3498" spans="1:26" ht="15.75" customHeight="1" x14ac:dyDescent="0.25">
      <c r="A3498" s="23" t="s">
        <v>1207</v>
      </c>
      <c r="B3498" s="23" t="s">
        <v>1207</v>
      </c>
      <c r="C3498" s="16" t="s">
        <v>1153</v>
      </c>
      <c r="D3498" s="16"/>
      <c r="E3498" s="217">
        <v>32083.33</v>
      </c>
      <c r="F3498" s="16">
        <f t="shared" si="111"/>
        <v>-32916.699999999983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</row>
    <row r="3499" spans="1:26" ht="15.75" customHeight="1" x14ac:dyDescent="0.25">
      <c r="A3499" s="23" t="s">
        <v>1208</v>
      </c>
      <c r="B3499" s="23" t="s">
        <v>1208</v>
      </c>
      <c r="C3499" s="16" t="s">
        <v>1153</v>
      </c>
      <c r="D3499" s="16"/>
      <c r="E3499" s="217">
        <v>32083.33</v>
      </c>
      <c r="F3499" s="16">
        <f t="shared" si="111"/>
        <v>-65000.029999999984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</row>
    <row r="3500" spans="1:26" ht="15.75" customHeight="1" x14ac:dyDescent="0.25">
      <c r="A3500" s="44" t="s">
        <v>1931</v>
      </c>
      <c r="B3500" s="44" t="s">
        <v>596</v>
      </c>
      <c r="C3500" s="52" t="s">
        <v>215</v>
      </c>
      <c r="D3500" s="43">
        <v>350000</v>
      </c>
      <c r="E3500" s="217"/>
      <c r="F3500" s="16">
        <f t="shared" si="111"/>
        <v>284999.97000000003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</row>
    <row r="3501" spans="1:26" ht="15.75" customHeight="1" x14ac:dyDescent="0.25">
      <c r="A3501" s="23" t="s">
        <v>1932</v>
      </c>
      <c r="B3501" s="23" t="s">
        <v>761</v>
      </c>
      <c r="C3501" s="16" t="s">
        <v>1929</v>
      </c>
      <c r="D3501" s="43">
        <v>35000</v>
      </c>
      <c r="E3501" s="217"/>
      <c r="F3501" s="16">
        <f t="shared" si="111"/>
        <v>319999.97000000003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</row>
    <row r="3502" spans="1:26" ht="15.75" customHeight="1" x14ac:dyDescent="0.25">
      <c r="A3502" s="23" t="s">
        <v>1209</v>
      </c>
      <c r="B3502" s="23" t="s">
        <v>1209</v>
      </c>
      <c r="C3502" s="16" t="s">
        <v>1153</v>
      </c>
      <c r="D3502" s="43"/>
      <c r="E3502" s="217">
        <v>32083.33</v>
      </c>
      <c r="F3502" s="16">
        <f t="shared" si="111"/>
        <v>287916.64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</row>
    <row r="3503" spans="1:26" ht="15.75" customHeight="1" x14ac:dyDescent="0.25">
      <c r="A3503" s="23" t="s">
        <v>1210</v>
      </c>
      <c r="B3503" s="23" t="s">
        <v>1210</v>
      </c>
      <c r="C3503" s="16" t="s">
        <v>1153</v>
      </c>
      <c r="D3503" s="43"/>
      <c r="E3503" s="217">
        <v>32083.33</v>
      </c>
      <c r="F3503" s="16">
        <f t="shared" si="111"/>
        <v>255833.31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</row>
    <row r="3504" spans="1:26" ht="15.75" customHeight="1" x14ac:dyDescent="0.25">
      <c r="A3504" s="23" t="s">
        <v>1211</v>
      </c>
      <c r="B3504" s="23" t="s">
        <v>1211</v>
      </c>
      <c r="C3504" s="16" t="s">
        <v>1153</v>
      </c>
      <c r="D3504" s="16"/>
      <c r="E3504" s="217">
        <v>32083.33</v>
      </c>
      <c r="F3504" s="16">
        <f t="shared" si="111"/>
        <v>223749.97999999998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</row>
    <row r="3505" spans="1:26" ht="15.75" customHeight="1" x14ac:dyDescent="0.25">
      <c r="A3505" s="23" t="s">
        <v>1212</v>
      </c>
      <c r="B3505" s="23" t="s">
        <v>1212</v>
      </c>
      <c r="C3505" s="16" t="s">
        <v>1153</v>
      </c>
      <c r="D3505" s="16"/>
      <c r="E3505" s="217">
        <v>32083.33</v>
      </c>
      <c r="F3505" s="16">
        <f t="shared" si="111"/>
        <v>191666.64999999997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</row>
    <row r="3506" spans="1:26" ht="15.75" customHeight="1" x14ac:dyDescent="0.25">
      <c r="A3506" s="23" t="s">
        <v>1213</v>
      </c>
      <c r="B3506" s="23" t="s">
        <v>1213</v>
      </c>
      <c r="C3506" s="16" t="s">
        <v>1153</v>
      </c>
      <c r="D3506" s="16"/>
      <c r="E3506" s="217">
        <v>32083.33</v>
      </c>
      <c r="F3506" s="16">
        <f t="shared" si="111"/>
        <v>159583.31999999995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</row>
    <row r="3507" spans="1:26" ht="15.75" customHeight="1" x14ac:dyDescent="0.25">
      <c r="A3507" s="23" t="s">
        <v>1214</v>
      </c>
      <c r="B3507" s="23" t="s">
        <v>1214</v>
      </c>
      <c r="C3507" s="16" t="s">
        <v>1153</v>
      </c>
      <c r="D3507" s="16"/>
      <c r="E3507" s="217">
        <v>32083.33</v>
      </c>
      <c r="F3507" s="16">
        <f t="shared" si="111"/>
        <v>127499.98999999995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</row>
    <row r="3508" spans="1:26" ht="15.75" customHeight="1" x14ac:dyDescent="0.25">
      <c r="A3508" s="241">
        <v>44868</v>
      </c>
      <c r="B3508" s="31" t="s">
        <v>596</v>
      </c>
      <c r="C3508" s="58" t="s">
        <v>651</v>
      </c>
      <c r="D3508" s="43">
        <v>400000</v>
      </c>
      <c r="E3508" s="217"/>
      <c r="F3508" s="16">
        <f t="shared" si="111"/>
        <v>527499.99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</row>
    <row r="3509" spans="1:26" ht="15.75" customHeight="1" x14ac:dyDescent="0.25">
      <c r="A3509" s="241">
        <v>44868</v>
      </c>
      <c r="B3509" s="23" t="s">
        <v>761</v>
      </c>
      <c r="C3509" s="16" t="s">
        <v>1929</v>
      </c>
      <c r="D3509" s="43">
        <v>40000</v>
      </c>
      <c r="E3509" s="217"/>
      <c r="F3509" s="16">
        <f t="shared" si="111"/>
        <v>567499.99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</row>
    <row r="3510" spans="1:26" ht="15.75" customHeight="1" x14ac:dyDescent="0.25">
      <c r="A3510" s="223">
        <v>44583</v>
      </c>
      <c r="B3510" s="223">
        <v>44583</v>
      </c>
      <c r="C3510" s="16" t="s">
        <v>1153</v>
      </c>
      <c r="E3510" s="224">
        <v>32083.33</v>
      </c>
      <c r="F3510" s="16">
        <f t="shared" si="111"/>
        <v>535416.66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</row>
    <row r="3511" spans="1:26" ht="15.75" customHeight="1" x14ac:dyDescent="0.25">
      <c r="A3511" s="223">
        <v>44614</v>
      </c>
      <c r="B3511" s="223">
        <v>44614</v>
      </c>
      <c r="C3511" s="16" t="s">
        <v>1153</v>
      </c>
      <c r="D3511" s="259"/>
      <c r="E3511" s="224">
        <v>32083.33</v>
      </c>
      <c r="F3511" s="16">
        <f t="shared" si="111"/>
        <v>503333.33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</row>
    <row r="3512" spans="1:26" ht="15.75" customHeight="1" x14ac:dyDescent="0.25">
      <c r="A3512" s="223">
        <v>44642</v>
      </c>
      <c r="B3512" s="223">
        <v>44642</v>
      </c>
      <c r="C3512" s="16" t="s">
        <v>1153</v>
      </c>
      <c r="D3512" s="16"/>
      <c r="E3512" s="224">
        <v>36666.67</v>
      </c>
      <c r="F3512" s="16">
        <f t="shared" si="111"/>
        <v>466666.66000000003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</row>
    <row r="3513" spans="1:26" ht="15.75" customHeight="1" x14ac:dyDescent="0.25">
      <c r="A3513" s="223">
        <v>44673</v>
      </c>
      <c r="B3513" s="223">
        <v>44673</v>
      </c>
      <c r="C3513" s="16" t="s">
        <v>1153</v>
      </c>
      <c r="D3513" s="16"/>
      <c r="E3513" s="224">
        <v>36666.660000000003</v>
      </c>
      <c r="F3513" s="16">
        <f t="shared" si="111"/>
        <v>430000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</row>
    <row r="3514" spans="1:26" ht="15.75" customHeight="1" x14ac:dyDescent="0.25">
      <c r="A3514" s="229">
        <v>44682</v>
      </c>
      <c r="B3514" s="229">
        <v>44682</v>
      </c>
      <c r="C3514" s="16" t="s">
        <v>1153</v>
      </c>
      <c r="D3514" s="16"/>
      <c r="E3514" s="230">
        <v>36666.660000000003</v>
      </c>
      <c r="F3514" s="16">
        <f t="shared" si="111"/>
        <v>393333.33999999997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</row>
    <row r="3515" spans="1:26" ht="15.75" customHeight="1" x14ac:dyDescent="0.25">
      <c r="A3515" s="228">
        <v>44713</v>
      </c>
      <c r="B3515" s="228">
        <v>44713</v>
      </c>
      <c r="C3515" s="16" t="s">
        <v>1153</v>
      </c>
      <c r="D3515" s="16"/>
      <c r="E3515" s="230">
        <v>36666.660000000003</v>
      </c>
      <c r="F3515" s="16">
        <f t="shared" si="111"/>
        <v>356666.67999999993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</row>
    <row r="3516" spans="1:26" ht="15.75" customHeight="1" x14ac:dyDescent="0.25">
      <c r="A3516" s="228">
        <v>44743</v>
      </c>
      <c r="B3516" s="228">
        <v>44743</v>
      </c>
      <c r="C3516" s="16" t="s">
        <v>1153</v>
      </c>
      <c r="D3516" s="16"/>
      <c r="E3516" s="224">
        <v>36666.660000000003</v>
      </c>
      <c r="F3516" s="16">
        <f t="shared" si="111"/>
        <v>320000.0199999999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</row>
    <row r="3517" spans="1:26" ht="15.75" customHeight="1" x14ac:dyDescent="0.25">
      <c r="A3517" s="228">
        <v>44774</v>
      </c>
      <c r="B3517" s="228">
        <v>44774</v>
      </c>
      <c r="C3517" s="16" t="s">
        <v>1153</v>
      </c>
      <c r="D3517" s="16"/>
      <c r="E3517" s="224">
        <v>36666.660000000003</v>
      </c>
      <c r="F3517" s="16">
        <f t="shared" si="111"/>
        <v>283333.35999999987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</row>
    <row r="3518" spans="1:26" ht="15.75" customHeight="1" x14ac:dyDescent="0.25">
      <c r="A3518" s="24" t="s">
        <v>1292</v>
      </c>
      <c r="B3518" s="24" t="s">
        <v>1292</v>
      </c>
      <c r="C3518" s="16" t="s">
        <v>1153</v>
      </c>
      <c r="D3518" s="16"/>
      <c r="E3518" s="230">
        <v>36666.660000000003</v>
      </c>
      <c r="F3518" s="16">
        <f t="shared" si="111"/>
        <v>246666.69999999987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</row>
    <row r="3519" spans="1:26" ht="15.75" customHeight="1" x14ac:dyDescent="0.25">
      <c r="A3519" s="238">
        <v>44835</v>
      </c>
      <c r="B3519" s="238">
        <v>44835</v>
      </c>
      <c r="C3519" s="13" t="s">
        <v>1153</v>
      </c>
      <c r="D3519" s="16"/>
      <c r="E3519" s="230">
        <v>36666.660000000003</v>
      </c>
      <c r="F3519" s="16">
        <f t="shared" si="111"/>
        <v>210000.03999999986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</row>
    <row r="3520" spans="1:26" ht="15.75" customHeight="1" x14ac:dyDescent="0.25">
      <c r="A3520" s="238">
        <v>44866</v>
      </c>
      <c r="B3520" s="238">
        <v>44866</v>
      </c>
      <c r="C3520" s="43" t="s">
        <v>1153</v>
      </c>
      <c r="D3520" s="16"/>
      <c r="E3520" s="249">
        <v>36666.660000000003</v>
      </c>
      <c r="F3520" s="16">
        <f t="shared" si="111"/>
        <v>173333.37999999986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</row>
    <row r="3521" spans="1:26" ht="15.75" customHeight="1" x14ac:dyDescent="0.25">
      <c r="A3521" s="238">
        <v>44896</v>
      </c>
      <c r="B3521" s="238">
        <v>44896</v>
      </c>
      <c r="C3521" s="43" t="s">
        <v>1153</v>
      </c>
      <c r="D3521" s="16"/>
      <c r="E3521" s="249">
        <v>36666.660000000003</v>
      </c>
      <c r="F3521" s="16">
        <f t="shared" si="111"/>
        <v>136666.71999999986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</row>
    <row r="3522" spans="1:26" ht="15.75" customHeight="1" x14ac:dyDescent="0.25">
      <c r="A3522" s="23"/>
      <c r="B3522" s="23"/>
      <c r="C3522" s="16"/>
      <c r="D3522" s="16"/>
      <c r="E3522" s="217"/>
      <c r="F3522" s="16">
        <f t="shared" si="111"/>
        <v>136666.71999999986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</row>
    <row r="3523" spans="1:26" ht="15.75" customHeight="1" x14ac:dyDescent="0.25">
      <c r="A3523" s="23"/>
      <c r="B3523" s="23"/>
      <c r="C3523" s="16"/>
      <c r="D3523" s="16"/>
      <c r="E3523" s="217"/>
      <c r="F3523" s="16">
        <f t="shared" si="111"/>
        <v>136666.71999999986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</row>
    <row r="3524" spans="1:26" ht="15.75" customHeight="1" x14ac:dyDescent="0.25">
      <c r="A3524" s="23"/>
      <c r="B3524" s="23"/>
      <c r="C3524" s="16"/>
      <c r="D3524" s="16"/>
      <c r="E3524" s="217"/>
      <c r="F3524" s="16">
        <f t="shared" si="111"/>
        <v>136666.71999999986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</row>
    <row r="3525" spans="1:26" ht="15.75" customHeight="1" x14ac:dyDescent="0.25">
      <c r="A3525" s="23"/>
      <c r="B3525" s="23"/>
      <c r="C3525" s="16"/>
      <c r="D3525" s="16"/>
      <c r="E3525" s="217"/>
      <c r="F3525" s="16">
        <f t="shared" si="111"/>
        <v>136666.71999999986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</row>
    <row r="3526" spans="1:26" ht="15.75" customHeight="1" x14ac:dyDescent="0.25">
      <c r="A3526" s="23"/>
      <c r="B3526" s="23"/>
      <c r="C3526" s="16"/>
      <c r="D3526" s="16">
        <f t="shared" ref="D3526:E3526" si="112">SUM(D3484:D3525)</f>
        <v>935000</v>
      </c>
      <c r="E3526" s="217">
        <f t="shared" si="112"/>
        <v>798333.28000000038</v>
      </c>
      <c r="F3526" s="16"/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</row>
    <row r="3527" spans="1:26" ht="15.75" customHeight="1" x14ac:dyDescent="0.25">
      <c r="A3527" s="23"/>
      <c r="B3527" s="23"/>
      <c r="C3527" s="16"/>
      <c r="D3527" s="16"/>
      <c r="E3527" s="222" t="s">
        <v>12</v>
      </c>
      <c r="F3527" s="218">
        <f>F3525</f>
        <v>136666.71999999986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</row>
    <row r="3528" spans="1:26" ht="15.75" customHeight="1" x14ac:dyDescent="0.25">
      <c r="A3528" s="23"/>
      <c r="B3528" s="23"/>
      <c r="C3528" s="16"/>
      <c r="D3528" s="16"/>
      <c r="E3528" s="217"/>
      <c r="F3528" s="218"/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</row>
    <row r="3529" spans="1:26" ht="15.75" customHeight="1" x14ac:dyDescent="0.25">
      <c r="A3529" s="23"/>
      <c r="B3529" s="23"/>
      <c r="C3529" s="16"/>
      <c r="D3529" s="16"/>
      <c r="E3529" s="217"/>
      <c r="F3529" s="218"/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</row>
    <row r="3530" spans="1:26" ht="15.75" customHeight="1" x14ac:dyDescent="0.25">
      <c r="A3530" s="23"/>
      <c r="B3530" s="23"/>
      <c r="C3530" s="16"/>
      <c r="D3530" s="218" t="s">
        <v>1149</v>
      </c>
      <c r="E3530" s="217"/>
      <c r="F3530" s="218"/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</row>
    <row r="3531" spans="1:26" ht="15.75" customHeight="1" x14ac:dyDescent="0.25">
      <c r="A3531" s="23"/>
      <c r="B3531" s="23"/>
      <c r="C3531" s="218" t="s">
        <v>1146</v>
      </c>
      <c r="D3531" s="221" t="s">
        <v>552</v>
      </c>
      <c r="E3531" s="217"/>
      <c r="F3531" s="16"/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</row>
    <row r="3532" spans="1:26" ht="15.75" customHeight="1" x14ac:dyDescent="0.25">
      <c r="A3532" s="219" t="s">
        <v>1147</v>
      </c>
      <c r="B3532" s="23" t="s">
        <v>226</v>
      </c>
      <c r="C3532" s="264" t="s">
        <v>1933</v>
      </c>
      <c r="D3532" s="226"/>
      <c r="E3532" s="222" t="s">
        <v>1353</v>
      </c>
      <c r="F3532" s="16"/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</row>
    <row r="3533" spans="1:26" ht="15.75" customHeight="1" x14ac:dyDescent="0.25">
      <c r="A3533" s="219" t="s">
        <v>549</v>
      </c>
      <c r="B3533" s="219" t="s">
        <v>550</v>
      </c>
      <c r="C3533" s="221" t="s">
        <v>551</v>
      </c>
      <c r="D3533" s="157"/>
      <c r="E3533" s="222" t="s">
        <v>553</v>
      </c>
      <c r="F3533" s="221" t="s">
        <v>554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</row>
    <row r="3534" spans="1:26" ht="15.75" customHeight="1" x14ac:dyDescent="0.25">
      <c r="A3534" s="44" t="s">
        <v>1660</v>
      </c>
      <c r="B3534" s="44" t="s">
        <v>884</v>
      </c>
      <c r="C3534" s="52" t="s">
        <v>1934</v>
      </c>
      <c r="D3534" s="16">
        <v>147000</v>
      </c>
      <c r="E3534" s="217"/>
      <c r="F3534" s="16">
        <v>147000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</row>
    <row r="3535" spans="1:26" ht="15.75" customHeight="1" x14ac:dyDescent="0.25">
      <c r="A3535" s="44" t="s">
        <v>1660</v>
      </c>
      <c r="B3535" s="23" t="s">
        <v>761</v>
      </c>
      <c r="C3535" s="43" t="s">
        <v>1935</v>
      </c>
      <c r="D3535" s="16">
        <v>14700</v>
      </c>
      <c r="E3535" s="217"/>
      <c r="F3535" s="16">
        <f t="shared" ref="F3535:F3585" si="113">F3534+D3535-E3535</f>
        <v>161700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</row>
    <row r="3536" spans="1:26" ht="15.75" customHeight="1" x14ac:dyDescent="0.25">
      <c r="A3536" s="44" t="s">
        <v>1183</v>
      </c>
      <c r="B3536" s="44" t="s">
        <v>1184</v>
      </c>
      <c r="C3536" s="16" t="s">
        <v>1153</v>
      </c>
      <c r="D3536" s="16"/>
      <c r="E3536" s="217">
        <v>13475</v>
      </c>
      <c r="F3536" s="16">
        <f t="shared" si="113"/>
        <v>148225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</row>
    <row r="3537" spans="1:26" ht="15.75" customHeight="1" x14ac:dyDescent="0.25">
      <c r="A3537" s="44" t="s">
        <v>1185</v>
      </c>
      <c r="B3537" s="44" t="s">
        <v>1186</v>
      </c>
      <c r="C3537" s="16" t="s">
        <v>1153</v>
      </c>
      <c r="D3537" s="16"/>
      <c r="E3537" s="217">
        <v>13475</v>
      </c>
      <c r="F3537" s="16">
        <f t="shared" si="113"/>
        <v>134750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</row>
    <row r="3538" spans="1:26" ht="15.75" customHeight="1" x14ac:dyDescent="0.25">
      <c r="A3538" s="23" t="s">
        <v>1234</v>
      </c>
      <c r="B3538" s="23" t="s">
        <v>1202</v>
      </c>
      <c r="C3538" s="16" t="s">
        <v>1153</v>
      </c>
      <c r="D3538" s="16"/>
      <c r="E3538" s="217">
        <v>13475</v>
      </c>
      <c r="F3538" s="16">
        <f t="shared" si="113"/>
        <v>121275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</row>
    <row r="3539" spans="1:26" ht="15.75" customHeight="1" x14ac:dyDescent="0.25">
      <c r="A3539" s="23" t="s">
        <v>1188</v>
      </c>
      <c r="B3539" s="23" t="s">
        <v>1189</v>
      </c>
      <c r="C3539" s="16" t="s">
        <v>1153</v>
      </c>
      <c r="D3539" s="16"/>
      <c r="E3539" s="217">
        <v>13475</v>
      </c>
      <c r="F3539" s="16">
        <f t="shared" si="113"/>
        <v>107800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</row>
    <row r="3540" spans="1:26" ht="15.75" customHeight="1" x14ac:dyDescent="0.25">
      <c r="A3540" s="23" t="s">
        <v>1190</v>
      </c>
      <c r="B3540" s="23" t="s">
        <v>1157</v>
      </c>
      <c r="C3540" s="16" t="s">
        <v>1153</v>
      </c>
      <c r="D3540" s="16"/>
      <c r="E3540" s="217">
        <v>13475</v>
      </c>
      <c r="F3540" s="16">
        <f t="shared" si="113"/>
        <v>94325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</row>
    <row r="3541" spans="1:26" ht="15.75" customHeight="1" x14ac:dyDescent="0.25">
      <c r="A3541" s="23" t="s">
        <v>1191</v>
      </c>
      <c r="B3541" s="23" t="s">
        <v>1159</v>
      </c>
      <c r="C3541" s="16" t="s">
        <v>1153</v>
      </c>
      <c r="D3541" s="16"/>
      <c r="E3541" s="217">
        <v>13475</v>
      </c>
      <c r="F3541" s="16">
        <f t="shared" si="113"/>
        <v>80850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</row>
    <row r="3542" spans="1:26" ht="15.75" customHeight="1" x14ac:dyDescent="0.25">
      <c r="A3542" s="23" t="s">
        <v>1192</v>
      </c>
      <c r="B3542" s="23" t="s">
        <v>1161</v>
      </c>
      <c r="C3542" s="16" t="s">
        <v>1153</v>
      </c>
      <c r="D3542" s="16"/>
      <c r="E3542" s="217">
        <v>13475</v>
      </c>
      <c r="F3542" s="16">
        <f t="shared" si="113"/>
        <v>67375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</row>
    <row r="3543" spans="1:26" ht="15.75" customHeight="1" x14ac:dyDescent="0.25">
      <c r="A3543" s="23" t="s">
        <v>1193</v>
      </c>
      <c r="B3543" s="23" t="s">
        <v>1194</v>
      </c>
      <c r="C3543" s="16" t="s">
        <v>1153</v>
      </c>
      <c r="D3543" s="16"/>
      <c r="E3543" s="217">
        <v>13475</v>
      </c>
      <c r="F3543" s="16">
        <f t="shared" si="113"/>
        <v>53900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</row>
    <row r="3544" spans="1:26" ht="15.75" customHeight="1" x14ac:dyDescent="0.25">
      <c r="A3544" s="23" t="s">
        <v>1195</v>
      </c>
      <c r="B3544" s="23" t="s">
        <v>1196</v>
      </c>
      <c r="C3544" s="16" t="s">
        <v>1153</v>
      </c>
      <c r="D3544" s="16"/>
      <c r="E3544" s="217">
        <v>13475</v>
      </c>
      <c r="F3544" s="16">
        <f t="shared" si="113"/>
        <v>40425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</row>
    <row r="3545" spans="1:26" ht="15.75" customHeight="1" x14ac:dyDescent="0.25">
      <c r="A3545" s="23" t="s">
        <v>1896</v>
      </c>
      <c r="B3545" s="23" t="s">
        <v>761</v>
      </c>
      <c r="C3545" s="16" t="s">
        <v>1680</v>
      </c>
      <c r="D3545" s="16"/>
      <c r="E3545" s="217">
        <v>40425</v>
      </c>
      <c r="F3545" s="16">
        <f t="shared" si="113"/>
        <v>0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</row>
    <row r="3546" spans="1:26" ht="15.75" customHeight="1" x14ac:dyDescent="0.25">
      <c r="A3546" s="23" t="s">
        <v>1197</v>
      </c>
      <c r="B3546" s="23" t="s">
        <v>1167</v>
      </c>
      <c r="C3546" s="16" t="s">
        <v>1153</v>
      </c>
      <c r="D3546" s="157"/>
      <c r="E3546" s="217">
        <v>13475</v>
      </c>
      <c r="F3546" s="16">
        <f t="shared" si="113"/>
        <v>-13475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</row>
    <row r="3547" spans="1:26" ht="15.75" customHeight="1" x14ac:dyDescent="0.25">
      <c r="A3547" s="23" t="s">
        <v>1199</v>
      </c>
      <c r="B3547" s="23" t="s">
        <v>1184</v>
      </c>
      <c r="C3547" s="16" t="s">
        <v>1153</v>
      </c>
      <c r="D3547" s="157"/>
      <c r="E3547" s="217">
        <v>36666.67</v>
      </c>
      <c r="F3547" s="16">
        <f t="shared" si="113"/>
        <v>-50141.67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</row>
    <row r="3548" spans="1:26" ht="15.75" customHeight="1" x14ac:dyDescent="0.25">
      <c r="A3548" s="44" t="s">
        <v>1817</v>
      </c>
      <c r="B3548" s="44" t="s">
        <v>596</v>
      </c>
      <c r="C3548" s="52" t="s">
        <v>169</v>
      </c>
      <c r="D3548" s="16">
        <v>100000</v>
      </c>
      <c r="E3548" s="217"/>
      <c r="F3548" s="16">
        <f t="shared" si="113"/>
        <v>49858.33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</row>
    <row r="3549" spans="1:26" ht="15.75" customHeight="1" x14ac:dyDescent="0.25">
      <c r="A3549" s="23" t="s">
        <v>1817</v>
      </c>
      <c r="B3549" s="23" t="s">
        <v>761</v>
      </c>
      <c r="C3549" s="43" t="s">
        <v>1935</v>
      </c>
      <c r="D3549" s="16">
        <v>10000</v>
      </c>
      <c r="E3549" s="217"/>
      <c r="F3549" s="16">
        <f t="shared" si="113"/>
        <v>59858.33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</row>
    <row r="3550" spans="1:26" ht="15.75" customHeight="1" x14ac:dyDescent="0.25">
      <c r="A3550" s="44" t="s">
        <v>1936</v>
      </c>
      <c r="B3550" s="44" t="s">
        <v>593</v>
      </c>
      <c r="C3550" s="52" t="s">
        <v>720</v>
      </c>
      <c r="D3550" s="16">
        <v>200000</v>
      </c>
      <c r="E3550" s="217"/>
      <c r="F3550" s="16">
        <f t="shared" si="113"/>
        <v>259858.33000000002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</row>
    <row r="3551" spans="1:26" ht="15.75" customHeight="1" x14ac:dyDescent="0.25">
      <c r="A3551" s="23" t="s">
        <v>1936</v>
      </c>
      <c r="B3551" s="23" t="s">
        <v>761</v>
      </c>
      <c r="C3551" s="43" t="s">
        <v>1935</v>
      </c>
      <c r="D3551" s="16">
        <v>20000</v>
      </c>
      <c r="E3551" s="217"/>
      <c r="F3551" s="16">
        <f t="shared" si="113"/>
        <v>279858.33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</row>
    <row r="3552" spans="1:26" ht="15.75" customHeight="1" x14ac:dyDescent="0.25">
      <c r="A3552" s="23" t="s">
        <v>1200</v>
      </c>
      <c r="B3552" s="23" t="s">
        <v>1186</v>
      </c>
      <c r="C3552" s="16" t="s">
        <v>1153</v>
      </c>
      <c r="D3552" s="16"/>
      <c r="E3552" s="217">
        <v>36666.67</v>
      </c>
      <c r="F3552" s="16">
        <f t="shared" si="113"/>
        <v>243191.66000000003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</row>
    <row r="3553" spans="1:26" ht="15.75" customHeight="1" x14ac:dyDescent="0.25">
      <c r="A3553" s="23" t="s">
        <v>1201</v>
      </c>
      <c r="B3553" s="23" t="s">
        <v>1202</v>
      </c>
      <c r="C3553" s="16" t="s">
        <v>1153</v>
      </c>
      <c r="D3553" s="16"/>
      <c r="E3553" s="217">
        <v>36666.67</v>
      </c>
      <c r="F3553" s="16">
        <f t="shared" si="113"/>
        <v>206524.99000000005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</row>
    <row r="3554" spans="1:26" ht="15.75" customHeight="1" x14ac:dyDescent="0.25">
      <c r="A3554" s="23" t="s">
        <v>1203</v>
      </c>
      <c r="B3554" s="23" t="s">
        <v>1203</v>
      </c>
      <c r="C3554" s="16" t="s">
        <v>1153</v>
      </c>
      <c r="D3554" s="16"/>
      <c r="E3554" s="217">
        <v>36666.67</v>
      </c>
      <c r="F3554" s="16">
        <f t="shared" si="113"/>
        <v>169858.32000000007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</row>
    <row r="3555" spans="1:26" ht="15.75" customHeight="1" x14ac:dyDescent="0.25">
      <c r="A3555" s="23" t="s">
        <v>1204</v>
      </c>
      <c r="B3555" s="23" t="s">
        <v>1204</v>
      </c>
      <c r="C3555" s="16" t="s">
        <v>1153</v>
      </c>
      <c r="D3555" s="16"/>
      <c r="E3555" s="217">
        <v>36666.67</v>
      </c>
      <c r="F3555" s="16">
        <f t="shared" si="113"/>
        <v>133191.65000000008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</row>
    <row r="3556" spans="1:26" ht="15.75" customHeight="1" x14ac:dyDescent="0.25">
      <c r="A3556" s="23" t="s">
        <v>1205</v>
      </c>
      <c r="B3556" s="23" t="s">
        <v>1205</v>
      </c>
      <c r="C3556" s="16" t="s">
        <v>1153</v>
      </c>
      <c r="D3556" s="16"/>
      <c r="E3556" s="217">
        <v>36666.67</v>
      </c>
      <c r="F3556" s="16">
        <f t="shared" si="113"/>
        <v>96524.980000000083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</row>
    <row r="3557" spans="1:26" ht="15.75" customHeight="1" x14ac:dyDescent="0.25">
      <c r="A3557" s="23" t="s">
        <v>1206</v>
      </c>
      <c r="B3557" s="23" t="s">
        <v>1206</v>
      </c>
      <c r="C3557" s="16" t="s">
        <v>1153</v>
      </c>
      <c r="D3557" s="16"/>
      <c r="E3557" s="217">
        <v>36666.67</v>
      </c>
      <c r="F3557" s="16">
        <f t="shared" si="113"/>
        <v>59858.310000000085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</row>
    <row r="3558" spans="1:26" ht="15.75" customHeight="1" x14ac:dyDescent="0.25">
      <c r="A3558" s="23" t="s">
        <v>1207</v>
      </c>
      <c r="B3558" s="23" t="s">
        <v>1207</v>
      </c>
      <c r="C3558" s="16" t="s">
        <v>1153</v>
      </c>
      <c r="D3558" s="16"/>
      <c r="E3558" s="217">
        <v>36666.67</v>
      </c>
      <c r="F3558" s="16">
        <f t="shared" si="113"/>
        <v>23191.640000000087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</row>
    <row r="3559" spans="1:26" ht="15.75" customHeight="1" x14ac:dyDescent="0.25">
      <c r="A3559" s="23" t="s">
        <v>1208</v>
      </c>
      <c r="B3559" s="23" t="s">
        <v>1208</v>
      </c>
      <c r="C3559" s="16" t="s">
        <v>1153</v>
      </c>
      <c r="D3559" s="16"/>
      <c r="E3559" s="217">
        <v>36666.67</v>
      </c>
      <c r="F3559" s="16">
        <f t="shared" si="113"/>
        <v>-13475.029999999912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</row>
    <row r="3560" spans="1:26" ht="15.75" customHeight="1" x14ac:dyDescent="0.25">
      <c r="A3560" s="44" t="s">
        <v>1937</v>
      </c>
      <c r="B3560" s="44" t="s">
        <v>596</v>
      </c>
      <c r="C3560" s="52" t="s">
        <v>769</v>
      </c>
      <c r="D3560" s="43">
        <v>350000</v>
      </c>
      <c r="E3560" s="217"/>
      <c r="F3560" s="16">
        <f t="shared" si="113"/>
        <v>336524.97000000009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</row>
    <row r="3561" spans="1:26" ht="15.75" customHeight="1" x14ac:dyDescent="0.25">
      <c r="A3561" s="23" t="s">
        <v>1938</v>
      </c>
      <c r="B3561" s="23" t="s">
        <v>761</v>
      </c>
      <c r="C3561" s="43" t="s">
        <v>1935</v>
      </c>
      <c r="D3561" s="43">
        <v>35000</v>
      </c>
      <c r="E3561" s="217"/>
      <c r="F3561" s="16">
        <f t="shared" si="113"/>
        <v>371524.97000000009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</row>
    <row r="3562" spans="1:26" ht="15.75" customHeight="1" x14ac:dyDescent="0.25">
      <c r="A3562" s="23" t="s">
        <v>1209</v>
      </c>
      <c r="B3562" s="23" t="s">
        <v>1209</v>
      </c>
      <c r="C3562" s="16" t="s">
        <v>1153</v>
      </c>
      <c r="D3562" s="16"/>
      <c r="E3562" s="217">
        <v>32083.33</v>
      </c>
      <c r="F3562" s="16">
        <f t="shared" si="113"/>
        <v>339441.64000000007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</row>
    <row r="3563" spans="1:26" ht="15.75" customHeight="1" x14ac:dyDescent="0.25">
      <c r="A3563" s="23" t="s">
        <v>1210</v>
      </c>
      <c r="B3563" s="23" t="s">
        <v>1210</v>
      </c>
      <c r="C3563" s="16" t="s">
        <v>1153</v>
      </c>
      <c r="D3563" s="16"/>
      <c r="E3563" s="217">
        <v>32083.33</v>
      </c>
      <c r="F3563" s="16">
        <f t="shared" si="113"/>
        <v>307358.31000000006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</row>
    <row r="3564" spans="1:26" ht="15.75" customHeight="1" x14ac:dyDescent="0.25">
      <c r="A3564" s="23" t="s">
        <v>1211</v>
      </c>
      <c r="B3564" s="23" t="s">
        <v>1211</v>
      </c>
      <c r="C3564" s="16" t="s">
        <v>1153</v>
      </c>
      <c r="D3564" s="16"/>
      <c r="E3564" s="217">
        <v>32083.33</v>
      </c>
      <c r="F3564" s="16">
        <f t="shared" si="113"/>
        <v>275274.98000000004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</row>
    <row r="3565" spans="1:26" ht="15.75" customHeight="1" x14ac:dyDescent="0.25">
      <c r="A3565" s="23" t="s">
        <v>1212</v>
      </c>
      <c r="B3565" s="23" t="s">
        <v>1212</v>
      </c>
      <c r="C3565" s="16" t="s">
        <v>1153</v>
      </c>
      <c r="D3565" s="16"/>
      <c r="E3565" s="217">
        <v>32083.33</v>
      </c>
      <c r="F3565" s="16">
        <f t="shared" si="113"/>
        <v>243191.65000000002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</row>
    <row r="3566" spans="1:26" ht="15.75" customHeight="1" x14ac:dyDescent="0.25">
      <c r="A3566" s="23" t="s">
        <v>1213</v>
      </c>
      <c r="B3566" s="23" t="s">
        <v>1213</v>
      </c>
      <c r="C3566" s="16" t="s">
        <v>1153</v>
      </c>
      <c r="D3566" s="43"/>
      <c r="E3566" s="217">
        <v>32083.33</v>
      </c>
      <c r="F3566" s="16">
        <f t="shared" si="113"/>
        <v>211108.32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</row>
    <row r="3567" spans="1:26" ht="15.75" customHeight="1" x14ac:dyDescent="0.25">
      <c r="A3567" s="23" t="s">
        <v>1214</v>
      </c>
      <c r="B3567" s="23" t="s">
        <v>1214</v>
      </c>
      <c r="C3567" s="16" t="s">
        <v>1153</v>
      </c>
      <c r="D3567" s="43"/>
      <c r="E3567" s="217">
        <v>32083.33</v>
      </c>
      <c r="F3567" s="16">
        <f t="shared" si="113"/>
        <v>179024.99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</row>
    <row r="3568" spans="1:26" ht="15.75" customHeight="1" x14ac:dyDescent="0.25">
      <c r="A3568" s="223">
        <v>44583</v>
      </c>
      <c r="B3568" s="223">
        <v>44583</v>
      </c>
      <c r="C3568" s="16" t="s">
        <v>1153</v>
      </c>
      <c r="D3568" s="43"/>
      <c r="E3568" s="224">
        <v>32083.33</v>
      </c>
      <c r="F3568" s="16">
        <f t="shared" si="113"/>
        <v>146941.65999999997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</row>
    <row r="3569" spans="1:26" ht="15.75" customHeight="1" x14ac:dyDescent="0.25">
      <c r="A3569" s="223">
        <v>44614</v>
      </c>
      <c r="B3569" s="223">
        <v>44614</v>
      </c>
      <c r="C3569" s="16" t="s">
        <v>1153</v>
      </c>
      <c r="D3569" s="43"/>
      <c r="E3569" s="224">
        <v>32083.33</v>
      </c>
      <c r="F3569" s="16">
        <f t="shared" si="113"/>
        <v>114858.32999999997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</row>
    <row r="3570" spans="1:26" ht="15.75" customHeight="1" x14ac:dyDescent="0.25">
      <c r="A3570" s="223">
        <v>44642</v>
      </c>
      <c r="B3570" s="223">
        <v>44642</v>
      </c>
      <c r="C3570" s="16" t="s">
        <v>1153</v>
      </c>
      <c r="D3570" s="43"/>
      <c r="E3570" s="224">
        <v>32083.33</v>
      </c>
      <c r="F3570" s="16">
        <f t="shared" si="113"/>
        <v>82774.999999999971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</row>
    <row r="3571" spans="1:26" ht="15.75" customHeight="1" x14ac:dyDescent="0.25">
      <c r="A3571" s="223">
        <v>44673</v>
      </c>
      <c r="B3571" s="223">
        <v>44673</v>
      </c>
      <c r="C3571" s="16" t="s">
        <v>1153</v>
      </c>
      <c r="D3571" s="43"/>
      <c r="E3571" s="224">
        <v>32083.33</v>
      </c>
      <c r="F3571" s="16">
        <f t="shared" si="113"/>
        <v>50691.669999999969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</row>
    <row r="3572" spans="1:26" ht="15.75" customHeight="1" x14ac:dyDescent="0.25">
      <c r="A3572" s="248">
        <v>44719</v>
      </c>
      <c r="B3572" s="40" t="s">
        <v>593</v>
      </c>
      <c r="C3572" s="64" t="s">
        <v>720</v>
      </c>
      <c r="D3572" s="43">
        <v>100000</v>
      </c>
      <c r="E3572" s="217"/>
      <c r="F3572" s="16">
        <f t="shared" si="113"/>
        <v>150691.66999999998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</row>
    <row r="3573" spans="1:26" ht="15.75" customHeight="1" x14ac:dyDescent="0.25">
      <c r="A3573" s="248">
        <v>44719</v>
      </c>
      <c r="B3573" s="40" t="s">
        <v>761</v>
      </c>
      <c r="C3573" s="64" t="s">
        <v>1939</v>
      </c>
      <c r="D3573" s="43">
        <v>10000</v>
      </c>
      <c r="E3573" s="217"/>
      <c r="F3573" s="16">
        <f t="shared" si="113"/>
        <v>160691.66999999998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</row>
    <row r="3574" spans="1:26" ht="15.75" customHeight="1" x14ac:dyDescent="0.25">
      <c r="A3574" s="229">
        <v>44682</v>
      </c>
      <c r="B3574" s="228">
        <v>44682</v>
      </c>
      <c r="C3574" s="16" t="s">
        <v>1153</v>
      </c>
      <c r="D3574" s="43"/>
      <c r="E3574" s="246">
        <v>32083.33</v>
      </c>
      <c r="F3574" s="16">
        <f t="shared" si="113"/>
        <v>128608.33999999998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</row>
    <row r="3575" spans="1:26" ht="15.75" customHeight="1" x14ac:dyDescent="0.25">
      <c r="A3575" s="228">
        <v>44743</v>
      </c>
      <c r="B3575" s="228">
        <v>44743</v>
      </c>
      <c r="C3575" s="16" t="s">
        <v>1153</v>
      </c>
      <c r="D3575" s="43"/>
      <c r="E3575" s="230">
        <v>36666.660000000003</v>
      </c>
      <c r="F3575" s="16">
        <f t="shared" si="113"/>
        <v>91941.679999999978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</row>
    <row r="3576" spans="1:26" ht="15.75" customHeight="1" x14ac:dyDescent="0.25">
      <c r="A3576" s="228">
        <v>44774</v>
      </c>
      <c r="B3576" s="228">
        <v>44774</v>
      </c>
      <c r="C3576" s="16" t="s">
        <v>1153</v>
      </c>
      <c r="D3576" s="43"/>
      <c r="E3576" s="224">
        <v>36666.660000000003</v>
      </c>
      <c r="F3576" s="16">
        <f t="shared" si="113"/>
        <v>55275.019999999975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</row>
    <row r="3577" spans="1:26" ht="15.75" customHeight="1" x14ac:dyDescent="0.25">
      <c r="A3577" s="301" t="s">
        <v>1292</v>
      </c>
      <c r="B3577" s="301" t="s">
        <v>1292</v>
      </c>
      <c r="C3577" s="301" t="s">
        <v>1153</v>
      </c>
      <c r="D3577" s="43"/>
      <c r="E3577" s="224">
        <v>36666.660000000003</v>
      </c>
      <c r="F3577" s="16">
        <f t="shared" si="113"/>
        <v>18608.359999999971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</row>
    <row r="3578" spans="1:26" ht="15.75" customHeight="1" x14ac:dyDescent="0.25">
      <c r="A3578" s="248">
        <v>44691</v>
      </c>
      <c r="B3578" s="64" t="s">
        <v>593</v>
      </c>
      <c r="C3578" s="64" t="s">
        <v>720</v>
      </c>
      <c r="D3578" s="43">
        <v>120000</v>
      </c>
      <c r="E3578" s="217"/>
      <c r="F3578" s="16">
        <f t="shared" si="113"/>
        <v>138608.35999999999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</row>
    <row r="3579" spans="1:26" ht="15.75" customHeight="1" x14ac:dyDescent="0.25">
      <c r="A3579" s="248">
        <v>44691</v>
      </c>
      <c r="B3579" s="40" t="s">
        <v>761</v>
      </c>
      <c r="C3579" s="64" t="s">
        <v>1939</v>
      </c>
      <c r="D3579" s="43">
        <v>12000</v>
      </c>
      <c r="E3579" s="217"/>
      <c r="F3579" s="16">
        <f t="shared" si="113"/>
        <v>150608.35999999999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</row>
    <row r="3580" spans="1:26" ht="15.75" customHeight="1" x14ac:dyDescent="0.25">
      <c r="A3580" s="287">
        <v>44835</v>
      </c>
      <c r="B3580" s="287">
        <v>44835</v>
      </c>
      <c r="C3580" s="301" t="s">
        <v>1153</v>
      </c>
      <c r="D3580" s="43"/>
      <c r="E3580" s="230">
        <v>44000</v>
      </c>
      <c r="F3580" s="16">
        <f t="shared" si="113"/>
        <v>106608.35999999999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</row>
    <row r="3581" spans="1:26" ht="15.75" customHeight="1" x14ac:dyDescent="0.25">
      <c r="A3581" s="287">
        <v>44866</v>
      </c>
      <c r="B3581" s="287">
        <v>44866</v>
      </c>
      <c r="C3581" s="301" t="s">
        <v>1153</v>
      </c>
      <c r="D3581" s="43"/>
      <c r="E3581" s="230">
        <v>44000</v>
      </c>
      <c r="F3581" s="16">
        <f t="shared" si="113"/>
        <v>62608.359999999986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</row>
    <row r="3582" spans="1:26" ht="15.75" customHeight="1" x14ac:dyDescent="0.25">
      <c r="A3582" s="287">
        <v>44896</v>
      </c>
      <c r="B3582" s="287">
        <v>44896</v>
      </c>
      <c r="C3582" s="301" t="s">
        <v>1153</v>
      </c>
      <c r="D3582" s="43"/>
      <c r="E3582" s="230">
        <v>44000</v>
      </c>
      <c r="F3582" s="16">
        <f t="shared" si="113"/>
        <v>18608.359999999986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</row>
    <row r="3583" spans="1:26" ht="15.75" customHeight="1" x14ac:dyDescent="0.25">
      <c r="A3583" s="226"/>
      <c r="B3583" s="226"/>
      <c r="C3583" s="226"/>
      <c r="D3583" s="43"/>
      <c r="E3583" s="217"/>
      <c r="F3583" s="16">
        <f t="shared" si="113"/>
        <v>18608.359999999986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</row>
    <row r="3584" spans="1:26" ht="15.75" customHeight="1" x14ac:dyDescent="0.25">
      <c r="A3584" s="226"/>
      <c r="B3584" s="226"/>
      <c r="C3584" s="226"/>
      <c r="D3584" s="16"/>
      <c r="E3584" s="217"/>
      <c r="F3584" s="16">
        <f t="shared" si="113"/>
        <v>18608.359999999986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</row>
    <row r="3585" spans="1:26" ht="15.75" customHeight="1" x14ac:dyDescent="0.25">
      <c r="A3585" s="226"/>
      <c r="B3585" s="226"/>
      <c r="C3585" s="226"/>
      <c r="D3585" s="16"/>
      <c r="E3585" s="217"/>
      <c r="F3585" s="16">
        <f t="shared" si="113"/>
        <v>18608.359999999986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</row>
    <row r="3586" spans="1:26" ht="15.75" customHeight="1" x14ac:dyDescent="0.25">
      <c r="A3586" s="23"/>
      <c r="B3586" s="23"/>
      <c r="C3586" s="16"/>
      <c r="D3586" s="16"/>
      <c r="E3586" s="217"/>
      <c r="F3586" s="16"/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</row>
    <row r="3587" spans="1:26" ht="15.75" customHeight="1" x14ac:dyDescent="0.25">
      <c r="A3587" s="23"/>
      <c r="B3587" s="23"/>
      <c r="C3587" s="16"/>
      <c r="D3587" s="16"/>
      <c r="E3587" s="222" t="s">
        <v>12</v>
      </c>
      <c r="F3587" s="218">
        <f>F3585</f>
        <v>18608.359999999986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</row>
    <row r="3588" spans="1:26" ht="15.75" customHeight="1" x14ac:dyDescent="0.25">
      <c r="A3588" s="23"/>
      <c r="B3588" s="23"/>
      <c r="C3588" s="16"/>
      <c r="D3588" s="16"/>
      <c r="E3588" s="217"/>
      <c r="F3588" s="218"/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</row>
    <row r="3589" spans="1:26" ht="15.75" customHeight="1" x14ac:dyDescent="0.25">
      <c r="A3589" s="23"/>
      <c r="B3589" s="23"/>
      <c r="C3589" s="16"/>
      <c r="D3589" s="16"/>
      <c r="E3589" s="217"/>
      <c r="F3589" s="218"/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</row>
    <row r="3590" spans="1:26" ht="15.75" customHeight="1" x14ac:dyDescent="0.25">
      <c r="A3590" s="23"/>
      <c r="B3590" s="23"/>
      <c r="C3590" s="16"/>
      <c r="D3590" s="218" t="s">
        <v>1149</v>
      </c>
      <c r="E3590" s="217"/>
      <c r="F3590" s="218"/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</row>
    <row r="3591" spans="1:26" ht="15.75" customHeight="1" x14ac:dyDescent="0.25">
      <c r="A3591" s="23"/>
      <c r="B3591" s="23"/>
      <c r="C3591" s="218" t="s">
        <v>1146</v>
      </c>
      <c r="D3591" s="221" t="s">
        <v>552</v>
      </c>
      <c r="E3591" s="217"/>
      <c r="F3591" s="16"/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</row>
    <row r="3592" spans="1:26" ht="15.75" customHeight="1" x14ac:dyDescent="0.25">
      <c r="A3592" s="219" t="s">
        <v>1147</v>
      </c>
      <c r="B3592" s="23"/>
      <c r="C3592" s="218" t="s">
        <v>1940</v>
      </c>
      <c r="D3592" s="157"/>
      <c r="E3592" s="222" t="s">
        <v>1353</v>
      </c>
      <c r="F3592" s="16"/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</row>
    <row r="3593" spans="1:26" ht="15.75" customHeight="1" x14ac:dyDescent="0.25">
      <c r="A3593" s="219" t="s">
        <v>549</v>
      </c>
      <c r="B3593" s="219" t="s">
        <v>550</v>
      </c>
      <c r="C3593" s="221" t="s">
        <v>551</v>
      </c>
      <c r="D3593" s="226"/>
      <c r="E3593" s="222" t="s">
        <v>553</v>
      </c>
      <c r="F3593" s="221" t="s">
        <v>554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</row>
    <row r="3594" spans="1:26" ht="15.75" customHeight="1" x14ac:dyDescent="0.25">
      <c r="A3594" s="44" t="s">
        <v>1825</v>
      </c>
      <c r="B3594" s="44" t="s">
        <v>884</v>
      </c>
      <c r="C3594" s="52" t="s">
        <v>1941</v>
      </c>
      <c r="D3594" s="16">
        <v>100000</v>
      </c>
      <c r="E3594" s="217"/>
      <c r="F3594" s="302">
        <v>100000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</row>
    <row r="3595" spans="1:26" ht="15.75" customHeight="1" x14ac:dyDescent="0.25">
      <c r="A3595" s="44" t="s">
        <v>1825</v>
      </c>
      <c r="B3595" s="23" t="s">
        <v>761</v>
      </c>
      <c r="C3595" s="16" t="s">
        <v>1942</v>
      </c>
      <c r="D3595" s="16">
        <v>10000</v>
      </c>
      <c r="E3595" s="217"/>
      <c r="F3595" s="302">
        <f t="shared" ref="F3595:F3649" si="114">F3594+D3595-E3595</f>
        <v>110000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</row>
    <row r="3596" spans="1:26" ht="15.75" customHeight="1" x14ac:dyDescent="0.25">
      <c r="A3596" s="44" t="s">
        <v>1182</v>
      </c>
      <c r="B3596" s="23" t="s">
        <v>515</v>
      </c>
      <c r="C3596" s="16" t="s">
        <v>1153</v>
      </c>
      <c r="D3596" s="16"/>
      <c r="E3596" s="217">
        <v>6493</v>
      </c>
      <c r="F3596" s="302">
        <f t="shared" si="114"/>
        <v>103507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</row>
    <row r="3597" spans="1:26" ht="15.75" customHeight="1" x14ac:dyDescent="0.25">
      <c r="A3597" s="23" t="s">
        <v>1183</v>
      </c>
      <c r="B3597" s="23" t="s">
        <v>516</v>
      </c>
      <c r="C3597" s="16" t="s">
        <v>1153</v>
      </c>
      <c r="D3597" s="16"/>
      <c r="E3597" s="217">
        <v>14166.67</v>
      </c>
      <c r="F3597" s="302">
        <f t="shared" si="114"/>
        <v>89340.33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</row>
    <row r="3598" spans="1:26" ht="15.75" customHeight="1" x14ac:dyDescent="0.25">
      <c r="A3598" s="23" t="s">
        <v>1185</v>
      </c>
      <c r="B3598" s="23" t="s">
        <v>1186</v>
      </c>
      <c r="C3598" s="16" t="s">
        <v>1153</v>
      </c>
      <c r="D3598" s="16"/>
      <c r="E3598" s="217">
        <v>14166.67</v>
      </c>
      <c r="F3598" s="302">
        <f t="shared" si="114"/>
        <v>75173.66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</row>
    <row r="3599" spans="1:26" ht="15.75" customHeight="1" x14ac:dyDescent="0.25">
      <c r="A3599" s="23" t="s">
        <v>1234</v>
      </c>
      <c r="B3599" s="23" t="s">
        <v>1202</v>
      </c>
      <c r="C3599" s="16" t="s">
        <v>1153</v>
      </c>
      <c r="D3599" s="16"/>
      <c r="E3599" s="217">
        <v>14166.67</v>
      </c>
      <c r="F3599" s="302">
        <f t="shared" si="114"/>
        <v>61006.990000000005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</row>
    <row r="3600" spans="1:26" ht="15.75" customHeight="1" x14ac:dyDescent="0.25">
      <c r="A3600" s="23" t="s">
        <v>1535</v>
      </c>
      <c r="B3600" s="23" t="s">
        <v>1152</v>
      </c>
      <c r="C3600" s="16" t="s">
        <v>1153</v>
      </c>
      <c r="D3600" s="16"/>
      <c r="E3600" s="217">
        <v>14166.67</v>
      </c>
      <c r="F3600" s="302">
        <f t="shared" si="114"/>
        <v>46840.320000000007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</row>
    <row r="3601" spans="1:26" ht="15.75" customHeight="1" x14ac:dyDescent="0.25">
      <c r="A3601" s="23" t="s">
        <v>1482</v>
      </c>
      <c r="B3601" s="23" t="s">
        <v>1155</v>
      </c>
      <c r="C3601" s="16" t="s">
        <v>1153</v>
      </c>
      <c r="D3601" s="16"/>
      <c r="E3601" s="217">
        <v>14166.67</v>
      </c>
      <c r="F3601" s="302">
        <f t="shared" si="114"/>
        <v>32673.650000000009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</row>
    <row r="3602" spans="1:26" ht="15.75" customHeight="1" x14ac:dyDescent="0.25">
      <c r="A3602" s="44" t="s">
        <v>1482</v>
      </c>
      <c r="B3602" s="44" t="s">
        <v>1155</v>
      </c>
      <c r="C3602" s="52" t="s">
        <v>1246</v>
      </c>
      <c r="D3602" s="16"/>
      <c r="E3602" s="217">
        <v>32673.65</v>
      </c>
      <c r="F3602" s="302">
        <f t="shared" si="114"/>
        <v>0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</row>
    <row r="3603" spans="1:26" ht="15.75" customHeight="1" x14ac:dyDescent="0.25">
      <c r="A3603" s="231">
        <v>43985</v>
      </c>
      <c r="B3603" s="44" t="s">
        <v>1943</v>
      </c>
      <c r="C3603" s="52" t="s">
        <v>131</v>
      </c>
      <c r="D3603" s="43">
        <v>124000</v>
      </c>
      <c r="E3603" s="217"/>
      <c r="F3603" s="302">
        <f t="shared" si="114"/>
        <v>124000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</row>
    <row r="3604" spans="1:26" ht="15.75" customHeight="1" x14ac:dyDescent="0.25">
      <c r="A3604" s="227">
        <v>43985</v>
      </c>
      <c r="B3604" s="23" t="s">
        <v>761</v>
      </c>
      <c r="C3604" s="16" t="s">
        <v>1942</v>
      </c>
      <c r="D3604" s="43">
        <v>12400</v>
      </c>
      <c r="E3604" s="217"/>
      <c r="F3604" s="302">
        <f t="shared" si="114"/>
        <v>136400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</row>
    <row r="3605" spans="1:26" ht="15.75" customHeight="1" x14ac:dyDescent="0.25">
      <c r="A3605" s="23" t="s">
        <v>1190</v>
      </c>
      <c r="B3605" s="23" t="s">
        <v>1157</v>
      </c>
      <c r="C3605" s="16" t="s">
        <v>1153</v>
      </c>
      <c r="D3605" s="16"/>
      <c r="E3605" s="217">
        <v>18640</v>
      </c>
      <c r="F3605" s="302">
        <f t="shared" si="114"/>
        <v>117760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</row>
    <row r="3606" spans="1:26" ht="15.75" customHeight="1" x14ac:dyDescent="0.25">
      <c r="A3606" s="23" t="s">
        <v>1192</v>
      </c>
      <c r="B3606" s="23" t="s">
        <v>1161</v>
      </c>
      <c r="C3606" s="16" t="s">
        <v>1153</v>
      </c>
      <c r="D3606" s="16"/>
      <c r="E3606" s="217">
        <v>5000</v>
      </c>
      <c r="F3606" s="302">
        <f t="shared" si="114"/>
        <v>112760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</row>
    <row r="3607" spans="1:26" ht="15.75" customHeight="1" x14ac:dyDescent="0.25">
      <c r="A3607" s="23" t="s">
        <v>1193</v>
      </c>
      <c r="B3607" s="23" t="s">
        <v>1239</v>
      </c>
      <c r="C3607" s="16" t="s">
        <v>1153</v>
      </c>
      <c r="D3607" s="16"/>
      <c r="E3607" s="217">
        <v>5000</v>
      </c>
      <c r="F3607" s="302">
        <f t="shared" si="114"/>
        <v>107760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</row>
    <row r="3608" spans="1:26" ht="15.75" customHeight="1" x14ac:dyDescent="0.25">
      <c r="A3608" s="23" t="s">
        <v>1195</v>
      </c>
      <c r="B3608" s="23" t="s">
        <v>1165</v>
      </c>
      <c r="C3608" s="16" t="s">
        <v>1153</v>
      </c>
      <c r="D3608" s="16"/>
      <c r="E3608" s="217">
        <v>5000</v>
      </c>
      <c r="F3608" s="302">
        <f t="shared" si="114"/>
        <v>102760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</row>
    <row r="3609" spans="1:26" ht="15.75" customHeight="1" x14ac:dyDescent="0.25">
      <c r="A3609" s="23" t="s">
        <v>1197</v>
      </c>
      <c r="B3609" s="23" t="s">
        <v>1167</v>
      </c>
      <c r="C3609" s="16" t="s">
        <v>1153</v>
      </c>
      <c r="D3609" s="16"/>
      <c r="E3609" s="217">
        <v>18640</v>
      </c>
      <c r="F3609" s="302">
        <f t="shared" si="114"/>
        <v>84120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</row>
    <row r="3610" spans="1:26" ht="15.75" customHeight="1" x14ac:dyDescent="0.25">
      <c r="A3610" s="23" t="s">
        <v>1198</v>
      </c>
      <c r="B3610" s="23" t="s">
        <v>1169</v>
      </c>
      <c r="C3610" s="16" t="s">
        <v>1153</v>
      </c>
      <c r="D3610" s="16"/>
      <c r="E3610" s="217">
        <v>18640</v>
      </c>
      <c r="F3610" s="302">
        <f t="shared" si="114"/>
        <v>65480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</row>
    <row r="3611" spans="1:26" ht="15.75" customHeight="1" x14ac:dyDescent="0.25">
      <c r="A3611" s="23" t="s">
        <v>1199</v>
      </c>
      <c r="B3611" s="23" t="s">
        <v>1184</v>
      </c>
      <c r="C3611" s="16" t="s">
        <v>1153</v>
      </c>
      <c r="D3611" s="16"/>
      <c r="E3611" s="217">
        <v>5000</v>
      </c>
      <c r="F3611" s="302">
        <f t="shared" si="114"/>
        <v>60480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</row>
    <row r="3612" spans="1:26" ht="15.75" customHeight="1" x14ac:dyDescent="0.25">
      <c r="A3612" s="23" t="s">
        <v>1200</v>
      </c>
      <c r="B3612" s="23" t="s">
        <v>1186</v>
      </c>
      <c r="C3612" s="16" t="s">
        <v>1153</v>
      </c>
      <c r="D3612" s="16"/>
      <c r="E3612" s="217">
        <v>23640</v>
      </c>
      <c r="F3612" s="302">
        <f t="shared" si="114"/>
        <v>36840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</row>
    <row r="3613" spans="1:26" ht="15.75" customHeight="1" x14ac:dyDescent="0.25">
      <c r="A3613" s="23" t="s">
        <v>1201</v>
      </c>
      <c r="B3613" s="23" t="s">
        <v>1202</v>
      </c>
      <c r="C3613" s="16" t="s">
        <v>1153</v>
      </c>
      <c r="D3613" s="16"/>
      <c r="E3613" s="217">
        <v>18640</v>
      </c>
      <c r="F3613" s="302">
        <f t="shared" si="114"/>
        <v>18200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</row>
    <row r="3614" spans="1:26" ht="15.75" customHeight="1" x14ac:dyDescent="0.25">
      <c r="A3614" s="44" t="s">
        <v>1576</v>
      </c>
      <c r="B3614" s="44" t="s">
        <v>593</v>
      </c>
      <c r="C3614" s="52" t="s">
        <v>964</v>
      </c>
      <c r="D3614" s="303">
        <v>50000</v>
      </c>
      <c r="E3614" s="217"/>
      <c r="F3614" s="302">
        <f t="shared" si="114"/>
        <v>68200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</row>
    <row r="3615" spans="1:26" ht="15.75" customHeight="1" x14ac:dyDescent="0.25">
      <c r="A3615" s="23" t="s">
        <v>1576</v>
      </c>
      <c r="B3615" s="23" t="s">
        <v>761</v>
      </c>
      <c r="C3615" s="16" t="s">
        <v>1942</v>
      </c>
      <c r="D3615" s="303">
        <v>5000</v>
      </c>
      <c r="E3615" s="217"/>
      <c r="F3615" s="302">
        <f t="shared" si="114"/>
        <v>73200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</row>
    <row r="3616" spans="1:26" ht="15.75" customHeight="1" x14ac:dyDescent="0.25">
      <c r="A3616" s="23" t="s">
        <v>1624</v>
      </c>
      <c r="B3616" s="23" t="s">
        <v>1203</v>
      </c>
      <c r="C3616" s="16" t="s">
        <v>1153</v>
      </c>
      <c r="D3616" s="302"/>
      <c r="E3616" s="217">
        <v>23640</v>
      </c>
      <c r="F3616" s="302">
        <f t="shared" si="114"/>
        <v>49560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</row>
    <row r="3617" spans="1:26" ht="15.75" customHeight="1" x14ac:dyDescent="0.25">
      <c r="A3617" s="23" t="s">
        <v>1625</v>
      </c>
      <c r="B3617" s="23" t="s">
        <v>1204</v>
      </c>
      <c r="C3617" s="16" t="s">
        <v>1153</v>
      </c>
      <c r="D3617" s="302"/>
      <c r="E3617" s="217">
        <v>9583.33</v>
      </c>
      <c r="F3617" s="302">
        <f t="shared" si="114"/>
        <v>39976.67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</row>
    <row r="3618" spans="1:26" ht="15.75" customHeight="1" x14ac:dyDescent="0.25">
      <c r="A3618" s="23" t="s">
        <v>1666</v>
      </c>
      <c r="B3618" s="23" t="s">
        <v>1205</v>
      </c>
      <c r="C3618" s="16" t="s">
        <v>1153</v>
      </c>
      <c r="D3618" s="302"/>
      <c r="E3618" s="217">
        <v>9583.33</v>
      </c>
      <c r="F3618" s="302">
        <f t="shared" si="114"/>
        <v>30393.339999999997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</row>
    <row r="3619" spans="1:26" ht="15.75" customHeight="1" x14ac:dyDescent="0.25">
      <c r="A3619" s="23" t="s">
        <v>1206</v>
      </c>
      <c r="B3619" s="23" t="s">
        <v>1206</v>
      </c>
      <c r="C3619" s="16" t="s">
        <v>1153</v>
      </c>
      <c r="D3619" s="302"/>
      <c r="E3619" s="217">
        <v>9583.33</v>
      </c>
      <c r="F3619" s="302">
        <f t="shared" si="114"/>
        <v>20810.009999999995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</row>
    <row r="3620" spans="1:26" ht="15.75" customHeight="1" x14ac:dyDescent="0.25">
      <c r="A3620" s="23" t="s">
        <v>1207</v>
      </c>
      <c r="B3620" s="23" t="s">
        <v>1207</v>
      </c>
      <c r="C3620" s="16" t="s">
        <v>1153</v>
      </c>
      <c r="D3620" s="157"/>
      <c r="E3620" s="217">
        <v>9583.33</v>
      </c>
      <c r="F3620" s="302">
        <f t="shared" si="114"/>
        <v>11226.679999999995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</row>
    <row r="3621" spans="1:26" ht="15.75" customHeight="1" x14ac:dyDescent="0.25">
      <c r="A3621" s="23" t="s">
        <v>1208</v>
      </c>
      <c r="B3621" s="23" t="s">
        <v>1208</v>
      </c>
      <c r="C3621" s="16" t="s">
        <v>1153</v>
      </c>
      <c r="D3621" s="157"/>
      <c r="E3621" s="217">
        <v>4583.33</v>
      </c>
      <c r="F3621" s="302">
        <f t="shared" si="114"/>
        <v>6643.3499999999949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</row>
    <row r="3622" spans="1:26" ht="15.75" customHeight="1" x14ac:dyDescent="0.25">
      <c r="A3622" s="44" t="s">
        <v>1944</v>
      </c>
      <c r="B3622" s="44" t="s">
        <v>1945</v>
      </c>
      <c r="C3622" s="52" t="s">
        <v>131</v>
      </c>
      <c r="D3622" s="302">
        <v>50000</v>
      </c>
      <c r="E3622" s="217"/>
      <c r="F3622" s="302">
        <f t="shared" si="114"/>
        <v>56643.349999999991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</row>
    <row r="3623" spans="1:26" ht="15.75" customHeight="1" x14ac:dyDescent="0.25">
      <c r="A3623" s="23" t="s">
        <v>1944</v>
      </c>
      <c r="B3623" s="23" t="s">
        <v>761</v>
      </c>
      <c r="C3623" s="16" t="s">
        <v>1942</v>
      </c>
      <c r="D3623" s="302">
        <v>5000</v>
      </c>
      <c r="E3623" s="217"/>
      <c r="F3623" s="302">
        <f t="shared" si="114"/>
        <v>61643.349999999991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</row>
    <row r="3624" spans="1:26" ht="15.75" customHeight="1" x14ac:dyDescent="0.25">
      <c r="A3624" s="23" t="s">
        <v>1627</v>
      </c>
      <c r="B3624" s="23" t="s">
        <v>1165</v>
      </c>
      <c r="C3624" s="16" t="s">
        <v>1153</v>
      </c>
      <c r="D3624" s="157"/>
      <c r="E3624" s="217">
        <v>4583.33</v>
      </c>
      <c r="F3624" s="302">
        <f t="shared" si="114"/>
        <v>57060.01999999999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</row>
    <row r="3625" spans="1:26" ht="15.75" customHeight="1" x14ac:dyDescent="0.25">
      <c r="A3625" s="44" t="s">
        <v>1842</v>
      </c>
      <c r="B3625" s="44" t="s">
        <v>593</v>
      </c>
      <c r="C3625" s="52" t="s">
        <v>964</v>
      </c>
      <c r="D3625" s="302">
        <v>100000</v>
      </c>
      <c r="E3625" s="217"/>
      <c r="F3625" s="302">
        <f t="shared" si="114"/>
        <v>157060.01999999999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</row>
    <row r="3626" spans="1:26" ht="15.75" customHeight="1" x14ac:dyDescent="0.25">
      <c r="A3626" s="23" t="s">
        <v>1842</v>
      </c>
      <c r="B3626" s="23" t="s">
        <v>761</v>
      </c>
      <c r="C3626" s="16" t="s">
        <v>1942</v>
      </c>
      <c r="D3626" s="302">
        <v>10000</v>
      </c>
      <c r="E3626" s="217"/>
      <c r="F3626" s="302">
        <f t="shared" si="114"/>
        <v>167060.01999999999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</row>
    <row r="3627" spans="1:26" ht="15.75" customHeight="1" x14ac:dyDescent="0.25">
      <c r="A3627" s="23" t="s">
        <v>1167</v>
      </c>
      <c r="B3627" s="23" t="s">
        <v>1167</v>
      </c>
      <c r="C3627" s="16" t="s">
        <v>1153</v>
      </c>
      <c r="D3627" s="302"/>
      <c r="E3627" s="217">
        <v>4583.33</v>
      </c>
      <c r="F3627" s="302">
        <f t="shared" si="114"/>
        <v>162476.69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</row>
    <row r="3628" spans="1:26" ht="15.75" customHeight="1" x14ac:dyDescent="0.25">
      <c r="A3628" s="23" t="s">
        <v>1629</v>
      </c>
      <c r="B3628" s="23" t="s">
        <v>1629</v>
      </c>
      <c r="C3628" s="16" t="s">
        <v>1153</v>
      </c>
      <c r="D3628" s="302"/>
      <c r="E3628" s="217">
        <v>9166.67</v>
      </c>
      <c r="F3628" s="302">
        <f t="shared" si="114"/>
        <v>153310.01999999999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</row>
    <row r="3629" spans="1:26" ht="15.75" customHeight="1" x14ac:dyDescent="0.25">
      <c r="A3629" s="23" t="s">
        <v>1184</v>
      </c>
      <c r="B3629" s="23" t="s">
        <v>1184</v>
      </c>
      <c r="C3629" s="16" t="s">
        <v>1153</v>
      </c>
      <c r="D3629" s="302"/>
      <c r="E3629" s="217">
        <v>9166.67</v>
      </c>
      <c r="F3629" s="302">
        <f t="shared" si="114"/>
        <v>144143.34999999998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</row>
    <row r="3630" spans="1:26" ht="15.75" customHeight="1" x14ac:dyDescent="0.25">
      <c r="A3630" s="23" t="s">
        <v>1186</v>
      </c>
      <c r="B3630" s="23" t="s">
        <v>1186</v>
      </c>
      <c r="C3630" s="16" t="s">
        <v>1153</v>
      </c>
      <c r="D3630" s="302"/>
      <c r="E3630" s="217">
        <v>9166.67</v>
      </c>
      <c r="F3630" s="302">
        <f t="shared" si="114"/>
        <v>134976.67999999996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</row>
    <row r="3631" spans="1:26" ht="15.75" customHeight="1" x14ac:dyDescent="0.25">
      <c r="A3631" s="23" t="s">
        <v>1202</v>
      </c>
      <c r="B3631" s="23" t="s">
        <v>1202</v>
      </c>
      <c r="C3631" s="16" t="s">
        <v>1153</v>
      </c>
      <c r="D3631" s="302"/>
      <c r="E3631" s="217">
        <v>9166.67</v>
      </c>
      <c r="F3631" s="302">
        <f t="shared" si="114"/>
        <v>125810.00999999997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</row>
    <row r="3632" spans="1:26" ht="15.75" customHeight="1" x14ac:dyDescent="0.25">
      <c r="A3632" s="271">
        <v>44583</v>
      </c>
      <c r="B3632" s="271">
        <v>44583</v>
      </c>
      <c r="C3632" s="16" t="s">
        <v>1153</v>
      </c>
      <c r="D3632" s="302"/>
      <c r="E3632" s="230">
        <v>9166.67</v>
      </c>
      <c r="F3632" s="302">
        <f t="shared" si="114"/>
        <v>116643.33999999997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</row>
    <row r="3633" spans="1:26" ht="15.75" customHeight="1" x14ac:dyDescent="0.25">
      <c r="A3633" s="271">
        <v>44614</v>
      </c>
      <c r="B3633" s="271">
        <v>44614</v>
      </c>
      <c r="C3633" s="16" t="s">
        <v>1153</v>
      </c>
      <c r="D3633" s="302"/>
      <c r="E3633" s="230">
        <v>9166.67</v>
      </c>
      <c r="F3633" s="302">
        <f t="shared" si="114"/>
        <v>107476.66999999997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</row>
    <row r="3634" spans="1:26" ht="15.75" customHeight="1" x14ac:dyDescent="0.25">
      <c r="A3634" s="271">
        <v>44642</v>
      </c>
      <c r="B3634" s="271">
        <v>44642</v>
      </c>
      <c r="C3634" s="16" t="s">
        <v>1153</v>
      </c>
      <c r="D3634" s="302"/>
      <c r="E3634" s="230">
        <v>9166.67</v>
      </c>
      <c r="F3634" s="302">
        <f t="shared" si="114"/>
        <v>98309.999999999971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</row>
    <row r="3635" spans="1:26" ht="15.75" customHeight="1" x14ac:dyDescent="0.25">
      <c r="A3635" s="271">
        <v>44673</v>
      </c>
      <c r="B3635" s="271">
        <v>44673</v>
      </c>
      <c r="C3635" s="16" t="s">
        <v>1153</v>
      </c>
      <c r="D3635" s="302"/>
      <c r="E3635" s="230">
        <v>9166.67</v>
      </c>
      <c r="F3635" s="302">
        <f t="shared" si="114"/>
        <v>89143.329999999973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</row>
    <row r="3636" spans="1:26" ht="15.75" customHeight="1" x14ac:dyDescent="0.25">
      <c r="A3636" s="228">
        <v>44774</v>
      </c>
      <c r="B3636" s="228">
        <v>44774</v>
      </c>
      <c r="C3636" s="16" t="s">
        <v>1153</v>
      </c>
      <c r="D3636" s="302"/>
      <c r="E3636" s="230">
        <v>18333.330000000002</v>
      </c>
      <c r="F3636" s="302">
        <f t="shared" si="114"/>
        <v>70809.999999999971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</row>
    <row r="3637" spans="1:26" ht="15.75" customHeight="1" x14ac:dyDescent="0.25">
      <c r="A3637" s="124" t="s">
        <v>998</v>
      </c>
      <c r="B3637" s="64" t="s">
        <v>593</v>
      </c>
      <c r="C3637" s="64" t="s">
        <v>964</v>
      </c>
      <c r="D3637" s="43">
        <v>200000</v>
      </c>
      <c r="E3637" s="217"/>
      <c r="F3637" s="302">
        <f t="shared" si="114"/>
        <v>270810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</row>
    <row r="3638" spans="1:26" ht="15.75" customHeight="1" x14ac:dyDescent="0.25">
      <c r="A3638" s="24" t="s">
        <v>998</v>
      </c>
      <c r="B3638" s="23" t="s">
        <v>761</v>
      </c>
      <c r="C3638" s="16" t="s">
        <v>1942</v>
      </c>
      <c r="D3638" s="43">
        <v>20000</v>
      </c>
      <c r="E3638" s="217"/>
      <c r="F3638" s="302">
        <f t="shared" si="114"/>
        <v>290810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</row>
    <row r="3639" spans="1:26" ht="15.75" customHeight="1" x14ac:dyDescent="0.25">
      <c r="A3639" s="24" t="s">
        <v>1292</v>
      </c>
      <c r="B3639" s="24" t="s">
        <v>1292</v>
      </c>
      <c r="C3639" s="16" t="s">
        <v>1153</v>
      </c>
      <c r="D3639" s="43"/>
      <c r="E3639" s="304">
        <v>18333.330000000002</v>
      </c>
      <c r="F3639" s="302">
        <f t="shared" si="114"/>
        <v>272476.67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</row>
    <row r="3640" spans="1:26" ht="15.75" customHeight="1" x14ac:dyDescent="0.25">
      <c r="A3640" s="238">
        <v>44835</v>
      </c>
      <c r="B3640" s="238">
        <v>44835</v>
      </c>
      <c r="C3640" s="13" t="s">
        <v>1153</v>
      </c>
      <c r="D3640" s="43"/>
      <c r="E3640" s="304">
        <v>18333.330000000002</v>
      </c>
      <c r="F3640" s="302">
        <f t="shared" si="114"/>
        <v>254143.33999999997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</row>
    <row r="3641" spans="1:26" ht="15.75" customHeight="1" x14ac:dyDescent="0.25">
      <c r="A3641" s="238">
        <v>44866</v>
      </c>
      <c r="B3641" s="238">
        <v>44866</v>
      </c>
      <c r="C3641" s="13" t="s">
        <v>1153</v>
      </c>
      <c r="D3641" s="43"/>
      <c r="E3641" s="230">
        <v>18333.330000000002</v>
      </c>
      <c r="F3641" s="302">
        <f t="shared" si="114"/>
        <v>235810.00999999995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</row>
    <row r="3642" spans="1:26" ht="15.75" customHeight="1" x14ac:dyDescent="0.25">
      <c r="A3642" s="238">
        <v>44896</v>
      </c>
      <c r="B3642" s="238">
        <v>44896</v>
      </c>
      <c r="C3642" s="13" t="s">
        <v>1153</v>
      </c>
      <c r="D3642" s="43"/>
      <c r="E3642" s="230">
        <v>18333.330000000002</v>
      </c>
      <c r="F3642" s="302">
        <f t="shared" si="114"/>
        <v>217476.67999999993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</row>
    <row r="3643" spans="1:26" ht="15.75" customHeight="1" x14ac:dyDescent="0.25">
      <c r="A3643" s="24"/>
      <c r="B3643" s="23"/>
      <c r="C3643" s="16"/>
      <c r="D3643" s="43"/>
      <c r="E3643" s="217"/>
      <c r="F3643" s="302">
        <f t="shared" si="114"/>
        <v>217476.67999999993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</row>
    <row r="3644" spans="1:26" ht="15.75" customHeight="1" x14ac:dyDescent="0.25">
      <c r="A3644" s="24"/>
      <c r="B3644" s="23"/>
      <c r="C3644" s="16"/>
      <c r="D3644" s="43"/>
      <c r="E3644" s="217"/>
      <c r="F3644" s="302">
        <f t="shared" si="114"/>
        <v>217476.67999999993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</row>
    <row r="3645" spans="1:26" ht="15.75" customHeight="1" x14ac:dyDescent="0.25">
      <c r="A3645" s="24"/>
      <c r="B3645" s="23"/>
      <c r="C3645" s="16"/>
      <c r="D3645" s="43"/>
      <c r="E3645" s="217"/>
      <c r="F3645" s="302">
        <f t="shared" si="114"/>
        <v>217476.67999999993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</row>
    <row r="3646" spans="1:26" ht="15.75" customHeight="1" x14ac:dyDescent="0.25">
      <c r="A3646" s="24"/>
      <c r="B3646" s="23"/>
      <c r="C3646" s="16"/>
      <c r="D3646" s="43"/>
      <c r="E3646" s="217"/>
      <c r="F3646" s="302">
        <f t="shared" si="114"/>
        <v>217476.67999999993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</row>
    <row r="3647" spans="1:26" ht="15.75" customHeight="1" x14ac:dyDescent="0.25">
      <c r="A3647" s="24"/>
      <c r="B3647" s="23"/>
      <c r="C3647" s="16"/>
      <c r="D3647" s="43"/>
      <c r="E3647" s="217"/>
      <c r="F3647" s="302">
        <f t="shared" si="114"/>
        <v>217476.67999999993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</row>
    <row r="3648" spans="1:26" ht="15.75" customHeight="1" x14ac:dyDescent="0.25">
      <c r="A3648" s="24"/>
      <c r="B3648" s="23"/>
      <c r="C3648" s="16"/>
      <c r="D3648" s="43"/>
      <c r="E3648" s="217"/>
      <c r="F3648" s="302">
        <f t="shared" si="114"/>
        <v>217476.67999999993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</row>
    <row r="3649" spans="1:26" ht="15.75" customHeight="1" x14ac:dyDescent="0.25">
      <c r="A3649" s="226"/>
      <c r="B3649" s="226"/>
      <c r="C3649" s="226"/>
      <c r="D3649" s="157"/>
      <c r="E3649" s="217"/>
      <c r="F3649" s="302">
        <f t="shared" si="114"/>
        <v>217476.67999999993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</row>
    <row r="3650" spans="1:26" ht="15.75" customHeight="1" x14ac:dyDescent="0.25">
      <c r="A3650" s="226"/>
      <c r="B3650" s="226"/>
      <c r="C3650" s="226"/>
      <c r="D3650" s="16"/>
      <c r="E3650" s="222" t="s">
        <v>12</v>
      </c>
      <c r="F3650" s="305">
        <f>F3649</f>
        <v>217476.67999999993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</row>
    <row r="3651" spans="1:26" ht="15.75" customHeight="1" x14ac:dyDescent="0.25">
      <c r="A3651" s="226"/>
      <c r="B3651" s="226"/>
      <c r="C3651" s="226"/>
      <c r="D3651" s="16"/>
      <c r="E3651" s="217"/>
      <c r="F3651" s="218"/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</row>
    <row r="3652" spans="1:26" ht="15.75" customHeight="1" x14ac:dyDescent="0.25">
      <c r="A3652" s="23"/>
      <c r="B3652" s="23"/>
      <c r="C3652" s="16"/>
      <c r="D3652" s="16"/>
      <c r="E3652" s="217"/>
      <c r="F3652" s="218"/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</row>
    <row r="3653" spans="1:26" ht="15.75" customHeight="1" x14ac:dyDescent="0.25">
      <c r="A3653" s="23"/>
      <c r="B3653" s="23"/>
      <c r="C3653" s="16"/>
      <c r="D3653" s="218" t="s">
        <v>1149</v>
      </c>
      <c r="E3653" s="217"/>
      <c r="F3653" s="218"/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</row>
    <row r="3654" spans="1:26" ht="15.75" customHeight="1" x14ac:dyDescent="0.25">
      <c r="A3654" s="23"/>
      <c r="B3654" s="23"/>
      <c r="C3654" s="218" t="s">
        <v>1146</v>
      </c>
      <c r="D3654" s="221" t="s">
        <v>552</v>
      </c>
      <c r="E3654" s="217"/>
      <c r="F3654" s="16"/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</row>
    <row r="3655" spans="1:26" ht="15.75" customHeight="1" x14ac:dyDescent="0.25">
      <c r="A3655" s="219" t="s">
        <v>1147</v>
      </c>
      <c r="B3655" s="23"/>
      <c r="C3655" s="218" t="s">
        <v>932</v>
      </c>
      <c r="D3655" s="226"/>
      <c r="E3655" s="222" t="s">
        <v>1353</v>
      </c>
      <c r="F3655" s="16"/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</row>
    <row r="3656" spans="1:26" ht="15.75" customHeight="1" x14ac:dyDescent="0.25">
      <c r="A3656" s="219" t="s">
        <v>549</v>
      </c>
      <c r="B3656" s="219" t="s">
        <v>550</v>
      </c>
      <c r="C3656" s="221" t="s">
        <v>551</v>
      </c>
      <c r="D3656" s="157"/>
      <c r="E3656" s="222" t="s">
        <v>553</v>
      </c>
      <c r="F3656" s="221" t="s">
        <v>554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</row>
    <row r="3657" spans="1:26" ht="15.75" customHeight="1" x14ac:dyDescent="0.25">
      <c r="A3657" s="44" t="s">
        <v>1179</v>
      </c>
      <c r="B3657" s="44" t="s">
        <v>593</v>
      </c>
      <c r="C3657" s="52" t="s">
        <v>1946</v>
      </c>
      <c r="D3657" s="16">
        <v>200000</v>
      </c>
      <c r="E3657" s="217"/>
      <c r="F3657" s="302">
        <v>200000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</row>
    <row r="3658" spans="1:26" ht="15.75" customHeight="1" x14ac:dyDescent="0.25">
      <c r="A3658" s="44" t="s">
        <v>1179</v>
      </c>
      <c r="B3658" s="23" t="s">
        <v>761</v>
      </c>
      <c r="C3658" s="16" t="s">
        <v>1947</v>
      </c>
      <c r="D3658" s="16">
        <v>20000</v>
      </c>
      <c r="E3658" s="217"/>
      <c r="F3658" s="302">
        <f t="shared" ref="F3658:F3711" si="115">F3657+D3658-E3658</f>
        <v>220000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</row>
    <row r="3659" spans="1:26" ht="15.75" customHeight="1" x14ac:dyDescent="0.25">
      <c r="A3659" s="44" t="s">
        <v>1181</v>
      </c>
      <c r="B3659" s="44" t="s">
        <v>514</v>
      </c>
      <c r="C3659" s="16" t="s">
        <v>1153</v>
      </c>
      <c r="D3659" s="16"/>
      <c r="E3659" s="217">
        <v>18333.330000000002</v>
      </c>
      <c r="F3659" s="302">
        <f t="shared" si="115"/>
        <v>201666.66999999998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</row>
    <row r="3660" spans="1:26" ht="15.75" customHeight="1" x14ac:dyDescent="0.25">
      <c r="A3660" s="23" t="s">
        <v>1182</v>
      </c>
      <c r="B3660" s="23" t="s">
        <v>515</v>
      </c>
      <c r="C3660" s="16" t="s">
        <v>1153</v>
      </c>
      <c r="D3660" s="16"/>
      <c r="E3660" s="217">
        <v>18333.330000000002</v>
      </c>
      <c r="F3660" s="302">
        <f t="shared" si="115"/>
        <v>183333.33999999997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</row>
    <row r="3661" spans="1:26" ht="15.75" customHeight="1" x14ac:dyDescent="0.25">
      <c r="A3661" s="23" t="s">
        <v>1183</v>
      </c>
      <c r="B3661" s="23" t="s">
        <v>516</v>
      </c>
      <c r="C3661" s="16" t="s">
        <v>1153</v>
      </c>
      <c r="D3661" s="16"/>
      <c r="E3661" s="217">
        <v>38333.33</v>
      </c>
      <c r="F3661" s="302">
        <f t="shared" si="115"/>
        <v>145000.00999999995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</row>
    <row r="3662" spans="1:26" ht="15.75" customHeight="1" x14ac:dyDescent="0.25">
      <c r="A3662" s="23" t="s">
        <v>1185</v>
      </c>
      <c r="B3662" s="23" t="s">
        <v>1186</v>
      </c>
      <c r="C3662" s="16" t="s">
        <v>1153</v>
      </c>
      <c r="D3662" s="157"/>
      <c r="E3662" s="217">
        <v>18333.330000000002</v>
      </c>
      <c r="F3662" s="302">
        <f t="shared" si="115"/>
        <v>126666.67999999995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</row>
    <row r="3663" spans="1:26" ht="15.75" customHeight="1" x14ac:dyDescent="0.25">
      <c r="A3663" s="23" t="s">
        <v>1234</v>
      </c>
      <c r="B3663" s="23" t="s">
        <v>1202</v>
      </c>
      <c r="C3663" s="16" t="s">
        <v>1153</v>
      </c>
      <c r="D3663" s="157"/>
      <c r="E3663" s="217">
        <v>18333.330000000002</v>
      </c>
      <c r="F3663" s="302">
        <f t="shared" si="115"/>
        <v>108333.34999999995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</row>
    <row r="3664" spans="1:26" ht="15.75" customHeight="1" x14ac:dyDescent="0.25">
      <c r="A3664" s="44" t="s">
        <v>1866</v>
      </c>
      <c r="B3664" s="44" t="s">
        <v>593</v>
      </c>
      <c r="C3664" s="52" t="s">
        <v>932</v>
      </c>
      <c r="D3664" s="16">
        <v>250000</v>
      </c>
      <c r="E3664" s="217"/>
      <c r="F3664" s="302">
        <f t="shared" si="115"/>
        <v>358333.35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</row>
    <row r="3665" spans="1:26" ht="15.75" customHeight="1" x14ac:dyDescent="0.25">
      <c r="A3665" s="23" t="s">
        <v>1866</v>
      </c>
      <c r="B3665" s="23" t="s">
        <v>761</v>
      </c>
      <c r="C3665" s="16" t="s">
        <v>1947</v>
      </c>
      <c r="D3665" s="16">
        <v>25000</v>
      </c>
      <c r="E3665" s="217"/>
      <c r="F3665" s="302">
        <f t="shared" si="115"/>
        <v>383333.35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</row>
    <row r="3666" spans="1:26" ht="15.75" customHeight="1" x14ac:dyDescent="0.25">
      <c r="A3666" s="23" t="s">
        <v>1535</v>
      </c>
      <c r="B3666" s="23" t="s">
        <v>508</v>
      </c>
      <c r="C3666" s="16" t="s">
        <v>1153</v>
      </c>
      <c r="D3666" s="16"/>
      <c r="E3666" s="217">
        <v>18333.330000000002</v>
      </c>
      <c r="F3666" s="302">
        <f t="shared" si="115"/>
        <v>365000.01999999996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</row>
    <row r="3667" spans="1:26" ht="15.75" customHeight="1" x14ac:dyDescent="0.25">
      <c r="A3667" s="23" t="s">
        <v>1482</v>
      </c>
      <c r="B3667" s="23" t="s">
        <v>1155</v>
      </c>
      <c r="C3667" s="16" t="s">
        <v>1153</v>
      </c>
      <c r="D3667" s="16"/>
      <c r="E3667" s="217">
        <v>18333.330000000002</v>
      </c>
      <c r="F3667" s="302">
        <f t="shared" si="115"/>
        <v>346666.68999999994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</row>
    <row r="3668" spans="1:26" ht="15.75" customHeight="1" x14ac:dyDescent="0.25">
      <c r="A3668" s="23" t="s">
        <v>1190</v>
      </c>
      <c r="B3668" s="23" t="s">
        <v>1157</v>
      </c>
      <c r="C3668" s="16" t="s">
        <v>1153</v>
      </c>
      <c r="D3668" s="16"/>
      <c r="E3668" s="217">
        <v>18333.330000000002</v>
      </c>
      <c r="F3668" s="302">
        <f t="shared" si="115"/>
        <v>328333.35999999993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</row>
    <row r="3669" spans="1:26" ht="15.75" customHeight="1" x14ac:dyDescent="0.25">
      <c r="A3669" s="23" t="s">
        <v>1503</v>
      </c>
      <c r="B3669" s="23" t="s">
        <v>1504</v>
      </c>
      <c r="C3669" s="16" t="s">
        <v>1153</v>
      </c>
      <c r="D3669" s="16"/>
      <c r="E3669" s="217">
        <v>18333.330000000002</v>
      </c>
      <c r="F3669" s="302">
        <f t="shared" si="115"/>
        <v>310000.02999999991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</row>
    <row r="3670" spans="1:26" ht="15.75" customHeight="1" x14ac:dyDescent="0.25">
      <c r="A3670" s="23" t="s">
        <v>1197</v>
      </c>
      <c r="B3670" s="23" t="s">
        <v>514</v>
      </c>
      <c r="C3670" s="16" t="s">
        <v>1153</v>
      </c>
      <c r="D3670" s="16"/>
      <c r="E3670" s="217">
        <v>23000</v>
      </c>
      <c r="F3670" s="302">
        <f t="shared" si="115"/>
        <v>287000.02999999991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</row>
    <row r="3671" spans="1:26" ht="15.75" customHeight="1" x14ac:dyDescent="0.25">
      <c r="A3671" s="23" t="s">
        <v>1198</v>
      </c>
      <c r="B3671" s="23" t="s">
        <v>515</v>
      </c>
      <c r="C3671" s="16" t="s">
        <v>1153</v>
      </c>
      <c r="D3671" s="16"/>
      <c r="E3671" s="217">
        <v>25833.33</v>
      </c>
      <c r="F3671" s="302">
        <f t="shared" si="115"/>
        <v>261166.6999999999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</row>
    <row r="3672" spans="1:26" ht="15.75" customHeight="1" x14ac:dyDescent="0.25">
      <c r="A3672" s="23" t="s">
        <v>1199</v>
      </c>
      <c r="B3672" s="23" t="s">
        <v>516</v>
      </c>
      <c r="C3672" s="16" t="s">
        <v>1153</v>
      </c>
      <c r="D3672" s="16"/>
      <c r="E3672" s="217">
        <v>25833.33</v>
      </c>
      <c r="F3672" s="302">
        <f t="shared" si="115"/>
        <v>235333.36999999988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</row>
    <row r="3673" spans="1:26" ht="15.75" customHeight="1" x14ac:dyDescent="0.25">
      <c r="A3673" s="23" t="s">
        <v>1201</v>
      </c>
      <c r="B3673" s="23" t="s">
        <v>761</v>
      </c>
      <c r="C3673" s="16" t="s">
        <v>1246</v>
      </c>
      <c r="D3673" s="226"/>
      <c r="E3673" s="217">
        <v>209500.04</v>
      </c>
      <c r="F3673" s="302">
        <f t="shared" si="115"/>
        <v>25833.329999999871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</row>
    <row r="3674" spans="1:26" ht="15.75" customHeight="1" x14ac:dyDescent="0.25">
      <c r="A3674" s="23" t="s">
        <v>1200</v>
      </c>
      <c r="B3674" s="23" t="s">
        <v>1186</v>
      </c>
      <c r="C3674" s="16" t="s">
        <v>1153</v>
      </c>
      <c r="D3674" s="157"/>
      <c r="E3674" s="217">
        <v>25833.33</v>
      </c>
      <c r="F3674" s="302">
        <f t="shared" si="115"/>
        <v>-1.3096723705530167E-10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</row>
    <row r="3675" spans="1:26" ht="15.75" customHeight="1" x14ac:dyDescent="0.25">
      <c r="A3675" s="44" t="s">
        <v>1948</v>
      </c>
      <c r="B3675" s="44" t="s">
        <v>596</v>
      </c>
      <c r="C3675" s="52" t="s">
        <v>678</v>
      </c>
      <c r="D3675" s="16">
        <v>1000000</v>
      </c>
      <c r="E3675" s="217"/>
      <c r="F3675" s="302">
        <f t="shared" si="115"/>
        <v>999999.99999999988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</row>
    <row r="3676" spans="1:26" ht="15.75" customHeight="1" x14ac:dyDescent="0.25">
      <c r="A3676" s="23" t="s">
        <v>1948</v>
      </c>
      <c r="B3676" s="23" t="s">
        <v>761</v>
      </c>
      <c r="C3676" s="16" t="s">
        <v>1947</v>
      </c>
      <c r="D3676" s="16">
        <v>150000</v>
      </c>
      <c r="E3676" s="217"/>
      <c r="F3676" s="302">
        <f t="shared" si="115"/>
        <v>1150000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</row>
    <row r="3677" spans="1:26" ht="15.75" customHeight="1" x14ac:dyDescent="0.25">
      <c r="A3677" s="225">
        <v>44230</v>
      </c>
      <c r="B3677" s="44" t="s">
        <v>596</v>
      </c>
      <c r="C3677" s="52" t="s">
        <v>1949</v>
      </c>
      <c r="D3677" s="226"/>
      <c r="E3677" s="217">
        <v>63888.89</v>
      </c>
      <c r="F3677" s="302">
        <f t="shared" si="115"/>
        <v>1086111.1100000001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</row>
    <row r="3678" spans="1:26" ht="15.75" customHeight="1" x14ac:dyDescent="0.25">
      <c r="A3678" s="23" t="s">
        <v>1208</v>
      </c>
      <c r="B3678" s="23" t="s">
        <v>1208</v>
      </c>
      <c r="C3678" s="16" t="s">
        <v>1153</v>
      </c>
      <c r="D3678" s="157"/>
      <c r="E3678" s="217">
        <v>92283.95</v>
      </c>
      <c r="F3678" s="302">
        <f t="shared" si="115"/>
        <v>993827.16000000015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</row>
    <row r="3679" spans="1:26" ht="15.75" customHeight="1" x14ac:dyDescent="0.25">
      <c r="A3679" s="225">
        <v>44200</v>
      </c>
      <c r="B3679" s="44" t="s">
        <v>596</v>
      </c>
      <c r="C3679" s="52" t="s">
        <v>678</v>
      </c>
      <c r="D3679" s="302">
        <v>500000</v>
      </c>
      <c r="E3679" s="217"/>
      <c r="F3679" s="302">
        <f t="shared" si="115"/>
        <v>1493827.1600000001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</row>
    <row r="3680" spans="1:26" ht="15.75" customHeight="1" x14ac:dyDescent="0.25">
      <c r="A3680" s="225">
        <v>44200</v>
      </c>
      <c r="B3680" s="23" t="s">
        <v>761</v>
      </c>
      <c r="C3680" s="16" t="s">
        <v>1947</v>
      </c>
      <c r="D3680" s="302">
        <v>75000</v>
      </c>
      <c r="E3680" s="217"/>
      <c r="F3680" s="302">
        <f t="shared" si="115"/>
        <v>1568827.1600000001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</row>
    <row r="3681" spans="1:26" ht="15.75" customHeight="1" x14ac:dyDescent="0.25">
      <c r="A3681" s="225">
        <v>44200</v>
      </c>
      <c r="B3681" s="44" t="s">
        <v>596</v>
      </c>
      <c r="C3681" s="52" t="s">
        <v>678</v>
      </c>
      <c r="D3681" s="302"/>
      <c r="E3681" s="217">
        <v>63888.89</v>
      </c>
      <c r="F3681" s="302">
        <f t="shared" si="115"/>
        <v>1504938.2700000003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</row>
    <row r="3682" spans="1:26" ht="15.75" customHeight="1" x14ac:dyDescent="0.25">
      <c r="A3682" s="225">
        <v>44201</v>
      </c>
      <c r="B3682" s="44" t="s">
        <v>596</v>
      </c>
      <c r="C3682" s="52" t="s">
        <v>678</v>
      </c>
      <c r="D3682" s="302"/>
      <c r="E3682" s="217">
        <v>92283.95</v>
      </c>
      <c r="F3682" s="302">
        <f t="shared" si="115"/>
        <v>1412654.3200000003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</row>
    <row r="3683" spans="1:26" ht="15.75" customHeight="1" x14ac:dyDescent="0.25">
      <c r="A3683" s="44" t="s">
        <v>1950</v>
      </c>
      <c r="B3683" s="44" t="s">
        <v>596</v>
      </c>
      <c r="C3683" s="52" t="s">
        <v>1951</v>
      </c>
      <c r="D3683" s="302"/>
      <c r="E3683" s="217">
        <v>92283.95</v>
      </c>
      <c r="F3683" s="302">
        <f t="shared" si="115"/>
        <v>1320370.3700000003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</row>
    <row r="3684" spans="1:26" ht="15.75" customHeight="1" x14ac:dyDescent="0.25">
      <c r="A3684" s="23" t="s">
        <v>1209</v>
      </c>
      <c r="B3684" s="23" t="s">
        <v>1209</v>
      </c>
      <c r="C3684" s="16" t="s">
        <v>1153</v>
      </c>
      <c r="D3684" s="302"/>
      <c r="E3684" s="217">
        <v>92283.95</v>
      </c>
      <c r="F3684" s="302">
        <f t="shared" si="115"/>
        <v>1228086.4200000004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</row>
    <row r="3685" spans="1:26" ht="15.75" customHeight="1" x14ac:dyDescent="0.25">
      <c r="A3685" s="23" t="s">
        <v>1210</v>
      </c>
      <c r="B3685" s="23" t="s">
        <v>1210</v>
      </c>
      <c r="C3685" s="16" t="s">
        <v>1153</v>
      </c>
      <c r="D3685" s="302"/>
      <c r="E3685" s="217">
        <v>92283.95</v>
      </c>
      <c r="F3685" s="302">
        <f t="shared" si="115"/>
        <v>1135802.4700000004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</row>
    <row r="3686" spans="1:26" ht="15.75" customHeight="1" x14ac:dyDescent="0.25">
      <c r="A3686" s="23" t="s">
        <v>1211</v>
      </c>
      <c r="B3686" s="23" t="s">
        <v>1211</v>
      </c>
      <c r="C3686" s="16" t="s">
        <v>1153</v>
      </c>
      <c r="D3686" s="302"/>
      <c r="E3686" s="217">
        <v>92283.95</v>
      </c>
      <c r="F3686" s="302">
        <f t="shared" si="115"/>
        <v>1043518.5200000005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</row>
    <row r="3687" spans="1:26" ht="15.75" customHeight="1" x14ac:dyDescent="0.25">
      <c r="A3687" s="231">
        <v>44238</v>
      </c>
      <c r="B3687" s="44" t="s">
        <v>596</v>
      </c>
      <c r="C3687" s="52" t="s">
        <v>678</v>
      </c>
      <c r="D3687" s="303">
        <v>500000</v>
      </c>
      <c r="E3687" s="217"/>
      <c r="F3687" s="302">
        <f t="shared" si="115"/>
        <v>1543518.5200000005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</row>
    <row r="3688" spans="1:26" ht="15.75" customHeight="1" x14ac:dyDescent="0.25">
      <c r="A3688" s="231">
        <v>44238</v>
      </c>
      <c r="B3688" s="23" t="s">
        <v>761</v>
      </c>
      <c r="C3688" s="16" t="s">
        <v>1947</v>
      </c>
      <c r="D3688" s="303">
        <v>75000</v>
      </c>
      <c r="E3688" s="217"/>
      <c r="F3688" s="302">
        <f t="shared" si="115"/>
        <v>1618518.5200000005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</row>
    <row r="3689" spans="1:26" ht="15.75" customHeight="1" x14ac:dyDescent="0.25">
      <c r="A3689" s="23" t="s">
        <v>1212</v>
      </c>
      <c r="B3689" s="23" t="s">
        <v>1212</v>
      </c>
      <c r="C3689" s="16" t="s">
        <v>1153</v>
      </c>
      <c r="D3689" s="302"/>
      <c r="E3689" s="217">
        <v>92283.95</v>
      </c>
      <c r="F3689" s="302">
        <f t="shared" si="115"/>
        <v>1526234.5700000005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</row>
    <row r="3690" spans="1:26" ht="15.75" customHeight="1" x14ac:dyDescent="0.25">
      <c r="A3690" s="23" t="s">
        <v>1525</v>
      </c>
      <c r="B3690" s="23" t="s">
        <v>1525</v>
      </c>
      <c r="C3690" s="16" t="s">
        <v>1153</v>
      </c>
      <c r="D3690" s="302"/>
      <c r="E3690" s="217">
        <v>92283.95</v>
      </c>
      <c r="F3690" s="302">
        <f t="shared" si="115"/>
        <v>1433950.6200000006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</row>
    <row r="3691" spans="1:26" ht="15.75" customHeight="1" x14ac:dyDescent="0.25">
      <c r="A3691" s="23" t="s">
        <v>1526</v>
      </c>
      <c r="B3691" s="23" t="s">
        <v>1526</v>
      </c>
      <c r="C3691" s="16" t="s">
        <v>1153</v>
      </c>
      <c r="D3691" s="302"/>
      <c r="E3691" s="217">
        <v>92283.95</v>
      </c>
      <c r="F3691" s="302">
        <f t="shared" si="115"/>
        <v>1341666.6700000006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</row>
    <row r="3692" spans="1:26" ht="15.75" customHeight="1" x14ac:dyDescent="0.25">
      <c r="A3692" s="223">
        <v>44583</v>
      </c>
      <c r="B3692" s="260">
        <v>44583</v>
      </c>
      <c r="C3692" s="16" t="s">
        <v>1153</v>
      </c>
      <c r="D3692" s="302"/>
      <c r="E3692" s="230">
        <v>92283.95</v>
      </c>
      <c r="F3692" s="302">
        <f t="shared" si="115"/>
        <v>1249382.7200000007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</row>
    <row r="3693" spans="1:26" ht="15.75" customHeight="1" x14ac:dyDescent="0.25">
      <c r="A3693" s="261">
        <v>44614</v>
      </c>
      <c r="B3693" s="262">
        <v>44614</v>
      </c>
      <c r="C3693" s="16" t="s">
        <v>1153</v>
      </c>
      <c r="D3693" s="302"/>
      <c r="E3693" s="230">
        <v>92238.95</v>
      </c>
      <c r="F3693" s="302">
        <f t="shared" si="115"/>
        <v>1157143.7700000007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</row>
    <row r="3694" spans="1:26" ht="15.75" customHeight="1" x14ac:dyDescent="0.25">
      <c r="A3694" s="261">
        <v>44642</v>
      </c>
      <c r="B3694" s="262">
        <v>44642</v>
      </c>
      <c r="C3694" s="16" t="s">
        <v>1153</v>
      </c>
      <c r="D3694" s="302"/>
      <c r="E3694" s="230">
        <v>92238.95</v>
      </c>
      <c r="F3694" s="302">
        <f t="shared" si="115"/>
        <v>1064904.8200000008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</row>
    <row r="3695" spans="1:26" ht="15.75" customHeight="1" x14ac:dyDescent="0.25">
      <c r="A3695" s="261">
        <v>44673</v>
      </c>
      <c r="B3695" s="262">
        <v>44673</v>
      </c>
      <c r="C3695" s="16" t="s">
        <v>1153</v>
      </c>
      <c r="D3695" s="302"/>
      <c r="E3695" s="230">
        <v>92238.95</v>
      </c>
      <c r="F3695" s="302">
        <f t="shared" si="115"/>
        <v>972665.87000000081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</row>
    <row r="3696" spans="1:26" ht="15.75" customHeight="1" x14ac:dyDescent="0.25">
      <c r="A3696" s="248">
        <v>44718</v>
      </c>
      <c r="B3696" s="40" t="s">
        <v>593</v>
      </c>
      <c r="C3696" s="64" t="s">
        <v>932</v>
      </c>
      <c r="D3696" s="303">
        <v>400000</v>
      </c>
      <c r="E3696" s="230"/>
      <c r="F3696" s="302">
        <f t="shared" si="115"/>
        <v>1372665.8700000008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</row>
    <row r="3697" spans="1:26" ht="15.75" customHeight="1" x14ac:dyDescent="0.25">
      <c r="A3697" s="248">
        <v>44718</v>
      </c>
      <c r="B3697" s="23" t="s">
        <v>761</v>
      </c>
      <c r="C3697" s="16" t="s">
        <v>1947</v>
      </c>
      <c r="D3697" s="303">
        <v>60000</v>
      </c>
      <c r="E3697" s="217"/>
      <c r="F3697" s="302">
        <f t="shared" si="115"/>
        <v>1432665.8700000008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</row>
    <row r="3698" spans="1:26" ht="15.75" customHeight="1" x14ac:dyDescent="0.25">
      <c r="A3698" s="289">
        <v>44682</v>
      </c>
      <c r="B3698" s="290">
        <v>44682</v>
      </c>
      <c r="C3698" s="291" t="s">
        <v>1153</v>
      </c>
      <c r="D3698" s="16"/>
      <c r="E3698" s="224">
        <v>92283.95</v>
      </c>
      <c r="F3698" s="302">
        <f t="shared" si="115"/>
        <v>1340381.9200000009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</row>
    <row r="3699" spans="1:26" ht="15.75" customHeight="1" x14ac:dyDescent="0.25">
      <c r="A3699" s="292">
        <v>44713</v>
      </c>
      <c r="B3699" s="293">
        <v>44713</v>
      </c>
      <c r="C3699" s="294" t="s">
        <v>1153</v>
      </c>
      <c r="D3699" s="16"/>
      <c r="E3699" s="224">
        <v>92283.95</v>
      </c>
      <c r="F3699" s="302">
        <f t="shared" si="115"/>
        <v>1248097.9700000009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</row>
    <row r="3700" spans="1:26" ht="15.75" customHeight="1" x14ac:dyDescent="0.25">
      <c r="A3700" s="292">
        <v>44743</v>
      </c>
      <c r="B3700" s="293">
        <v>44743</v>
      </c>
      <c r="C3700" s="294" t="s">
        <v>1153</v>
      </c>
      <c r="D3700" s="16"/>
      <c r="E3700" s="224">
        <v>92283.95</v>
      </c>
      <c r="F3700" s="302">
        <f t="shared" si="115"/>
        <v>1155814.0200000009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</row>
    <row r="3701" spans="1:26" ht="15.75" customHeight="1" x14ac:dyDescent="0.25">
      <c r="A3701" s="295">
        <v>44774</v>
      </c>
      <c r="B3701" s="296">
        <v>44774</v>
      </c>
      <c r="C3701" s="294" t="s">
        <v>1153</v>
      </c>
      <c r="D3701" s="16"/>
      <c r="E3701" s="224">
        <v>92283.95</v>
      </c>
      <c r="F3701" s="302">
        <f t="shared" si="115"/>
        <v>1063530.070000001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</row>
    <row r="3702" spans="1:26" ht="15.75" customHeight="1" x14ac:dyDescent="0.25">
      <c r="A3702" s="268">
        <v>45191</v>
      </c>
      <c r="B3702" s="269">
        <v>45191</v>
      </c>
      <c r="C3702" s="294" t="s">
        <v>1153</v>
      </c>
      <c r="D3702" s="16"/>
      <c r="E3702" s="230">
        <v>92283.95</v>
      </c>
      <c r="F3702" s="302">
        <f t="shared" si="115"/>
        <v>971246.12000000104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</row>
    <row r="3703" spans="1:26" ht="15.75" customHeight="1" x14ac:dyDescent="0.25">
      <c r="A3703" s="268">
        <v>45221</v>
      </c>
      <c r="B3703" s="269">
        <v>45221</v>
      </c>
      <c r="C3703" s="294" t="s">
        <v>1153</v>
      </c>
      <c r="D3703" s="16"/>
      <c r="E3703" s="230">
        <v>92283.95</v>
      </c>
      <c r="F3703" s="302">
        <f t="shared" si="115"/>
        <v>878962.17000000109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</row>
    <row r="3704" spans="1:26" ht="15.75" customHeight="1" x14ac:dyDescent="0.25">
      <c r="A3704" s="268">
        <v>45252</v>
      </c>
      <c r="B3704" s="269">
        <v>45252</v>
      </c>
      <c r="C3704" s="294" t="s">
        <v>1153</v>
      </c>
      <c r="D3704" s="16"/>
      <c r="E3704" s="230">
        <v>92283.95</v>
      </c>
      <c r="F3704" s="302">
        <f t="shared" si="115"/>
        <v>786678.22000000114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</row>
    <row r="3705" spans="1:26" ht="15.75" customHeight="1" x14ac:dyDescent="0.25">
      <c r="A3705" s="306">
        <v>45282</v>
      </c>
      <c r="B3705" s="306">
        <v>45282</v>
      </c>
      <c r="C3705" s="307" t="s">
        <v>1153</v>
      </c>
      <c r="D3705" s="16"/>
      <c r="E3705" s="230">
        <v>92283.95</v>
      </c>
      <c r="F3705" s="302">
        <f t="shared" si="115"/>
        <v>694394.27000000118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</row>
    <row r="3706" spans="1:26" ht="15.75" customHeight="1" x14ac:dyDescent="0.25">
      <c r="A3706" s="40" t="s">
        <v>1137</v>
      </c>
      <c r="B3706" s="64" t="s">
        <v>593</v>
      </c>
      <c r="C3706" s="240" t="s">
        <v>1139</v>
      </c>
      <c r="D3706" s="43">
        <v>500000</v>
      </c>
      <c r="E3706" s="217"/>
      <c r="F3706" s="302">
        <f t="shared" si="115"/>
        <v>1194394.2700000012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</row>
    <row r="3707" spans="1:26" ht="15.75" customHeight="1" x14ac:dyDescent="0.25">
      <c r="A3707" s="40" t="s">
        <v>1137</v>
      </c>
      <c r="B3707" s="64" t="s">
        <v>761</v>
      </c>
      <c r="C3707" s="240" t="s">
        <v>1952</v>
      </c>
      <c r="D3707" s="43">
        <v>75000</v>
      </c>
      <c r="E3707" s="217"/>
      <c r="F3707" s="302">
        <f t="shared" si="115"/>
        <v>1269394.2700000012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</row>
    <row r="3708" spans="1:26" ht="15.75" customHeight="1" x14ac:dyDescent="0.25">
      <c r="A3708" s="23"/>
      <c r="B3708" s="23"/>
      <c r="C3708" s="16"/>
      <c r="D3708" s="16"/>
      <c r="E3708" s="217"/>
      <c r="F3708" s="302">
        <f t="shared" si="115"/>
        <v>1269394.2700000012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</row>
    <row r="3709" spans="1:26" ht="15.75" customHeight="1" x14ac:dyDescent="0.25">
      <c r="A3709" s="23"/>
      <c r="B3709" s="23"/>
      <c r="C3709" s="16"/>
      <c r="D3709" s="16"/>
      <c r="E3709" s="217"/>
      <c r="F3709" s="302">
        <f t="shared" si="115"/>
        <v>1269394.2700000012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</row>
    <row r="3710" spans="1:26" ht="15.75" customHeight="1" x14ac:dyDescent="0.25">
      <c r="A3710" s="23"/>
      <c r="B3710" s="23"/>
      <c r="C3710" s="16"/>
      <c r="D3710" s="16"/>
      <c r="E3710" s="217"/>
      <c r="F3710" s="302">
        <f t="shared" si="115"/>
        <v>1269394.2700000012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</row>
    <row r="3711" spans="1:26" ht="15.75" customHeight="1" x14ac:dyDescent="0.25">
      <c r="A3711" s="23"/>
      <c r="B3711" s="23"/>
      <c r="C3711" s="16"/>
      <c r="D3711" s="16"/>
      <c r="E3711" s="217"/>
      <c r="F3711" s="302">
        <f t="shared" si="115"/>
        <v>1269394.2700000012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</row>
    <row r="3712" spans="1:26" ht="15.75" customHeight="1" x14ac:dyDescent="0.25">
      <c r="A3712" s="23"/>
      <c r="B3712" s="23"/>
      <c r="C3712" s="16"/>
      <c r="D3712" s="16"/>
      <c r="E3712" s="217"/>
      <c r="F3712" s="16"/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</row>
    <row r="3713" spans="1:26" ht="15.75" customHeight="1" x14ac:dyDescent="0.25">
      <c r="A3713" s="23"/>
      <c r="B3713" s="23"/>
      <c r="C3713" s="16"/>
      <c r="D3713" s="16"/>
      <c r="E3713" s="222" t="s">
        <v>12</v>
      </c>
      <c r="F3713" s="305">
        <f>F3711</f>
        <v>1269394.2700000012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</row>
    <row r="3714" spans="1:26" ht="15.75" customHeight="1" x14ac:dyDescent="0.25">
      <c r="A3714" s="23"/>
      <c r="B3714" s="23"/>
      <c r="C3714" s="16"/>
      <c r="D3714" s="16"/>
      <c r="E3714" s="217"/>
      <c r="F3714" s="218"/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</row>
    <row r="3715" spans="1:26" ht="15.75" customHeight="1" x14ac:dyDescent="0.25">
      <c r="A3715" s="23"/>
      <c r="B3715" s="23"/>
      <c r="C3715" s="16"/>
      <c r="D3715" s="218" t="s">
        <v>1149</v>
      </c>
      <c r="E3715" s="217"/>
      <c r="F3715" s="218"/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</row>
    <row r="3716" spans="1:26" ht="15.75" customHeight="1" x14ac:dyDescent="0.25">
      <c r="A3716" s="23"/>
      <c r="B3716" s="23"/>
      <c r="C3716" s="218" t="s">
        <v>1146</v>
      </c>
      <c r="D3716" s="221" t="s">
        <v>552</v>
      </c>
      <c r="E3716" s="217"/>
      <c r="F3716" s="16"/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</row>
    <row r="3717" spans="1:26" ht="15.75" customHeight="1" x14ac:dyDescent="0.25">
      <c r="A3717" s="219" t="s">
        <v>1147</v>
      </c>
      <c r="B3717" s="23"/>
      <c r="C3717" s="218" t="s">
        <v>1953</v>
      </c>
      <c r="D3717" s="157"/>
      <c r="E3717" s="222" t="s">
        <v>1353</v>
      </c>
      <c r="F3717" s="16"/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</row>
    <row r="3718" spans="1:26" ht="15.75" customHeight="1" x14ac:dyDescent="0.25">
      <c r="A3718" s="219" t="s">
        <v>549</v>
      </c>
      <c r="B3718" s="219" t="s">
        <v>550</v>
      </c>
      <c r="C3718" s="221" t="s">
        <v>551</v>
      </c>
      <c r="D3718" s="226"/>
      <c r="E3718" s="222" t="s">
        <v>553</v>
      </c>
      <c r="F3718" s="221" t="s">
        <v>554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</row>
    <row r="3719" spans="1:26" ht="15.75" customHeight="1" x14ac:dyDescent="0.25">
      <c r="A3719" s="44" t="s">
        <v>1954</v>
      </c>
      <c r="B3719" s="44" t="s">
        <v>596</v>
      </c>
      <c r="C3719" s="52" t="s">
        <v>1955</v>
      </c>
      <c r="D3719" s="16">
        <v>120000</v>
      </c>
      <c r="E3719" s="217"/>
      <c r="F3719" s="302">
        <v>120000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</row>
    <row r="3720" spans="1:26" ht="15.75" customHeight="1" x14ac:dyDescent="0.25">
      <c r="A3720" s="44" t="s">
        <v>1954</v>
      </c>
      <c r="B3720" s="23" t="s">
        <v>761</v>
      </c>
      <c r="C3720" s="16" t="s">
        <v>1956</v>
      </c>
      <c r="D3720" s="16">
        <v>12000</v>
      </c>
      <c r="E3720" s="217"/>
      <c r="F3720" s="302">
        <f t="shared" ref="F3720:F3734" si="116">F3719+D3720-E3720</f>
        <v>132000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</row>
    <row r="3721" spans="1:26" ht="15.75" customHeight="1" x14ac:dyDescent="0.25">
      <c r="A3721" s="44" t="s">
        <v>1182</v>
      </c>
      <c r="B3721" s="23" t="s">
        <v>515</v>
      </c>
      <c r="C3721" s="16" t="s">
        <v>1153</v>
      </c>
      <c r="D3721" s="16">
        <v>8000</v>
      </c>
      <c r="E3721" s="217">
        <v>11000</v>
      </c>
      <c r="F3721" s="302">
        <f t="shared" si="116"/>
        <v>129000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</row>
    <row r="3722" spans="1:26" ht="15.75" customHeight="1" x14ac:dyDescent="0.25">
      <c r="A3722" s="231">
        <v>44143</v>
      </c>
      <c r="B3722" s="23" t="s">
        <v>761</v>
      </c>
      <c r="C3722" s="16" t="s">
        <v>1597</v>
      </c>
      <c r="D3722" s="16"/>
      <c r="E3722" s="217">
        <v>130000</v>
      </c>
      <c r="F3722" s="302">
        <f t="shared" si="116"/>
        <v>-1000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</row>
    <row r="3723" spans="1:26" ht="15.75" customHeight="1" x14ac:dyDescent="0.25">
      <c r="A3723" s="44" t="s">
        <v>1405</v>
      </c>
      <c r="B3723" s="44" t="s">
        <v>596</v>
      </c>
      <c r="C3723" s="52" t="s">
        <v>1957</v>
      </c>
      <c r="D3723" s="16"/>
      <c r="E3723" s="217"/>
      <c r="F3723" s="302">
        <f t="shared" si="116"/>
        <v>-1000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</row>
    <row r="3724" spans="1:26" ht="15.75" customHeight="1" x14ac:dyDescent="0.25">
      <c r="A3724" s="23"/>
      <c r="B3724" s="23"/>
      <c r="C3724" s="16"/>
      <c r="D3724" s="16"/>
      <c r="E3724" s="217"/>
      <c r="F3724" s="302">
        <f t="shared" si="116"/>
        <v>-1000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</row>
    <row r="3725" spans="1:26" ht="15.75" customHeight="1" x14ac:dyDescent="0.25">
      <c r="A3725" s="23"/>
      <c r="B3725" s="23"/>
      <c r="C3725" s="16"/>
      <c r="D3725" s="16"/>
      <c r="E3725" s="217"/>
      <c r="F3725" s="302">
        <f t="shared" si="116"/>
        <v>-1000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</row>
    <row r="3726" spans="1:26" ht="15.75" customHeight="1" x14ac:dyDescent="0.25">
      <c r="A3726" s="23"/>
      <c r="B3726" s="23"/>
      <c r="C3726" s="16"/>
      <c r="D3726" s="16"/>
      <c r="E3726" s="217"/>
      <c r="F3726" s="302">
        <f t="shared" si="116"/>
        <v>-1000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</row>
    <row r="3727" spans="1:26" ht="15.75" customHeight="1" x14ac:dyDescent="0.25">
      <c r="A3727" s="23"/>
      <c r="B3727" s="23"/>
      <c r="C3727" s="16"/>
      <c r="D3727" s="16"/>
      <c r="E3727" s="217"/>
      <c r="F3727" s="302">
        <f t="shared" si="116"/>
        <v>-1000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</row>
    <row r="3728" spans="1:26" ht="15.75" customHeight="1" x14ac:dyDescent="0.25">
      <c r="A3728" s="23"/>
      <c r="B3728" s="23"/>
      <c r="C3728" s="16"/>
      <c r="D3728" s="16"/>
      <c r="E3728" s="217"/>
      <c r="F3728" s="302">
        <f t="shared" si="116"/>
        <v>-1000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</row>
    <row r="3729" spans="1:26" ht="15.75" customHeight="1" x14ac:dyDescent="0.25">
      <c r="A3729" s="23"/>
      <c r="B3729" s="23"/>
      <c r="C3729" s="16"/>
      <c r="D3729" s="16"/>
      <c r="E3729" s="217"/>
      <c r="F3729" s="302">
        <f t="shared" si="116"/>
        <v>-1000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</row>
    <row r="3730" spans="1:26" ht="15.75" customHeight="1" x14ac:dyDescent="0.25">
      <c r="A3730" s="23"/>
      <c r="B3730" s="23"/>
      <c r="C3730" s="16"/>
      <c r="D3730" s="16"/>
      <c r="E3730" s="217"/>
      <c r="F3730" s="302">
        <f t="shared" si="116"/>
        <v>-1000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</row>
    <row r="3731" spans="1:26" ht="15.75" customHeight="1" x14ac:dyDescent="0.25">
      <c r="A3731" s="23"/>
      <c r="B3731" s="23"/>
      <c r="C3731" s="16"/>
      <c r="D3731" s="16"/>
      <c r="E3731" s="217"/>
      <c r="F3731" s="302">
        <f t="shared" si="116"/>
        <v>-1000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</row>
    <row r="3732" spans="1:26" ht="15.75" customHeight="1" x14ac:dyDescent="0.25">
      <c r="A3732" s="23"/>
      <c r="B3732" s="23"/>
      <c r="C3732" s="16"/>
      <c r="D3732" s="16"/>
      <c r="E3732" s="217"/>
      <c r="F3732" s="302">
        <f t="shared" si="116"/>
        <v>-1000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</row>
    <row r="3733" spans="1:26" ht="15.75" customHeight="1" x14ac:dyDescent="0.25">
      <c r="A3733" s="23"/>
      <c r="B3733" s="23"/>
      <c r="C3733" s="16"/>
      <c r="D3733" s="302"/>
      <c r="E3733" s="217"/>
      <c r="F3733" s="302">
        <f t="shared" si="116"/>
        <v>-1000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</row>
    <row r="3734" spans="1:26" ht="15.75" customHeight="1" x14ac:dyDescent="0.25">
      <c r="A3734" s="23"/>
      <c r="B3734" s="23"/>
      <c r="C3734" s="16"/>
      <c r="D3734" s="16"/>
      <c r="E3734" s="217"/>
      <c r="F3734" s="302">
        <f t="shared" si="116"/>
        <v>-1000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</row>
    <row r="3735" spans="1:26" ht="15.75" customHeight="1" x14ac:dyDescent="0.25">
      <c r="A3735" s="23"/>
      <c r="B3735" s="23"/>
      <c r="C3735" s="16"/>
      <c r="D3735" s="16"/>
      <c r="E3735" s="217">
        <f>SUM(E3719:E3734)</f>
        <v>141000</v>
      </c>
      <c r="F3735" s="16"/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</row>
    <row r="3736" spans="1:26" ht="15.75" customHeight="1" x14ac:dyDescent="0.25">
      <c r="A3736" s="23"/>
      <c r="B3736" s="23"/>
      <c r="C3736" s="16"/>
      <c r="D3736" s="16"/>
      <c r="E3736" s="222" t="s">
        <v>12</v>
      </c>
      <c r="F3736" s="305">
        <f>F3734</f>
        <v>-1000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</row>
    <row r="3737" spans="1:26" ht="15.75" customHeight="1" x14ac:dyDescent="0.25">
      <c r="A3737" s="23"/>
      <c r="B3737" s="23"/>
      <c r="C3737" s="16"/>
      <c r="D3737" s="16"/>
      <c r="E3737" s="217"/>
      <c r="F3737" s="218"/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</row>
    <row r="3738" spans="1:26" ht="15.75" customHeight="1" x14ac:dyDescent="0.25">
      <c r="A3738" s="23"/>
      <c r="B3738" s="23"/>
      <c r="C3738" s="16"/>
      <c r="D3738" s="16"/>
      <c r="E3738" s="217"/>
      <c r="F3738" s="218"/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</row>
    <row r="3739" spans="1:26" ht="15.75" customHeight="1" x14ac:dyDescent="0.25">
      <c r="A3739" s="23"/>
      <c r="B3739" s="23"/>
      <c r="C3739" s="16"/>
      <c r="D3739" s="218" t="s">
        <v>1149</v>
      </c>
      <c r="E3739" s="217"/>
      <c r="F3739" s="218"/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</row>
    <row r="3740" spans="1:26" ht="15.75" customHeight="1" x14ac:dyDescent="0.25">
      <c r="A3740" s="23"/>
      <c r="B3740" s="23"/>
      <c r="C3740" s="218" t="s">
        <v>1146</v>
      </c>
      <c r="D3740" s="221" t="s">
        <v>552</v>
      </c>
      <c r="E3740" s="217"/>
      <c r="F3740" s="16"/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</row>
    <row r="3741" spans="1:26" ht="15.75" customHeight="1" x14ac:dyDescent="0.25">
      <c r="A3741" s="219" t="s">
        <v>1147</v>
      </c>
      <c r="B3741" s="23"/>
      <c r="C3741" s="218" t="s">
        <v>1958</v>
      </c>
      <c r="E3741" s="222" t="s">
        <v>1353</v>
      </c>
      <c r="F3741" s="16"/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</row>
    <row r="3742" spans="1:26" ht="15.75" customHeight="1" x14ac:dyDescent="0.25">
      <c r="A3742" s="219" t="s">
        <v>549</v>
      </c>
      <c r="B3742" s="219" t="s">
        <v>550</v>
      </c>
      <c r="C3742" s="221" t="s">
        <v>551</v>
      </c>
      <c r="E3742" s="222" t="s">
        <v>553</v>
      </c>
      <c r="F3742" s="221" t="s">
        <v>554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</row>
    <row r="3743" spans="1:26" ht="15.75" customHeight="1" x14ac:dyDescent="0.25">
      <c r="A3743" s="231">
        <v>43594</v>
      </c>
      <c r="B3743" s="44" t="s">
        <v>1299</v>
      </c>
      <c r="C3743" s="52" t="s">
        <v>1959</v>
      </c>
      <c r="D3743" s="16">
        <v>100000</v>
      </c>
      <c r="E3743" s="217"/>
      <c r="F3743" s="302">
        <v>100000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</row>
    <row r="3744" spans="1:26" ht="15.75" customHeight="1" x14ac:dyDescent="0.25">
      <c r="A3744" s="231">
        <v>43594</v>
      </c>
      <c r="B3744" s="23" t="s">
        <v>1299</v>
      </c>
      <c r="C3744" s="16" t="s">
        <v>1219</v>
      </c>
      <c r="D3744" s="16">
        <v>10000</v>
      </c>
      <c r="E3744" s="217"/>
      <c r="F3744" s="302">
        <f t="shared" ref="F3744:F3758" si="117">F3743+D3744-E3744</f>
        <v>110000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</row>
    <row r="3745" spans="1:26" ht="15.75" customHeight="1" x14ac:dyDescent="0.25">
      <c r="A3745" s="44" t="s">
        <v>1182</v>
      </c>
      <c r="B3745" s="23" t="s">
        <v>1299</v>
      </c>
      <c r="C3745" s="16" t="s">
        <v>1153</v>
      </c>
      <c r="D3745" s="16"/>
      <c r="E3745" s="217">
        <v>9166.67</v>
      </c>
      <c r="F3745" s="302">
        <f t="shared" si="117"/>
        <v>100833.33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</row>
    <row r="3746" spans="1:26" ht="15.75" customHeight="1" x14ac:dyDescent="0.25">
      <c r="A3746" s="23" t="s">
        <v>1183</v>
      </c>
      <c r="B3746" s="23" t="s">
        <v>516</v>
      </c>
      <c r="C3746" s="16" t="s">
        <v>1153</v>
      </c>
      <c r="D3746" s="16"/>
      <c r="E3746" s="217">
        <v>9166.67</v>
      </c>
      <c r="F3746" s="302">
        <f t="shared" si="117"/>
        <v>91666.66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</row>
    <row r="3747" spans="1:26" ht="15.75" customHeight="1" x14ac:dyDescent="0.25">
      <c r="A3747" s="23" t="s">
        <v>1185</v>
      </c>
      <c r="B3747" s="23" t="s">
        <v>1186</v>
      </c>
      <c r="C3747" s="16" t="s">
        <v>1153</v>
      </c>
      <c r="D3747" s="16"/>
      <c r="E3747" s="217">
        <v>9166.67</v>
      </c>
      <c r="F3747" s="302">
        <f t="shared" si="117"/>
        <v>82499.990000000005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</row>
    <row r="3748" spans="1:26" ht="15.75" customHeight="1" x14ac:dyDescent="0.25">
      <c r="A3748" s="23" t="s">
        <v>1234</v>
      </c>
      <c r="B3748" s="23" t="s">
        <v>1202</v>
      </c>
      <c r="C3748" s="16" t="s">
        <v>1153</v>
      </c>
      <c r="D3748" s="16"/>
      <c r="E3748" s="217">
        <v>9166.67</v>
      </c>
      <c r="F3748" s="302">
        <f t="shared" si="117"/>
        <v>73333.320000000007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</row>
    <row r="3749" spans="1:26" ht="15.75" customHeight="1" x14ac:dyDescent="0.25">
      <c r="A3749" s="23" t="s">
        <v>1188</v>
      </c>
      <c r="B3749" s="23" t="s">
        <v>1903</v>
      </c>
      <c r="C3749" s="16" t="s">
        <v>1153</v>
      </c>
      <c r="D3749" s="16"/>
      <c r="E3749" s="217">
        <v>9166.67</v>
      </c>
      <c r="F3749" s="302">
        <f t="shared" si="117"/>
        <v>64166.650000000009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</row>
    <row r="3750" spans="1:26" ht="15.75" customHeight="1" x14ac:dyDescent="0.25">
      <c r="A3750" s="23" t="s">
        <v>1482</v>
      </c>
      <c r="B3750" s="23" t="s">
        <v>1875</v>
      </c>
      <c r="C3750" s="16" t="s">
        <v>1153</v>
      </c>
      <c r="D3750" s="16"/>
      <c r="E3750" s="217">
        <v>9166.67</v>
      </c>
      <c r="F3750" s="302">
        <f t="shared" si="117"/>
        <v>54999.98000000001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</row>
    <row r="3751" spans="1:26" ht="15.75" customHeight="1" x14ac:dyDescent="0.25">
      <c r="A3751" s="23" t="s">
        <v>1201</v>
      </c>
      <c r="B3751" s="23" t="s">
        <v>761</v>
      </c>
      <c r="C3751" s="16" t="s">
        <v>1246</v>
      </c>
      <c r="D3751" s="16"/>
      <c r="E3751" s="217">
        <v>54999.98</v>
      </c>
      <c r="F3751" s="302">
        <f t="shared" si="117"/>
        <v>0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</row>
    <row r="3752" spans="1:26" ht="15.75" customHeight="1" x14ac:dyDescent="0.25">
      <c r="A3752" s="23"/>
      <c r="B3752" s="23"/>
      <c r="C3752" s="16"/>
      <c r="D3752" s="16"/>
      <c r="E3752" s="217"/>
      <c r="F3752" s="302">
        <f t="shared" si="117"/>
        <v>0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</row>
    <row r="3753" spans="1:26" ht="15.75" customHeight="1" x14ac:dyDescent="0.25">
      <c r="A3753" s="23"/>
      <c r="B3753" s="23"/>
      <c r="C3753" s="16"/>
      <c r="D3753" s="16"/>
      <c r="E3753" s="217"/>
      <c r="F3753" s="302">
        <f t="shared" si="117"/>
        <v>0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</row>
    <row r="3754" spans="1:26" ht="15.75" customHeight="1" x14ac:dyDescent="0.25">
      <c r="A3754" s="23"/>
      <c r="B3754" s="23"/>
      <c r="C3754" s="16"/>
      <c r="D3754" s="16"/>
      <c r="E3754" s="217"/>
      <c r="F3754" s="302">
        <f t="shared" si="117"/>
        <v>0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</row>
    <row r="3755" spans="1:26" ht="15.75" customHeight="1" x14ac:dyDescent="0.25">
      <c r="A3755" s="23"/>
      <c r="B3755" s="23"/>
      <c r="C3755" s="16"/>
      <c r="D3755" s="16"/>
      <c r="E3755" s="217"/>
      <c r="F3755" s="302">
        <f t="shared" si="117"/>
        <v>0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</row>
    <row r="3756" spans="1:26" ht="15.75" customHeight="1" x14ac:dyDescent="0.25">
      <c r="A3756" s="23"/>
      <c r="B3756" s="23"/>
      <c r="C3756" s="16"/>
      <c r="D3756" s="16"/>
      <c r="E3756" s="217"/>
      <c r="F3756" s="302">
        <f t="shared" si="117"/>
        <v>0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</row>
    <row r="3757" spans="1:26" ht="15.75" customHeight="1" x14ac:dyDescent="0.25">
      <c r="A3757" s="23"/>
      <c r="B3757" s="23"/>
      <c r="C3757" s="16"/>
      <c r="E3757" s="217"/>
      <c r="F3757" s="302">
        <f t="shared" si="117"/>
        <v>0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</row>
    <row r="3758" spans="1:26" ht="15.75" customHeight="1" x14ac:dyDescent="0.25">
      <c r="A3758" s="23"/>
      <c r="B3758" s="23"/>
      <c r="C3758" s="16"/>
      <c r="D3758" s="16"/>
      <c r="E3758" s="217"/>
      <c r="F3758" s="302">
        <f t="shared" si="117"/>
        <v>0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</row>
    <row r="3759" spans="1:26" ht="15.75" customHeight="1" x14ac:dyDescent="0.25">
      <c r="A3759" s="23"/>
      <c r="B3759" s="23"/>
      <c r="C3759" s="16"/>
      <c r="D3759" s="302">
        <f>SUM(D3743:D3756)</f>
        <v>110000</v>
      </c>
      <c r="E3759" s="217">
        <f>SUM(E3743:E3758)</f>
        <v>110000</v>
      </c>
      <c r="F3759" s="16"/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</row>
    <row r="3760" spans="1:26" ht="15.75" customHeight="1" x14ac:dyDescent="0.25">
      <c r="A3760" s="23"/>
      <c r="B3760" s="23"/>
      <c r="C3760" s="16"/>
      <c r="D3760" s="16"/>
      <c r="E3760" s="222" t="s">
        <v>12</v>
      </c>
      <c r="F3760" s="305">
        <f>F3758</f>
        <v>0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</row>
    <row r="3761" spans="1:26" ht="15.75" customHeight="1" x14ac:dyDescent="0.25">
      <c r="A3761" s="23"/>
      <c r="B3761" s="23"/>
      <c r="C3761" s="16"/>
      <c r="D3761" s="16"/>
      <c r="E3761" s="217"/>
      <c r="F3761" s="218"/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</row>
    <row r="3762" spans="1:26" ht="15.75" customHeight="1" x14ac:dyDescent="0.25">
      <c r="A3762" s="23"/>
      <c r="B3762" s="23"/>
      <c r="C3762" s="16"/>
      <c r="D3762" s="218" t="s">
        <v>1149</v>
      </c>
      <c r="E3762" s="217"/>
      <c r="F3762" s="218"/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</row>
    <row r="3763" spans="1:26" ht="15.75" customHeight="1" x14ac:dyDescent="0.25">
      <c r="A3763" s="23"/>
      <c r="B3763" s="23"/>
      <c r="C3763" s="218" t="s">
        <v>1146</v>
      </c>
      <c r="D3763" s="221" t="s">
        <v>552</v>
      </c>
      <c r="E3763" s="217"/>
      <c r="F3763" s="16"/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</row>
    <row r="3764" spans="1:26" ht="15.75" customHeight="1" x14ac:dyDescent="0.25">
      <c r="A3764" s="219" t="s">
        <v>1147</v>
      </c>
      <c r="B3764" s="23" t="s">
        <v>220</v>
      </c>
      <c r="C3764" s="218" t="s">
        <v>770</v>
      </c>
      <c r="D3764" s="157"/>
      <c r="E3764" s="222" t="s">
        <v>1353</v>
      </c>
      <c r="F3764" s="16"/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</row>
    <row r="3765" spans="1:26" ht="15.75" customHeight="1" x14ac:dyDescent="0.25">
      <c r="A3765" s="219" t="s">
        <v>549</v>
      </c>
      <c r="B3765" s="219" t="s">
        <v>550</v>
      </c>
      <c r="C3765" s="221" t="s">
        <v>551</v>
      </c>
      <c r="D3765" s="226"/>
      <c r="E3765" s="222" t="s">
        <v>553</v>
      </c>
      <c r="F3765" s="221" t="s">
        <v>554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</row>
    <row r="3766" spans="1:26" ht="15.75" customHeight="1" x14ac:dyDescent="0.25">
      <c r="A3766" s="44" t="s">
        <v>1960</v>
      </c>
      <c r="B3766" s="44" t="s">
        <v>1299</v>
      </c>
      <c r="C3766" s="52" t="s">
        <v>1961</v>
      </c>
      <c r="D3766" s="16">
        <v>60000</v>
      </c>
      <c r="E3766" s="217"/>
      <c r="F3766" s="302">
        <v>60000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</row>
    <row r="3767" spans="1:26" ht="15.75" customHeight="1" x14ac:dyDescent="0.25">
      <c r="A3767" s="44" t="s">
        <v>1960</v>
      </c>
      <c r="B3767" s="23" t="s">
        <v>1299</v>
      </c>
      <c r="C3767" s="16" t="s">
        <v>1962</v>
      </c>
      <c r="D3767" s="16">
        <v>6000</v>
      </c>
      <c r="E3767" s="217"/>
      <c r="F3767" s="302">
        <f t="shared" ref="F3767:F3825" si="118">F3766+D3767-E3767</f>
        <v>66000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</row>
    <row r="3768" spans="1:26" ht="15.75" customHeight="1" x14ac:dyDescent="0.25">
      <c r="A3768" s="44" t="s">
        <v>1182</v>
      </c>
      <c r="B3768" s="23" t="s">
        <v>1299</v>
      </c>
      <c r="C3768" s="16" t="s">
        <v>1153</v>
      </c>
      <c r="D3768" s="16"/>
      <c r="E3768" s="217">
        <v>5500</v>
      </c>
      <c r="F3768" s="302">
        <f t="shared" si="118"/>
        <v>60500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</row>
    <row r="3769" spans="1:26" ht="15.75" customHeight="1" x14ac:dyDescent="0.25">
      <c r="A3769" s="23" t="s">
        <v>1183</v>
      </c>
      <c r="B3769" s="23" t="s">
        <v>1184</v>
      </c>
      <c r="C3769" s="16" t="s">
        <v>1153</v>
      </c>
      <c r="D3769" s="16"/>
      <c r="E3769" s="217">
        <v>5500</v>
      </c>
      <c r="F3769" s="302">
        <f t="shared" si="118"/>
        <v>55000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</row>
    <row r="3770" spans="1:26" ht="15.75" customHeight="1" x14ac:dyDescent="0.25">
      <c r="A3770" s="23" t="s">
        <v>1185</v>
      </c>
      <c r="B3770" s="23" t="s">
        <v>1186</v>
      </c>
      <c r="C3770" s="16" t="s">
        <v>1153</v>
      </c>
      <c r="D3770" s="16"/>
      <c r="E3770" s="217">
        <v>5500</v>
      </c>
      <c r="F3770" s="302">
        <f t="shared" si="118"/>
        <v>49500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</row>
    <row r="3771" spans="1:26" ht="15.75" customHeight="1" x14ac:dyDescent="0.25">
      <c r="A3771" s="23" t="s">
        <v>1234</v>
      </c>
      <c r="B3771" s="23" t="s">
        <v>1202</v>
      </c>
      <c r="C3771" s="16" t="s">
        <v>1153</v>
      </c>
      <c r="D3771" s="16"/>
      <c r="E3771" s="217">
        <v>5500</v>
      </c>
      <c r="F3771" s="302">
        <f t="shared" si="118"/>
        <v>44000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</row>
    <row r="3772" spans="1:26" ht="15.75" customHeight="1" x14ac:dyDescent="0.25">
      <c r="A3772" s="23" t="s">
        <v>1188</v>
      </c>
      <c r="B3772" s="23" t="s">
        <v>1189</v>
      </c>
      <c r="C3772" s="16" t="s">
        <v>1153</v>
      </c>
      <c r="D3772" s="16"/>
      <c r="E3772" s="217">
        <v>5500</v>
      </c>
      <c r="F3772" s="302">
        <f t="shared" si="118"/>
        <v>38500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</row>
    <row r="3773" spans="1:26" ht="15.75" customHeight="1" x14ac:dyDescent="0.25">
      <c r="A3773" s="23" t="s">
        <v>1190</v>
      </c>
      <c r="B3773" s="23" t="s">
        <v>1157</v>
      </c>
      <c r="C3773" s="16" t="s">
        <v>1153</v>
      </c>
      <c r="D3773" s="16"/>
      <c r="E3773" s="217">
        <v>5500</v>
      </c>
      <c r="F3773" s="302">
        <f t="shared" si="118"/>
        <v>33000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</row>
    <row r="3774" spans="1:26" ht="15.75" customHeight="1" x14ac:dyDescent="0.25">
      <c r="A3774" s="23" t="s">
        <v>1191</v>
      </c>
      <c r="B3774" s="23" t="s">
        <v>1159</v>
      </c>
      <c r="C3774" s="16" t="s">
        <v>1153</v>
      </c>
      <c r="D3774" s="16"/>
      <c r="E3774" s="217">
        <v>5500</v>
      </c>
      <c r="F3774" s="302">
        <f t="shared" si="118"/>
        <v>27500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</row>
    <row r="3775" spans="1:26" ht="15.75" customHeight="1" x14ac:dyDescent="0.25">
      <c r="A3775" s="23" t="s">
        <v>1192</v>
      </c>
      <c r="B3775" s="23" t="s">
        <v>1161</v>
      </c>
      <c r="C3775" s="16" t="s">
        <v>1153</v>
      </c>
      <c r="D3775" s="16"/>
      <c r="E3775" s="217">
        <v>5500</v>
      </c>
      <c r="F3775" s="302">
        <f t="shared" si="118"/>
        <v>22000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</row>
    <row r="3776" spans="1:26" ht="15.75" customHeight="1" x14ac:dyDescent="0.25">
      <c r="A3776" s="23" t="s">
        <v>1193</v>
      </c>
      <c r="B3776" s="23" t="s">
        <v>1163</v>
      </c>
      <c r="C3776" s="16" t="s">
        <v>1153</v>
      </c>
      <c r="D3776" s="16"/>
      <c r="E3776" s="217">
        <v>5500</v>
      </c>
      <c r="F3776" s="302">
        <f t="shared" si="118"/>
        <v>16500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</row>
    <row r="3777" spans="1:26" ht="15.75" customHeight="1" x14ac:dyDescent="0.25">
      <c r="A3777" s="23" t="s">
        <v>1195</v>
      </c>
      <c r="B3777" s="23" t="s">
        <v>1165</v>
      </c>
      <c r="C3777" s="16" t="s">
        <v>1153</v>
      </c>
      <c r="D3777" s="16"/>
      <c r="E3777" s="217">
        <v>5500</v>
      </c>
      <c r="F3777" s="302">
        <f t="shared" si="118"/>
        <v>11000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</row>
    <row r="3778" spans="1:26" ht="15.75" customHeight="1" x14ac:dyDescent="0.25">
      <c r="A3778" s="23" t="s">
        <v>1197</v>
      </c>
      <c r="B3778" s="23" t="s">
        <v>1167</v>
      </c>
      <c r="C3778" s="16" t="s">
        <v>1153</v>
      </c>
      <c r="D3778" s="16"/>
      <c r="E3778" s="217">
        <v>5500</v>
      </c>
      <c r="F3778" s="302">
        <f t="shared" si="118"/>
        <v>5500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</row>
    <row r="3779" spans="1:26" ht="15.75" customHeight="1" x14ac:dyDescent="0.25">
      <c r="A3779" s="23" t="s">
        <v>1198</v>
      </c>
      <c r="B3779" s="23" t="s">
        <v>1963</v>
      </c>
      <c r="C3779" s="16" t="s">
        <v>1153</v>
      </c>
      <c r="D3779" s="226"/>
      <c r="E3779" s="217">
        <v>5500</v>
      </c>
      <c r="F3779" s="302">
        <f t="shared" si="118"/>
        <v>0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</row>
    <row r="3780" spans="1:26" ht="15.75" customHeight="1" x14ac:dyDescent="0.25">
      <c r="A3780" s="23" t="s">
        <v>1199</v>
      </c>
      <c r="B3780" s="23" t="s">
        <v>1184</v>
      </c>
      <c r="C3780" s="16" t="s">
        <v>1153</v>
      </c>
      <c r="D3780" s="157"/>
      <c r="E3780" s="217">
        <v>16500</v>
      </c>
      <c r="F3780" s="302">
        <f t="shared" si="118"/>
        <v>-16500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</row>
    <row r="3781" spans="1:26" ht="15.75" customHeight="1" x14ac:dyDescent="0.25">
      <c r="A3781" s="44" t="s">
        <v>1707</v>
      </c>
      <c r="B3781" s="44" t="s">
        <v>1964</v>
      </c>
      <c r="C3781" s="52" t="s">
        <v>670</v>
      </c>
      <c r="D3781" s="16">
        <v>180000</v>
      </c>
      <c r="E3781" s="217"/>
      <c r="F3781" s="302">
        <f t="shared" si="118"/>
        <v>163500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</row>
    <row r="3782" spans="1:26" ht="15.75" customHeight="1" x14ac:dyDescent="0.25">
      <c r="A3782" s="23" t="s">
        <v>1707</v>
      </c>
      <c r="B3782" s="23" t="s">
        <v>761</v>
      </c>
      <c r="C3782" s="16" t="s">
        <v>1962</v>
      </c>
      <c r="D3782" s="16">
        <v>18000</v>
      </c>
      <c r="E3782" s="217"/>
      <c r="F3782" s="302">
        <f t="shared" si="118"/>
        <v>181500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</row>
    <row r="3783" spans="1:26" ht="15.75" customHeight="1" x14ac:dyDescent="0.25">
      <c r="A3783" s="23" t="s">
        <v>1200</v>
      </c>
      <c r="B3783" s="23" t="s">
        <v>1186</v>
      </c>
      <c r="C3783" s="16" t="s">
        <v>1153</v>
      </c>
      <c r="D3783" s="16"/>
      <c r="E3783" s="217">
        <v>16500</v>
      </c>
      <c r="F3783" s="302">
        <f t="shared" si="118"/>
        <v>165000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</row>
    <row r="3784" spans="1:26" ht="15.75" customHeight="1" x14ac:dyDescent="0.25">
      <c r="A3784" s="23" t="s">
        <v>1201</v>
      </c>
      <c r="B3784" s="23" t="s">
        <v>1202</v>
      </c>
      <c r="C3784" s="16" t="s">
        <v>1153</v>
      </c>
      <c r="D3784" s="16"/>
      <c r="E3784" s="217">
        <v>16500</v>
      </c>
      <c r="F3784" s="302">
        <f t="shared" si="118"/>
        <v>148500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</row>
    <row r="3785" spans="1:26" ht="15.75" customHeight="1" x14ac:dyDescent="0.25">
      <c r="A3785" s="23" t="s">
        <v>1203</v>
      </c>
      <c r="B3785" s="23" t="s">
        <v>1203</v>
      </c>
      <c r="C3785" s="16" t="s">
        <v>1153</v>
      </c>
      <c r="D3785" s="16"/>
      <c r="E3785" s="217">
        <v>16500</v>
      </c>
      <c r="F3785" s="302">
        <f t="shared" si="118"/>
        <v>132000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</row>
    <row r="3786" spans="1:26" ht="15.75" customHeight="1" x14ac:dyDescent="0.25">
      <c r="A3786" s="23" t="s">
        <v>1204</v>
      </c>
      <c r="B3786" s="23" t="s">
        <v>1204</v>
      </c>
      <c r="C3786" s="16" t="s">
        <v>1153</v>
      </c>
      <c r="D3786" s="16"/>
      <c r="E3786" s="217">
        <v>16500</v>
      </c>
      <c r="F3786" s="302">
        <f t="shared" si="118"/>
        <v>115500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</row>
    <row r="3787" spans="1:26" ht="15.75" customHeight="1" x14ac:dyDescent="0.25">
      <c r="A3787" s="23" t="s">
        <v>1205</v>
      </c>
      <c r="B3787" s="23" t="s">
        <v>1205</v>
      </c>
      <c r="C3787" s="16" t="s">
        <v>1153</v>
      </c>
      <c r="D3787" s="16"/>
      <c r="E3787" s="217">
        <v>16500</v>
      </c>
      <c r="F3787" s="302">
        <f t="shared" si="118"/>
        <v>99000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</row>
    <row r="3788" spans="1:26" ht="15.75" customHeight="1" x14ac:dyDescent="0.25">
      <c r="A3788" s="23" t="s">
        <v>1206</v>
      </c>
      <c r="B3788" s="23" t="s">
        <v>1206</v>
      </c>
      <c r="C3788" s="16" t="s">
        <v>1153</v>
      </c>
      <c r="D3788" s="16"/>
      <c r="E3788" s="217">
        <v>16500</v>
      </c>
      <c r="F3788" s="302">
        <f t="shared" si="118"/>
        <v>82500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</row>
    <row r="3789" spans="1:26" ht="15.75" customHeight="1" x14ac:dyDescent="0.25">
      <c r="A3789" s="23" t="s">
        <v>1207</v>
      </c>
      <c r="B3789" s="23" t="s">
        <v>1207</v>
      </c>
      <c r="C3789" s="16" t="s">
        <v>1153</v>
      </c>
      <c r="D3789" s="16"/>
      <c r="E3789" s="217">
        <v>16500</v>
      </c>
      <c r="F3789" s="302">
        <f t="shared" si="118"/>
        <v>66000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</row>
    <row r="3790" spans="1:26" ht="15.75" customHeight="1" x14ac:dyDescent="0.25">
      <c r="A3790" s="23" t="s">
        <v>1208</v>
      </c>
      <c r="B3790" s="23" t="s">
        <v>1208</v>
      </c>
      <c r="C3790" s="16" t="s">
        <v>1153</v>
      </c>
      <c r="D3790" s="226"/>
      <c r="E3790" s="217">
        <v>16500</v>
      </c>
      <c r="F3790" s="302">
        <f t="shared" si="118"/>
        <v>49500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</row>
    <row r="3791" spans="1:26" ht="15.75" customHeight="1" x14ac:dyDescent="0.25">
      <c r="A3791" s="44" t="s">
        <v>1965</v>
      </c>
      <c r="B3791" s="44" t="s">
        <v>593</v>
      </c>
      <c r="C3791" s="52" t="s">
        <v>670</v>
      </c>
      <c r="D3791" s="226"/>
      <c r="E3791" s="217">
        <v>66000</v>
      </c>
      <c r="F3791" s="302">
        <f t="shared" si="118"/>
        <v>-16500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</row>
    <row r="3792" spans="1:26" ht="15.75" customHeight="1" x14ac:dyDescent="0.25">
      <c r="A3792" s="44" t="s">
        <v>1966</v>
      </c>
      <c r="B3792" s="44" t="s">
        <v>593</v>
      </c>
      <c r="C3792" s="52" t="s">
        <v>670</v>
      </c>
      <c r="D3792" s="16">
        <v>270000</v>
      </c>
      <c r="E3792" s="217"/>
      <c r="F3792" s="302">
        <f t="shared" si="118"/>
        <v>253500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</row>
    <row r="3793" spans="1:26" ht="15.75" customHeight="1" x14ac:dyDescent="0.25">
      <c r="A3793" s="44" t="s">
        <v>1966</v>
      </c>
      <c r="B3793" s="23" t="s">
        <v>761</v>
      </c>
      <c r="C3793" s="16" t="s">
        <v>1962</v>
      </c>
      <c r="D3793" s="16">
        <v>27000</v>
      </c>
      <c r="E3793" s="217"/>
      <c r="F3793" s="302">
        <f t="shared" si="118"/>
        <v>280500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</row>
    <row r="3794" spans="1:26" ht="15.75" customHeight="1" x14ac:dyDescent="0.25">
      <c r="A3794" s="23" t="s">
        <v>1209</v>
      </c>
      <c r="B3794" s="23" t="s">
        <v>1209</v>
      </c>
      <c r="C3794" s="16" t="s">
        <v>1153</v>
      </c>
      <c r="D3794" s="16"/>
      <c r="E3794" s="217">
        <v>24750</v>
      </c>
      <c r="F3794" s="302">
        <f t="shared" si="118"/>
        <v>255750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</row>
    <row r="3795" spans="1:26" ht="15.75" customHeight="1" x14ac:dyDescent="0.25">
      <c r="A3795" s="23" t="s">
        <v>1210</v>
      </c>
      <c r="B3795" s="23" t="s">
        <v>1210</v>
      </c>
      <c r="C3795" s="16" t="s">
        <v>1153</v>
      </c>
      <c r="D3795" s="16"/>
      <c r="E3795" s="217">
        <v>24750</v>
      </c>
      <c r="F3795" s="302">
        <f t="shared" si="118"/>
        <v>231000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</row>
    <row r="3796" spans="1:26" ht="15.75" customHeight="1" x14ac:dyDescent="0.25">
      <c r="A3796" s="23" t="s">
        <v>1211</v>
      </c>
      <c r="B3796" s="23" t="s">
        <v>1211</v>
      </c>
      <c r="C3796" s="16" t="s">
        <v>1153</v>
      </c>
      <c r="D3796" s="16"/>
      <c r="E3796" s="217">
        <v>24750</v>
      </c>
      <c r="F3796" s="302">
        <f t="shared" si="118"/>
        <v>206250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</row>
    <row r="3797" spans="1:26" ht="15.75" customHeight="1" x14ac:dyDescent="0.25">
      <c r="A3797" s="23" t="s">
        <v>1212</v>
      </c>
      <c r="B3797" s="23" t="s">
        <v>1212</v>
      </c>
      <c r="C3797" s="16" t="s">
        <v>1153</v>
      </c>
      <c r="D3797" s="16"/>
      <c r="E3797" s="217">
        <v>24750</v>
      </c>
      <c r="F3797" s="302">
        <f t="shared" si="118"/>
        <v>181500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</row>
    <row r="3798" spans="1:26" ht="15.75" customHeight="1" x14ac:dyDescent="0.25">
      <c r="A3798" s="23" t="s">
        <v>1213</v>
      </c>
      <c r="B3798" s="23" t="s">
        <v>1213</v>
      </c>
      <c r="C3798" s="16" t="s">
        <v>1153</v>
      </c>
      <c r="D3798" s="302"/>
      <c r="E3798" s="217">
        <v>24750</v>
      </c>
      <c r="F3798" s="302">
        <f t="shared" si="118"/>
        <v>156750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</row>
    <row r="3799" spans="1:26" ht="15.75" customHeight="1" x14ac:dyDescent="0.25">
      <c r="A3799" s="23" t="s">
        <v>1214</v>
      </c>
      <c r="B3799" s="23" t="s">
        <v>1214</v>
      </c>
      <c r="C3799" s="16" t="s">
        <v>1153</v>
      </c>
      <c r="D3799" s="302"/>
      <c r="E3799" s="217">
        <v>24750</v>
      </c>
      <c r="F3799" s="302">
        <f t="shared" si="118"/>
        <v>132000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</row>
    <row r="3800" spans="1:26" ht="15.75" customHeight="1" x14ac:dyDescent="0.25">
      <c r="A3800" s="223">
        <v>44583</v>
      </c>
      <c r="B3800" s="223">
        <v>44583</v>
      </c>
      <c r="C3800" s="16" t="s">
        <v>1153</v>
      </c>
      <c r="D3800" s="302"/>
      <c r="E3800" s="224">
        <v>24750</v>
      </c>
      <c r="F3800" s="302">
        <f t="shared" si="118"/>
        <v>107250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</row>
    <row r="3801" spans="1:26" ht="15.75" customHeight="1" x14ac:dyDescent="0.25">
      <c r="A3801" s="223">
        <v>44614</v>
      </c>
      <c r="B3801" s="223">
        <v>44614</v>
      </c>
      <c r="C3801" s="16" t="s">
        <v>1153</v>
      </c>
      <c r="D3801" s="302"/>
      <c r="E3801" s="224">
        <v>24750</v>
      </c>
      <c r="F3801" s="302">
        <f t="shared" si="118"/>
        <v>82500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</row>
    <row r="3802" spans="1:26" ht="15.75" customHeight="1" x14ac:dyDescent="0.25">
      <c r="A3802" s="223">
        <v>44642</v>
      </c>
      <c r="B3802" s="223">
        <v>44642</v>
      </c>
      <c r="C3802" s="16" t="s">
        <v>1153</v>
      </c>
      <c r="D3802" s="302"/>
      <c r="E3802" s="224">
        <v>24750</v>
      </c>
      <c r="F3802" s="302">
        <f t="shared" si="118"/>
        <v>57750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</row>
    <row r="3803" spans="1:26" ht="15.75" customHeight="1" x14ac:dyDescent="0.25">
      <c r="A3803" s="223">
        <v>44673</v>
      </c>
      <c r="B3803" s="223">
        <v>44673</v>
      </c>
      <c r="C3803" s="16" t="s">
        <v>1153</v>
      </c>
      <c r="D3803" s="302"/>
      <c r="E3803" s="224">
        <v>24750</v>
      </c>
      <c r="F3803" s="302">
        <f t="shared" si="118"/>
        <v>33000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</row>
    <row r="3804" spans="1:26" ht="15.75" customHeight="1" x14ac:dyDescent="0.25">
      <c r="A3804" s="40" t="s">
        <v>673</v>
      </c>
      <c r="B3804" s="44" t="s">
        <v>593</v>
      </c>
      <c r="C3804" s="52" t="s">
        <v>670</v>
      </c>
      <c r="D3804" s="303">
        <v>150000</v>
      </c>
      <c r="E3804" s="217"/>
      <c r="F3804" s="302">
        <f t="shared" si="118"/>
        <v>183000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</row>
    <row r="3805" spans="1:26" ht="15.75" customHeight="1" x14ac:dyDescent="0.25">
      <c r="A3805" s="40" t="s">
        <v>673</v>
      </c>
      <c r="B3805" s="23" t="s">
        <v>761</v>
      </c>
      <c r="C3805" s="16" t="s">
        <v>1962</v>
      </c>
      <c r="D3805" s="303">
        <v>15000</v>
      </c>
      <c r="E3805" s="217"/>
      <c r="F3805" s="302">
        <f t="shared" si="118"/>
        <v>198000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</row>
    <row r="3806" spans="1:26" ht="15.75" customHeight="1" x14ac:dyDescent="0.25">
      <c r="A3806" s="229">
        <v>44682</v>
      </c>
      <c r="B3806" s="229">
        <v>44682</v>
      </c>
      <c r="C3806" s="16" t="s">
        <v>1153</v>
      </c>
      <c r="D3806" s="302"/>
      <c r="E3806" s="230">
        <v>24750</v>
      </c>
      <c r="F3806" s="302">
        <f t="shared" si="118"/>
        <v>173250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</row>
    <row r="3807" spans="1:26" ht="15.75" customHeight="1" x14ac:dyDescent="0.25">
      <c r="A3807" s="228">
        <v>44713</v>
      </c>
      <c r="B3807" s="228">
        <v>44713</v>
      </c>
      <c r="C3807" s="16" t="s">
        <v>1153</v>
      </c>
      <c r="D3807" s="302"/>
      <c r="E3807" s="230">
        <v>24750</v>
      </c>
      <c r="F3807" s="302">
        <f t="shared" si="118"/>
        <v>148500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</row>
    <row r="3808" spans="1:26" ht="15.75" customHeight="1" x14ac:dyDescent="0.25">
      <c r="A3808" s="228">
        <v>44743</v>
      </c>
      <c r="B3808" s="228">
        <v>44743</v>
      </c>
      <c r="C3808" s="16" t="s">
        <v>1153</v>
      </c>
      <c r="D3808" s="302"/>
      <c r="E3808" s="230">
        <v>24750</v>
      </c>
      <c r="F3808" s="302">
        <f t="shared" si="118"/>
        <v>123750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</row>
    <row r="3809" spans="1:26" ht="15.75" customHeight="1" x14ac:dyDescent="0.25">
      <c r="A3809" s="228">
        <v>44774</v>
      </c>
      <c r="B3809" s="228">
        <v>44774</v>
      </c>
      <c r="C3809" s="16" t="s">
        <v>1153</v>
      </c>
      <c r="D3809" s="302"/>
      <c r="E3809" s="230">
        <v>24750</v>
      </c>
      <c r="F3809" s="302">
        <f t="shared" si="118"/>
        <v>99000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</row>
    <row r="3810" spans="1:26" ht="15.75" customHeight="1" x14ac:dyDescent="0.25">
      <c r="A3810" s="24" t="s">
        <v>1967</v>
      </c>
      <c r="B3810" s="308">
        <v>44856</v>
      </c>
      <c r="C3810" s="43" t="s">
        <v>1597</v>
      </c>
      <c r="D3810" s="302"/>
      <c r="E3810" s="230">
        <v>49500</v>
      </c>
      <c r="F3810" s="302">
        <f t="shared" si="118"/>
        <v>49500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</row>
    <row r="3811" spans="1:26" ht="15.75" customHeight="1" x14ac:dyDescent="0.25">
      <c r="A3811" s="40" t="s">
        <v>736</v>
      </c>
      <c r="B3811" s="64" t="s">
        <v>593</v>
      </c>
      <c r="C3811" s="64" t="s">
        <v>737</v>
      </c>
      <c r="D3811" s="303">
        <v>200000</v>
      </c>
      <c r="E3811" s="217"/>
      <c r="F3811" s="302">
        <f t="shared" si="118"/>
        <v>249500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</row>
    <row r="3812" spans="1:26" ht="15.75" customHeight="1" x14ac:dyDescent="0.25">
      <c r="A3812" s="40" t="s">
        <v>736</v>
      </c>
      <c r="B3812" s="23" t="s">
        <v>761</v>
      </c>
      <c r="C3812" s="64" t="s">
        <v>1968</v>
      </c>
      <c r="D3812" s="43">
        <v>20000</v>
      </c>
      <c r="E3812" s="217"/>
      <c r="F3812" s="302">
        <f t="shared" si="118"/>
        <v>269500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</row>
    <row r="3813" spans="1:26" ht="15.75" customHeight="1" x14ac:dyDescent="0.25">
      <c r="A3813" s="242" t="s">
        <v>1292</v>
      </c>
      <c r="B3813" s="242" t="s">
        <v>1292</v>
      </c>
      <c r="C3813" s="242" t="s">
        <v>1153</v>
      </c>
      <c r="D3813" s="16"/>
      <c r="E3813" s="304">
        <v>24750</v>
      </c>
      <c r="F3813" s="302">
        <f t="shared" si="118"/>
        <v>244750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</row>
    <row r="3814" spans="1:26" ht="15.75" customHeight="1" x14ac:dyDescent="0.25">
      <c r="A3814" s="287">
        <v>44835</v>
      </c>
      <c r="B3814" s="287">
        <v>44835</v>
      </c>
      <c r="C3814" s="242" t="s">
        <v>1153</v>
      </c>
      <c r="D3814" s="16"/>
      <c r="E3814" s="309">
        <v>24750</v>
      </c>
      <c r="F3814" s="302">
        <f t="shared" si="118"/>
        <v>220000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</row>
    <row r="3815" spans="1:26" ht="15.75" customHeight="1" x14ac:dyDescent="0.25">
      <c r="A3815" s="238">
        <v>44866</v>
      </c>
      <c r="B3815" s="238">
        <v>44866</v>
      </c>
      <c r="C3815" s="43" t="s">
        <v>1153</v>
      </c>
      <c r="D3815" s="16"/>
      <c r="E3815" s="230">
        <v>24750</v>
      </c>
      <c r="F3815" s="302">
        <f t="shared" si="118"/>
        <v>195250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</row>
    <row r="3816" spans="1:26" ht="15.75" customHeight="1" x14ac:dyDescent="0.25">
      <c r="A3816" s="238">
        <v>44896</v>
      </c>
      <c r="B3816" s="238">
        <v>44896</v>
      </c>
      <c r="C3816" s="43" t="s">
        <v>1805</v>
      </c>
      <c r="D3816" s="16"/>
      <c r="E3816" s="230">
        <v>24750</v>
      </c>
      <c r="F3816" s="302">
        <f t="shared" si="118"/>
        <v>170500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</row>
    <row r="3817" spans="1:26" ht="15.75" customHeight="1" x14ac:dyDescent="0.25">
      <c r="A3817" s="23"/>
      <c r="B3817" s="23"/>
      <c r="C3817" s="16"/>
      <c r="D3817" s="16"/>
      <c r="E3817" s="217"/>
      <c r="F3817" s="302">
        <f t="shared" si="118"/>
        <v>170500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</row>
    <row r="3818" spans="1:26" ht="15.75" customHeight="1" x14ac:dyDescent="0.25">
      <c r="A3818" s="23"/>
      <c r="B3818" s="23"/>
      <c r="C3818" s="16"/>
      <c r="D3818" s="16"/>
      <c r="E3818" s="217"/>
      <c r="F3818" s="302">
        <f t="shared" si="118"/>
        <v>170500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</row>
    <row r="3819" spans="1:26" ht="15.75" customHeight="1" x14ac:dyDescent="0.25">
      <c r="A3819" s="23"/>
      <c r="B3819" s="23"/>
      <c r="C3819" s="16"/>
      <c r="D3819" s="16"/>
      <c r="E3819" s="217"/>
      <c r="F3819" s="302">
        <f t="shared" si="118"/>
        <v>170500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</row>
    <row r="3820" spans="1:26" ht="15.75" customHeight="1" x14ac:dyDescent="0.25">
      <c r="A3820" s="23"/>
      <c r="B3820" s="23"/>
      <c r="C3820" s="16"/>
      <c r="D3820" s="16"/>
      <c r="E3820" s="217"/>
      <c r="F3820" s="302">
        <f t="shared" si="118"/>
        <v>170500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</row>
    <row r="3821" spans="1:26" ht="15.75" customHeight="1" x14ac:dyDescent="0.25">
      <c r="A3821" s="23"/>
      <c r="B3821" s="23"/>
      <c r="C3821" s="16"/>
      <c r="D3821" s="16"/>
      <c r="E3821" s="217"/>
      <c r="F3821" s="302">
        <f t="shared" si="118"/>
        <v>170500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</row>
    <row r="3822" spans="1:26" ht="15.75" customHeight="1" x14ac:dyDescent="0.25">
      <c r="A3822" s="23"/>
      <c r="B3822" s="23"/>
      <c r="C3822" s="16"/>
      <c r="D3822" s="16"/>
      <c r="E3822" s="217"/>
      <c r="F3822" s="302">
        <f t="shared" si="118"/>
        <v>170500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</row>
    <row r="3823" spans="1:26" ht="15.75" customHeight="1" x14ac:dyDescent="0.25">
      <c r="A3823" s="23"/>
      <c r="B3823" s="23"/>
      <c r="C3823" s="16"/>
      <c r="D3823" s="16"/>
      <c r="E3823" s="217"/>
      <c r="F3823" s="302">
        <f t="shared" si="118"/>
        <v>170500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</row>
    <row r="3824" spans="1:26" ht="15.75" customHeight="1" x14ac:dyDescent="0.25">
      <c r="A3824" s="23"/>
      <c r="B3824" s="23"/>
      <c r="C3824" s="16"/>
      <c r="D3824" s="16"/>
      <c r="E3824" s="217"/>
      <c r="F3824" s="302">
        <f t="shared" si="118"/>
        <v>170500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</row>
    <row r="3825" spans="1:26" ht="15.75" customHeight="1" x14ac:dyDescent="0.25">
      <c r="A3825" s="23"/>
      <c r="B3825" s="23"/>
      <c r="C3825" s="16"/>
      <c r="D3825" s="16"/>
      <c r="E3825" s="217"/>
      <c r="F3825" s="302">
        <f t="shared" si="118"/>
        <v>170500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</row>
    <row r="3826" spans="1:26" ht="15.75" customHeight="1" x14ac:dyDescent="0.25">
      <c r="A3826" s="23"/>
      <c r="B3826" s="23"/>
      <c r="C3826" s="16"/>
      <c r="D3826" s="16"/>
      <c r="E3826" s="222" t="s">
        <v>12</v>
      </c>
      <c r="F3826" s="305">
        <f>F3825</f>
        <v>170500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</row>
    <row r="3827" spans="1:26" ht="15.75" customHeight="1" x14ac:dyDescent="0.25">
      <c r="A3827" s="23"/>
      <c r="B3827" s="23"/>
      <c r="C3827" s="16"/>
      <c r="D3827" s="16"/>
      <c r="E3827" s="217"/>
      <c r="F3827" s="218"/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</row>
    <row r="3828" spans="1:26" ht="15.75" customHeight="1" x14ac:dyDescent="0.25">
      <c r="A3828" s="23"/>
      <c r="B3828" s="23"/>
      <c r="C3828" s="16"/>
      <c r="D3828" s="218" t="s">
        <v>1149</v>
      </c>
      <c r="E3828" s="217"/>
      <c r="F3828" s="218"/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</row>
    <row r="3829" spans="1:26" ht="15.75" customHeight="1" x14ac:dyDescent="0.25">
      <c r="A3829" s="23"/>
      <c r="B3829" s="23"/>
      <c r="C3829" s="218" t="s">
        <v>1146</v>
      </c>
      <c r="D3829" s="221" t="s">
        <v>552</v>
      </c>
      <c r="E3829" s="217"/>
      <c r="F3829" s="16"/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</row>
    <row r="3830" spans="1:26" ht="15.75" customHeight="1" x14ac:dyDescent="0.25">
      <c r="A3830" s="219" t="s">
        <v>1147</v>
      </c>
      <c r="B3830" s="23"/>
      <c r="C3830" s="218" t="s">
        <v>188</v>
      </c>
      <c r="E3830" s="222" t="s">
        <v>1353</v>
      </c>
      <c r="F3830" s="16"/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</row>
    <row r="3831" spans="1:26" ht="15.75" customHeight="1" x14ac:dyDescent="0.25">
      <c r="A3831" s="219" t="s">
        <v>549</v>
      </c>
      <c r="B3831" s="219" t="s">
        <v>550</v>
      </c>
      <c r="C3831" s="221" t="s">
        <v>551</v>
      </c>
      <c r="E3831" s="222" t="s">
        <v>553</v>
      </c>
      <c r="F3831" s="221" t="s">
        <v>554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</row>
    <row r="3832" spans="1:26" ht="15.75" customHeight="1" x14ac:dyDescent="0.25">
      <c r="A3832" s="231">
        <v>43594</v>
      </c>
      <c r="B3832" s="44" t="s">
        <v>1299</v>
      </c>
      <c r="C3832" s="52" t="s">
        <v>1969</v>
      </c>
      <c r="D3832" s="16">
        <v>50000</v>
      </c>
      <c r="E3832" s="217"/>
      <c r="F3832" s="302">
        <v>50000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</row>
    <row r="3833" spans="1:26" ht="15.75" customHeight="1" x14ac:dyDescent="0.25">
      <c r="A3833" s="231">
        <v>43594</v>
      </c>
      <c r="B3833" s="23" t="s">
        <v>1299</v>
      </c>
      <c r="C3833" s="16" t="s">
        <v>1219</v>
      </c>
      <c r="D3833" s="16">
        <v>5000</v>
      </c>
      <c r="E3833" s="217"/>
      <c r="F3833" s="302">
        <f t="shared" ref="F3833:F3857" si="119">F3832+D3833-E3833</f>
        <v>55000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</row>
    <row r="3834" spans="1:26" ht="15.75" customHeight="1" x14ac:dyDescent="0.25">
      <c r="A3834" s="44" t="s">
        <v>1182</v>
      </c>
      <c r="B3834" s="23" t="s">
        <v>1299</v>
      </c>
      <c r="C3834" s="16" t="s">
        <v>1153</v>
      </c>
      <c r="D3834" s="16">
        <v>330000</v>
      </c>
      <c r="F3834" s="302">
        <f t="shared" si="119"/>
        <v>385000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</row>
    <row r="3835" spans="1:26" ht="15.75" customHeight="1" x14ac:dyDescent="0.25">
      <c r="A3835" s="44" t="s">
        <v>1970</v>
      </c>
      <c r="B3835" s="44" t="s">
        <v>590</v>
      </c>
      <c r="C3835" s="52" t="s">
        <v>188</v>
      </c>
      <c r="D3835" s="16"/>
      <c r="E3835" s="217">
        <v>11000</v>
      </c>
      <c r="F3835" s="302">
        <f t="shared" si="119"/>
        <v>374000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</row>
    <row r="3836" spans="1:26" ht="15.75" customHeight="1" x14ac:dyDescent="0.25">
      <c r="A3836" s="44" t="s">
        <v>1187</v>
      </c>
      <c r="B3836" s="44" t="s">
        <v>596</v>
      </c>
      <c r="C3836" s="52" t="s">
        <v>188</v>
      </c>
      <c r="E3836" s="217">
        <v>330000</v>
      </c>
      <c r="F3836" s="302">
        <f t="shared" si="119"/>
        <v>44000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</row>
    <row r="3837" spans="1:26" ht="15.75" customHeight="1" x14ac:dyDescent="0.25">
      <c r="A3837" s="44" t="s">
        <v>1482</v>
      </c>
      <c r="B3837" s="44" t="s">
        <v>680</v>
      </c>
      <c r="C3837" s="52" t="s">
        <v>188</v>
      </c>
      <c r="E3837" s="217">
        <v>22000</v>
      </c>
      <c r="F3837" s="302">
        <f t="shared" si="119"/>
        <v>22000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</row>
    <row r="3838" spans="1:26" ht="15.75" customHeight="1" x14ac:dyDescent="0.25">
      <c r="A3838" s="231">
        <v>43864</v>
      </c>
      <c r="B3838" s="44" t="s">
        <v>596</v>
      </c>
      <c r="C3838" s="52" t="s">
        <v>1971</v>
      </c>
      <c r="D3838" s="16">
        <v>250000</v>
      </c>
      <c r="E3838" s="217"/>
      <c r="F3838" s="302">
        <f t="shared" si="119"/>
        <v>272000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</row>
    <row r="3839" spans="1:26" ht="15.75" customHeight="1" x14ac:dyDescent="0.25">
      <c r="A3839" s="231">
        <v>43864</v>
      </c>
      <c r="B3839" s="23" t="s">
        <v>761</v>
      </c>
      <c r="C3839" s="16" t="s">
        <v>1972</v>
      </c>
      <c r="D3839" s="16">
        <v>25000</v>
      </c>
      <c r="E3839" s="217"/>
      <c r="F3839" s="302">
        <f t="shared" si="119"/>
        <v>297000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</row>
    <row r="3840" spans="1:26" ht="15.75" customHeight="1" x14ac:dyDescent="0.25">
      <c r="A3840" s="23" t="s">
        <v>1188</v>
      </c>
      <c r="B3840" s="23" t="s">
        <v>508</v>
      </c>
      <c r="C3840" s="16" t="s">
        <v>1153</v>
      </c>
      <c r="D3840" s="16"/>
      <c r="E3840" s="217">
        <v>11000</v>
      </c>
      <c r="F3840" s="302">
        <f t="shared" si="119"/>
        <v>286000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</row>
    <row r="3841" spans="1:26" ht="15.75" customHeight="1" x14ac:dyDescent="0.25">
      <c r="A3841" s="23" t="s">
        <v>1482</v>
      </c>
      <c r="B3841" s="23" t="s">
        <v>1155</v>
      </c>
      <c r="C3841" s="16" t="s">
        <v>1153</v>
      </c>
      <c r="D3841" s="16"/>
      <c r="E3841" s="217">
        <v>11000</v>
      </c>
      <c r="F3841" s="302">
        <f t="shared" si="119"/>
        <v>275000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</row>
    <row r="3842" spans="1:26" ht="15.75" customHeight="1" x14ac:dyDescent="0.25">
      <c r="A3842" s="23" t="s">
        <v>1197</v>
      </c>
      <c r="B3842" s="23" t="s">
        <v>1167</v>
      </c>
      <c r="C3842" s="16" t="s">
        <v>1153</v>
      </c>
      <c r="D3842" s="16"/>
      <c r="E3842" s="217">
        <v>55000</v>
      </c>
      <c r="F3842" s="302">
        <f t="shared" si="119"/>
        <v>220000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</row>
    <row r="3843" spans="1:26" ht="15.75" customHeight="1" x14ac:dyDescent="0.25">
      <c r="A3843" s="23" t="s">
        <v>1198</v>
      </c>
      <c r="B3843" s="23" t="s">
        <v>1299</v>
      </c>
      <c r="C3843" s="16" t="s">
        <v>1153</v>
      </c>
      <c r="D3843" s="16"/>
      <c r="E3843" s="217">
        <v>55000</v>
      </c>
      <c r="F3843" s="302">
        <f t="shared" si="119"/>
        <v>165000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</row>
    <row r="3844" spans="1:26" ht="15.75" customHeight="1" x14ac:dyDescent="0.25">
      <c r="A3844" s="225">
        <v>43872</v>
      </c>
      <c r="B3844" s="23" t="s">
        <v>593</v>
      </c>
      <c r="C3844" s="52" t="s">
        <v>188</v>
      </c>
      <c r="D3844" s="16"/>
      <c r="E3844" s="217">
        <v>55000</v>
      </c>
      <c r="F3844" s="302">
        <f t="shared" si="119"/>
        <v>110000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</row>
    <row r="3845" spans="1:26" ht="15.75" customHeight="1" x14ac:dyDescent="0.25">
      <c r="A3845" s="231">
        <v>44116</v>
      </c>
      <c r="B3845" s="44" t="s">
        <v>593</v>
      </c>
      <c r="C3845" s="52" t="s">
        <v>188</v>
      </c>
      <c r="E3845" s="217">
        <v>55000</v>
      </c>
      <c r="F3845" s="302">
        <f t="shared" si="119"/>
        <v>55000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</row>
    <row r="3846" spans="1:26" ht="15.75" customHeight="1" x14ac:dyDescent="0.25">
      <c r="A3846" s="23" t="s">
        <v>1201</v>
      </c>
      <c r="B3846" s="23" t="s">
        <v>1202</v>
      </c>
      <c r="C3846" s="16" t="s">
        <v>1153</v>
      </c>
      <c r="E3846" s="217">
        <v>55000</v>
      </c>
      <c r="F3846" s="302">
        <f t="shared" si="119"/>
        <v>0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</row>
    <row r="3847" spans="1:26" ht="15.75" customHeight="1" x14ac:dyDescent="0.25">
      <c r="A3847" s="44" t="s">
        <v>1948</v>
      </c>
      <c r="B3847" s="44" t="s">
        <v>596</v>
      </c>
      <c r="C3847" s="52" t="s">
        <v>1971</v>
      </c>
      <c r="D3847" s="16">
        <v>500000</v>
      </c>
      <c r="E3847" s="217"/>
      <c r="F3847" s="302">
        <f t="shared" si="119"/>
        <v>500000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</row>
    <row r="3848" spans="1:26" ht="15.75" customHeight="1" x14ac:dyDescent="0.25">
      <c r="A3848" s="23" t="s">
        <v>1948</v>
      </c>
      <c r="B3848" s="23" t="s">
        <v>761</v>
      </c>
      <c r="C3848" s="16" t="s">
        <v>1972</v>
      </c>
      <c r="D3848" s="302">
        <v>50000</v>
      </c>
      <c r="E3848" s="217"/>
      <c r="F3848" s="302">
        <f t="shared" si="119"/>
        <v>550000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</row>
    <row r="3849" spans="1:26" ht="15.75" customHeight="1" x14ac:dyDescent="0.25">
      <c r="A3849" s="44" t="s">
        <v>1973</v>
      </c>
      <c r="B3849" s="44" t="s">
        <v>590</v>
      </c>
      <c r="C3849" s="52" t="s">
        <v>1974</v>
      </c>
      <c r="D3849" s="302"/>
      <c r="E3849" s="217">
        <v>55000</v>
      </c>
      <c r="F3849" s="302">
        <f t="shared" si="119"/>
        <v>495000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</row>
    <row r="3850" spans="1:26" ht="15.75" customHeight="1" x14ac:dyDescent="0.25">
      <c r="A3850" s="44" t="s">
        <v>1975</v>
      </c>
      <c r="B3850" s="44" t="s">
        <v>593</v>
      </c>
      <c r="C3850" s="52" t="s">
        <v>1976</v>
      </c>
      <c r="D3850" s="302"/>
      <c r="E3850" s="217">
        <v>185000</v>
      </c>
      <c r="F3850" s="302">
        <f t="shared" si="119"/>
        <v>310000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</row>
    <row r="3851" spans="1:26" ht="15.75" customHeight="1" x14ac:dyDescent="0.25">
      <c r="A3851" s="44"/>
      <c r="B3851" s="44"/>
      <c r="C3851" s="52"/>
      <c r="D3851" s="302"/>
      <c r="E3851" s="217"/>
      <c r="F3851" s="302">
        <f t="shared" si="119"/>
        <v>310000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</row>
    <row r="3852" spans="1:26" ht="15.75" customHeight="1" x14ac:dyDescent="0.25">
      <c r="A3852" s="44"/>
      <c r="B3852" s="44"/>
      <c r="C3852" s="52"/>
      <c r="D3852" s="302"/>
      <c r="E3852" s="217"/>
      <c r="F3852" s="302">
        <f t="shared" si="119"/>
        <v>310000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</row>
    <row r="3853" spans="1:26" ht="15.75" customHeight="1" x14ac:dyDescent="0.25">
      <c r="A3853" s="44"/>
      <c r="B3853" s="44"/>
      <c r="C3853" s="52"/>
      <c r="D3853" s="302"/>
      <c r="E3853" s="217"/>
      <c r="F3853" s="302">
        <f t="shared" si="119"/>
        <v>310000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</row>
    <row r="3854" spans="1:26" ht="15.75" customHeight="1" x14ac:dyDescent="0.25">
      <c r="A3854" s="44"/>
      <c r="B3854" s="44"/>
      <c r="C3854" s="52"/>
      <c r="D3854" s="302"/>
      <c r="E3854" s="217"/>
      <c r="F3854" s="302">
        <f t="shared" si="119"/>
        <v>310000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</row>
    <row r="3855" spans="1:26" ht="15.75" customHeight="1" x14ac:dyDescent="0.25">
      <c r="A3855" s="44"/>
      <c r="B3855" s="44"/>
      <c r="C3855" s="52"/>
      <c r="D3855" s="226"/>
      <c r="E3855" s="217"/>
      <c r="F3855" s="302">
        <f t="shared" si="119"/>
        <v>310000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</row>
    <row r="3856" spans="1:26" ht="15.75" customHeight="1" x14ac:dyDescent="0.25">
      <c r="A3856" s="44"/>
      <c r="B3856" s="44"/>
      <c r="C3856" s="52"/>
      <c r="E3856" s="217"/>
      <c r="F3856" s="302">
        <f t="shared" si="119"/>
        <v>310000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</row>
    <row r="3857" spans="1:26" ht="15.75" customHeight="1" x14ac:dyDescent="0.25">
      <c r="A3857" s="263"/>
      <c r="B3857" s="263"/>
      <c r="C3857" s="226"/>
      <c r="D3857" s="16"/>
      <c r="E3857" s="217"/>
      <c r="F3857" s="302">
        <f t="shared" si="119"/>
        <v>310000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</row>
    <row r="3858" spans="1:26" ht="15.75" customHeight="1" x14ac:dyDescent="0.25">
      <c r="A3858" s="23"/>
      <c r="B3858" s="23"/>
      <c r="C3858" s="16"/>
      <c r="D3858" s="302">
        <f t="shared" ref="D3858:E3858" si="120">SUM(D3832:D3847)</f>
        <v>1160000</v>
      </c>
      <c r="E3858" s="217">
        <f t="shared" si="120"/>
        <v>660000</v>
      </c>
      <c r="F3858" s="16"/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</row>
    <row r="3859" spans="1:26" ht="15.75" customHeight="1" x14ac:dyDescent="0.25">
      <c r="A3859" s="23"/>
      <c r="B3859" s="23"/>
      <c r="C3859" s="16"/>
      <c r="D3859" s="16"/>
      <c r="E3859" s="222" t="s">
        <v>12</v>
      </c>
      <c r="F3859" s="305">
        <f>F3857</f>
        <v>310000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</row>
    <row r="3860" spans="1:26" ht="15.75" customHeight="1" x14ac:dyDescent="0.25">
      <c r="A3860" s="23"/>
      <c r="B3860" s="23"/>
      <c r="C3860" s="16"/>
      <c r="D3860" s="16"/>
      <c r="E3860" s="217"/>
      <c r="F3860" s="218"/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</row>
    <row r="3861" spans="1:26" ht="15.75" customHeight="1" x14ac:dyDescent="0.25">
      <c r="A3861" s="23"/>
      <c r="B3861" s="23"/>
      <c r="C3861" s="16"/>
      <c r="D3861" s="16"/>
      <c r="E3861" s="217"/>
      <c r="F3861" s="218"/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</row>
    <row r="3862" spans="1:26" ht="15.75" customHeight="1" x14ac:dyDescent="0.25">
      <c r="A3862" s="23"/>
      <c r="B3862" s="23"/>
      <c r="C3862" s="16"/>
      <c r="D3862" s="218" t="s">
        <v>1149</v>
      </c>
      <c r="E3862" s="217"/>
      <c r="F3862" s="16"/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</row>
    <row r="3863" spans="1:26" ht="15.75" customHeight="1" x14ac:dyDescent="0.25">
      <c r="A3863" s="23"/>
      <c r="B3863" s="23"/>
      <c r="C3863" s="218" t="s">
        <v>1146</v>
      </c>
      <c r="D3863" s="221" t="s">
        <v>552</v>
      </c>
      <c r="E3863" s="217"/>
      <c r="F3863" s="16"/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</row>
    <row r="3864" spans="1:26" ht="15.75" customHeight="1" x14ac:dyDescent="0.25">
      <c r="A3864" s="219" t="s">
        <v>1147</v>
      </c>
      <c r="B3864" s="23" t="s">
        <v>1977</v>
      </c>
      <c r="C3864" s="218" t="s">
        <v>1978</v>
      </c>
      <c r="D3864" s="226"/>
      <c r="E3864" s="222" t="s">
        <v>1353</v>
      </c>
      <c r="F3864" s="16"/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</row>
    <row r="3865" spans="1:26" ht="15.75" customHeight="1" x14ac:dyDescent="0.25">
      <c r="A3865" s="219" t="s">
        <v>549</v>
      </c>
      <c r="B3865" s="219" t="s">
        <v>550</v>
      </c>
      <c r="C3865" s="221" t="s">
        <v>551</v>
      </c>
      <c r="D3865" s="157"/>
      <c r="E3865" s="222" t="s">
        <v>553</v>
      </c>
      <c r="F3865" s="221" t="s">
        <v>554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</row>
    <row r="3866" spans="1:26" ht="15.75" customHeight="1" x14ac:dyDescent="0.25">
      <c r="A3866" s="231">
        <v>43778</v>
      </c>
      <c r="B3866" s="44" t="s">
        <v>1299</v>
      </c>
      <c r="C3866" s="52" t="s">
        <v>1979</v>
      </c>
      <c r="D3866" s="16">
        <v>300000</v>
      </c>
      <c r="E3866" s="217"/>
      <c r="F3866" s="302">
        <v>300000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</row>
    <row r="3867" spans="1:26" ht="15.75" customHeight="1" x14ac:dyDescent="0.25">
      <c r="A3867" s="231">
        <v>43778</v>
      </c>
      <c r="B3867" s="23" t="s">
        <v>1299</v>
      </c>
      <c r="C3867" s="16" t="s">
        <v>1219</v>
      </c>
      <c r="D3867" s="16">
        <v>30000</v>
      </c>
      <c r="E3867" s="217"/>
      <c r="F3867" s="302">
        <f t="shared" ref="F3867:F3926" si="121">F3866+D3867-E3867</f>
        <v>330000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</row>
    <row r="3868" spans="1:26" ht="15.75" customHeight="1" x14ac:dyDescent="0.25">
      <c r="A3868" s="44" t="s">
        <v>1183</v>
      </c>
      <c r="B3868" s="23" t="s">
        <v>1184</v>
      </c>
      <c r="C3868" s="16" t="s">
        <v>1153</v>
      </c>
      <c r="D3868" s="16"/>
      <c r="E3868" s="217">
        <v>27500</v>
      </c>
      <c r="F3868" s="302">
        <f t="shared" si="121"/>
        <v>302500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</row>
    <row r="3869" spans="1:26" ht="15.75" customHeight="1" x14ac:dyDescent="0.25">
      <c r="A3869" s="23" t="s">
        <v>1185</v>
      </c>
      <c r="B3869" s="23" t="s">
        <v>1186</v>
      </c>
      <c r="C3869" s="16" t="s">
        <v>1153</v>
      </c>
      <c r="D3869" s="16"/>
      <c r="E3869" s="217">
        <v>27500</v>
      </c>
      <c r="F3869" s="302">
        <f t="shared" si="121"/>
        <v>275000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</row>
    <row r="3870" spans="1:26" ht="15.75" customHeight="1" x14ac:dyDescent="0.25">
      <c r="A3870" s="23" t="s">
        <v>1234</v>
      </c>
      <c r="B3870" s="23" t="s">
        <v>1202</v>
      </c>
      <c r="C3870" s="16" t="s">
        <v>1153</v>
      </c>
      <c r="D3870" s="16"/>
      <c r="E3870" s="217">
        <v>27500</v>
      </c>
      <c r="F3870" s="302">
        <f t="shared" si="121"/>
        <v>247500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</row>
    <row r="3871" spans="1:26" ht="15.75" customHeight="1" x14ac:dyDescent="0.25">
      <c r="A3871" s="23" t="s">
        <v>1482</v>
      </c>
      <c r="B3871" s="23" t="s">
        <v>1155</v>
      </c>
      <c r="C3871" s="16" t="s">
        <v>1153</v>
      </c>
      <c r="D3871" s="16"/>
      <c r="E3871" s="217">
        <v>27500</v>
      </c>
      <c r="F3871" s="302">
        <f t="shared" si="121"/>
        <v>220000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</row>
    <row r="3872" spans="1:26" ht="15.75" customHeight="1" x14ac:dyDescent="0.25">
      <c r="A3872" s="23" t="s">
        <v>1188</v>
      </c>
      <c r="B3872" s="23" t="s">
        <v>1152</v>
      </c>
      <c r="C3872" s="16" t="s">
        <v>1153</v>
      </c>
      <c r="D3872" s="16"/>
      <c r="E3872" s="217">
        <v>27500</v>
      </c>
      <c r="F3872" s="302">
        <f t="shared" si="121"/>
        <v>192500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</row>
    <row r="3873" spans="1:26" ht="15.75" customHeight="1" x14ac:dyDescent="0.25">
      <c r="A3873" s="23" t="s">
        <v>1190</v>
      </c>
      <c r="B3873" s="23" t="s">
        <v>1157</v>
      </c>
      <c r="C3873" s="16" t="s">
        <v>1153</v>
      </c>
      <c r="D3873" s="16"/>
      <c r="E3873" s="217">
        <v>27500</v>
      </c>
      <c r="F3873" s="302">
        <f t="shared" si="121"/>
        <v>165000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</row>
    <row r="3874" spans="1:26" ht="15.75" customHeight="1" x14ac:dyDescent="0.25">
      <c r="A3874" s="23" t="s">
        <v>1191</v>
      </c>
      <c r="B3874" s="23" t="s">
        <v>1159</v>
      </c>
      <c r="C3874" s="16" t="s">
        <v>1153</v>
      </c>
      <c r="D3874" s="16"/>
      <c r="E3874" s="217">
        <v>27500</v>
      </c>
      <c r="F3874" s="302">
        <f t="shared" si="121"/>
        <v>137500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</row>
    <row r="3875" spans="1:26" ht="15.75" customHeight="1" x14ac:dyDescent="0.25">
      <c r="A3875" s="23" t="s">
        <v>1192</v>
      </c>
      <c r="B3875" s="23" t="s">
        <v>1161</v>
      </c>
      <c r="C3875" s="16" t="s">
        <v>1153</v>
      </c>
      <c r="D3875" s="16"/>
      <c r="E3875" s="217">
        <v>27500</v>
      </c>
      <c r="F3875" s="302">
        <f t="shared" si="121"/>
        <v>110000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</row>
    <row r="3876" spans="1:26" ht="15.75" customHeight="1" x14ac:dyDescent="0.25">
      <c r="A3876" s="23" t="s">
        <v>1193</v>
      </c>
      <c r="B3876" s="23" t="s">
        <v>1163</v>
      </c>
      <c r="C3876" s="16" t="s">
        <v>1153</v>
      </c>
      <c r="D3876" s="16"/>
      <c r="E3876" s="217">
        <v>27500</v>
      </c>
      <c r="F3876" s="302">
        <f t="shared" si="121"/>
        <v>82500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</row>
    <row r="3877" spans="1:26" ht="15.75" customHeight="1" x14ac:dyDescent="0.25">
      <c r="A3877" s="23" t="s">
        <v>1195</v>
      </c>
      <c r="B3877" s="23" t="s">
        <v>1165</v>
      </c>
      <c r="C3877" s="16" t="s">
        <v>1153</v>
      </c>
      <c r="D3877" s="16"/>
      <c r="E3877" s="217">
        <v>27500</v>
      </c>
      <c r="F3877" s="302">
        <f t="shared" si="121"/>
        <v>55000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</row>
    <row r="3878" spans="1:26" ht="15.75" customHeight="1" x14ac:dyDescent="0.25">
      <c r="A3878" s="23" t="s">
        <v>1197</v>
      </c>
      <c r="B3878" s="23" t="s">
        <v>1167</v>
      </c>
      <c r="C3878" s="16" t="s">
        <v>1153</v>
      </c>
      <c r="D3878" s="16"/>
      <c r="E3878" s="217">
        <v>27500</v>
      </c>
      <c r="F3878" s="302">
        <f t="shared" si="121"/>
        <v>27500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</row>
    <row r="3879" spans="1:26" ht="15.75" customHeight="1" x14ac:dyDescent="0.25">
      <c r="A3879" s="23" t="s">
        <v>1198</v>
      </c>
      <c r="B3879" s="23" t="s">
        <v>1299</v>
      </c>
      <c r="C3879" s="16" t="s">
        <v>1153</v>
      </c>
      <c r="D3879" s="157"/>
      <c r="E3879" s="217">
        <v>27500</v>
      </c>
      <c r="F3879" s="302">
        <f t="shared" si="121"/>
        <v>0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</row>
    <row r="3880" spans="1:26" ht="15.75" customHeight="1" x14ac:dyDescent="0.25">
      <c r="A3880" s="23" t="s">
        <v>1199</v>
      </c>
      <c r="B3880" s="23" t="s">
        <v>1184</v>
      </c>
      <c r="C3880" s="16" t="s">
        <v>1153</v>
      </c>
      <c r="D3880" s="157"/>
      <c r="E3880" s="217">
        <v>36666.67</v>
      </c>
      <c r="F3880" s="302">
        <f t="shared" si="121"/>
        <v>-36666.67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</row>
    <row r="3881" spans="1:26" ht="15.75" customHeight="1" x14ac:dyDescent="0.25">
      <c r="A3881" s="44" t="s">
        <v>1817</v>
      </c>
      <c r="B3881" s="44" t="s">
        <v>593</v>
      </c>
      <c r="C3881" s="52" t="s">
        <v>1980</v>
      </c>
      <c r="D3881" s="16">
        <v>400000</v>
      </c>
      <c r="E3881" s="217"/>
      <c r="F3881" s="302">
        <f t="shared" si="121"/>
        <v>363333.33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</row>
    <row r="3882" spans="1:26" ht="15.75" customHeight="1" x14ac:dyDescent="0.25">
      <c r="A3882" s="23" t="s">
        <v>1817</v>
      </c>
      <c r="B3882" s="23" t="s">
        <v>761</v>
      </c>
      <c r="C3882" s="16" t="s">
        <v>1219</v>
      </c>
      <c r="D3882" s="16">
        <v>40000</v>
      </c>
      <c r="E3882" s="217"/>
      <c r="F3882" s="302">
        <f t="shared" si="121"/>
        <v>403333.33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</row>
    <row r="3883" spans="1:26" ht="15.75" customHeight="1" x14ac:dyDescent="0.25">
      <c r="A3883" s="225">
        <v>44053</v>
      </c>
      <c r="B3883" s="44" t="s">
        <v>593</v>
      </c>
      <c r="C3883" s="52" t="s">
        <v>882</v>
      </c>
      <c r="D3883" s="16">
        <v>58000</v>
      </c>
      <c r="E3883" s="217"/>
      <c r="F3883" s="302">
        <f t="shared" si="121"/>
        <v>461333.33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</row>
    <row r="3884" spans="1:26" ht="15.75" customHeight="1" x14ac:dyDescent="0.25">
      <c r="A3884" s="231">
        <v>44053</v>
      </c>
      <c r="B3884" s="23" t="s">
        <v>761</v>
      </c>
      <c r="C3884" s="16" t="s">
        <v>1219</v>
      </c>
      <c r="D3884" s="16">
        <v>2900</v>
      </c>
      <c r="E3884" s="217"/>
      <c r="F3884" s="302">
        <f t="shared" si="121"/>
        <v>464233.33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</row>
    <row r="3885" spans="1:26" ht="15.75" customHeight="1" x14ac:dyDescent="0.25">
      <c r="A3885" s="23" t="s">
        <v>1200</v>
      </c>
      <c r="B3885" s="23" t="s">
        <v>1186</v>
      </c>
      <c r="C3885" s="16" t="s">
        <v>1153</v>
      </c>
      <c r="D3885" s="16"/>
      <c r="E3885" s="217">
        <v>36666.67</v>
      </c>
      <c r="F3885" s="302">
        <f t="shared" si="121"/>
        <v>427566.66000000003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</row>
    <row r="3886" spans="1:26" ht="15.75" customHeight="1" x14ac:dyDescent="0.25">
      <c r="A3886" s="23" t="s">
        <v>1201</v>
      </c>
      <c r="B3886" s="23" t="s">
        <v>1202</v>
      </c>
      <c r="C3886" s="16" t="s">
        <v>1153</v>
      </c>
      <c r="D3886" s="16"/>
      <c r="E3886" s="217">
        <v>36666.67</v>
      </c>
      <c r="F3886" s="302">
        <f t="shared" si="121"/>
        <v>390899.99000000005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</row>
    <row r="3887" spans="1:26" ht="15.75" customHeight="1" x14ac:dyDescent="0.25">
      <c r="A3887" s="23" t="s">
        <v>1203</v>
      </c>
      <c r="B3887" s="23" t="s">
        <v>1203</v>
      </c>
      <c r="C3887" s="16" t="s">
        <v>1153</v>
      </c>
      <c r="D3887" s="16"/>
      <c r="E3887" s="217">
        <v>36666.67</v>
      </c>
      <c r="F3887" s="302">
        <f t="shared" si="121"/>
        <v>354233.32000000007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</row>
    <row r="3888" spans="1:26" ht="15.75" customHeight="1" x14ac:dyDescent="0.25">
      <c r="A3888" s="23" t="s">
        <v>1204</v>
      </c>
      <c r="B3888" s="23" t="s">
        <v>1204</v>
      </c>
      <c r="C3888" s="16" t="s">
        <v>1153</v>
      </c>
      <c r="D3888" s="16"/>
      <c r="E3888" s="217">
        <v>36666.67</v>
      </c>
      <c r="F3888" s="302">
        <f t="shared" si="121"/>
        <v>317566.65000000008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</row>
    <row r="3889" spans="1:26" ht="15.75" customHeight="1" x14ac:dyDescent="0.25">
      <c r="A3889" s="23" t="s">
        <v>1205</v>
      </c>
      <c r="B3889" s="23" t="s">
        <v>1205</v>
      </c>
      <c r="C3889" s="16" t="s">
        <v>1153</v>
      </c>
      <c r="D3889" s="16"/>
      <c r="E3889" s="217">
        <v>36666.67</v>
      </c>
      <c r="F3889" s="302">
        <f t="shared" si="121"/>
        <v>280899.9800000001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</row>
    <row r="3890" spans="1:26" ht="15.75" customHeight="1" x14ac:dyDescent="0.25">
      <c r="A3890" s="23" t="s">
        <v>1206</v>
      </c>
      <c r="B3890" s="23" t="s">
        <v>1206</v>
      </c>
      <c r="C3890" s="16" t="s">
        <v>1153</v>
      </c>
      <c r="D3890" s="16"/>
      <c r="E3890" s="217">
        <v>36666.67</v>
      </c>
      <c r="F3890" s="302">
        <f t="shared" si="121"/>
        <v>244233.31000000011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</row>
    <row r="3891" spans="1:26" ht="15.75" customHeight="1" x14ac:dyDescent="0.25">
      <c r="A3891" s="23" t="s">
        <v>1207</v>
      </c>
      <c r="B3891" s="23" t="s">
        <v>1207</v>
      </c>
      <c r="C3891" s="16" t="s">
        <v>1153</v>
      </c>
      <c r="D3891" s="16"/>
      <c r="E3891" s="217">
        <v>36666.67</v>
      </c>
      <c r="F3891" s="302">
        <f t="shared" si="121"/>
        <v>207566.64000000013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</row>
    <row r="3892" spans="1:26" ht="15.75" customHeight="1" x14ac:dyDescent="0.25">
      <c r="A3892" s="23" t="s">
        <v>1208</v>
      </c>
      <c r="B3892" s="23" t="s">
        <v>1208</v>
      </c>
      <c r="C3892" s="16" t="s">
        <v>1153</v>
      </c>
      <c r="D3892" s="16"/>
      <c r="E3892" s="217">
        <v>36666.67</v>
      </c>
      <c r="F3892" s="302">
        <f t="shared" si="121"/>
        <v>170899.97000000015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</row>
    <row r="3893" spans="1:26" ht="15.75" customHeight="1" x14ac:dyDescent="0.25">
      <c r="A3893" s="23" t="s">
        <v>1209</v>
      </c>
      <c r="B3893" s="23" t="s">
        <v>1209</v>
      </c>
      <c r="C3893" s="16" t="s">
        <v>1153</v>
      </c>
      <c r="D3893" s="16"/>
      <c r="E3893" s="217">
        <v>36666.67</v>
      </c>
      <c r="F3893" s="302">
        <f t="shared" si="121"/>
        <v>134233.30000000016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</row>
    <row r="3894" spans="1:26" ht="15.75" customHeight="1" x14ac:dyDescent="0.25">
      <c r="A3894" s="23" t="s">
        <v>1210</v>
      </c>
      <c r="B3894" s="23" t="s">
        <v>1210</v>
      </c>
      <c r="C3894" s="16" t="s">
        <v>1153</v>
      </c>
      <c r="D3894" s="157"/>
      <c r="E3894" s="217">
        <v>36666.67</v>
      </c>
      <c r="F3894" s="302">
        <f t="shared" si="121"/>
        <v>97566.630000000165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</row>
    <row r="3895" spans="1:26" ht="15.75" customHeight="1" x14ac:dyDescent="0.25">
      <c r="A3895" s="23" t="s">
        <v>1211</v>
      </c>
      <c r="B3895" s="23" t="s">
        <v>1211</v>
      </c>
      <c r="C3895" s="16" t="s">
        <v>1153</v>
      </c>
      <c r="D3895" s="226"/>
      <c r="E3895" s="217">
        <v>36666.67</v>
      </c>
      <c r="F3895" s="302">
        <f t="shared" si="121"/>
        <v>60899.960000000166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</row>
    <row r="3896" spans="1:26" ht="15.75" customHeight="1" x14ac:dyDescent="0.25">
      <c r="A3896" s="225">
        <v>44357</v>
      </c>
      <c r="B3896" s="44" t="s">
        <v>593</v>
      </c>
      <c r="C3896" s="52" t="s">
        <v>882</v>
      </c>
      <c r="D3896" s="16">
        <v>300000</v>
      </c>
      <c r="E3896" s="217"/>
      <c r="F3896" s="302">
        <f t="shared" si="121"/>
        <v>360899.9600000002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</row>
    <row r="3897" spans="1:26" ht="15.75" customHeight="1" x14ac:dyDescent="0.25">
      <c r="A3897" s="225">
        <v>44357</v>
      </c>
      <c r="B3897" s="23" t="s">
        <v>761</v>
      </c>
      <c r="C3897" s="16" t="s">
        <v>1219</v>
      </c>
      <c r="D3897" s="16">
        <v>30000</v>
      </c>
      <c r="E3897" s="217"/>
      <c r="F3897" s="302">
        <f t="shared" si="121"/>
        <v>390899.9600000002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</row>
    <row r="3898" spans="1:26" ht="15.75" customHeight="1" x14ac:dyDescent="0.25">
      <c r="A3898" s="44" t="s">
        <v>1981</v>
      </c>
      <c r="B3898" s="44" t="s">
        <v>593</v>
      </c>
      <c r="C3898" s="52" t="s">
        <v>808</v>
      </c>
      <c r="D3898" s="16">
        <v>200000</v>
      </c>
      <c r="E3898" s="217"/>
      <c r="F3898" s="302">
        <f t="shared" si="121"/>
        <v>590899.9600000002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</row>
    <row r="3899" spans="1:26" ht="15.75" customHeight="1" x14ac:dyDescent="0.25">
      <c r="A3899" s="23" t="s">
        <v>1981</v>
      </c>
      <c r="B3899" s="23" t="s">
        <v>761</v>
      </c>
      <c r="C3899" s="16" t="s">
        <v>1982</v>
      </c>
      <c r="D3899" s="16">
        <v>20000</v>
      </c>
      <c r="E3899" s="217"/>
      <c r="F3899" s="302">
        <f t="shared" si="121"/>
        <v>610899.9600000002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</row>
    <row r="3900" spans="1:26" ht="15.75" customHeight="1" x14ac:dyDescent="0.25">
      <c r="A3900" s="217" t="s">
        <v>1212</v>
      </c>
      <c r="B3900" s="217" t="s">
        <v>1212</v>
      </c>
      <c r="C3900" s="16" t="s">
        <v>1153</v>
      </c>
      <c r="D3900" s="16"/>
      <c r="E3900" s="217">
        <v>27500</v>
      </c>
      <c r="F3900" s="302">
        <f t="shared" si="121"/>
        <v>583399.9600000002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</row>
    <row r="3901" spans="1:26" ht="15.75" customHeight="1" x14ac:dyDescent="0.25">
      <c r="A3901" s="23" t="s">
        <v>1525</v>
      </c>
      <c r="B3901" s="23" t="s">
        <v>1525</v>
      </c>
      <c r="C3901" s="16" t="s">
        <v>1153</v>
      </c>
      <c r="D3901" s="16"/>
      <c r="E3901" s="217">
        <v>27500</v>
      </c>
      <c r="F3901" s="302">
        <f t="shared" si="121"/>
        <v>555899.9600000002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</row>
    <row r="3902" spans="1:26" ht="15.75" customHeight="1" x14ac:dyDescent="0.25">
      <c r="A3902" s="278">
        <v>44916</v>
      </c>
      <c r="B3902" s="278">
        <v>44916</v>
      </c>
      <c r="C3902" s="16" t="s">
        <v>1153</v>
      </c>
      <c r="D3902" s="16"/>
      <c r="E3902" s="217">
        <v>27500</v>
      </c>
      <c r="F3902" s="302">
        <f t="shared" si="121"/>
        <v>528399.9600000002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</row>
    <row r="3903" spans="1:26" ht="15.75" customHeight="1" x14ac:dyDescent="0.25">
      <c r="A3903" s="241">
        <v>44806</v>
      </c>
      <c r="B3903" s="31" t="s">
        <v>593</v>
      </c>
      <c r="C3903" s="58" t="s">
        <v>808</v>
      </c>
      <c r="D3903" s="302"/>
      <c r="E3903" s="230">
        <v>30000</v>
      </c>
      <c r="F3903" s="302">
        <f t="shared" si="121"/>
        <v>498399.9600000002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</row>
    <row r="3904" spans="1:26" ht="15.75" customHeight="1" x14ac:dyDescent="0.25">
      <c r="A3904" s="241">
        <v>44776</v>
      </c>
      <c r="B3904" s="31" t="s">
        <v>590</v>
      </c>
      <c r="C3904" s="58" t="s">
        <v>834</v>
      </c>
      <c r="D3904" s="302"/>
      <c r="E3904" s="230">
        <v>20000</v>
      </c>
      <c r="F3904" s="302">
        <f t="shared" si="121"/>
        <v>478399.9600000002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</row>
    <row r="3905" spans="1:26" ht="15.75" customHeight="1" x14ac:dyDescent="0.25">
      <c r="A3905" s="31" t="s">
        <v>856</v>
      </c>
      <c r="B3905" s="31" t="s">
        <v>593</v>
      </c>
      <c r="C3905" s="58" t="s">
        <v>808</v>
      </c>
      <c r="D3905" s="302"/>
      <c r="E3905" s="230">
        <v>20000</v>
      </c>
      <c r="F3905" s="302">
        <f t="shared" si="121"/>
        <v>458399.9600000002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</row>
    <row r="3906" spans="1:26" ht="15.75" customHeight="1" x14ac:dyDescent="0.25">
      <c r="A3906" s="223">
        <v>44583</v>
      </c>
      <c r="B3906" s="223">
        <v>44583</v>
      </c>
      <c r="C3906" s="16" t="s">
        <v>1153</v>
      </c>
      <c r="D3906" s="302"/>
      <c r="E3906" s="230">
        <v>27500</v>
      </c>
      <c r="F3906" s="302">
        <f t="shared" si="121"/>
        <v>430899.9600000002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</row>
    <row r="3907" spans="1:26" ht="15.75" customHeight="1" x14ac:dyDescent="0.25">
      <c r="A3907" s="223">
        <v>44614</v>
      </c>
      <c r="B3907" s="223">
        <v>44614</v>
      </c>
      <c r="C3907" s="16" t="s">
        <v>1153</v>
      </c>
      <c r="D3907" s="302"/>
      <c r="E3907" s="230">
        <v>27500</v>
      </c>
      <c r="F3907" s="302">
        <f t="shared" si="121"/>
        <v>403399.9600000002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</row>
    <row r="3908" spans="1:26" ht="15.75" customHeight="1" x14ac:dyDescent="0.25">
      <c r="A3908" s="223">
        <v>44642</v>
      </c>
      <c r="B3908" s="223">
        <v>44642</v>
      </c>
      <c r="C3908" s="16" t="s">
        <v>1153</v>
      </c>
      <c r="D3908" s="302"/>
      <c r="E3908" s="230">
        <v>27500</v>
      </c>
      <c r="F3908" s="302">
        <f t="shared" si="121"/>
        <v>375899.9600000002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</row>
    <row r="3909" spans="1:26" ht="15.75" customHeight="1" x14ac:dyDescent="0.25">
      <c r="A3909" s="223">
        <v>44673</v>
      </c>
      <c r="B3909" s="223">
        <v>44673</v>
      </c>
      <c r="C3909" s="16" t="s">
        <v>1153</v>
      </c>
      <c r="D3909" s="302"/>
      <c r="E3909" s="230">
        <v>27500</v>
      </c>
      <c r="F3909" s="302">
        <f t="shared" si="121"/>
        <v>348399.9600000002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</row>
    <row r="3910" spans="1:26" ht="15.75" customHeight="1" x14ac:dyDescent="0.25">
      <c r="A3910" s="228">
        <v>44682</v>
      </c>
      <c r="B3910" s="228">
        <v>44682</v>
      </c>
      <c r="C3910" s="16" t="s">
        <v>1153</v>
      </c>
      <c r="D3910" s="302"/>
      <c r="E3910" s="224">
        <v>27500</v>
      </c>
      <c r="F3910" s="302">
        <f t="shared" si="121"/>
        <v>320899.9600000002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</row>
    <row r="3911" spans="1:26" ht="15.75" customHeight="1" x14ac:dyDescent="0.25">
      <c r="A3911" s="228">
        <v>44713</v>
      </c>
      <c r="B3911" s="228">
        <v>44713</v>
      </c>
      <c r="C3911" s="16" t="s">
        <v>1153</v>
      </c>
      <c r="D3911" s="302"/>
      <c r="E3911" s="224">
        <v>27500</v>
      </c>
      <c r="F3911" s="302">
        <f t="shared" si="121"/>
        <v>293399.9600000002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</row>
    <row r="3912" spans="1:26" ht="15.75" customHeight="1" x14ac:dyDescent="0.25">
      <c r="A3912" s="228">
        <v>44743</v>
      </c>
      <c r="B3912" s="228">
        <v>44743</v>
      </c>
      <c r="C3912" s="16" t="s">
        <v>1153</v>
      </c>
      <c r="D3912" s="16"/>
      <c r="E3912" s="224">
        <v>27500</v>
      </c>
      <c r="F3912" s="302">
        <f t="shared" si="121"/>
        <v>265899.9600000002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</row>
    <row r="3913" spans="1:26" ht="15.75" customHeight="1" x14ac:dyDescent="0.25">
      <c r="A3913" s="250">
        <v>44774</v>
      </c>
      <c r="B3913" s="250">
        <v>44774</v>
      </c>
      <c r="C3913" s="16" t="s">
        <v>1153</v>
      </c>
      <c r="D3913" s="16"/>
      <c r="E3913" s="224">
        <v>27500</v>
      </c>
      <c r="F3913" s="302">
        <f t="shared" si="121"/>
        <v>238399.9600000002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</row>
    <row r="3914" spans="1:26" ht="15.75" customHeight="1" x14ac:dyDescent="0.25">
      <c r="A3914" s="40" t="s">
        <v>1002</v>
      </c>
      <c r="B3914" s="64" t="s">
        <v>596</v>
      </c>
      <c r="C3914" s="64" t="s">
        <v>882</v>
      </c>
      <c r="D3914" s="43">
        <v>500000</v>
      </c>
      <c r="E3914" s="217"/>
      <c r="F3914" s="302">
        <f t="shared" si="121"/>
        <v>738399.9600000002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</row>
    <row r="3915" spans="1:26" ht="15.75" customHeight="1" x14ac:dyDescent="0.25">
      <c r="A3915" s="40" t="s">
        <v>1002</v>
      </c>
      <c r="B3915" s="23" t="s">
        <v>761</v>
      </c>
      <c r="C3915" s="43" t="s">
        <v>1983</v>
      </c>
      <c r="D3915" s="43">
        <v>50000</v>
      </c>
      <c r="E3915" s="217"/>
      <c r="F3915" s="302">
        <f t="shared" si="121"/>
        <v>788399.9600000002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</row>
    <row r="3916" spans="1:26" ht="15.75" customHeight="1" x14ac:dyDescent="0.25">
      <c r="A3916" s="125">
        <v>44904</v>
      </c>
      <c r="B3916" s="64" t="s">
        <v>704</v>
      </c>
      <c r="C3916" s="64" t="s">
        <v>1016</v>
      </c>
      <c r="D3916" s="16"/>
      <c r="E3916" s="230">
        <v>100000</v>
      </c>
      <c r="F3916" s="302">
        <f t="shared" si="121"/>
        <v>688399.9600000002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</row>
    <row r="3917" spans="1:26" ht="15.75" customHeight="1" x14ac:dyDescent="0.25">
      <c r="A3917" s="252">
        <v>44795</v>
      </c>
      <c r="B3917" s="252">
        <v>44795</v>
      </c>
      <c r="C3917" s="16" t="s">
        <v>1153</v>
      </c>
      <c r="D3917" s="16"/>
      <c r="E3917" s="224">
        <v>27500</v>
      </c>
      <c r="F3917" s="302">
        <f t="shared" si="121"/>
        <v>660899.9600000002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</row>
    <row r="3918" spans="1:26" ht="15.75" customHeight="1" x14ac:dyDescent="0.25">
      <c r="A3918" s="251">
        <v>44826</v>
      </c>
      <c r="B3918" s="251">
        <v>44826</v>
      </c>
      <c r="C3918" s="16" t="s">
        <v>1153</v>
      </c>
      <c r="D3918" s="16"/>
      <c r="E3918" s="224">
        <v>45833.33</v>
      </c>
      <c r="F3918" s="302">
        <f t="shared" si="121"/>
        <v>615066.63000000024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</row>
    <row r="3919" spans="1:26" ht="15.75" customHeight="1" x14ac:dyDescent="0.25">
      <c r="A3919" s="251">
        <v>44856</v>
      </c>
      <c r="B3919" s="251">
        <v>44856</v>
      </c>
      <c r="C3919" s="16" t="s">
        <v>1153</v>
      </c>
      <c r="D3919" s="16"/>
      <c r="E3919" s="224">
        <v>45833.33</v>
      </c>
      <c r="F3919" s="302">
        <f t="shared" si="121"/>
        <v>569233.30000000028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</row>
    <row r="3920" spans="1:26" ht="15.75" customHeight="1" x14ac:dyDescent="0.25">
      <c r="A3920" s="40" t="s">
        <v>1088</v>
      </c>
      <c r="B3920" s="64" t="s">
        <v>593</v>
      </c>
      <c r="C3920" s="64" t="s">
        <v>882</v>
      </c>
      <c r="D3920" s="43">
        <v>150000</v>
      </c>
      <c r="E3920" s="224"/>
      <c r="F3920" s="302">
        <f t="shared" si="121"/>
        <v>719233.30000000028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</row>
    <row r="3921" spans="1:26" ht="15.75" customHeight="1" x14ac:dyDescent="0.25">
      <c r="A3921" s="240" t="s">
        <v>1088</v>
      </c>
      <c r="B3921" s="23" t="s">
        <v>761</v>
      </c>
      <c r="C3921" s="43" t="s">
        <v>1983</v>
      </c>
      <c r="D3921" s="43">
        <v>15000</v>
      </c>
      <c r="E3921" s="224"/>
      <c r="F3921" s="302">
        <f t="shared" si="121"/>
        <v>734233.30000000028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</row>
    <row r="3922" spans="1:26" ht="15.75" customHeight="1" x14ac:dyDescent="0.25">
      <c r="A3922" s="251">
        <v>44887</v>
      </c>
      <c r="B3922" s="251">
        <v>44887</v>
      </c>
      <c r="C3922" s="16" t="s">
        <v>1153</v>
      </c>
      <c r="D3922" s="16"/>
      <c r="E3922" s="224">
        <v>45833.33</v>
      </c>
      <c r="F3922" s="302">
        <f t="shared" si="121"/>
        <v>688399.97000000032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</row>
    <row r="3923" spans="1:26" ht="15.75" customHeight="1" x14ac:dyDescent="0.25">
      <c r="A3923" s="252">
        <v>44917</v>
      </c>
      <c r="B3923" s="252">
        <v>44917</v>
      </c>
      <c r="C3923" s="16" t="s">
        <v>1153</v>
      </c>
      <c r="D3923" s="16"/>
      <c r="E3923" s="230">
        <v>45833.33</v>
      </c>
      <c r="F3923" s="302">
        <f t="shared" si="121"/>
        <v>642566.64000000036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</row>
    <row r="3924" spans="1:26" ht="15.75" customHeight="1" x14ac:dyDescent="0.25">
      <c r="A3924" s="259"/>
      <c r="B3924" s="259"/>
      <c r="C3924" s="259"/>
      <c r="D3924" s="16"/>
      <c r="E3924" s="217"/>
      <c r="F3924" s="302">
        <f t="shared" si="121"/>
        <v>642566.64000000036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</row>
    <row r="3925" spans="1:26" ht="15.75" customHeight="1" x14ac:dyDescent="0.25">
      <c r="A3925" s="228"/>
      <c r="B3925" s="228"/>
      <c r="C3925" s="16"/>
      <c r="D3925" s="16"/>
      <c r="E3925" s="217"/>
      <c r="F3925" s="302">
        <f t="shared" si="121"/>
        <v>642566.64000000036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</row>
    <row r="3926" spans="1:26" ht="15.75" customHeight="1" x14ac:dyDescent="0.25">
      <c r="A3926" s="259"/>
      <c r="B3926" s="259"/>
      <c r="C3926" s="259"/>
      <c r="D3926" s="16"/>
      <c r="E3926" s="217"/>
      <c r="F3926" s="302">
        <f t="shared" si="121"/>
        <v>642566.64000000036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</row>
    <row r="3927" spans="1:26" ht="15.75" customHeight="1" x14ac:dyDescent="0.25">
      <c r="A3927" s="263"/>
      <c r="B3927" s="263"/>
      <c r="C3927" s="226"/>
      <c r="D3927" s="16"/>
      <c r="E3927" s="217"/>
      <c r="F3927" s="16"/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</row>
    <row r="3928" spans="1:26" ht="15.75" customHeight="1" x14ac:dyDescent="0.25">
      <c r="A3928" s="23"/>
      <c r="B3928" s="23"/>
      <c r="C3928" s="16"/>
      <c r="D3928" s="16"/>
      <c r="E3928" s="222" t="s">
        <v>12</v>
      </c>
      <c r="F3928" s="305">
        <f>F3926</f>
        <v>642566.64000000036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</row>
    <row r="3929" spans="1:26" ht="15.75" customHeight="1" x14ac:dyDescent="0.25">
      <c r="A3929" s="23"/>
      <c r="B3929" s="23"/>
      <c r="C3929" s="16"/>
      <c r="D3929" s="16"/>
      <c r="E3929" s="217"/>
      <c r="F3929" s="16"/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</row>
    <row r="3930" spans="1:26" ht="15.75" customHeight="1" x14ac:dyDescent="0.25">
      <c r="A3930" s="23"/>
      <c r="B3930" s="23"/>
      <c r="C3930" s="16"/>
      <c r="D3930" s="16"/>
      <c r="E3930" s="217"/>
      <c r="F3930" s="16"/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</row>
    <row r="3931" spans="1:26" ht="15.75" customHeight="1" x14ac:dyDescent="0.25">
      <c r="A3931" s="23"/>
      <c r="B3931" s="23"/>
      <c r="C3931" s="16"/>
      <c r="D3931" s="218" t="s">
        <v>1149</v>
      </c>
      <c r="E3931" s="217"/>
      <c r="F3931" s="16"/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</row>
    <row r="3932" spans="1:26" ht="15.75" customHeight="1" x14ac:dyDescent="0.25">
      <c r="A3932" s="23"/>
      <c r="B3932" s="23"/>
      <c r="C3932" s="218" t="s">
        <v>1146</v>
      </c>
      <c r="D3932" s="221" t="s">
        <v>552</v>
      </c>
      <c r="E3932" s="217"/>
      <c r="F3932" s="16"/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</row>
    <row r="3933" spans="1:26" ht="15.75" customHeight="1" x14ac:dyDescent="0.25">
      <c r="A3933" s="219" t="s">
        <v>1147</v>
      </c>
      <c r="B3933" s="23"/>
      <c r="C3933" s="218" t="s">
        <v>1984</v>
      </c>
      <c r="D3933" s="226"/>
      <c r="E3933" s="222" t="s">
        <v>1353</v>
      </c>
      <c r="F3933" s="16"/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</row>
    <row r="3934" spans="1:26" ht="15.75" customHeight="1" x14ac:dyDescent="0.25">
      <c r="A3934" s="219" t="s">
        <v>549</v>
      </c>
      <c r="B3934" s="219" t="s">
        <v>550</v>
      </c>
      <c r="C3934" s="221" t="s">
        <v>551</v>
      </c>
      <c r="D3934" s="157"/>
      <c r="E3934" s="222" t="s">
        <v>553</v>
      </c>
      <c r="F3934" s="221" t="s">
        <v>554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</row>
    <row r="3935" spans="1:26" ht="15.75" customHeight="1" x14ac:dyDescent="0.25">
      <c r="A3935" s="231">
        <v>43566</v>
      </c>
      <c r="B3935" s="44" t="s">
        <v>593</v>
      </c>
      <c r="C3935" s="52" t="s">
        <v>1985</v>
      </c>
      <c r="D3935" s="16">
        <v>40000</v>
      </c>
      <c r="E3935" s="217"/>
      <c r="F3935" s="302">
        <v>40000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</row>
    <row r="3936" spans="1:26" ht="15.75" customHeight="1" x14ac:dyDescent="0.25">
      <c r="A3936" s="231">
        <v>43566</v>
      </c>
      <c r="B3936" s="23" t="s">
        <v>761</v>
      </c>
      <c r="C3936" s="16" t="s">
        <v>1219</v>
      </c>
      <c r="D3936" s="16">
        <v>4000</v>
      </c>
      <c r="E3936" s="217"/>
      <c r="F3936" s="302">
        <f t="shared" ref="F3936:F3940" si="122">F3935+D3936-E3936</f>
        <v>44000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</row>
    <row r="3937" spans="1:26" ht="15.75" customHeight="1" x14ac:dyDescent="0.25">
      <c r="A3937" s="44" t="s">
        <v>1234</v>
      </c>
      <c r="B3937" s="23" t="s">
        <v>1202</v>
      </c>
      <c r="C3937" s="16" t="s">
        <v>1153</v>
      </c>
      <c r="D3937" s="16"/>
      <c r="E3937" s="217">
        <v>7333.33</v>
      </c>
      <c r="F3937" s="302">
        <f t="shared" si="122"/>
        <v>36666.67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</row>
    <row r="3938" spans="1:26" ht="15.75" customHeight="1" x14ac:dyDescent="0.25">
      <c r="A3938" s="23" t="s">
        <v>1188</v>
      </c>
      <c r="B3938" s="23" t="s">
        <v>508</v>
      </c>
      <c r="C3938" s="16" t="s">
        <v>1153</v>
      </c>
      <c r="D3938" s="16"/>
      <c r="E3938" s="217">
        <v>7333.33</v>
      </c>
      <c r="F3938" s="302">
        <f t="shared" si="122"/>
        <v>29333.339999999997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</row>
    <row r="3939" spans="1:26" ht="15.75" customHeight="1" x14ac:dyDescent="0.25">
      <c r="A3939" s="23" t="s">
        <v>1482</v>
      </c>
      <c r="B3939" s="23" t="s">
        <v>1155</v>
      </c>
      <c r="C3939" s="16" t="s">
        <v>1153</v>
      </c>
      <c r="D3939" s="16"/>
      <c r="E3939" s="217">
        <v>7333.33</v>
      </c>
      <c r="F3939" s="302">
        <f t="shared" si="122"/>
        <v>22000.009999999995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</row>
    <row r="3940" spans="1:26" ht="15.75" customHeight="1" x14ac:dyDescent="0.25">
      <c r="A3940" s="23" t="s">
        <v>1190</v>
      </c>
      <c r="B3940" s="23" t="s">
        <v>1157</v>
      </c>
      <c r="C3940" s="16" t="s">
        <v>1153</v>
      </c>
      <c r="D3940" s="16"/>
      <c r="E3940" s="217">
        <v>7333.33</v>
      </c>
      <c r="F3940" s="302">
        <f t="shared" si="122"/>
        <v>14666.679999999995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</row>
    <row r="3941" spans="1:26" ht="15.75" customHeight="1" x14ac:dyDescent="0.25">
      <c r="A3941" s="23" t="s">
        <v>1197</v>
      </c>
      <c r="B3941" s="23" t="s">
        <v>1167</v>
      </c>
      <c r="C3941" s="16" t="s">
        <v>1153</v>
      </c>
      <c r="D3941" s="226"/>
      <c r="E3941" s="217">
        <v>7333.33</v>
      </c>
      <c r="F3941" s="302">
        <f t="shared" ref="F3941:F3979" si="123">F3940+D3943-E3941</f>
        <v>67333.349999999991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</row>
    <row r="3942" spans="1:26" ht="15.75" customHeight="1" x14ac:dyDescent="0.25">
      <c r="A3942" s="23" t="s">
        <v>1198</v>
      </c>
      <c r="B3942" s="23" t="s">
        <v>515</v>
      </c>
      <c r="C3942" s="16" t="s">
        <v>1153</v>
      </c>
      <c r="D3942" s="157"/>
      <c r="E3942" s="217">
        <v>7333.33</v>
      </c>
      <c r="F3942" s="302">
        <f t="shared" si="123"/>
        <v>66000.01999999999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</row>
    <row r="3943" spans="1:26" ht="15.75" customHeight="1" x14ac:dyDescent="0.25">
      <c r="A3943" s="225">
        <v>44203</v>
      </c>
      <c r="B3943" s="23" t="s">
        <v>593</v>
      </c>
      <c r="C3943" s="16" t="s">
        <v>183</v>
      </c>
      <c r="D3943" s="16">
        <v>60000</v>
      </c>
      <c r="E3943" s="217"/>
      <c r="F3943" s="302">
        <f t="shared" si="123"/>
        <v>66000.01999999999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</row>
    <row r="3944" spans="1:26" ht="15.75" customHeight="1" x14ac:dyDescent="0.25">
      <c r="A3944" s="225">
        <v>44203</v>
      </c>
      <c r="B3944" s="23" t="s">
        <v>761</v>
      </c>
      <c r="C3944" s="16" t="s">
        <v>1986</v>
      </c>
      <c r="D3944" s="16">
        <v>6000</v>
      </c>
      <c r="E3944" s="217"/>
      <c r="F3944" s="302">
        <f t="shared" si="123"/>
        <v>126000.01999999999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</row>
    <row r="3945" spans="1:26" ht="15.75" customHeight="1" x14ac:dyDescent="0.25">
      <c r="A3945" s="44" t="s">
        <v>1987</v>
      </c>
      <c r="B3945" s="44" t="s">
        <v>596</v>
      </c>
      <c r="C3945" s="52" t="s">
        <v>183</v>
      </c>
      <c r="D3945" s="157"/>
      <c r="E3945" s="217">
        <v>66000</v>
      </c>
      <c r="F3945" s="302">
        <f t="shared" si="123"/>
        <v>66000.01999999999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</row>
    <row r="3946" spans="1:26" ht="15.75" customHeight="1" x14ac:dyDescent="0.25">
      <c r="A3946" s="225">
        <v>44508</v>
      </c>
      <c r="B3946" s="44" t="s">
        <v>596</v>
      </c>
      <c r="C3946" s="16" t="s">
        <v>183</v>
      </c>
      <c r="D3946" s="16">
        <v>60000</v>
      </c>
      <c r="E3946" s="217"/>
      <c r="F3946" s="302">
        <f t="shared" si="123"/>
        <v>66000.01999999999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</row>
    <row r="3947" spans="1:26" ht="15.75" customHeight="1" x14ac:dyDescent="0.25">
      <c r="A3947" s="225">
        <v>44508</v>
      </c>
      <c r="B3947" s="23" t="s">
        <v>761</v>
      </c>
      <c r="C3947" s="16" t="s">
        <v>1986</v>
      </c>
      <c r="D3947" s="16">
        <v>6000</v>
      </c>
      <c r="E3947" s="217"/>
      <c r="F3947" s="302">
        <f t="shared" si="123"/>
        <v>66000.01999999999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</row>
    <row r="3948" spans="1:26" ht="15.75" customHeight="1" x14ac:dyDescent="0.25">
      <c r="A3948" s="23" t="s">
        <v>1209</v>
      </c>
      <c r="B3948" s="23" t="s">
        <v>1209</v>
      </c>
      <c r="C3948" s="16" t="s">
        <v>1153</v>
      </c>
      <c r="D3948" s="16"/>
      <c r="E3948" s="217">
        <v>11000</v>
      </c>
      <c r="F3948" s="302">
        <f t="shared" si="123"/>
        <v>55000.01999999999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</row>
    <row r="3949" spans="1:26" ht="15.75" customHeight="1" x14ac:dyDescent="0.25">
      <c r="A3949" s="23" t="s">
        <v>1210</v>
      </c>
      <c r="B3949" s="23" t="s">
        <v>1210</v>
      </c>
      <c r="C3949" s="16" t="s">
        <v>1153</v>
      </c>
      <c r="D3949" s="16"/>
      <c r="E3949" s="217">
        <v>11000</v>
      </c>
      <c r="F3949" s="302">
        <f t="shared" si="123"/>
        <v>44000.01999999999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</row>
    <row r="3950" spans="1:26" ht="15.75" customHeight="1" x14ac:dyDescent="0.25">
      <c r="A3950" s="23" t="s">
        <v>1211</v>
      </c>
      <c r="B3950" s="23" t="s">
        <v>1211</v>
      </c>
      <c r="C3950" s="16" t="s">
        <v>1153</v>
      </c>
      <c r="D3950" s="16"/>
      <c r="E3950" s="217">
        <v>11000</v>
      </c>
      <c r="F3950" s="302">
        <f t="shared" si="123"/>
        <v>33000.01999999999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</row>
    <row r="3951" spans="1:26" ht="15.75" customHeight="1" x14ac:dyDescent="0.25">
      <c r="A3951" s="23" t="s">
        <v>1212</v>
      </c>
      <c r="B3951" s="23" t="s">
        <v>1212</v>
      </c>
      <c r="C3951" s="16" t="s">
        <v>1153</v>
      </c>
      <c r="D3951" s="16"/>
      <c r="E3951" s="217">
        <v>11000</v>
      </c>
      <c r="F3951" s="302">
        <f t="shared" si="123"/>
        <v>22000.01999999999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</row>
    <row r="3952" spans="1:26" ht="15.75" customHeight="1" x14ac:dyDescent="0.25">
      <c r="A3952" s="23" t="s">
        <v>1525</v>
      </c>
      <c r="B3952" s="23" t="s">
        <v>1525</v>
      </c>
      <c r="C3952" s="16" t="s">
        <v>1153</v>
      </c>
      <c r="D3952" s="226"/>
      <c r="E3952" s="217">
        <v>11000</v>
      </c>
      <c r="F3952" s="302">
        <f t="shared" si="123"/>
        <v>51000.01999999999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</row>
    <row r="3953" spans="1:26" ht="15.75" customHeight="1" x14ac:dyDescent="0.25">
      <c r="A3953" s="23" t="s">
        <v>1526</v>
      </c>
      <c r="B3953" s="23" t="s">
        <v>1526</v>
      </c>
      <c r="C3953" s="16" t="s">
        <v>1153</v>
      </c>
      <c r="D3953" s="157"/>
      <c r="E3953" s="217">
        <v>11000</v>
      </c>
      <c r="F3953" s="302">
        <f t="shared" si="123"/>
        <v>44000.01999999999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</row>
    <row r="3954" spans="1:26" ht="15.75" customHeight="1" x14ac:dyDescent="0.25">
      <c r="A3954" s="241">
        <v>44564</v>
      </c>
      <c r="B3954" s="31" t="s">
        <v>593</v>
      </c>
      <c r="C3954" s="58" t="s">
        <v>829</v>
      </c>
      <c r="D3954" s="43">
        <v>40000</v>
      </c>
      <c r="E3954" s="217"/>
      <c r="F3954" s="302">
        <f t="shared" si="123"/>
        <v>44000.01999999999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</row>
    <row r="3955" spans="1:26" ht="15.75" customHeight="1" x14ac:dyDescent="0.25">
      <c r="A3955" s="241">
        <v>44564</v>
      </c>
      <c r="B3955" s="23" t="s">
        <v>761</v>
      </c>
      <c r="C3955" s="16" t="s">
        <v>1986</v>
      </c>
      <c r="D3955" s="43">
        <v>4000</v>
      </c>
      <c r="E3955" s="217"/>
      <c r="F3955" s="302">
        <f t="shared" si="123"/>
        <v>44000.01999999999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</row>
    <row r="3956" spans="1:26" ht="15.75" customHeight="1" x14ac:dyDescent="0.25">
      <c r="A3956" s="223">
        <v>44583</v>
      </c>
      <c r="B3956" s="260">
        <v>44583</v>
      </c>
      <c r="C3956" s="16" t="s">
        <v>1153</v>
      </c>
      <c r="D3956" s="16"/>
      <c r="E3956" s="230">
        <v>11000</v>
      </c>
      <c r="F3956" s="302">
        <f t="shared" si="123"/>
        <v>33000.01999999999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</row>
    <row r="3957" spans="1:26" ht="15.75" customHeight="1" x14ac:dyDescent="0.25">
      <c r="A3957" s="261">
        <v>44614</v>
      </c>
      <c r="B3957" s="262">
        <v>44614</v>
      </c>
      <c r="C3957" s="16" t="s">
        <v>1153</v>
      </c>
      <c r="D3957" s="16"/>
      <c r="E3957" s="230">
        <v>11000</v>
      </c>
      <c r="F3957" s="302">
        <f t="shared" si="123"/>
        <v>22000.01999999999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</row>
    <row r="3958" spans="1:26" ht="15.75" customHeight="1" x14ac:dyDescent="0.25">
      <c r="A3958" s="261">
        <v>44642</v>
      </c>
      <c r="B3958" s="262">
        <v>44642</v>
      </c>
      <c r="C3958" s="16" t="s">
        <v>1153</v>
      </c>
      <c r="D3958" s="16"/>
      <c r="E3958" s="230">
        <v>11000</v>
      </c>
      <c r="F3958" s="302">
        <f t="shared" si="123"/>
        <v>11000.01999999999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</row>
    <row r="3959" spans="1:26" ht="15.75" customHeight="1" x14ac:dyDescent="0.25">
      <c r="A3959" s="261">
        <v>44673</v>
      </c>
      <c r="B3959" s="262">
        <v>44673</v>
      </c>
      <c r="C3959" s="16" t="s">
        <v>1153</v>
      </c>
      <c r="D3959" s="16"/>
      <c r="E3959" s="230">
        <v>11000</v>
      </c>
      <c r="F3959" s="302">
        <f t="shared" si="123"/>
        <v>1.9999999989522621E-2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</row>
    <row r="3960" spans="1:26" ht="15.75" customHeight="1" x14ac:dyDescent="0.25">
      <c r="A3960" s="310">
        <v>44703</v>
      </c>
      <c r="B3960" s="311">
        <v>44703</v>
      </c>
      <c r="C3960" s="291" t="s">
        <v>1153</v>
      </c>
      <c r="D3960" s="16"/>
      <c r="E3960" s="230">
        <v>11000</v>
      </c>
      <c r="F3960" s="302">
        <f t="shared" si="123"/>
        <v>-10999.98000000001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</row>
    <row r="3961" spans="1:26" ht="15.75" customHeight="1" x14ac:dyDescent="0.25">
      <c r="A3961" s="261"/>
      <c r="B3961" s="262"/>
      <c r="C3961" s="16"/>
      <c r="D3961" s="16"/>
      <c r="E3961" s="230"/>
      <c r="F3961" s="302">
        <f t="shared" si="123"/>
        <v>-10999.98000000001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</row>
    <row r="3962" spans="1:26" ht="15.75" customHeight="1" x14ac:dyDescent="0.25">
      <c r="A3962" s="261"/>
      <c r="B3962" s="262"/>
      <c r="C3962" s="16"/>
      <c r="D3962" s="16"/>
      <c r="E3962" s="230"/>
      <c r="F3962" s="302">
        <f t="shared" si="123"/>
        <v>-10999.98000000001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</row>
    <row r="3963" spans="1:26" ht="15.75" customHeight="1" x14ac:dyDescent="0.25">
      <c r="A3963" s="261"/>
      <c r="B3963" s="262"/>
      <c r="C3963" s="16"/>
      <c r="D3963" s="16"/>
      <c r="E3963" s="230"/>
      <c r="F3963" s="302">
        <f t="shared" si="123"/>
        <v>-10999.98000000001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</row>
    <row r="3964" spans="1:26" ht="15.75" customHeight="1" x14ac:dyDescent="0.25">
      <c r="A3964" s="261"/>
      <c r="B3964" s="262"/>
      <c r="C3964" s="16"/>
      <c r="D3964" s="16"/>
      <c r="E3964" s="230"/>
      <c r="F3964" s="302">
        <f t="shared" si="123"/>
        <v>-10999.98000000001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</row>
    <row r="3965" spans="1:26" ht="15.75" customHeight="1" x14ac:dyDescent="0.25">
      <c r="A3965" s="261"/>
      <c r="B3965" s="262"/>
      <c r="C3965" s="16"/>
      <c r="D3965" s="16"/>
      <c r="E3965" s="230"/>
      <c r="F3965" s="302">
        <f t="shared" si="123"/>
        <v>-10999.98000000001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</row>
    <row r="3966" spans="1:26" ht="15.75" customHeight="1" x14ac:dyDescent="0.25">
      <c r="A3966" s="261"/>
      <c r="B3966" s="262"/>
      <c r="C3966" s="16"/>
      <c r="D3966" s="16"/>
      <c r="E3966" s="230"/>
      <c r="F3966" s="302">
        <f t="shared" si="123"/>
        <v>-10999.98000000001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</row>
    <row r="3967" spans="1:26" ht="15.75" customHeight="1" x14ac:dyDescent="0.25">
      <c r="A3967" s="261"/>
      <c r="B3967" s="262"/>
      <c r="C3967" s="16"/>
      <c r="D3967" s="16"/>
      <c r="E3967" s="230"/>
      <c r="F3967" s="302">
        <f t="shared" si="123"/>
        <v>-10999.98000000001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</row>
    <row r="3968" spans="1:26" ht="15.75" customHeight="1" x14ac:dyDescent="0.25">
      <c r="A3968" s="261"/>
      <c r="B3968" s="262"/>
      <c r="C3968" s="16"/>
      <c r="D3968" s="16"/>
      <c r="E3968" s="230"/>
      <c r="F3968" s="302">
        <f t="shared" si="123"/>
        <v>-10999.98000000001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</row>
    <row r="3969" spans="1:26" ht="15.75" customHeight="1" x14ac:dyDescent="0.25">
      <c r="A3969" s="261"/>
      <c r="B3969" s="262"/>
      <c r="C3969" s="16"/>
      <c r="D3969" s="16"/>
      <c r="E3969" s="230"/>
      <c r="F3969" s="302">
        <f t="shared" si="123"/>
        <v>-10999.98000000001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</row>
    <row r="3970" spans="1:26" ht="15.75" customHeight="1" x14ac:dyDescent="0.25">
      <c r="A3970" s="261"/>
      <c r="B3970" s="262"/>
      <c r="C3970" s="16"/>
      <c r="D3970" s="16"/>
      <c r="E3970" s="230"/>
      <c r="F3970" s="302">
        <f t="shared" si="123"/>
        <v>-10999.98000000001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</row>
    <row r="3971" spans="1:26" ht="15.75" customHeight="1" x14ac:dyDescent="0.25">
      <c r="A3971" s="261"/>
      <c r="B3971" s="262"/>
      <c r="C3971" s="16"/>
      <c r="D3971" s="16"/>
      <c r="E3971" s="230"/>
      <c r="F3971" s="302">
        <f t="shared" si="123"/>
        <v>-10999.98000000001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</row>
    <row r="3972" spans="1:26" ht="15.75" customHeight="1" x14ac:dyDescent="0.25">
      <c r="A3972" s="261"/>
      <c r="B3972" s="262"/>
      <c r="C3972" s="16"/>
      <c r="D3972" s="16"/>
      <c r="E3972" s="230"/>
      <c r="F3972" s="302">
        <f t="shared" si="123"/>
        <v>-10999.98000000001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</row>
    <row r="3973" spans="1:26" ht="15.75" customHeight="1" x14ac:dyDescent="0.25">
      <c r="A3973" s="223"/>
      <c r="B3973" s="223"/>
      <c r="C3973" s="16"/>
      <c r="D3973" s="16"/>
      <c r="E3973" s="230"/>
      <c r="F3973" s="302">
        <f t="shared" si="123"/>
        <v>-10999.98000000001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</row>
    <row r="3974" spans="1:26" ht="15.75" customHeight="1" x14ac:dyDescent="0.25">
      <c r="A3974" s="263"/>
      <c r="B3974" s="263"/>
      <c r="C3974" s="226"/>
      <c r="D3974" s="226"/>
      <c r="E3974" s="226"/>
      <c r="F3974" s="302">
        <f t="shared" si="123"/>
        <v>-10999.98000000001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</row>
    <row r="3975" spans="1:26" ht="15.75" customHeight="1" x14ac:dyDescent="0.25">
      <c r="A3975" s="263"/>
      <c r="B3975" s="263"/>
      <c r="C3975" s="226"/>
      <c r="D3975" s="226"/>
      <c r="E3975" s="226"/>
      <c r="F3975" s="302">
        <f t="shared" si="123"/>
        <v>-10999.98000000001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</row>
    <row r="3976" spans="1:26" ht="15.75" customHeight="1" x14ac:dyDescent="0.25">
      <c r="A3976" s="263"/>
      <c r="B3976" s="263"/>
      <c r="C3976" s="226"/>
      <c r="D3976" s="226"/>
      <c r="E3976" s="226"/>
      <c r="F3976" s="302">
        <f t="shared" si="123"/>
        <v>-10999.98000000001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</row>
    <row r="3977" spans="1:26" ht="15.75" customHeight="1" x14ac:dyDescent="0.25">
      <c r="A3977" s="23"/>
      <c r="B3977" s="23"/>
      <c r="C3977" s="16"/>
      <c r="D3977" s="16"/>
      <c r="E3977" s="217"/>
      <c r="F3977" s="302">
        <f t="shared" si="123"/>
        <v>-10999.98000000001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</row>
    <row r="3978" spans="1:26" ht="15.75" customHeight="1" x14ac:dyDescent="0.25">
      <c r="A3978" s="23"/>
      <c r="B3978" s="23"/>
      <c r="C3978" s="16"/>
      <c r="D3978" s="302"/>
      <c r="E3978" s="217"/>
      <c r="F3978" s="302">
        <f t="shared" si="123"/>
        <v>-10999.98000000001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</row>
    <row r="3979" spans="1:26" ht="15.75" customHeight="1" x14ac:dyDescent="0.25">
      <c r="A3979" s="23"/>
      <c r="B3979" s="23"/>
      <c r="C3979" s="16"/>
      <c r="D3979" s="16"/>
      <c r="E3979" s="217"/>
      <c r="F3979" s="302">
        <f t="shared" si="123"/>
        <v>-10999.98000000001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</row>
    <row r="3980" spans="1:26" ht="15.75" customHeight="1" x14ac:dyDescent="0.25">
      <c r="A3980" s="23"/>
      <c r="B3980" s="23"/>
      <c r="C3980" s="16"/>
      <c r="D3980" s="16"/>
      <c r="E3980" s="217"/>
      <c r="F3980" s="16"/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</row>
    <row r="3981" spans="1:26" ht="15.75" customHeight="1" x14ac:dyDescent="0.25">
      <c r="A3981" s="23"/>
      <c r="B3981" s="23"/>
      <c r="C3981" s="16"/>
      <c r="D3981" s="16"/>
      <c r="E3981" s="222" t="s">
        <v>12</v>
      </c>
      <c r="F3981" s="305">
        <f>F3979</f>
        <v>-10999.98000000001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</row>
    <row r="3982" spans="1:26" ht="15.75" customHeight="1" x14ac:dyDescent="0.25">
      <c r="A3982" s="23"/>
      <c r="B3982" s="23"/>
      <c r="C3982" s="16"/>
      <c r="D3982" s="16"/>
      <c r="E3982" s="217"/>
      <c r="F3982" s="16"/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</row>
    <row r="3983" spans="1:26" ht="15.75" customHeight="1" x14ac:dyDescent="0.25">
      <c r="A3983" s="23"/>
      <c r="B3983" s="23"/>
      <c r="C3983" s="16"/>
      <c r="D3983" s="16"/>
      <c r="E3983" s="217"/>
      <c r="F3983" s="16"/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</row>
    <row r="3984" spans="1:26" ht="15.75" customHeight="1" x14ac:dyDescent="0.25">
      <c r="A3984" s="23"/>
      <c r="B3984" s="23"/>
      <c r="C3984" s="16"/>
      <c r="D3984" s="218" t="s">
        <v>1149</v>
      </c>
      <c r="E3984" s="217"/>
      <c r="F3984" s="16"/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</row>
    <row r="3985" spans="1:26" ht="15.75" customHeight="1" x14ac:dyDescent="0.25">
      <c r="A3985" s="23"/>
      <c r="B3985" s="23"/>
      <c r="C3985" s="218" t="s">
        <v>1146</v>
      </c>
      <c r="D3985" s="221" t="s">
        <v>552</v>
      </c>
      <c r="E3985" s="217"/>
      <c r="F3985" s="16"/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</row>
    <row r="3986" spans="1:26" ht="15.75" customHeight="1" x14ac:dyDescent="0.25">
      <c r="A3986" s="219" t="s">
        <v>1147</v>
      </c>
      <c r="B3986" s="23"/>
      <c r="C3986" s="218" t="s">
        <v>1988</v>
      </c>
      <c r="D3986" s="16"/>
      <c r="E3986" s="222" t="s">
        <v>1353</v>
      </c>
      <c r="F3986" s="16"/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</row>
    <row r="3987" spans="1:26" ht="15.75" customHeight="1" x14ac:dyDescent="0.25">
      <c r="A3987" s="219" t="s">
        <v>549</v>
      </c>
      <c r="B3987" s="219" t="s">
        <v>550</v>
      </c>
      <c r="C3987" s="221" t="s">
        <v>551</v>
      </c>
      <c r="D3987" s="16"/>
      <c r="E3987" s="222" t="s">
        <v>553</v>
      </c>
      <c r="F3987" s="221" t="s">
        <v>554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</row>
    <row r="3988" spans="1:26" ht="15.75" customHeight="1" x14ac:dyDescent="0.25">
      <c r="A3988" s="231"/>
      <c r="B3988" s="44"/>
      <c r="C3988" s="52"/>
      <c r="D3988" s="16"/>
      <c r="E3988" s="217"/>
      <c r="F3988" s="302">
        <v>0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</row>
    <row r="3989" spans="1:26" ht="15.75" customHeight="1" x14ac:dyDescent="0.25">
      <c r="A3989" s="231"/>
      <c r="B3989" s="23"/>
      <c r="C3989" s="16"/>
      <c r="D3989" s="226"/>
      <c r="E3989" s="217"/>
      <c r="F3989" s="302">
        <f t="shared" ref="F3989:F4003" si="124">F3988+D3987-E3989</f>
        <v>0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</row>
    <row r="3990" spans="1:26" ht="15.75" customHeight="1" x14ac:dyDescent="0.25">
      <c r="A3990" s="44" t="s">
        <v>1183</v>
      </c>
      <c r="B3990" s="23" t="s">
        <v>516</v>
      </c>
      <c r="C3990" s="16" t="s">
        <v>1153</v>
      </c>
      <c r="D3990" s="157"/>
      <c r="E3990" s="217">
        <v>9166</v>
      </c>
      <c r="F3990" s="302">
        <f t="shared" si="124"/>
        <v>-9166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</row>
    <row r="3991" spans="1:26" ht="15.75" customHeight="1" x14ac:dyDescent="0.25">
      <c r="A3991" s="23" t="s">
        <v>1300</v>
      </c>
      <c r="B3991" s="23" t="s">
        <v>517</v>
      </c>
      <c r="C3991" s="16" t="s">
        <v>1989</v>
      </c>
      <c r="D3991" s="16">
        <v>100000</v>
      </c>
      <c r="E3991" s="217"/>
      <c r="F3991" s="302">
        <f t="shared" si="124"/>
        <v>-9166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</row>
    <row r="3992" spans="1:26" ht="15.75" customHeight="1" x14ac:dyDescent="0.25">
      <c r="A3992" s="23" t="s">
        <v>1300</v>
      </c>
      <c r="B3992" s="23" t="s">
        <v>517</v>
      </c>
      <c r="C3992" s="16" t="s">
        <v>1219</v>
      </c>
      <c r="D3992" s="16">
        <v>10000</v>
      </c>
      <c r="E3992" s="217"/>
      <c r="F3992" s="302">
        <f t="shared" si="124"/>
        <v>-9166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</row>
    <row r="3993" spans="1:26" ht="15.75" customHeight="1" x14ac:dyDescent="0.25">
      <c r="A3993" s="23" t="s">
        <v>1185</v>
      </c>
      <c r="B3993" s="23" t="s">
        <v>1186</v>
      </c>
      <c r="C3993" s="16" t="s">
        <v>1153</v>
      </c>
      <c r="D3993" s="16"/>
      <c r="E3993" s="217">
        <v>9166</v>
      </c>
      <c r="F3993" s="302">
        <f t="shared" si="124"/>
        <v>81668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</row>
    <row r="3994" spans="1:26" ht="15.75" customHeight="1" x14ac:dyDescent="0.25">
      <c r="A3994" s="23" t="s">
        <v>1234</v>
      </c>
      <c r="B3994" s="23" t="s">
        <v>1202</v>
      </c>
      <c r="C3994" s="16" t="s">
        <v>1153</v>
      </c>
      <c r="D3994" s="16"/>
      <c r="E3994" s="217">
        <v>9166</v>
      </c>
      <c r="F3994" s="302">
        <f t="shared" si="124"/>
        <v>82502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</row>
    <row r="3995" spans="1:26" ht="15.75" customHeight="1" x14ac:dyDescent="0.25">
      <c r="A3995" s="23" t="s">
        <v>1535</v>
      </c>
      <c r="B3995" s="23" t="s">
        <v>1152</v>
      </c>
      <c r="C3995" s="16" t="s">
        <v>1153</v>
      </c>
      <c r="D3995" s="16"/>
      <c r="E3995" s="217">
        <v>9166</v>
      </c>
      <c r="F3995" s="302">
        <f t="shared" si="124"/>
        <v>73336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</row>
    <row r="3996" spans="1:26" ht="15.75" customHeight="1" x14ac:dyDescent="0.25">
      <c r="A3996" s="23" t="s">
        <v>1482</v>
      </c>
      <c r="B3996" s="23" t="s">
        <v>1155</v>
      </c>
      <c r="C3996" s="16" t="s">
        <v>1153</v>
      </c>
      <c r="D3996" s="16"/>
      <c r="E3996" s="217">
        <v>9166</v>
      </c>
      <c r="F3996" s="302">
        <f t="shared" si="124"/>
        <v>64170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</row>
    <row r="3997" spans="1:26" ht="15.75" customHeight="1" x14ac:dyDescent="0.25">
      <c r="A3997" s="23" t="s">
        <v>1190</v>
      </c>
      <c r="B3997" s="23" t="s">
        <v>1449</v>
      </c>
      <c r="C3997" s="16" t="s">
        <v>1153</v>
      </c>
      <c r="D3997" s="16"/>
      <c r="E3997" s="217">
        <v>9166</v>
      </c>
      <c r="F3997" s="302">
        <f t="shared" si="124"/>
        <v>55004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</row>
    <row r="3998" spans="1:26" ht="15.75" customHeight="1" x14ac:dyDescent="0.25">
      <c r="A3998" s="44" t="s">
        <v>1990</v>
      </c>
      <c r="B3998" s="44" t="s">
        <v>761</v>
      </c>
      <c r="C3998" s="16" t="s">
        <v>1259</v>
      </c>
      <c r="D3998" s="16"/>
      <c r="E3998" s="217">
        <v>55004</v>
      </c>
      <c r="F3998" s="302">
        <f t="shared" si="124"/>
        <v>0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</row>
    <row r="3999" spans="1:26" ht="15.75" customHeight="1" x14ac:dyDescent="0.25">
      <c r="A3999" s="23"/>
      <c r="B3999" s="23"/>
      <c r="C3999" s="16"/>
      <c r="D3999" s="16"/>
      <c r="E3999" s="217"/>
      <c r="F3999" s="302">
        <f t="shared" si="124"/>
        <v>0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</row>
    <row r="4000" spans="1:26" ht="15.75" customHeight="1" x14ac:dyDescent="0.25">
      <c r="A4000" s="23"/>
      <c r="B4000" s="23"/>
      <c r="C4000" s="16"/>
      <c r="D4000" s="16"/>
      <c r="E4000" s="217"/>
      <c r="F4000" s="302">
        <f t="shared" si="124"/>
        <v>0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</row>
    <row r="4001" spans="1:26" ht="15.75" customHeight="1" x14ac:dyDescent="0.25">
      <c r="A4001" s="23"/>
      <c r="B4001" s="23"/>
      <c r="C4001" s="16"/>
      <c r="D4001" s="16"/>
      <c r="E4001" s="217"/>
      <c r="F4001" s="302">
        <f t="shared" si="124"/>
        <v>0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</row>
    <row r="4002" spans="1:26" ht="15.75" customHeight="1" x14ac:dyDescent="0.25">
      <c r="A4002" s="23"/>
      <c r="B4002" s="23"/>
      <c r="C4002" s="16"/>
      <c r="D4002" s="302"/>
      <c r="E4002" s="217"/>
      <c r="F4002" s="302">
        <f t="shared" si="124"/>
        <v>0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</row>
    <row r="4003" spans="1:26" ht="15.75" customHeight="1" x14ac:dyDescent="0.25">
      <c r="A4003" s="23"/>
      <c r="B4003" s="23"/>
      <c r="C4003" s="16"/>
      <c r="D4003" s="16"/>
      <c r="E4003" s="217"/>
      <c r="F4003" s="302">
        <f t="shared" si="124"/>
        <v>0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</row>
    <row r="4004" spans="1:26" ht="15.75" customHeight="1" x14ac:dyDescent="0.25">
      <c r="A4004" s="23"/>
      <c r="B4004" s="23"/>
      <c r="C4004" s="16"/>
      <c r="D4004" s="16"/>
      <c r="E4004" s="217"/>
      <c r="F4004" s="16"/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</row>
    <row r="4005" spans="1:26" ht="15.75" customHeight="1" x14ac:dyDescent="0.25">
      <c r="A4005" s="23"/>
      <c r="B4005" s="23"/>
      <c r="C4005" s="16"/>
      <c r="D4005" s="16"/>
      <c r="E4005" s="222" t="s">
        <v>12</v>
      </c>
      <c r="F4005" s="305">
        <f>F4003</f>
        <v>0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</row>
    <row r="4006" spans="1:26" ht="15.75" customHeight="1" x14ac:dyDescent="0.25">
      <c r="A4006" s="23"/>
      <c r="B4006" s="23"/>
      <c r="C4006" s="16"/>
      <c r="D4006" s="16"/>
      <c r="E4006" s="217"/>
      <c r="F4006" s="16"/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</row>
    <row r="4007" spans="1:26" ht="15.75" customHeight="1" x14ac:dyDescent="0.25">
      <c r="A4007" s="23"/>
      <c r="B4007" s="23"/>
      <c r="C4007" s="16"/>
      <c r="D4007" s="16"/>
      <c r="E4007" s="217"/>
      <c r="F4007" s="16"/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</row>
    <row r="4008" spans="1:26" ht="15.75" customHeight="1" x14ac:dyDescent="0.25">
      <c r="A4008" s="23"/>
      <c r="B4008" s="23"/>
      <c r="C4008" s="16"/>
      <c r="D4008" s="218" t="s">
        <v>1149</v>
      </c>
      <c r="E4008" s="217"/>
      <c r="F4008" s="16"/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</row>
    <row r="4009" spans="1:26" ht="15.75" customHeight="1" x14ac:dyDescent="0.25">
      <c r="A4009" s="23"/>
      <c r="B4009" s="23"/>
      <c r="C4009" s="218" t="s">
        <v>1146</v>
      </c>
      <c r="D4009" s="221"/>
      <c r="E4009" s="217"/>
      <c r="F4009" s="16"/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</row>
    <row r="4010" spans="1:26" ht="15.75" customHeight="1" x14ac:dyDescent="0.25">
      <c r="A4010" s="219" t="s">
        <v>1147</v>
      </c>
      <c r="B4010" s="23"/>
      <c r="C4010" s="218" t="s">
        <v>741</v>
      </c>
      <c r="D4010" s="226"/>
      <c r="E4010" s="222" t="s">
        <v>1353</v>
      </c>
      <c r="F4010" s="16"/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</row>
    <row r="4011" spans="1:26" ht="15.75" customHeight="1" x14ac:dyDescent="0.25">
      <c r="A4011" s="219" t="s">
        <v>549</v>
      </c>
      <c r="B4011" s="219" t="s">
        <v>550</v>
      </c>
      <c r="C4011" s="221" t="s">
        <v>551</v>
      </c>
      <c r="D4011" s="221" t="s">
        <v>552</v>
      </c>
      <c r="E4011" s="222" t="s">
        <v>553</v>
      </c>
      <c r="F4011" s="221" t="s">
        <v>554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</row>
    <row r="4012" spans="1:26" ht="15.75" customHeight="1" x14ac:dyDescent="0.25">
      <c r="A4012" s="44" t="s">
        <v>1301</v>
      </c>
      <c r="B4012" s="44" t="s">
        <v>680</v>
      </c>
      <c r="C4012" s="52" t="s">
        <v>1991</v>
      </c>
      <c r="D4012" s="16">
        <v>80000</v>
      </c>
      <c r="E4012" s="217"/>
      <c r="F4012" s="302">
        <v>80000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</row>
    <row r="4013" spans="1:26" ht="15.75" customHeight="1" x14ac:dyDescent="0.25">
      <c r="A4013" s="23" t="s">
        <v>1301</v>
      </c>
      <c r="B4013" s="23" t="s">
        <v>680</v>
      </c>
      <c r="C4013" s="16" t="s">
        <v>1776</v>
      </c>
      <c r="D4013" s="16">
        <v>8000</v>
      </c>
      <c r="E4013" s="217"/>
      <c r="F4013" s="302">
        <f t="shared" ref="F4013:F4060" si="125">F4012+D4013-E4013</f>
        <v>88000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</row>
    <row r="4014" spans="1:26" ht="15.75" customHeight="1" x14ac:dyDescent="0.25">
      <c r="A4014" s="23" t="s">
        <v>1234</v>
      </c>
      <c r="B4014" s="23" t="s">
        <v>1202</v>
      </c>
      <c r="C4014" s="16" t="s">
        <v>1153</v>
      </c>
      <c r="D4014" s="16"/>
      <c r="E4014" s="217">
        <v>7333.33</v>
      </c>
      <c r="F4014" s="302">
        <f t="shared" si="125"/>
        <v>80666.67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</row>
    <row r="4015" spans="1:26" ht="15.75" customHeight="1" x14ac:dyDescent="0.25">
      <c r="A4015" s="23" t="s">
        <v>1188</v>
      </c>
      <c r="B4015" s="23" t="s">
        <v>508</v>
      </c>
      <c r="C4015" s="16" t="s">
        <v>1153</v>
      </c>
      <c r="D4015" s="16"/>
      <c r="E4015" s="217">
        <v>7333.33</v>
      </c>
      <c r="F4015" s="302">
        <f t="shared" si="125"/>
        <v>73333.34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</row>
    <row r="4016" spans="1:26" ht="15.75" customHeight="1" x14ac:dyDescent="0.25">
      <c r="A4016" s="23" t="s">
        <v>1482</v>
      </c>
      <c r="B4016" s="23" t="s">
        <v>1155</v>
      </c>
      <c r="C4016" s="16" t="s">
        <v>1153</v>
      </c>
      <c r="D4016" s="16"/>
      <c r="E4016" s="217">
        <v>7333.33</v>
      </c>
      <c r="F4016" s="302">
        <f t="shared" si="125"/>
        <v>66000.009999999995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</row>
    <row r="4017" spans="1:26" ht="15.75" customHeight="1" x14ac:dyDescent="0.25">
      <c r="A4017" s="23" t="s">
        <v>1190</v>
      </c>
      <c r="B4017" s="23" t="s">
        <v>1157</v>
      </c>
      <c r="C4017" s="16" t="s">
        <v>1153</v>
      </c>
      <c r="D4017" s="16"/>
      <c r="E4017" s="217">
        <v>7333.33</v>
      </c>
      <c r="F4017" s="302">
        <f t="shared" si="125"/>
        <v>58666.679999999993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</row>
    <row r="4018" spans="1:26" ht="15.75" customHeight="1" x14ac:dyDescent="0.25">
      <c r="A4018" s="23" t="s">
        <v>1503</v>
      </c>
      <c r="B4018" s="23" t="s">
        <v>1504</v>
      </c>
      <c r="C4018" s="16" t="s">
        <v>1153</v>
      </c>
      <c r="D4018" s="16"/>
      <c r="E4018" s="217">
        <v>7333.33</v>
      </c>
      <c r="F4018" s="302">
        <f t="shared" si="125"/>
        <v>51333.349999999991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</row>
    <row r="4019" spans="1:26" ht="15.75" customHeight="1" x14ac:dyDescent="0.25">
      <c r="A4019" s="23" t="s">
        <v>1520</v>
      </c>
      <c r="B4019" s="23" t="s">
        <v>1167</v>
      </c>
      <c r="C4019" s="16" t="s">
        <v>1153</v>
      </c>
      <c r="D4019" s="16"/>
      <c r="E4019" s="217">
        <v>7333.33</v>
      </c>
      <c r="F4019" s="302">
        <f t="shared" si="125"/>
        <v>44000.01999999999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</row>
    <row r="4020" spans="1:26" ht="15.75" customHeight="1" x14ac:dyDescent="0.25">
      <c r="A4020" s="23" t="s">
        <v>1198</v>
      </c>
      <c r="B4020" s="23" t="s">
        <v>1169</v>
      </c>
      <c r="C4020" s="16" t="s">
        <v>1153</v>
      </c>
      <c r="D4020" s="16"/>
      <c r="E4020" s="217">
        <v>7333.33</v>
      </c>
      <c r="F4020" s="302">
        <f t="shared" si="125"/>
        <v>36666.689999999988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</row>
    <row r="4021" spans="1:26" ht="15.75" customHeight="1" x14ac:dyDescent="0.25">
      <c r="A4021" s="23" t="s">
        <v>1242</v>
      </c>
      <c r="B4021" s="23" t="s">
        <v>1184</v>
      </c>
      <c r="C4021" s="16" t="s">
        <v>1153</v>
      </c>
      <c r="D4021" s="16"/>
      <c r="E4021" s="217">
        <v>7333.33</v>
      </c>
      <c r="F4021" s="302">
        <f t="shared" si="125"/>
        <v>29333.359999999986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</row>
    <row r="4022" spans="1:26" ht="15.75" customHeight="1" x14ac:dyDescent="0.25">
      <c r="A4022" s="23" t="s">
        <v>1200</v>
      </c>
      <c r="B4022" s="23" t="s">
        <v>1186</v>
      </c>
      <c r="C4022" s="16" t="s">
        <v>1153</v>
      </c>
      <c r="D4022" s="226"/>
      <c r="E4022" s="217">
        <v>7333.33</v>
      </c>
      <c r="F4022" s="302">
        <f t="shared" si="125"/>
        <v>22000.029999999984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</row>
    <row r="4023" spans="1:26" ht="15.75" customHeight="1" x14ac:dyDescent="0.25">
      <c r="A4023" s="23" t="s">
        <v>1201</v>
      </c>
      <c r="B4023" s="23" t="s">
        <v>1202</v>
      </c>
      <c r="C4023" s="16" t="s">
        <v>1153</v>
      </c>
      <c r="D4023" s="157"/>
      <c r="E4023" s="217">
        <v>7333.33</v>
      </c>
      <c r="F4023" s="302">
        <f t="shared" si="125"/>
        <v>14666.699999999984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</row>
    <row r="4024" spans="1:26" ht="15.75" customHeight="1" x14ac:dyDescent="0.25">
      <c r="A4024" s="227">
        <v>44533</v>
      </c>
      <c r="B4024" s="44" t="s">
        <v>1992</v>
      </c>
      <c r="C4024" s="52" t="s">
        <v>113</v>
      </c>
      <c r="D4024" s="16">
        <v>150000</v>
      </c>
      <c r="E4024" s="217"/>
      <c r="F4024" s="302">
        <f t="shared" si="125"/>
        <v>164666.69999999998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</row>
    <row r="4025" spans="1:26" ht="15.75" customHeight="1" x14ac:dyDescent="0.25">
      <c r="A4025" s="225">
        <v>44533</v>
      </c>
      <c r="B4025" s="23" t="s">
        <v>761</v>
      </c>
      <c r="C4025" s="16" t="s">
        <v>1776</v>
      </c>
      <c r="D4025" s="16">
        <v>15000</v>
      </c>
      <c r="E4025" s="217"/>
      <c r="F4025" s="302">
        <f t="shared" si="125"/>
        <v>179666.69999999998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</row>
    <row r="4026" spans="1:26" ht="15.75" customHeight="1" x14ac:dyDescent="0.25">
      <c r="A4026" s="23" t="s">
        <v>1203</v>
      </c>
      <c r="B4026" s="23" t="s">
        <v>1203</v>
      </c>
      <c r="C4026" s="16" t="s">
        <v>1153</v>
      </c>
      <c r="D4026" s="302"/>
      <c r="E4026" s="217">
        <v>7333.33</v>
      </c>
      <c r="F4026" s="302">
        <f t="shared" si="125"/>
        <v>172333.37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</row>
    <row r="4027" spans="1:26" ht="15.75" customHeight="1" x14ac:dyDescent="0.25">
      <c r="A4027" s="23" t="s">
        <v>1204</v>
      </c>
      <c r="B4027" s="23" t="s">
        <v>1204</v>
      </c>
      <c r="C4027" s="16" t="s">
        <v>1153</v>
      </c>
      <c r="D4027" s="302"/>
      <c r="E4027" s="217">
        <v>7333.33</v>
      </c>
      <c r="F4027" s="302">
        <f t="shared" si="125"/>
        <v>165000.04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</row>
    <row r="4028" spans="1:26" ht="15.75" customHeight="1" x14ac:dyDescent="0.25">
      <c r="A4028" s="23" t="s">
        <v>1206</v>
      </c>
      <c r="B4028" s="23" t="s">
        <v>1206</v>
      </c>
      <c r="C4028" s="16" t="s">
        <v>1153</v>
      </c>
      <c r="D4028" s="302"/>
      <c r="E4028" s="217">
        <v>13750</v>
      </c>
      <c r="F4028" s="302">
        <f t="shared" si="125"/>
        <v>151250.04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</row>
    <row r="4029" spans="1:26" ht="15.75" customHeight="1" x14ac:dyDescent="0.25">
      <c r="A4029" s="23" t="s">
        <v>1207</v>
      </c>
      <c r="B4029" s="23" t="s">
        <v>1207</v>
      </c>
      <c r="C4029" s="16" t="s">
        <v>1153</v>
      </c>
      <c r="D4029" s="302"/>
      <c r="E4029" s="217">
        <v>13750</v>
      </c>
      <c r="F4029" s="302">
        <f t="shared" si="125"/>
        <v>137500.04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</row>
    <row r="4030" spans="1:26" ht="15.75" customHeight="1" x14ac:dyDescent="0.25">
      <c r="A4030" s="23" t="s">
        <v>1208</v>
      </c>
      <c r="B4030" s="23" t="s">
        <v>1208</v>
      </c>
      <c r="C4030" s="16" t="s">
        <v>1153</v>
      </c>
      <c r="D4030" s="302"/>
      <c r="E4030" s="217">
        <v>13750</v>
      </c>
      <c r="F4030" s="302">
        <f t="shared" si="125"/>
        <v>123750.04000000001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</row>
    <row r="4031" spans="1:26" ht="15.75" customHeight="1" x14ac:dyDescent="0.25">
      <c r="A4031" s="23" t="s">
        <v>1209</v>
      </c>
      <c r="B4031" s="23" t="s">
        <v>1209</v>
      </c>
      <c r="C4031" s="16" t="s">
        <v>1153</v>
      </c>
      <c r="D4031" s="302"/>
      <c r="E4031" s="217">
        <v>13750</v>
      </c>
      <c r="F4031" s="302">
        <f t="shared" si="125"/>
        <v>110000.04000000001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</row>
    <row r="4032" spans="1:26" ht="15.75" customHeight="1" x14ac:dyDescent="0.25">
      <c r="A4032" s="23" t="s">
        <v>1210</v>
      </c>
      <c r="B4032" s="23" t="s">
        <v>1210</v>
      </c>
      <c r="C4032" s="16" t="s">
        <v>1153</v>
      </c>
      <c r="D4032" s="302"/>
      <c r="E4032" s="217">
        <v>13750</v>
      </c>
      <c r="F4032" s="302">
        <f t="shared" si="125"/>
        <v>96250.040000000008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</row>
    <row r="4033" spans="1:26" ht="15.75" customHeight="1" x14ac:dyDescent="0.25">
      <c r="A4033" s="23" t="s">
        <v>1211</v>
      </c>
      <c r="B4033" s="23" t="s">
        <v>1211</v>
      </c>
      <c r="C4033" s="16" t="s">
        <v>1153</v>
      </c>
      <c r="D4033" s="302"/>
      <c r="E4033" s="217">
        <v>13750</v>
      </c>
      <c r="F4033" s="302">
        <f t="shared" si="125"/>
        <v>82500.040000000008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</row>
    <row r="4034" spans="1:26" ht="15.75" customHeight="1" x14ac:dyDescent="0.25">
      <c r="A4034" s="23" t="s">
        <v>1212</v>
      </c>
      <c r="B4034" s="23" t="s">
        <v>1212</v>
      </c>
      <c r="C4034" s="16" t="s">
        <v>1153</v>
      </c>
      <c r="D4034" s="302"/>
      <c r="E4034" s="217">
        <v>13750</v>
      </c>
      <c r="F4034" s="302">
        <f t="shared" si="125"/>
        <v>68750.040000000008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</row>
    <row r="4035" spans="1:26" ht="15.75" customHeight="1" x14ac:dyDescent="0.25">
      <c r="A4035" s="23" t="s">
        <v>1213</v>
      </c>
      <c r="B4035" s="23" t="s">
        <v>1213</v>
      </c>
      <c r="C4035" s="16" t="s">
        <v>1153</v>
      </c>
      <c r="D4035" s="226"/>
      <c r="E4035" s="217">
        <v>13750</v>
      </c>
      <c r="F4035" s="302">
        <f t="shared" si="125"/>
        <v>55000.040000000008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</row>
    <row r="4036" spans="1:26" ht="15.75" customHeight="1" x14ac:dyDescent="0.25">
      <c r="A4036" s="23" t="s">
        <v>1214</v>
      </c>
      <c r="B4036" s="23" t="s">
        <v>1214</v>
      </c>
      <c r="C4036" s="16" t="s">
        <v>1153</v>
      </c>
      <c r="D4036" s="226"/>
      <c r="E4036" s="217">
        <v>13750</v>
      </c>
      <c r="F4036" s="302">
        <f t="shared" si="125"/>
        <v>41250.040000000008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</row>
    <row r="4037" spans="1:26" ht="15.75" customHeight="1" x14ac:dyDescent="0.25">
      <c r="A4037" s="241">
        <v>44868</v>
      </c>
      <c r="B4037" s="31" t="s">
        <v>593</v>
      </c>
      <c r="C4037" s="58" t="s">
        <v>741</v>
      </c>
      <c r="D4037" s="303">
        <v>200000</v>
      </c>
      <c r="E4037" s="217"/>
      <c r="F4037" s="302">
        <f t="shared" si="125"/>
        <v>241250.04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</row>
    <row r="4038" spans="1:26" ht="15.75" customHeight="1" x14ac:dyDescent="0.25">
      <c r="A4038" s="241">
        <v>44868</v>
      </c>
      <c r="B4038" s="23" t="s">
        <v>761</v>
      </c>
      <c r="C4038" s="16" t="s">
        <v>1776</v>
      </c>
      <c r="D4038" s="303">
        <v>20000</v>
      </c>
      <c r="E4038" s="217"/>
      <c r="F4038" s="302">
        <f t="shared" si="125"/>
        <v>261250.04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</row>
    <row r="4039" spans="1:26" ht="15.75" customHeight="1" x14ac:dyDescent="0.25">
      <c r="A4039" s="223">
        <v>44583</v>
      </c>
      <c r="B4039" s="223">
        <v>44583</v>
      </c>
      <c r="C4039" s="16" t="s">
        <v>1153</v>
      </c>
      <c r="D4039" s="302"/>
      <c r="E4039" s="230">
        <v>13750</v>
      </c>
      <c r="F4039" s="302">
        <f t="shared" si="125"/>
        <v>247500.04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</row>
    <row r="4040" spans="1:26" ht="15.75" customHeight="1" x14ac:dyDescent="0.25">
      <c r="A4040" s="223">
        <v>44614</v>
      </c>
      <c r="B4040" s="223">
        <v>44614</v>
      </c>
      <c r="C4040" s="16" t="s">
        <v>1153</v>
      </c>
      <c r="D4040" s="302"/>
      <c r="E4040" s="230">
        <v>13750</v>
      </c>
      <c r="F4040" s="302">
        <f t="shared" si="125"/>
        <v>233750.04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</row>
    <row r="4041" spans="1:26" ht="15.75" customHeight="1" x14ac:dyDescent="0.25">
      <c r="A4041" s="223">
        <v>44642</v>
      </c>
      <c r="B4041" s="223">
        <v>44642</v>
      </c>
      <c r="C4041" s="16" t="s">
        <v>1153</v>
      </c>
      <c r="D4041" s="302"/>
      <c r="E4041" s="230">
        <v>22000</v>
      </c>
      <c r="F4041" s="302">
        <f t="shared" si="125"/>
        <v>211750.04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</row>
    <row r="4042" spans="1:26" ht="15.75" customHeight="1" x14ac:dyDescent="0.25">
      <c r="A4042" s="223">
        <v>44673</v>
      </c>
      <c r="B4042" s="223">
        <v>44673</v>
      </c>
      <c r="C4042" s="16" t="s">
        <v>1153</v>
      </c>
      <c r="D4042" s="302"/>
      <c r="E4042" s="230">
        <v>22000</v>
      </c>
      <c r="F4042" s="302">
        <f t="shared" si="125"/>
        <v>189750.04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</row>
    <row r="4043" spans="1:26" ht="15.75" customHeight="1" x14ac:dyDescent="0.25">
      <c r="A4043" s="228">
        <v>44682</v>
      </c>
      <c r="B4043" s="228">
        <v>44682</v>
      </c>
      <c r="C4043" s="16" t="s">
        <v>1153</v>
      </c>
      <c r="D4043" s="302"/>
      <c r="E4043" s="224">
        <v>22000</v>
      </c>
      <c r="F4043" s="302">
        <f t="shared" si="125"/>
        <v>167750.04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</row>
    <row r="4044" spans="1:26" ht="15.75" customHeight="1" x14ac:dyDescent="0.25">
      <c r="A4044" s="228">
        <v>44713</v>
      </c>
      <c r="B4044" s="228">
        <v>44713</v>
      </c>
      <c r="C4044" s="16" t="s">
        <v>1153</v>
      </c>
      <c r="D4044" s="302"/>
      <c r="E4044" s="224">
        <v>22000</v>
      </c>
      <c r="F4044" s="302">
        <f t="shared" si="125"/>
        <v>145750.04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</row>
    <row r="4045" spans="1:26" ht="15.75" customHeight="1" x14ac:dyDescent="0.25">
      <c r="A4045" s="228">
        <v>44743</v>
      </c>
      <c r="B4045" s="228">
        <v>44743</v>
      </c>
      <c r="C4045" s="16" t="s">
        <v>1153</v>
      </c>
      <c r="D4045" s="302"/>
      <c r="E4045" s="224">
        <v>22000</v>
      </c>
      <c r="F4045" s="302">
        <f t="shared" si="125"/>
        <v>123750.04000000001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</row>
    <row r="4046" spans="1:26" ht="15.75" customHeight="1" x14ac:dyDescent="0.25">
      <c r="A4046" s="250">
        <v>44774</v>
      </c>
      <c r="B4046" s="250">
        <v>44774</v>
      </c>
      <c r="C4046" s="16" t="s">
        <v>1153</v>
      </c>
      <c r="D4046" s="16"/>
      <c r="E4046" s="224">
        <v>22000</v>
      </c>
      <c r="F4046" s="302">
        <f t="shared" si="125"/>
        <v>101750.04000000001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</row>
    <row r="4047" spans="1:26" ht="15.75" customHeight="1" x14ac:dyDescent="0.25">
      <c r="A4047" s="250">
        <v>44807</v>
      </c>
      <c r="B4047" s="31" t="s">
        <v>1292</v>
      </c>
      <c r="C4047" s="16" t="s">
        <v>1153</v>
      </c>
      <c r="D4047" s="16"/>
      <c r="E4047" s="224">
        <v>22000</v>
      </c>
      <c r="F4047" s="302">
        <f t="shared" si="125"/>
        <v>79750.040000000008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</row>
    <row r="4048" spans="1:26" ht="15.75" customHeight="1" x14ac:dyDescent="0.25">
      <c r="A4048" s="238">
        <v>44835</v>
      </c>
      <c r="B4048" s="238">
        <v>44835</v>
      </c>
      <c r="C4048" s="16" t="s">
        <v>1153</v>
      </c>
      <c r="D4048" s="16"/>
      <c r="E4048" s="217"/>
      <c r="F4048" s="302">
        <f t="shared" si="125"/>
        <v>79750.040000000008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</row>
    <row r="4049" spans="1:26" ht="15.75" customHeight="1" x14ac:dyDescent="0.25">
      <c r="A4049" s="250">
        <v>44868</v>
      </c>
      <c r="B4049" s="31" t="s">
        <v>761</v>
      </c>
      <c r="C4049" s="43" t="s">
        <v>1527</v>
      </c>
      <c r="D4049" s="16"/>
      <c r="E4049" s="230">
        <v>57750</v>
      </c>
      <c r="F4049" s="302">
        <f t="shared" si="125"/>
        <v>22000.040000000008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</row>
    <row r="4050" spans="1:26" ht="15.75" customHeight="1" x14ac:dyDescent="0.25">
      <c r="A4050" s="241">
        <v>44631</v>
      </c>
      <c r="B4050" s="31" t="s">
        <v>593</v>
      </c>
      <c r="C4050" s="58" t="s">
        <v>741</v>
      </c>
      <c r="D4050" s="43">
        <v>250000</v>
      </c>
      <c r="E4050" s="217"/>
      <c r="F4050" s="302">
        <f t="shared" si="125"/>
        <v>272000.04000000004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</row>
    <row r="4051" spans="1:26" ht="15.75" customHeight="1" x14ac:dyDescent="0.25">
      <c r="A4051" s="241">
        <v>44631</v>
      </c>
      <c r="B4051" s="23" t="s">
        <v>761</v>
      </c>
      <c r="C4051" s="43" t="s">
        <v>1993</v>
      </c>
      <c r="D4051" s="43">
        <v>25000</v>
      </c>
      <c r="E4051" s="217"/>
      <c r="F4051" s="302">
        <f t="shared" si="125"/>
        <v>297000.04000000004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</row>
    <row r="4052" spans="1:26" ht="15.75" customHeight="1" x14ac:dyDescent="0.25">
      <c r="A4052" s="283">
        <v>44887</v>
      </c>
      <c r="B4052" s="283">
        <v>44887</v>
      </c>
      <c r="C4052" s="16" t="s">
        <v>1153</v>
      </c>
      <c r="D4052" s="16"/>
      <c r="E4052" s="224">
        <v>22916.67</v>
      </c>
      <c r="F4052" s="302">
        <f t="shared" si="125"/>
        <v>274083.37000000005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</row>
    <row r="4053" spans="1:26" ht="15.75" customHeight="1" x14ac:dyDescent="0.25">
      <c r="A4053" s="283">
        <v>44917</v>
      </c>
      <c r="B4053" s="283">
        <v>44917</v>
      </c>
      <c r="C4053" s="16" t="s">
        <v>1153</v>
      </c>
      <c r="D4053" s="16"/>
      <c r="E4053" s="224">
        <v>22916.67</v>
      </c>
      <c r="F4053" s="302">
        <f t="shared" si="125"/>
        <v>251166.70000000007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</row>
    <row r="4054" spans="1:26" ht="15.75" customHeight="1" x14ac:dyDescent="0.25">
      <c r="A4054" s="250"/>
      <c r="B4054" s="250"/>
      <c r="C4054" s="16"/>
      <c r="D4054" s="16"/>
      <c r="E4054" s="217"/>
      <c r="F4054" s="302">
        <f t="shared" si="125"/>
        <v>251166.70000000007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</row>
    <row r="4055" spans="1:26" ht="15.75" customHeight="1" x14ac:dyDescent="0.25">
      <c r="A4055" s="250"/>
      <c r="B4055" s="250"/>
      <c r="C4055" s="16"/>
      <c r="D4055" s="16"/>
      <c r="E4055" s="217"/>
      <c r="F4055" s="302">
        <f t="shared" si="125"/>
        <v>251166.70000000007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</row>
    <row r="4056" spans="1:26" ht="15.75" customHeight="1" x14ac:dyDescent="0.25">
      <c r="A4056" s="250"/>
      <c r="B4056" s="250"/>
      <c r="C4056" s="16"/>
      <c r="D4056" s="16"/>
      <c r="E4056" s="217"/>
      <c r="F4056" s="302">
        <f t="shared" si="125"/>
        <v>251166.70000000007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</row>
    <row r="4057" spans="1:26" ht="15.75" customHeight="1" x14ac:dyDescent="0.25">
      <c r="A4057" s="250"/>
      <c r="B4057" s="250"/>
      <c r="C4057" s="16"/>
      <c r="D4057" s="16"/>
      <c r="E4057" s="217"/>
      <c r="F4057" s="302">
        <f t="shared" si="125"/>
        <v>251166.70000000007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</row>
    <row r="4058" spans="1:26" ht="15.75" customHeight="1" x14ac:dyDescent="0.25">
      <c r="A4058" s="250"/>
      <c r="B4058" s="250"/>
      <c r="C4058" s="16"/>
      <c r="D4058" s="16"/>
      <c r="E4058" s="217"/>
      <c r="F4058" s="302">
        <f t="shared" si="125"/>
        <v>251166.70000000007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</row>
    <row r="4059" spans="1:26" ht="15.75" customHeight="1" x14ac:dyDescent="0.25">
      <c r="A4059" s="250"/>
      <c r="B4059" s="250"/>
      <c r="C4059" s="16"/>
      <c r="D4059" s="16"/>
      <c r="E4059" s="217"/>
      <c r="F4059" s="302">
        <f t="shared" si="125"/>
        <v>251166.70000000007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</row>
    <row r="4060" spans="1:26" ht="15.75" customHeight="1" x14ac:dyDescent="0.25">
      <c r="A4060" s="263"/>
      <c r="B4060" s="263"/>
      <c r="C4060" s="226"/>
      <c r="D4060" s="16"/>
      <c r="E4060" s="217"/>
      <c r="F4060" s="302">
        <f t="shared" si="125"/>
        <v>251166.70000000007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</row>
    <row r="4061" spans="1:26" ht="15.75" customHeight="1" x14ac:dyDescent="0.25">
      <c r="A4061" s="23"/>
      <c r="B4061" s="23"/>
      <c r="C4061" s="16"/>
      <c r="D4061" s="16"/>
      <c r="E4061" s="217"/>
      <c r="F4061" s="16"/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</row>
    <row r="4062" spans="1:26" ht="15.75" customHeight="1" x14ac:dyDescent="0.25">
      <c r="A4062" s="23"/>
      <c r="B4062" s="23"/>
      <c r="C4062" s="16"/>
      <c r="D4062" s="16"/>
      <c r="E4062" s="222" t="s">
        <v>12</v>
      </c>
      <c r="F4062" s="305">
        <f>F4060</f>
        <v>251166.70000000007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</row>
    <row r="4063" spans="1:26" ht="15.75" customHeight="1" x14ac:dyDescent="0.25">
      <c r="A4063" s="23"/>
      <c r="B4063" s="23"/>
      <c r="C4063" s="16"/>
      <c r="D4063" s="16"/>
      <c r="E4063" s="217"/>
      <c r="F4063" s="16"/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</row>
    <row r="4064" spans="1:26" ht="15.75" customHeight="1" x14ac:dyDescent="0.25">
      <c r="A4064" s="23"/>
      <c r="B4064" s="23"/>
      <c r="C4064" s="16"/>
      <c r="D4064" s="16"/>
      <c r="E4064" s="217"/>
      <c r="F4064" s="16"/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</row>
    <row r="4065" spans="1:26" ht="15.75" customHeight="1" x14ac:dyDescent="0.25">
      <c r="A4065" s="23"/>
      <c r="B4065" s="23"/>
      <c r="C4065" s="16"/>
      <c r="D4065" s="218"/>
      <c r="E4065" s="217"/>
      <c r="F4065" s="16"/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</row>
    <row r="4066" spans="1:26" ht="15.75" customHeight="1" x14ac:dyDescent="0.25">
      <c r="A4066" s="23"/>
      <c r="B4066" s="23"/>
      <c r="C4066" s="218" t="s">
        <v>1146</v>
      </c>
      <c r="D4066" s="221"/>
      <c r="E4066" s="217"/>
      <c r="F4066" s="16"/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</row>
    <row r="4067" spans="1:26" ht="15.75" customHeight="1" x14ac:dyDescent="0.25">
      <c r="A4067" s="219" t="s">
        <v>1147</v>
      </c>
      <c r="B4067" s="23"/>
      <c r="C4067" s="218" t="s">
        <v>1994</v>
      </c>
      <c r="D4067" s="312" t="s">
        <v>1149</v>
      </c>
      <c r="E4067" s="222" t="s">
        <v>1353</v>
      </c>
      <c r="F4067" s="16"/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</row>
    <row r="4068" spans="1:26" ht="15.75" customHeight="1" x14ac:dyDescent="0.25">
      <c r="A4068" s="219" t="s">
        <v>549</v>
      </c>
      <c r="B4068" s="219" t="s">
        <v>550</v>
      </c>
      <c r="C4068" s="221" t="s">
        <v>551</v>
      </c>
      <c r="D4068" s="313" t="s">
        <v>552</v>
      </c>
      <c r="E4068" s="222" t="s">
        <v>553</v>
      </c>
      <c r="F4068" s="221" t="s">
        <v>554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</row>
    <row r="4069" spans="1:26" ht="15.75" customHeight="1" x14ac:dyDescent="0.25">
      <c r="A4069" s="227">
        <v>43508</v>
      </c>
      <c r="B4069" s="44" t="s">
        <v>593</v>
      </c>
      <c r="C4069" s="52" t="s">
        <v>1995</v>
      </c>
      <c r="D4069" s="16">
        <v>140000</v>
      </c>
      <c r="E4069" s="217"/>
      <c r="F4069" s="302">
        <v>140000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</row>
    <row r="4070" spans="1:26" ht="15.75" customHeight="1" x14ac:dyDescent="0.25">
      <c r="A4070" s="231">
        <v>43508</v>
      </c>
      <c r="B4070" s="23" t="s">
        <v>593</v>
      </c>
      <c r="C4070" s="16" t="s">
        <v>1996</v>
      </c>
      <c r="D4070" s="16">
        <v>14000</v>
      </c>
      <c r="E4070" s="217"/>
      <c r="F4070" s="302">
        <f t="shared" ref="F4070:F4112" si="126">F4069+D4070-E4070</f>
        <v>154000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</row>
    <row r="4071" spans="1:26" ht="15.75" customHeight="1" x14ac:dyDescent="0.25">
      <c r="A4071" s="23" t="s">
        <v>1234</v>
      </c>
      <c r="B4071" s="23" t="s">
        <v>1202</v>
      </c>
      <c r="C4071" s="16" t="s">
        <v>1153</v>
      </c>
      <c r="D4071" s="16"/>
      <c r="E4071" s="217">
        <v>22000</v>
      </c>
      <c r="F4071" s="302">
        <f t="shared" si="126"/>
        <v>132000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</row>
    <row r="4072" spans="1:26" ht="15.75" customHeight="1" x14ac:dyDescent="0.25">
      <c r="A4072" s="231">
        <v>43864</v>
      </c>
      <c r="B4072" s="44" t="s">
        <v>596</v>
      </c>
      <c r="C4072" s="52" t="s">
        <v>1997</v>
      </c>
      <c r="D4072" s="16"/>
      <c r="E4072" s="217">
        <v>88000</v>
      </c>
      <c r="F4072" s="302">
        <f t="shared" si="126"/>
        <v>44000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</row>
    <row r="4073" spans="1:26" ht="15.75" customHeight="1" x14ac:dyDescent="0.25">
      <c r="A4073" s="23" t="s">
        <v>1188</v>
      </c>
      <c r="B4073" s="23" t="s">
        <v>508</v>
      </c>
      <c r="C4073" s="16" t="s">
        <v>1153</v>
      </c>
      <c r="D4073" s="16"/>
      <c r="E4073" s="217">
        <v>22000</v>
      </c>
      <c r="F4073" s="302">
        <f t="shared" si="126"/>
        <v>22000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</row>
    <row r="4074" spans="1:26" ht="15.75" customHeight="1" x14ac:dyDescent="0.25">
      <c r="A4074" s="23" t="s">
        <v>1482</v>
      </c>
      <c r="B4074" s="23" t="s">
        <v>1155</v>
      </c>
      <c r="C4074" s="16" t="s">
        <v>1153</v>
      </c>
      <c r="D4074" s="157"/>
      <c r="E4074" s="217">
        <v>22000</v>
      </c>
      <c r="F4074" s="302">
        <f t="shared" si="126"/>
        <v>0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</row>
    <row r="4075" spans="1:26" ht="15.75" customHeight="1" x14ac:dyDescent="0.25">
      <c r="A4075" s="23" t="s">
        <v>1190</v>
      </c>
      <c r="B4075" s="23" t="s">
        <v>1157</v>
      </c>
      <c r="C4075" s="16" t="s">
        <v>1153</v>
      </c>
      <c r="D4075" s="157"/>
      <c r="E4075" s="217">
        <v>22000</v>
      </c>
      <c r="F4075" s="302">
        <f t="shared" si="126"/>
        <v>-22000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</row>
    <row r="4076" spans="1:26" ht="15.75" customHeight="1" x14ac:dyDescent="0.25">
      <c r="A4076" s="231">
        <v>44143</v>
      </c>
      <c r="B4076" s="23" t="s">
        <v>761</v>
      </c>
      <c r="C4076" s="16" t="s">
        <v>1597</v>
      </c>
      <c r="D4076" s="16">
        <v>22000</v>
      </c>
      <c r="E4076" s="217"/>
      <c r="F4076" s="302">
        <f t="shared" si="126"/>
        <v>0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</row>
    <row r="4077" spans="1:26" ht="15.75" customHeight="1" x14ac:dyDescent="0.25">
      <c r="A4077" s="44" t="s">
        <v>1998</v>
      </c>
      <c r="B4077" s="44" t="s">
        <v>596</v>
      </c>
      <c r="C4077" s="52" t="s">
        <v>1999</v>
      </c>
      <c r="D4077" s="16">
        <v>180000</v>
      </c>
      <c r="E4077" s="217"/>
      <c r="F4077" s="302">
        <f t="shared" si="126"/>
        <v>180000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</row>
    <row r="4078" spans="1:26" ht="15.75" customHeight="1" x14ac:dyDescent="0.25">
      <c r="A4078" s="23" t="s">
        <v>1998</v>
      </c>
      <c r="B4078" s="23" t="s">
        <v>761</v>
      </c>
      <c r="C4078" s="16" t="s">
        <v>1996</v>
      </c>
      <c r="D4078" s="16">
        <v>18000</v>
      </c>
      <c r="E4078" s="217"/>
      <c r="F4078" s="302">
        <f t="shared" si="126"/>
        <v>198000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</row>
    <row r="4079" spans="1:26" ht="15.75" customHeight="1" x14ac:dyDescent="0.25">
      <c r="A4079" s="23" t="s">
        <v>1204</v>
      </c>
      <c r="B4079" s="23" t="s">
        <v>1204</v>
      </c>
      <c r="C4079" s="16" t="s">
        <v>1153</v>
      </c>
      <c r="D4079" s="16"/>
      <c r="E4079" s="217">
        <v>18000</v>
      </c>
      <c r="F4079" s="302">
        <f t="shared" si="126"/>
        <v>180000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</row>
    <row r="4080" spans="1:26" ht="15.75" customHeight="1" x14ac:dyDescent="0.25">
      <c r="A4080" s="23" t="s">
        <v>1205</v>
      </c>
      <c r="B4080" s="23" t="s">
        <v>1205</v>
      </c>
      <c r="C4080" s="16" t="s">
        <v>1153</v>
      </c>
      <c r="D4080" s="16"/>
      <c r="E4080" s="217">
        <v>18000</v>
      </c>
      <c r="F4080" s="302">
        <f t="shared" si="126"/>
        <v>162000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</row>
    <row r="4081" spans="1:26" ht="15.75" customHeight="1" x14ac:dyDescent="0.25">
      <c r="A4081" s="23" t="s">
        <v>1206</v>
      </c>
      <c r="B4081" s="23" t="s">
        <v>1206</v>
      </c>
      <c r="C4081" s="16" t="s">
        <v>1153</v>
      </c>
      <c r="D4081" s="16"/>
      <c r="E4081" s="217">
        <v>18000</v>
      </c>
      <c r="F4081" s="302">
        <f t="shared" si="126"/>
        <v>144000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</row>
    <row r="4082" spans="1:26" ht="15.75" customHeight="1" x14ac:dyDescent="0.25">
      <c r="A4082" s="23" t="s">
        <v>1207</v>
      </c>
      <c r="B4082" s="23" t="s">
        <v>1207</v>
      </c>
      <c r="C4082" s="16" t="s">
        <v>1153</v>
      </c>
      <c r="D4082" s="226"/>
      <c r="E4082" s="217">
        <v>18000</v>
      </c>
      <c r="F4082" s="302">
        <f t="shared" si="126"/>
        <v>126000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</row>
    <row r="4083" spans="1:26" ht="15.75" customHeight="1" x14ac:dyDescent="0.25">
      <c r="A4083" s="23" t="s">
        <v>1208</v>
      </c>
      <c r="B4083" s="23" t="s">
        <v>1208</v>
      </c>
      <c r="C4083" s="16" t="s">
        <v>1153</v>
      </c>
      <c r="D4083" s="157"/>
      <c r="E4083" s="217">
        <v>18000</v>
      </c>
      <c r="F4083" s="302">
        <f t="shared" si="126"/>
        <v>108000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</row>
    <row r="4084" spans="1:26" ht="15.75" customHeight="1" x14ac:dyDescent="0.25">
      <c r="A4084" s="225">
        <v>44324</v>
      </c>
      <c r="B4084" s="44" t="s">
        <v>596</v>
      </c>
      <c r="C4084" s="52" t="s">
        <v>2000</v>
      </c>
      <c r="D4084" s="16">
        <v>250000</v>
      </c>
      <c r="E4084" s="217"/>
      <c r="F4084" s="302">
        <f t="shared" si="126"/>
        <v>358000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</row>
    <row r="4085" spans="1:26" ht="15.75" customHeight="1" x14ac:dyDescent="0.25">
      <c r="A4085" s="225">
        <v>44324</v>
      </c>
      <c r="B4085" s="23" t="s">
        <v>761</v>
      </c>
      <c r="C4085" s="16" t="s">
        <v>1996</v>
      </c>
      <c r="D4085" s="16">
        <v>12500</v>
      </c>
      <c r="E4085" s="217"/>
      <c r="F4085" s="302">
        <f t="shared" si="126"/>
        <v>370500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</row>
    <row r="4086" spans="1:26" ht="15.75" customHeight="1" x14ac:dyDescent="0.25">
      <c r="A4086" s="23" t="s">
        <v>1209</v>
      </c>
      <c r="B4086" s="23" t="s">
        <v>1209</v>
      </c>
      <c r="C4086" s="16" t="s">
        <v>1153</v>
      </c>
      <c r="D4086" s="16"/>
      <c r="E4086" s="217">
        <v>18000</v>
      </c>
      <c r="F4086" s="302">
        <f t="shared" si="126"/>
        <v>352500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</row>
    <row r="4087" spans="1:26" ht="15.75" customHeight="1" x14ac:dyDescent="0.25">
      <c r="A4087" s="23" t="s">
        <v>1210</v>
      </c>
      <c r="B4087" s="23" t="s">
        <v>1210</v>
      </c>
      <c r="C4087" s="16" t="s">
        <v>1153</v>
      </c>
      <c r="D4087" s="16"/>
      <c r="E4087" s="217">
        <v>61750</v>
      </c>
      <c r="F4087" s="302">
        <f t="shared" si="126"/>
        <v>290750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</row>
    <row r="4088" spans="1:26" ht="15.75" customHeight="1" x14ac:dyDescent="0.25">
      <c r="A4088" s="23" t="s">
        <v>1211</v>
      </c>
      <c r="B4088" s="23" t="s">
        <v>1211</v>
      </c>
      <c r="C4088" s="16" t="s">
        <v>1153</v>
      </c>
      <c r="D4088" s="16"/>
      <c r="E4088" s="217">
        <v>61750</v>
      </c>
      <c r="F4088" s="302">
        <f t="shared" si="126"/>
        <v>229000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</row>
    <row r="4089" spans="1:26" ht="15.75" customHeight="1" x14ac:dyDescent="0.25">
      <c r="A4089" s="23" t="s">
        <v>1212</v>
      </c>
      <c r="B4089" s="23" t="s">
        <v>1212</v>
      </c>
      <c r="C4089" s="16" t="s">
        <v>1153</v>
      </c>
      <c r="D4089" s="16"/>
      <c r="E4089" s="217">
        <v>61750</v>
      </c>
      <c r="F4089" s="302">
        <f t="shared" si="126"/>
        <v>167250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</row>
    <row r="4090" spans="1:26" ht="15.75" customHeight="1" x14ac:dyDescent="0.25">
      <c r="A4090" s="23" t="s">
        <v>1213</v>
      </c>
      <c r="B4090" s="23" t="s">
        <v>1213</v>
      </c>
      <c r="C4090" s="16" t="s">
        <v>1153</v>
      </c>
      <c r="D4090" s="16"/>
      <c r="E4090" s="217">
        <v>61750</v>
      </c>
      <c r="F4090" s="302">
        <f t="shared" si="126"/>
        <v>105500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</row>
    <row r="4091" spans="1:26" ht="15.75" customHeight="1" x14ac:dyDescent="0.25">
      <c r="A4091" s="23" t="s">
        <v>1214</v>
      </c>
      <c r="B4091" s="23" t="s">
        <v>1214</v>
      </c>
      <c r="C4091" s="16" t="s">
        <v>1153</v>
      </c>
      <c r="D4091" s="16"/>
      <c r="E4091" s="217">
        <v>61750</v>
      </c>
      <c r="F4091" s="302">
        <f t="shared" si="126"/>
        <v>43750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</row>
    <row r="4092" spans="1:26" ht="15.75" customHeight="1" x14ac:dyDescent="0.25">
      <c r="A4092" s="300">
        <v>44652</v>
      </c>
      <c r="B4092" s="31" t="s">
        <v>596</v>
      </c>
      <c r="C4092" s="58" t="s">
        <v>768</v>
      </c>
      <c r="D4092" s="16"/>
      <c r="E4092" s="230">
        <v>20000</v>
      </c>
      <c r="F4092" s="302">
        <f t="shared" si="126"/>
        <v>23750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</row>
    <row r="4093" spans="1:26" ht="15.75" customHeight="1" x14ac:dyDescent="0.25">
      <c r="A4093" s="300">
        <v>44652</v>
      </c>
      <c r="B4093" s="31" t="s">
        <v>596</v>
      </c>
      <c r="C4093" s="58" t="s">
        <v>768</v>
      </c>
      <c r="D4093" s="157"/>
      <c r="E4093" s="230">
        <v>20000</v>
      </c>
      <c r="F4093" s="302">
        <f t="shared" si="126"/>
        <v>3750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</row>
    <row r="4094" spans="1:26" ht="15.75" customHeight="1" x14ac:dyDescent="0.25">
      <c r="A4094" s="300">
        <v>44652</v>
      </c>
      <c r="B4094" s="31" t="s">
        <v>596</v>
      </c>
      <c r="C4094" s="58" t="s">
        <v>768</v>
      </c>
      <c r="D4094" s="226"/>
      <c r="E4094" s="230">
        <v>3750</v>
      </c>
      <c r="F4094" s="302">
        <f t="shared" si="126"/>
        <v>0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</row>
    <row r="4095" spans="1:26" ht="15.75" customHeight="1" x14ac:dyDescent="0.25">
      <c r="A4095" s="241">
        <v>44594</v>
      </c>
      <c r="B4095" s="31" t="s">
        <v>596</v>
      </c>
      <c r="C4095" s="58" t="s">
        <v>768</v>
      </c>
      <c r="D4095" s="43">
        <v>61750</v>
      </c>
      <c r="E4095" s="217"/>
      <c r="F4095" s="302">
        <f t="shared" si="126"/>
        <v>61750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</row>
    <row r="4096" spans="1:26" ht="15.75" customHeight="1" x14ac:dyDescent="0.25">
      <c r="A4096" s="31" t="s">
        <v>653</v>
      </c>
      <c r="B4096" s="31" t="s">
        <v>596</v>
      </c>
      <c r="C4096" s="58" t="s">
        <v>768</v>
      </c>
      <c r="D4096" s="303">
        <v>1500000</v>
      </c>
      <c r="E4096" s="217"/>
      <c r="F4096" s="302">
        <f t="shared" si="126"/>
        <v>1561750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</row>
    <row r="4097" spans="1:26" ht="15.75" customHeight="1" x14ac:dyDescent="0.25">
      <c r="A4097" s="24" t="s">
        <v>653</v>
      </c>
      <c r="B4097" s="23" t="s">
        <v>761</v>
      </c>
      <c r="C4097" s="16" t="s">
        <v>1996</v>
      </c>
      <c r="D4097" s="303">
        <v>300000</v>
      </c>
      <c r="E4097" s="217"/>
      <c r="F4097" s="302">
        <f t="shared" si="126"/>
        <v>1861750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</row>
    <row r="4098" spans="1:26" ht="15.75" customHeight="1" x14ac:dyDescent="0.25">
      <c r="A4098" s="31" t="s">
        <v>655</v>
      </c>
      <c r="B4098" s="31" t="s">
        <v>596</v>
      </c>
      <c r="C4098" s="58" t="s">
        <v>768</v>
      </c>
      <c r="D4098" s="303">
        <v>500000</v>
      </c>
      <c r="E4098" s="217"/>
      <c r="F4098" s="302">
        <f t="shared" si="126"/>
        <v>2361750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</row>
    <row r="4099" spans="1:26" ht="15.75" customHeight="1" x14ac:dyDescent="0.25">
      <c r="A4099" s="223">
        <v>44583</v>
      </c>
      <c r="B4099" s="223">
        <v>44583</v>
      </c>
      <c r="C4099" s="16" t="s">
        <v>1153</v>
      </c>
      <c r="D4099" s="302"/>
      <c r="E4099" s="230">
        <v>61750</v>
      </c>
      <c r="F4099" s="302">
        <f t="shared" si="126"/>
        <v>2300000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</row>
    <row r="4100" spans="1:26" ht="15.75" customHeight="1" x14ac:dyDescent="0.25">
      <c r="A4100" s="223">
        <v>44614</v>
      </c>
      <c r="B4100" s="223">
        <v>44614</v>
      </c>
      <c r="C4100" s="16" t="s">
        <v>1153</v>
      </c>
      <c r="D4100" s="302"/>
      <c r="E4100" s="230">
        <v>95833.33</v>
      </c>
      <c r="F4100" s="302">
        <f t="shared" si="126"/>
        <v>2204166.67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</row>
    <row r="4101" spans="1:26" ht="15.75" customHeight="1" x14ac:dyDescent="0.25">
      <c r="A4101" s="223">
        <v>44642</v>
      </c>
      <c r="B4101" s="223">
        <v>44642</v>
      </c>
      <c r="C4101" s="16" t="s">
        <v>1153</v>
      </c>
      <c r="D4101" s="302"/>
      <c r="E4101" s="230">
        <v>95833.33</v>
      </c>
      <c r="F4101" s="302">
        <f t="shared" si="126"/>
        <v>2108333.34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</row>
    <row r="4102" spans="1:26" ht="15.75" customHeight="1" x14ac:dyDescent="0.25">
      <c r="A4102" s="228">
        <v>44682</v>
      </c>
      <c r="B4102" s="228">
        <v>44682</v>
      </c>
      <c r="C4102" s="16" t="s">
        <v>1153</v>
      </c>
      <c r="D4102" s="302"/>
      <c r="E4102" s="224">
        <v>95833.33</v>
      </c>
      <c r="F4102" s="302">
        <f t="shared" si="126"/>
        <v>2012500.0099999998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</row>
    <row r="4103" spans="1:26" ht="15.75" customHeight="1" x14ac:dyDescent="0.25">
      <c r="A4103" s="228">
        <v>44713</v>
      </c>
      <c r="B4103" s="228">
        <v>44713</v>
      </c>
      <c r="C4103" s="16" t="s">
        <v>1153</v>
      </c>
      <c r="D4103" s="302"/>
      <c r="E4103" s="224">
        <v>95833.33</v>
      </c>
      <c r="F4103" s="302">
        <f t="shared" si="126"/>
        <v>1916666.6799999997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</row>
    <row r="4104" spans="1:26" ht="15.75" customHeight="1" x14ac:dyDescent="0.25">
      <c r="A4104" s="228">
        <v>44743</v>
      </c>
      <c r="B4104" s="228">
        <v>44743</v>
      </c>
      <c r="C4104" s="16" t="s">
        <v>1153</v>
      </c>
      <c r="D4104" s="302"/>
      <c r="E4104" s="224">
        <v>95833.33</v>
      </c>
      <c r="F4104" s="302">
        <f t="shared" si="126"/>
        <v>1820833.3499999996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</row>
    <row r="4105" spans="1:26" ht="15.75" customHeight="1" x14ac:dyDescent="0.25">
      <c r="A4105" s="250">
        <v>44774</v>
      </c>
      <c r="B4105" s="250">
        <v>44774</v>
      </c>
      <c r="C4105" s="16" t="s">
        <v>1153</v>
      </c>
      <c r="D4105" s="302"/>
      <c r="E4105" s="224">
        <v>95833.33</v>
      </c>
      <c r="F4105" s="302">
        <f t="shared" si="126"/>
        <v>1725000.0199999996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</row>
    <row r="4106" spans="1:26" ht="15.75" customHeight="1" x14ac:dyDescent="0.25">
      <c r="A4106" s="250">
        <v>44807</v>
      </c>
      <c r="B4106" s="31" t="s">
        <v>1292</v>
      </c>
      <c r="C4106" s="16" t="s">
        <v>1153</v>
      </c>
      <c r="D4106" s="16"/>
      <c r="E4106" s="224">
        <v>95833.33</v>
      </c>
      <c r="F4106" s="302">
        <f t="shared" si="126"/>
        <v>1629166.6899999995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</row>
    <row r="4107" spans="1:26" ht="15.75" customHeight="1" x14ac:dyDescent="0.25">
      <c r="A4107" s="238">
        <v>44835</v>
      </c>
      <c r="B4107" s="238">
        <v>44835</v>
      </c>
      <c r="C4107" s="16" t="s">
        <v>1153</v>
      </c>
      <c r="D4107" s="16"/>
      <c r="E4107" s="224">
        <v>95833.33</v>
      </c>
      <c r="F4107" s="302">
        <f t="shared" si="126"/>
        <v>1533333.3599999994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</row>
    <row r="4108" spans="1:26" ht="15.75" customHeight="1" x14ac:dyDescent="0.25">
      <c r="A4108" s="283">
        <v>44887</v>
      </c>
      <c r="B4108" s="283">
        <v>44887</v>
      </c>
      <c r="C4108" s="16" t="s">
        <v>1153</v>
      </c>
      <c r="D4108" s="16"/>
      <c r="E4108" s="224">
        <v>95833.33</v>
      </c>
      <c r="F4108" s="302">
        <f t="shared" si="126"/>
        <v>1437500.0299999993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</row>
    <row r="4109" spans="1:26" ht="15.75" customHeight="1" x14ac:dyDescent="0.25">
      <c r="A4109" s="283">
        <v>44917</v>
      </c>
      <c r="B4109" s="283">
        <v>44917</v>
      </c>
      <c r="C4109" s="16" t="s">
        <v>1153</v>
      </c>
      <c r="D4109" s="16"/>
      <c r="E4109" s="224">
        <v>95833.33</v>
      </c>
      <c r="F4109" s="302">
        <f t="shared" si="126"/>
        <v>1341666.6999999993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</row>
    <row r="4110" spans="1:26" ht="15.75" customHeight="1" x14ac:dyDescent="0.25">
      <c r="A4110" s="23"/>
      <c r="B4110" s="23"/>
      <c r="C4110" s="16"/>
      <c r="D4110" s="16"/>
      <c r="E4110" s="217"/>
      <c r="F4110" s="302">
        <f t="shared" si="126"/>
        <v>1341666.6999999993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</row>
    <row r="4111" spans="1:26" ht="15.75" customHeight="1" x14ac:dyDescent="0.25">
      <c r="A4111" s="23"/>
      <c r="B4111" s="23"/>
      <c r="C4111" s="16"/>
      <c r="D4111" s="16"/>
      <c r="E4111" s="217"/>
      <c r="F4111" s="302">
        <f t="shared" si="126"/>
        <v>1341666.6999999993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</row>
    <row r="4112" spans="1:26" ht="15.75" customHeight="1" x14ac:dyDescent="0.25">
      <c r="A4112" s="23"/>
      <c r="B4112" s="23"/>
      <c r="C4112" s="16"/>
      <c r="D4112" s="16"/>
      <c r="E4112" s="217"/>
      <c r="F4112" s="302">
        <f t="shared" si="126"/>
        <v>1341666.6999999993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</row>
    <row r="4113" spans="1:26" ht="15.75" customHeight="1" x14ac:dyDescent="0.25">
      <c r="A4113" s="23"/>
      <c r="B4113" s="23"/>
      <c r="C4113" s="16"/>
      <c r="D4113" s="16"/>
      <c r="E4113" s="217"/>
      <c r="F4113" s="16"/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</row>
    <row r="4114" spans="1:26" ht="15.75" customHeight="1" x14ac:dyDescent="0.25">
      <c r="A4114" s="23"/>
      <c r="B4114" s="23"/>
      <c r="C4114" s="16"/>
      <c r="D4114" s="16"/>
      <c r="E4114" s="222" t="s">
        <v>12</v>
      </c>
      <c r="F4114" s="305">
        <f>F4112</f>
        <v>1341666.6999999993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</row>
    <row r="4115" spans="1:26" ht="15.75" customHeight="1" x14ac:dyDescent="0.25">
      <c r="A4115" s="23"/>
      <c r="B4115" s="23"/>
      <c r="C4115" s="16"/>
      <c r="D4115" s="16"/>
      <c r="E4115" s="217"/>
      <c r="F4115" s="16"/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</row>
    <row r="4116" spans="1:26" ht="15.75" customHeight="1" x14ac:dyDescent="0.25">
      <c r="A4116" s="23"/>
      <c r="B4116" s="23"/>
      <c r="C4116" s="16"/>
      <c r="D4116" s="16"/>
      <c r="E4116" s="217"/>
      <c r="F4116" s="16"/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</row>
    <row r="4117" spans="1:26" ht="15.75" customHeight="1" x14ac:dyDescent="0.25">
      <c r="A4117" s="23"/>
      <c r="B4117" s="23"/>
      <c r="C4117" s="16"/>
      <c r="D4117" s="218"/>
      <c r="E4117" s="217"/>
      <c r="F4117" s="16"/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</row>
    <row r="4118" spans="1:26" ht="15.75" customHeight="1" x14ac:dyDescent="0.25">
      <c r="A4118" s="23"/>
      <c r="B4118" s="23"/>
      <c r="C4118" s="218" t="s">
        <v>1146</v>
      </c>
      <c r="D4118" s="221"/>
      <c r="E4118" s="217"/>
      <c r="F4118" s="16"/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</row>
    <row r="4119" spans="1:26" ht="15.75" customHeight="1" x14ac:dyDescent="0.25">
      <c r="A4119" s="219" t="s">
        <v>1147</v>
      </c>
      <c r="B4119" s="219" t="s">
        <v>223</v>
      </c>
      <c r="C4119" s="218" t="s">
        <v>2001</v>
      </c>
      <c r="D4119" s="312" t="s">
        <v>1149</v>
      </c>
      <c r="E4119" s="222" t="s">
        <v>1353</v>
      </c>
      <c r="F4119" s="16"/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</row>
    <row r="4120" spans="1:26" ht="15.75" customHeight="1" x14ac:dyDescent="0.25">
      <c r="A4120" s="219" t="s">
        <v>549</v>
      </c>
      <c r="B4120" s="219" t="s">
        <v>550</v>
      </c>
      <c r="C4120" s="221" t="s">
        <v>551</v>
      </c>
      <c r="D4120" s="313" t="s">
        <v>552</v>
      </c>
      <c r="E4120" s="222" t="s">
        <v>553</v>
      </c>
      <c r="F4120" s="221" t="s">
        <v>554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</row>
    <row r="4121" spans="1:26" ht="15.75" customHeight="1" x14ac:dyDescent="0.25">
      <c r="A4121" s="44" t="s">
        <v>2002</v>
      </c>
      <c r="B4121" s="44" t="s">
        <v>593</v>
      </c>
      <c r="C4121" s="52" t="s">
        <v>2003</v>
      </c>
      <c r="D4121" s="16">
        <v>200000</v>
      </c>
      <c r="E4121" s="217"/>
      <c r="F4121" s="302">
        <v>200000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</row>
    <row r="4122" spans="1:26" ht="15.75" customHeight="1" x14ac:dyDescent="0.25">
      <c r="A4122" s="44" t="s">
        <v>2002</v>
      </c>
      <c r="B4122" s="23" t="s">
        <v>593</v>
      </c>
      <c r="C4122" s="16" t="s">
        <v>2004</v>
      </c>
      <c r="D4122" s="16">
        <v>20000</v>
      </c>
      <c r="E4122" s="217"/>
      <c r="F4122" s="302">
        <f t="shared" ref="F4122:F4171" si="127">F4121+D4122-E4122</f>
        <v>220000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</row>
    <row r="4123" spans="1:26" ht="15.75" customHeight="1" x14ac:dyDescent="0.25">
      <c r="A4123" s="23" t="s">
        <v>1482</v>
      </c>
      <c r="B4123" s="23" t="s">
        <v>1875</v>
      </c>
      <c r="C4123" s="16" t="s">
        <v>1153</v>
      </c>
      <c r="D4123" s="16"/>
      <c r="E4123" s="217">
        <v>18334</v>
      </c>
      <c r="F4123" s="302">
        <f t="shared" si="127"/>
        <v>201666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</row>
    <row r="4124" spans="1:26" ht="15.75" customHeight="1" x14ac:dyDescent="0.25">
      <c r="A4124" s="23" t="s">
        <v>1190</v>
      </c>
      <c r="B4124" s="23" t="s">
        <v>1157</v>
      </c>
      <c r="C4124" s="16" t="s">
        <v>1153</v>
      </c>
      <c r="D4124" s="16"/>
      <c r="E4124" s="217">
        <v>18333.330000000002</v>
      </c>
      <c r="F4124" s="302">
        <f t="shared" si="127"/>
        <v>183332.66999999998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</row>
    <row r="4125" spans="1:26" ht="15.75" customHeight="1" x14ac:dyDescent="0.25">
      <c r="A4125" s="23" t="s">
        <v>1191</v>
      </c>
      <c r="B4125" s="23" t="s">
        <v>1159</v>
      </c>
      <c r="C4125" s="16" t="s">
        <v>1153</v>
      </c>
      <c r="D4125" s="16"/>
      <c r="E4125" s="217">
        <v>18333.330000000002</v>
      </c>
      <c r="F4125" s="302">
        <f t="shared" si="127"/>
        <v>164999.33999999997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</row>
    <row r="4126" spans="1:26" ht="15.75" customHeight="1" x14ac:dyDescent="0.25">
      <c r="A4126" s="23" t="s">
        <v>1192</v>
      </c>
      <c r="B4126" s="23" t="s">
        <v>1161</v>
      </c>
      <c r="C4126" s="16" t="s">
        <v>1153</v>
      </c>
      <c r="D4126" s="16"/>
      <c r="E4126" s="217">
        <v>18333.330000000002</v>
      </c>
      <c r="F4126" s="302">
        <f t="shared" si="127"/>
        <v>146666.00999999995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</row>
    <row r="4127" spans="1:26" ht="15.75" customHeight="1" x14ac:dyDescent="0.25">
      <c r="A4127" s="23" t="s">
        <v>1193</v>
      </c>
      <c r="B4127" s="23" t="s">
        <v>1163</v>
      </c>
      <c r="C4127" s="16" t="s">
        <v>1153</v>
      </c>
      <c r="D4127" s="16"/>
      <c r="E4127" s="217">
        <v>18333.330000000002</v>
      </c>
      <c r="F4127" s="302">
        <f t="shared" si="127"/>
        <v>128332.67999999995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</row>
    <row r="4128" spans="1:26" ht="15.75" customHeight="1" x14ac:dyDescent="0.25">
      <c r="A4128" s="23" t="s">
        <v>1195</v>
      </c>
      <c r="B4128" s="23" t="s">
        <v>1165</v>
      </c>
      <c r="C4128" s="16" t="s">
        <v>1153</v>
      </c>
      <c r="D4128" s="16"/>
      <c r="E4128" s="217">
        <v>18333.330000000002</v>
      </c>
      <c r="F4128" s="302">
        <f t="shared" si="127"/>
        <v>109999.34999999995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</row>
    <row r="4129" spans="1:26" ht="15.75" customHeight="1" x14ac:dyDescent="0.25">
      <c r="A4129" s="23" t="s">
        <v>1197</v>
      </c>
      <c r="B4129" s="23" t="s">
        <v>1167</v>
      </c>
      <c r="C4129" s="16" t="s">
        <v>1153</v>
      </c>
      <c r="D4129" s="16"/>
      <c r="E4129" s="217">
        <v>18333.330000000002</v>
      </c>
      <c r="F4129" s="302">
        <f t="shared" si="127"/>
        <v>91666.019999999946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</row>
    <row r="4130" spans="1:26" ht="15.75" customHeight="1" x14ac:dyDescent="0.25">
      <c r="A4130" s="23" t="s">
        <v>1198</v>
      </c>
      <c r="B4130" s="23" t="s">
        <v>1169</v>
      </c>
      <c r="C4130" s="16" t="s">
        <v>1153</v>
      </c>
      <c r="D4130" s="16"/>
      <c r="E4130" s="217">
        <v>18333.330000000002</v>
      </c>
      <c r="F4130" s="302">
        <f t="shared" si="127"/>
        <v>73332.689999999944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</row>
    <row r="4131" spans="1:26" ht="15.75" customHeight="1" x14ac:dyDescent="0.25">
      <c r="A4131" s="23" t="s">
        <v>1199</v>
      </c>
      <c r="B4131" s="23" t="s">
        <v>1184</v>
      </c>
      <c r="C4131" s="16" t="s">
        <v>1153</v>
      </c>
      <c r="D4131" s="16"/>
      <c r="E4131" s="217">
        <v>18333.330000000002</v>
      </c>
      <c r="F4131" s="302">
        <f t="shared" si="127"/>
        <v>54999.359999999942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</row>
    <row r="4132" spans="1:26" ht="15.75" customHeight="1" x14ac:dyDescent="0.25">
      <c r="A4132" s="23" t="s">
        <v>1200</v>
      </c>
      <c r="B4132" s="23" t="s">
        <v>1186</v>
      </c>
      <c r="C4132" s="16" t="s">
        <v>1153</v>
      </c>
      <c r="D4132" s="226"/>
      <c r="E4132" s="217">
        <v>18333.330000000002</v>
      </c>
      <c r="F4132" s="302">
        <f t="shared" si="127"/>
        <v>36666.029999999941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</row>
    <row r="4133" spans="1:26" ht="15.75" customHeight="1" x14ac:dyDescent="0.25">
      <c r="A4133" s="23" t="s">
        <v>1201</v>
      </c>
      <c r="B4133" s="23" t="s">
        <v>1202</v>
      </c>
      <c r="C4133" s="16" t="s">
        <v>1153</v>
      </c>
      <c r="D4133" s="157"/>
      <c r="E4133" s="217">
        <v>18333.330000000002</v>
      </c>
      <c r="F4133" s="302">
        <f t="shared" si="127"/>
        <v>18332.699999999939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</row>
    <row r="4134" spans="1:26" ht="15.75" customHeight="1" x14ac:dyDescent="0.25">
      <c r="A4134" s="44" t="s">
        <v>1460</v>
      </c>
      <c r="B4134" s="44" t="s">
        <v>593</v>
      </c>
      <c r="C4134" s="52" t="s">
        <v>2005</v>
      </c>
      <c r="D4134" s="16">
        <v>250000</v>
      </c>
      <c r="E4134" s="217"/>
      <c r="F4134" s="302">
        <f t="shared" si="127"/>
        <v>268332.69999999995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</row>
    <row r="4135" spans="1:26" ht="15.75" customHeight="1" x14ac:dyDescent="0.25">
      <c r="A4135" s="23" t="s">
        <v>1460</v>
      </c>
      <c r="B4135" s="23" t="s">
        <v>761</v>
      </c>
      <c r="C4135" s="16" t="s">
        <v>2004</v>
      </c>
      <c r="D4135" s="16">
        <v>25000</v>
      </c>
      <c r="E4135" s="217"/>
      <c r="F4135" s="302">
        <f t="shared" si="127"/>
        <v>293332.69999999995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</row>
    <row r="4136" spans="1:26" ht="15.75" customHeight="1" x14ac:dyDescent="0.25">
      <c r="A4136" s="23" t="s">
        <v>1203</v>
      </c>
      <c r="B4136" s="23" t="s">
        <v>1203</v>
      </c>
      <c r="C4136" s="16" t="s">
        <v>1153</v>
      </c>
      <c r="D4136" s="16"/>
      <c r="E4136" s="217">
        <v>18333.330000000002</v>
      </c>
      <c r="F4136" s="302">
        <f t="shared" si="127"/>
        <v>274999.36999999994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</row>
    <row r="4137" spans="1:26" ht="15.75" customHeight="1" x14ac:dyDescent="0.25">
      <c r="A4137" s="23" t="s">
        <v>1204</v>
      </c>
      <c r="B4137" s="23" t="s">
        <v>1204</v>
      </c>
      <c r="C4137" s="16" t="s">
        <v>1153</v>
      </c>
      <c r="D4137" s="16"/>
      <c r="E4137" s="217">
        <v>22916.67</v>
      </c>
      <c r="F4137" s="302">
        <f t="shared" si="127"/>
        <v>252082.69999999995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</row>
    <row r="4138" spans="1:26" ht="15.75" customHeight="1" x14ac:dyDescent="0.25">
      <c r="A4138" s="23" t="s">
        <v>1205</v>
      </c>
      <c r="B4138" s="23" t="s">
        <v>1205</v>
      </c>
      <c r="C4138" s="16" t="s">
        <v>1153</v>
      </c>
      <c r="D4138" s="16"/>
      <c r="E4138" s="217">
        <v>22916.67</v>
      </c>
      <c r="F4138" s="302">
        <f t="shared" si="127"/>
        <v>229166.02999999997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</row>
    <row r="4139" spans="1:26" ht="15.75" customHeight="1" x14ac:dyDescent="0.25">
      <c r="A4139" s="23" t="s">
        <v>1206</v>
      </c>
      <c r="B4139" s="23" t="s">
        <v>1206</v>
      </c>
      <c r="C4139" s="16" t="s">
        <v>1153</v>
      </c>
      <c r="D4139" s="16"/>
      <c r="E4139" s="217">
        <v>22916.67</v>
      </c>
      <c r="F4139" s="302">
        <f t="shared" si="127"/>
        <v>206249.36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</row>
    <row r="4140" spans="1:26" ht="15.75" customHeight="1" x14ac:dyDescent="0.25">
      <c r="A4140" s="23" t="s">
        <v>1207</v>
      </c>
      <c r="B4140" s="23" t="s">
        <v>1207</v>
      </c>
      <c r="C4140" s="16" t="s">
        <v>1153</v>
      </c>
      <c r="D4140" s="16"/>
      <c r="E4140" s="217">
        <v>22916.67</v>
      </c>
      <c r="F4140" s="302">
        <f t="shared" si="127"/>
        <v>183332.69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</row>
    <row r="4141" spans="1:26" ht="15.75" customHeight="1" x14ac:dyDescent="0.25">
      <c r="A4141" s="23" t="s">
        <v>1208</v>
      </c>
      <c r="B4141" s="23" t="s">
        <v>1208</v>
      </c>
      <c r="C4141" s="16" t="s">
        <v>1153</v>
      </c>
      <c r="D4141" s="16"/>
      <c r="E4141" s="217">
        <v>22916.67</v>
      </c>
      <c r="F4141" s="302">
        <f t="shared" si="127"/>
        <v>160416.02000000002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</row>
    <row r="4142" spans="1:26" ht="15.75" customHeight="1" x14ac:dyDescent="0.25">
      <c r="A4142" s="23" t="s">
        <v>1209</v>
      </c>
      <c r="B4142" s="23" t="s">
        <v>1209</v>
      </c>
      <c r="C4142" s="16" t="s">
        <v>1153</v>
      </c>
      <c r="D4142" s="16"/>
      <c r="E4142" s="217">
        <v>22916.67</v>
      </c>
      <c r="F4142" s="302">
        <f t="shared" si="127"/>
        <v>137499.35000000003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</row>
    <row r="4143" spans="1:26" ht="15.75" customHeight="1" x14ac:dyDescent="0.25">
      <c r="A4143" s="23" t="s">
        <v>1210</v>
      </c>
      <c r="B4143" s="23" t="s">
        <v>1210</v>
      </c>
      <c r="C4143" s="16" t="s">
        <v>1153</v>
      </c>
      <c r="D4143" s="16"/>
      <c r="E4143" s="217">
        <v>22916.67</v>
      </c>
      <c r="F4143" s="302">
        <f t="shared" si="127"/>
        <v>114582.68000000004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</row>
    <row r="4144" spans="1:26" ht="15.75" customHeight="1" x14ac:dyDescent="0.25">
      <c r="A4144" s="23" t="s">
        <v>1211</v>
      </c>
      <c r="B4144" s="23" t="s">
        <v>1211</v>
      </c>
      <c r="C4144" s="16" t="s">
        <v>1153</v>
      </c>
      <c r="D4144" s="16"/>
      <c r="E4144" s="217">
        <v>22916.67</v>
      </c>
      <c r="F4144" s="302">
        <f t="shared" si="127"/>
        <v>91666.010000000038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</row>
    <row r="4145" spans="1:26" ht="15.75" customHeight="1" x14ac:dyDescent="0.25">
      <c r="A4145" s="44" t="s">
        <v>1212</v>
      </c>
      <c r="B4145" s="44" t="s">
        <v>1212</v>
      </c>
      <c r="C4145" s="16" t="s">
        <v>1153</v>
      </c>
      <c r="D4145" s="16"/>
      <c r="E4145" s="217">
        <v>22916.67</v>
      </c>
      <c r="F4145" s="302">
        <f t="shared" si="127"/>
        <v>68749.34000000004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</row>
    <row r="4146" spans="1:26" ht="15.75" customHeight="1" x14ac:dyDescent="0.25">
      <c r="A4146" s="44" t="s">
        <v>1213</v>
      </c>
      <c r="B4146" s="44" t="s">
        <v>1213</v>
      </c>
      <c r="C4146" s="16" t="s">
        <v>1153</v>
      </c>
      <c r="D4146" s="157"/>
      <c r="E4146" s="217">
        <v>22916.67</v>
      </c>
      <c r="F4146" s="302">
        <f t="shared" si="127"/>
        <v>45832.670000000042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</row>
    <row r="4147" spans="1:26" ht="15.75" customHeight="1" x14ac:dyDescent="0.25">
      <c r="A4147" s="23" t="s">
        <v>1214</v>
      </c>
      <c r="B4147" s="23" t="s">
        <v>1214</v>
      </c>
      <c r="C4147" s="16" t="s">
        <v>1153</v>
      </c>
      <c r="D4147" s="302"/>
      <c r="E4147" s="217">
        <v>22916.67</v>
      </c>
      <c r="F4147" s="302">
        <f t="shared" si="127"/>
        <v>22916.000000000044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</row>
    <row r="4148" spans="1:26" ht="15.75" customHeight="1" x14ac:dyDescent="0.25">
      <c r="A4148" s="241">
        <v>44564</v>
      </c>
      <c r="B4148" s="31" t="s">
        <v>593</v>
      </c>
      <c r="C4148" s="58" t="s">
        <v>221</v>
      </c>
      <c r="D4148" s="303">
        <v>22916</v>
      </c>
      <c r="E4148" s="217"/>
      <c r="F4148" s="302">
        <f t="shared" si="127"/>
        <v>45832.000000000044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</row>
    <row r="4149" spans="1:26" ht="15.75" customHeight="1" x14ac:dyDescent="0.25">
      <c r="A4149" s="223">
        <v>44583</v>
      </c>
      <c r="B4149" s="223">
        <v>44583</v>
      </c>
      <c r="C4149" s="16" t="s">
        <v>1153</v>
      </c>
      <c r="D4149" s="302"/>
      <c r="E4149" s="224">
        <v>22916.67</v>
      </c>
      <c r="F4149" s="302">
        <f t="shared" si="127"/>
        <v>22915.330000000045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</row>
    <row r="4150" spans="1:26" ht="15.75" customHeight="1" x14ac:dyDescent="0.25">
      <c r="A4150" s="223">
        <v>44614</v>
      </c>
      <c r="B4150" s="223">
        <v>44614</v>
      </c>
      <c r="C4150" s="16" t="s">
        <v>1153</v>
      </c>
      <c r="D4150" s="302"/>
      <c r="E4150" s="224">
        <v>22916.67</v>
      </c>
      <c r="F4150" s="302">
        <f t="shared" si="127"/>
        <v>-1.3399999999528518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</row>
    <row r="4151" spans="1:26" ht="15.75" customHeight="1" x14ac:dyDescent="0.25">
      <c r="A4151" s="126" t="s">
        <v>668</v>
      </c>
      <c r="B4151" s="40" t="s">
        <v>884</v>
      </c>
      <c r="C4151" s="81" t="s">
        <v>2006</v>
      </c>
      <c r="D4151" s="303">
        <v>350000</v>
      </c>
      <c r="E4151" s="217"/>
      <c r="F4151" s="302">
        <f t="shared" si="127"/>
        <v>349998.66000000003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</row>
    <row r="4152" spans="1:26" ht="15.75" customHeight="1" x14ac:dyDescent="0.25">
      <c r="A4152" s="31" t="s">
        <v>668</v>
      </c>
      <c r="B4152" s="286" t="s">
        <v>761</v>
      </c>
      <c r="C4152" s="43" t="s">
        <v>2007</v>
      </c>
      <c r="D4152" s="303">
        <v>35000</v>
      </c>
      <c r="E4152" s="217"/>
      <c r="F4152" s="302">
        <f t="shared" si="127"/>
        <v>384998.66000000003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</row>
    <row r="4153" spans="1:26" ht="15.75" customHeight="1" x14ac:dyDescent="0.25">
      <c r="A4153" s="229">
        <v>44682</v>
      </c>
      <c r="B4153" s="228">
        <v>44682</v>
      </c>
      <c r="C4153" s="16" t="s">
        <v>1153</v>
      </c>
      <c r="D4153" s="302"/>
      <c r="E4153" s="230">
        <v>32083.33</v>
      </c>
      <c r="F4153" s="302">
        <f t="shared" si="127"/>
        <v>352915.33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</row>
    <row r="4154" spans="1:26" ht="15.75" customHeight="1" x14ac:dyDescent="0.25">
      <c r="A4154" s="228">
        <v>44713</v>
      </c>
      <c r="B4154" s="228">
        <v>44713</v>
      </c>
      <c r="C4154" s="16" t="s">
        <v>1153</v>
      </c>
      <c r="D4154" s="302"/>
      <c r="E4154" s="230">
        <v>32083.33</v>
      </c>
      <c r="F4154" s="302">
        <f t="shared" si="127"/>
        <v>320832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</row>
    <row r="4155" spans="1:26" ht="15.75" customHeight="1" x14ac:dyDescent="0.25">
      <c r="A4155" s="228">
        <v>44743</v>
      </c>
      <c r="B4155" s="228">
        <v>44743</v>
      </c>
      <c r="C4155" s="16" t="s">
        <v>1153</v>
      </c>
      <c r="D4155" s="302"/>
      <c r="E4155" s="224">
        <v>32083.33</v>
      </c>
      <c r="F4155" s="302">
        <f t="shared" si="127"/>
        <v>288748.67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</row>
    <row r="4156" spans="1:26" ht="15.75" customHeight="1" x14ac:dyDescent="0.25">
      <c r="A4156" s="228">
        <v>44774</v>
      </c>
      <c r="B4156" s="228">
        <v>44774</v>
      </c>
      <c r="C4156" s="16" t="s">
        <v>1153</v>
      </c>
      <c r="D4156" s="302"/>
      <c r="E4156" s="224">
        <v>32083.33</v>
      </c>
      <c r="F4156" s="302">
        <f t="shared" si="127"/>
        <v>256665.33999999997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</row>
    <row r="4157" spans="1:26" ht="15.75" customHeight="1" x14ac:dyDescent="0.25">
      <c r="A4157" s="24" t="s">
        <v>1292</v>
      </c>
      <c r="B4157" s="24" t="s">
        <v>1292</v>
      </c>
      <c r="C4157" s="16" t="s">
        <v>1153</v>
      </c>
      <c r="D4157" s="302"/>
      <c r="E4157" s="230">
        <v>32083.33</v>
      </c>
      <c r="F4157" s="302">
        <f t="shared" si="127"/>
        <v>224582.00999999995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</row>
    <row r="4158" spans="1:26" ht="15.75" customHeight="1" x14ac:dyDescent="0.25">
      <c r="A4158" s="238">
        <v>44835</v>
      </c>
      <c r="B4158" s="238">
        <v>44835</v>
      </c>
      <c r="C4158" s="13" t="s">
        <v>1153</v>
      </c>
      <c r="D4158" s="16"/>
      <c r="E4158" s="230">
        <v>32083.33</v>
      </c>
      <c r="F4158" s="302">
        <f t="shared" si="127"/>
        <v>192498.67999999993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</row>
    <row r="4159" spans="1:26" ht="15.75" customHeight="1" x14ac:dyDescent="0.25">
      <c r="A4159" s="238">
        <v>44866</v>
      </c>
      <c r="B4159" s="238">
        <v>44866</v>
      </c>
      <c r="C4159" s="13" t="s">
        <v>1153</v>
      </c>
      <c r="D4159" s="16"/>
      <c r="E4159" s="230">
        <v>32083.33</v>
      </c>
      <c r="F4159" s="302">
        <f t="shared" si="127"/>
        <v>160415.34999999992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</row>
    <row r="4160" spans="1:26" ht="15.75" customHeight="1" x14ac:dyDescent="0.25">
      <c r="A4160" s="238">
        <v>44896</v>
      </c>
      <c r="B4160" s="238">
        <v>44896</v>
      </c>
      <c r="C4160" s="13" t="s">
        <v>1153</v>
      </c>
      <c r="D4160" s="16"/>
      <c r="E4160" s="230">
        <v>32083.33</v>
      </c>
      <c r="F4160" s="302">
        <f t="shared" si="127"/>
        <v>128332.01999999992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</row>
    <row r="4161" spans="1:26" ht="15.75" customHeight="1" x14ac:dyDescent="0.25">
      <c r="A4161" s="238"/>
      <c r="B4161" s="238"/>
      <c r="C4161" s="43"/>
      <c r="D4161" s="16"/>
      <c r="E4161" s="217"/>
      <c r="F4161" s="302">
        <f t="shared" si="127"/>
        <v>128332.01999999992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</row>
    <row r="4162" spans="1:26" ht="15.75" customHeight="1" x14ac:dyDescent="0.25">
      <c r="A4162" s="238"/>
      <c r="B4162" s="238"/>
      <c r="C4162" s="43"/>
      <c r="D4162" s="16"/>
      <c r="E4162" s="217"/>
      <c r="F4162" s="302">
        <f t="shared" si="127"/>
        <v>128332.01999999992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</row>
    <row r="4163" spans="1:26" ht="15.75" customHeight="1" x14ac:dyDescent="0.25">
      <c r="A4163" s="238"/>
      <c r="B4163" s="238"/>
      <c r="C4163" s="43"/>
      <c r="D4163" s="16"/>
      <c r="E4163" s="217"/>
      <c r="F4163" s="302">
        <f t="shared" si="127"/>
        <v>128332.01999999992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</row>
    <row r="4164" spans="1:26" ht="15.75" customHeight="1" x14ac:dyDescent="0.25">
      <c r="A4164" s="238"/>
      <c r="B4164" s="238"/>
      <c r="C4164" s="43"/>
      <c r="D4164" s="16"/>
      <c r="E4164" s="217"/>
      <c r="F4164" s="302">
        <f t="shared" si="127"/>
        <v>128332.01999999992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</row>
    <row r="4165" spans="1:26" ht="15.75" customHeight="1" x14ac:dyDescent="0.25">
      <c r="A4165" s="238"/>
      <c r="B4165" s="238"/>
      <c r="C4165" s="43"/>
      <c r="D4165" s="16"/>
      <c r="E4165" s="217"/>
      <c r="F4165" s="302">
        <f t="shared" si="127"/>
        <v>128332.01999999992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</row>
    <row r="4166" spans="1:26" ht="15.75" customHeight="1" x14ac:dyDescent="0.25">
      <c r="A4166" s="238"/>
      <c r="B4166" s="238"/>
      <c r="C4166" s="43"/>
      <c r="D4166" s="16"/>
      <c r="E4166" s="217"/>
      <c r="F4166" s="302">
        <f t="shared" si="127"/>
        <v>128332.01999999992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</row>
    <row r="4167" spans="1:26" ht="15.75" customHeight="1" x14ac:dyDescent="0.25">
      <c r="A4167" s="238"/>
      <c r="B4167" s="238"/>
      <c r="C4167" s="43"/>
      <c r="D4167" s="16"/>
      <c r="E4167" s="217"/>
      <c r="F4167" s="302">
        <f t="shared" si="127"/>
        <v>128332.01999999992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</row>
    <row r="4168" spans="1:26" ht="15.75" customHeight="1" x14ac:dyDescent="0.25">
      <c r="A4168" s="238"/>
      <c r="B4168" s="238"/>
      <c r="C4168" s="43"/>
      <c r="D4168" s="16"/>
      <c r="E4168" s="217"/>
      <c r="F4168" s="302">
        <f t="shared" si="127"/>
        <v>128332.01999999992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</row>
    <row r="4169" spans="1:26" ht="15.75" customHeight="1" x14ac:dyDescent="0.25">
      <c r="A4169" s="238"/>
      <c r="B4169" s="238"/>
      <c r="C4169" s="43"/>
      <c r="D4169" s="16"/>
      <c r="E4169" s="217"/>
      <c r="F4169" s="302">
        <f t="shared" si="127"/>
        <v>128332.01999999992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</row>
    <row r="4170" spans="1:26" ht="15.75" customHeight="1" x14ac:dyDescent="0.25">
      <c r="A4170" s="238"/>
      <c r="B4170" s="238"/>
      <c r="C4170" s="43"/>
      <c r="D4170" s="16"/>
      <c r="E4170" s="217"/>
      <c r="F4170" s="302">
        <f t="shared" si="127"/>
        <v>128332.01999999992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</row>
    <row r="4171" spans="1:26" ht="15.75" customHeight="1" x14ac:dyDescent="0.25">
      <c r="A4171" s="238"/>
      <c r="B4171" s="238"/>
      <c r="C4171" s="43"/>
      <c r="D4171" s="16"/>
      <c r="E4171" s="217"/>
      <c r="F4171" s="302">
        <f t="shared" si="127"/>
        <v>128332.01999999992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</row>
    <row r="4172" spans="1:26" ht="15.75" customHeight="1" x14ac:dyDescent="0.25">
      <c r="A4172" s="238"/>
      <c r="B4172" s="238"/>
      <c r="C4172" s="43"/>
      <c r="D4172" s="16"/>
      <c r="E4172" s="217"/>
      <c r="F4172" s="16"/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</row>
    <row r="4173" spans="1:26" ht="15.75" customHeight="1" x14ac:dyDescent="0.25">
      <c r="A4173" s="238"/>
      <c r="B4173" s="238"/>
      <c r="C4173" s="43"/>
      <c r="D4173" s="16"/>
      <c r="E4173" s="222" t="s">
        <v>12</v>
      </c>
      <c r="F4173" s="305">
        <f>F4171</f>
        <v>128332.01999999992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</row>
    <row r="4174" spans="1:26" ht="15.75" customHeight="1" x14ac:dyDescent="0.25">
      <c r="A4174" s="23"/>
      <c r="B4174" s="23"/>
      <c r="C4174" s="16"/>
      <c r="D4174" s="16"/>
      <c r="E4174" s="217"/>
      <c r="F4174" s="16"/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</row>
    <row r="4175" spans="1:26" ht="15.75" customHeight="1" x14ac:dyDescent="0.25">
      <c r="A4175" s="23"/>
      <c r="B4175" s="23"/>
      <c r="C4175" s="16"/>
      <c r="D4175" s="218"/>
      <c r="E4175" s="217"/>
      <c r="F4175" s="16"/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</row>
    <row r="4176" spans="1:26" ht="15.75" customHeight="1" x14ac:dyDescent="0.25">
      <c r="A4176" s="23"/>
      <c r="B4176" s="23"/>
      <c r="C4176" s="218" t="s">
        <v>1146</v>
      </c>
      <c r="D4176" s="221"/>
      <c r="E4176" s="217"/>
      <c r="F4176" s="16"/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</row>
    <row r="4177" spans="1:26" ht="15.75" customHeight="1" x14ac:dyDescent="0.25">
      <c r="A4177" s="219" t="s">
        <v>1147</v>
      </c>
      <c r="B4177" s="23"/>
      <c r="C4177" s="218" t="s">
        <v>249</v>
      </c>
      <c r="D4177" s="239" t="s">
        <v>1149</v>
      </c>
      <c r="E4177" s="222" t="s">
        <v>1353</v>
      </c>
      <c r="F4177" s="16"/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</row>
    <row r="4178" spans="1:26" ht="15.75" customHeight="1" x14ac:dyDescent="0.25">
      <c r="A4178" s="219" t="s">
        <v>549</v>
      </c>
      <c r="B4178" s="219" t="s">
        <v>550</v>
      </c>
      <c r="C4178" s="221" t="s">
        <v>551</v>
      </c>
      <c r="D4178" s="314" t="s">
        <v>552</v>
      </c>
      <c r="E4178" s="222" t="s">
        <v>553</v>
      </c>
      <c r="F4178" s="221" t="s">
        <v>554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</row>
    <row r="4179" spans="1:26" ht="15.75" customHeight="1" x14ac:dyDescent="0.25">
      <c r="A4179" s="44" t="s">
        <v>2008</v>
      </c>
      <c r="B4179" s="44"/>
      <c r="C4179" s="52" t="s">
        <v>766</v>
      </c>
      <c r="D4179" s="157"/>
      <c r="E4179" s="217"/>
      <c r="F4179" s="52">
        <v>0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</row>
    <row r="4180" spans="1:26" ht="15.75" customHeight="1" x14ac:dyDescent="0.25">
      <c r="A4180" s="44" t="s">
        <v>2009</v>
      </c>
      <c r="B4180" s="44" t="s">
        <v>593</v>
      </c>
      <c r="C4180" s="52" t="s">
        <v>2010</v>
      </c>
      <c r="D4180" s="16">
        <v>140000</v>
      </c>
      <c r="E4180" s="217"/>
      <c r="F4180" s="16">
        <f t="shared" ref="F4180:F4213" si="128">F4179+D4180-E4180</f>
        <v>140000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</row>
    <row r="4181" spans="1:26" ht="15.75" customHeight="1" x14ac:dyDescent="0.25">
      <c r="A4181" s="44" t="s">
        <v>2009</v>
      </c>
      <c r="B4181" s="44" t="s">
        <v>593</v>
      </c>
      <c r="C4181" s="52" t="s">
        <v>2010</v>
      </c>
      <c r="D4181" s="16">
        <v>100000</v>
      </c>
      <c r="E4181" s="217"/>
      <c r="F4181" s="16">
        <f t="shared" si="128"/>
        <v>240000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</row>
    <row r="4182" spans="1:26" ht="15.75" customHeight="1" x14ac:dyDescent="0.25">
      <c r="A4182" s="23" t="s">
        <v>2009</v>
      </c>
      <c r="B4182" s="23" t="s">
        <v>593</v>
      </c>
      <c r="C4182" s="16" t="s">
        <v>2011</v>
      </c>
      <c r="D4182" s="16">
        <v>24000</v>
      </c>
      <c r="E4182" s="217"/>
      <c r="F4182" s="16">
        <f t="shared" si="128"/>
        <v>264000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</row>
    <row r="4183" spans="1:26" ht="15.75" customHeight="1" x14ac:dyDescent="0.25">
      <c r="A4183" s="44" t="s">
        <v>2012</v>
      </c>
      <c r="B4183" s="44" t="s">
        <v>2013</v>
      </c>
      <c r="C4183" s="52" t="s">
        <v>2010</v>
      </c>
      <c r="D4183" s="16">
        <v>5000</v>
      </c>
      <c r="E4183" s="217"/>
      <c r="F4183" s="16">
        <f t="shared" si="128"/>
        <v>269000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</row>
    <row r="4184" spans="1:26" ht="15.75" customHeight="1" x14ac:dyDescent="0.25">
      <c r="A4184" s="23" t="s">
        <v>1535</v>
      </c>
      <c r="B4184" s="23" t="s">
        <v>1152</v>
      </c>
      <c r="C4184" s="16" t="s">
        <v>1153</v>
      </c>
      <c r="D4184" s="16"/>
      <c r="E4184" s="217">
        <v>22000</v>
      </c>
      <c r="F4184" s="16">
        <f t="shared" si="128"/>
        <v>247000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</row>
    <row r="4185" spans="1:26" ht="15.75" customHeight="1" x14ac:dyDescent="0.25">
      <c r="A4185" s="23" t="s">
        <v>1482</v>
      </c>
      <c r="B4185" s="23" t="s">
        <v>1155</v>
      </c>
      <c r="C4185" s="16" t="s">
        <v>1153</v>
      </c>
      <c r="D4185" s="16"/>
      <c r="E4185" s="217">
        <v>22000</v>
      </c>
      <c r="F4185" s="16">
        <f t="shared" si="128"/>
        <v>225000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</row>
    <row r="4186" spans="1:26" ht="15.75" customHeight="1" x14ac:dyDescent="0.25">
      <c r="A4186" s="23" t="s">
        <v>1190</v>
      </c>
      <c r="B4186" s="23" t="s">
        <v>1157</v>
      </c>
      <c r="C4186" s="16" t="s">
        <v>1153</v>
      </c>
      <c r="D4186" s="16"/>
      <c r="E4186" s="217">
        <v>22000</v>
      </c>
      <c r="F4186" s="16">
        <f t="shared" si="128"/>
        <v>203000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</row>
    <row r="4187" spans="1:26" ht="15.75" customHeight="1" x14ac:dyDescent="0.25">
      <c r="A4187" s="23" t="s">
        <v>1197</v>
      </c>
      <c r="B4187" s="23" t="s">
        <v>1167</v>
      </c>
      <c r="C4187" s="16" t="s">
        <v>1153</v>
      </c>
      <c r="D4187" s="16"/>
      <c r="E4187" s="217">
        <v>22000</v>
      </c>
      <c r="F4187" s="16">
        <f t="shared" si="128"/>
        <v>181000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</row>
    <row r="4188" spans="1:26" ht="15.75" customHeight="1" x14ac:dyDescent="0.25">
      <c r="A4188" s="23" t="s">
        <v>1198</v>
      </c>
      <c r="B4188" s="23" t="s">
        <v>1169</v>
      </c>
      <c r="C4188" s="16" t="s">
        <v>1153</v>
      </c>
      <c r="D4188" s="16"/>
      <c r="E4188" s="217">
        <v>22000</v>
      </c>
      <c r="F4188" s="16">
        <f t="shared" si="128"/>
        <v>159000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</row>
    <row r="4189" spans="1:26" ht="15.75" customHeight="1" x14ac:dyDescent="0.25">
      <c r="A4189" s="23" t="s">
        <v>1200</v>
      </c>
      <c r="B4189" s="23" t="s">
        <v>1186</v>
      </c>
      <c r="C4189" s="16" t="s">
        <v>1153</v>
      </c>
      <c r="D4189" s="16"/>
      <c r="E4189" s="217">
        <v>22000</v>
      </c>
      <c r="F4189" s="16">
        <f t="shared" si="128"/>
        <v>137000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</row>
    <row r="4190" spans="1:26" ht="15.75" customHeight="1" x14ac:dyDescent="0.25">
      <c r="A4190" s="23" t="s">
        <v>2014</v>
      </c>
      <c r="B4190" s="23" t="s">
        <v>1203</v>
      </c>
      <c r="C4190" s="16" t="s">
        <v>1153</v>
      </c>
      <c r="D4190" s="16"/>
      <c r="E4190" s="217">
        <v>22000</v>
      </c>
      <c r="F4190" s="16">
        <f t="shared" si="128"/>
        <v>115000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</row>
    <row r="4191" spans="1:26" ht="15.75" customHeight="1" x14ac:dyDescent="0.25">
      <c r="A4191" s="23" t="s">
        <v>2015</v>
      </c>
      <c r="B4191" s="23" t="s">
        <v>1204</v>
      </c>
      <c r="C4191" s="16" t="s">
        <v>1153</v>
      </c>
      <c r="D4191" s="16"/>
      <c r="E4191" s="217">
        <v>22000</v>
      </c>
      <c r="F4191" s="16">
        <f t="shared" si="128"/>
        <v>93000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</row>
    <row r="4192" spans="1:26" ht="15.75" customHeight="1" x14ac:dyDescent="0.25">
      <c r="A4192" s="23" t="s">
        <v>2016</v>
      </c>
      <c r="B4192" s="23" t="s">
        <v>761</v>
      </c>
      <c r="C4192" s="16" t="s">
        <v>1246</v>
      </c>
      <c r="D4192" s="16"/>
      <c r="E4192" s="217">
        <v>93000</v>
      </c>
      <c r="F4192" s="16">
        <f t="shared" si="128"/>
        <v>0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</row>
    <row r="4193" spans="1:26" ht="15.75" customHeight="1" x14ac:dyDescent="0.25">
      <c r="A4193" s="23" t="s">
        <v>1206</v>
      </c>
      <c r="B4193" s="23" t="s">
        <v>1206</v>
      </c>
      <c r="C4193" s="16" t="s">
        <v>1153</v>
      </c>
      <c r="D4193" s="226"/>
      <c r="E4193" s="217">
        <v>18333.330000000002</v>
      </c>
      <c r="F4193" s="16">
        <f t="shared" si="128"/>
        <v>-18333.330000000002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</row>
    <row r="4194" spans="1:26" ht="15.75" customHeight="1" x14ac:dyDescent="0.25">
      <c r="A4194" s="23" t="s">
        <v>1207</v>
      </c>
      <c r="B4194" s="23" t="s">
        <v>1207</v>
      </c>
      <c r="C4194" s="16" t="s">
        <v>1153</v>
      </c>
      <c r="D4194" s="157"/>
      <c r="E4194" s="217">
        <v>18333.330000000002</v>
      </c>
      <c r="F4194" s="16">
        <f t="shared" si="128"/>
        <v>-36666.660000000003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</row>
    <row r="4195" spans="1:26" ht="15.75" customHeight="1" x14ac:dyDescent="0.25">
      <c r="A4195" s="44" t="s">
        <v>2017</v>
      </c>
      <c r="B4195" s="44" t="s">
        <v>596</v>
      </c>
      <c r="C4195" s="52" t="s">
        <v>627</v>
      </c>
      <c r="D4195" s="16">
        <v>200000</v>
      </c>
      <c r="E4195" s="217"/>
      <c r="F4195" s="16">
        <f t="shared" si="128"/>
        <v>163333.34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</row>
    <row r="4196" spans="1:26" ht="15.75" customHeight="1" x14ac:dyDescent="0.25">
      <c r="A4196" s="23" t="s">
        <v>2016</v>
      </c>
      <c r="B4196" s="23" t="s">
        <v>761</v>
      </c>
      <c r="C4196" s="16" t="s">
        <v>2011</v>
      </c>
      <c r="D4196" s="16">
        <v>20000</v>
      </c>
      <c r="E4196" s="217"/>
      <c r="F4196" s="16">
        <f t="shared" si="128"/>
        <v>183333.34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</row>
    <row r="4197" spans="1:26" ht="15.75" customHeight="1" x14ac:dyDescent="0.25">
      <c r="A4197" s="44" t="s">
        <v>1937</v>
      </c>
      <c r="B4197" s="44" t="s">
        <v>596</v>
      </c>
      <c r="C4197" s="52" t="s">
        <v>627</v>
      </c>
      <c r="D4197" s="16"/>
      <c r="E4197" s="217">
        <v>50000</v>
      </c>
      <c r="F4197" s="16">
        <f t="shared" si="128"/>
        <v>133333.34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</row>
    <row r="4198" spans="1:26" ht="15.75" customHeight="1" x14ac:dyDescent="0.25">
      <c r="A4198" s="44" t="s">
        <v>2018</v>
      </c>
      <c r="B4198" s="44" t="s">
        <v>596</v>
      </c>
      <c r="C4198" s="52" t="s">
        <v>627</v>
      </c>
      <c r="D4198" s="157"/>
      <c r="E4198" s="217">
        <v>50000</v>
      </c>
      <c r="F4198" s="16">
        <f t="shared" si="128"/>
        <v>83333.34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</row>
    <row r="4199" spans="1:26" ht="15.75" customHeight="1" x14ac:dyDescent="0.25">
      <c r="A4199" s="44" t="s">
        <v>2019</v>
      </c>
      <c r="B4199" s="44" t="s">
        <v>596</v>
      </c>
      <c r="C4199" s="52" t="s">
        <v>627</v>
      </c>
      <c r="D4199" s="157"/>
      <c r="E4199" s="217">
        <v>50000</v>
      </c>
      <c r="F4199" s="16">
        <f t="shared" si="128"/>
        <v>33333.339999999997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</row>
    <row r="4200" spans="1:26" ht="15.75" customHeight="1" x14ac:dyDescent="0.25">
      <c r="A4200" s="225">
        <v>44236</v>
      </c>
      <c r="B4200" s="44" t="s">
        <v>593</v>
      </c>
      <c r="C4200" s="52" t="s">
        <v>627</v>
      </c>
      <c r="D4200" s="16">
        <v>177000</v>
      </c>
      <c r="E4200" s="217"/>
      <c r="F4200" s="16">
        <f t="shared" si="128"/>
        <v>210333.34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</row>
    <row r="4201" spans="1:26" ht="15.75" customHeight="1" x14ac:dyDescent="0.25">
      <c r="A4201" s="231">
        <v>44236</v>
      </c>
      <c r="B4201" s="23" t="s">
        <v>761</v>
      </c>
      <c r="C4201" s="16" t="s">
        <v>2011</v>
      </c>
      <c r="D4201" s="16">
        <v>17700</v>
      </c>
      <c r="E4201" s="217"/>
      <c r="F4201" s="16">
        <f t="shared" si="128"/>
        <v>228033.34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</row>
    <row r="4202" spans="1:26" ht="15.75" customHeight="1" x14ac:dyDescent="0.25">
      <c r="A4202" s="44" t="s">
        <v>2020</v>
      </c>
      <c r="B4202" s="44" t="s">
        <v>593</v>
      </c>
      <c r="C4202" s="52" t="s">
        <v>627</v>
      </c>
      <c r="D4202" s="16"/>
      <c r="E4202" s="217">
        <v>40000</v>
      </c>
      <c r="F4202" s="16">
        <f t="shared" si="128"/>
        <v>188033.34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</row>
    <row r="4203" spans="1:26" ht="15.75" customHeight="1" x14ac:dyDescent="0.25">
      <c r="A4203" s="44" t="s">
        <v>2021</v>
      </c>
      <c r="B4203" s="44" t="s">
        <v>596</v>
      </c>
      <c r="C4203" s="52" t="s">
        <v>627</v>
      </c>
      <c r="D4203" s="226"/>
      <c r="E4203" s="217">
        <v>40000</v>
      </c>
      <c r="F4203" s="16">
        <f t="shared" si="128"/>
        <v>148033.34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</row>
    <row r="4204" spans="1:26" ht="15.75" customHeight="1" x14ac:dyDescent="0.25">
      <c r="A4204" s="44" t="s">
        <v>2022</v>
      </c>
      <c r="B4204" s="44" t="s">
        <v>596</v>
      </c>
      <c r="C4204" s="52" t="s">
        <v>627</v>
      </c>
      <c r="D4204" s="226"/>
      <c r="E4204" s="217">
        <v>30000</v>
      </c>
      <c r="F4204" s="16">
        <f t="shared" si="128"/>
        <v>118033.34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</row>
    <row r="4205" spans="1:26" ht="15.75" customHeight="1" x14ac:dyDescent="0.25">
      <c r="A4205" s="44" t="s">
        <v>2023</v>
      </c>
      <c r="B4205" s="44" t="s">
        <v>596</v>
      </c>
      <c r="C4205" s="52" t="s">
        <v>627</v>
      </c>
      <c r="D4205" s="226"/>
      <c r="E4205" s="217">
        <v>30000</v>
      </c>
      <c r="F4205" s="16">
        <f t="shared" si="128"/>
        <v>88033.34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</row>
    <row r="4206" spans="1:26" ht="15.75" customHeight="1" x14ac:dyDescent="0.25">
      <c r="A4206" s="31" t="s">
        <v>785</v>
      </c>
      <c r="B4206" s="31" t="s">
        <v>596</v>
      </c>
      <c r="C4206" s="58" t="s">
        <v>627</v>
      </c>
      <c r="D4206" s="157"/>
      <c r="E4206" s="230">
        <v>30000</v>
      </c>
      <c r="F4206" s="16">
        <f t="shared" si="128"/>
        <v>58033.34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</row>
    <row r="4207" spans="1:26" ht="15.75" customHeight="1" x14ac:dyDescent="0.25">
      <c r="A4207" s="31" t="s">
        <v>630</v>
      </c>
      <c r="B4207" s="31" t="s">
        <v>596</v>
      </c>
      <c r="C4207" s="58" t="s">
        <v>627</v>
      </c>
      <c r="D4207" s="56">
        <v>67900</v>
      </c>
      <c r="E4207" s="217"/>
      <c r="F4207" s="16">
        <f t="shared" si="128"/>
        <v>125933.34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</row>
    <row r="4208" spans="1:26" ht="15.75" customHeight="1" x14ac:dyDescent="0.25">
      <c r="A4208" s="31" t="s">
        <v>630</v>
      </c>
      <c r="B4208" s="23" t="s">
        <v>761</v>
      </c>
      <c r="C4208" s="16" t="s">
        <v>2011</v>
      </c>
      <c r="D4208" s="56">
        <v>6790</v>
      </c>
      <c r="E4208" s="217"/>
      <c r="F4208" s="16">
        <f t="shared" si="128"/>
        <v>132723.34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</row>
    <row r="4209" spans="1:26" ht="15.75" customHeight="1" x14ac:dyDescent="0.25">
      <c r="A4209" s="31" t="s">
        <v>852</v>
      </c>
      <c r="B4209" s="31" t="s">
        <v>596</v>
      </c>
      <c r="C4209" s="58" t="s">
        <v>627</v>
      </c>
      <c r="D4209" s="226"/>
      <c r="E4209" s="230">
        <v>50000</v>
      </c>
      <c r="F4209" s="16">
        <f t="shared" si="128"/>
        <v>82723.34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</row>
    <row r="4210" spans="1:26" ht="15.75" customHeight="1" x14ac:dyDescent="0.25">
      <c r="A4210" s="126" t="s">
        <v>919</v>
      </c>
      <c r="B4210" s="40" t="s">
        <v>596</v>
      </c>
      <c r="C4210" s="64" t="s">
        <v>627</v>
      </c>
      <c r="D4210" s="226"/>
      <c r="E4210" s="230">
        <v>20000</v>
      </c>
      <c r="F4210" s="16">
        <f t="shared" si="128"/>
        <v>62723.34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</row>
    <row r="4211" spans="1:26" ht="15.75" customHeight="1" x14ac:dyDescent="0.25">
      <c r="A4211" s="263"/>
      <c r="B4211" s="263"/>
      <c r="C4211" s="226"/>
      <c r="D4211" s="226"/>
      <c r="E4211" s="217"/>
      <c r="F4211" s="16">
        <f t="shared" si="128"/>
        <v>62723.34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</row>
    <row r="4212" spans="1:26" ht="15.75" customHeight="1" x14ac:dyDescent="0.25">
      <c r="A4212" s="263"/>
      <c r="B4212" s="263"/>
      <c r="C4212" s="226"/>
      <c r="D4212" s="226"/>
      <c r="E4212" s="217"/>
      <c r="F4212" s="16">
        <f t="shared" si="128"/>
        <v>62723.34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</row>
    <row r="4213" spans="1:26" ht="15.75" customHeight="1" x14ac:dyDescent="0.25">
      <c r="A4213" s="263"/>
      <c r="B4213" s="263"/>
      <c r="C4213" s="226"/>
      <c r="D4213" s="226"/>
      <c r="E4213" s="217"/>
      <c r="F4213" s="16">
        <f t="shared" si="128"/>
        <v>62723.34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</row>
    <row r="4214" spans="1:26" ht="15.75" customHeight="1" x14ac:dyDescent="0.25">
      <c r="A4214" s="263"/>
      <c r="B4214" s="263"/>
      <c r="C4214" s="226"/>
      <c r="D4214" s="16"/>
      <c r="E4214" s="217"/>
      <c r="F4214" s="218"/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</row>
    <row r="4215" spans="1:26" ht="15.75" customHeight="1" x14ac:dyDescent="0.25">
      <c r="A4215" s="263"/>
      <c r="B4215" s="263"/>
      <c r="C4215" s="226"/>
      <c r="D4215" s="16"/>
      <c r="E4215" s="222" t="s">
        <v>12</v>
      </c>
      <c r="F4215" s="218">
        <f>F4213</f>
        <v>62723.34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</row>
    <row r="4216" spans="1:26" ht="15.75" customHeight="1" x14ac:dyDescent="0.25">
      <c r="A4216" s="23"/>
      <c r="B4216" s="23"/>
      <c r="C4216" s="16"/>
      <c r="D4216" s="16"/>
      <c r="E4216" s="217"/>
      <c r="F4216" s="16"/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</row>
    <row r="4217" spans="1:26" ht="15.75" customHeight="1" x14ac:dyDescent="0.25">
      <c r="A4217" s="23"/>
      <c r="B4217" s="23"/>
      <c r="C4217" s="16"/>
      <c r="D4217" s="157"/>
      <c r="E4217" s="217"/>
      <c r="F4217" s="16"/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</row>
    <row r="4218" spans="1:26" ht="15.75" customHeight="1" x14ac:dyDescent="0.25">
      <c r="A4218" s="23"/>
      <c r="B4218" s="23"/>
      <c r="C4218" s="218" t="s">
        <v>1146</v>
      </c>
      <c r="D4218" s="226"/>
      <c r="E4218" s="217"/>
      <c r="F4218" s="16"/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</row>
    <row r="4219" spans="1:26" ht="15.75" customHeight="1" x14ac:dyDescent="0.25">
      <c r="A4219" s="219" t="s">
        <v>1147</v>
      </c>
      <c r="B4219" s="23"/>
      <c r="C4219" s="218" t="s">
        <v>2024</v>
      </c>
      <c r="D4219" s="218" t="s">
        <v>1149</v>
      </c>
      <c r="E4219" s="222" t="s">
        <v>1353</v>
      </c>
      <c r="F4219" s="16"/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</row>
    <row r="4220" spans="1:26" ht="15.75" customHeight="1" x14ac:dyDescent="0.25">
      <c r="A4220" s="219" t="s">
        <v>549</v>
      </c>
      <c r="B4220" s="219" t="s">
        <v>550</v>
      </c>
      <c r="C4220" s="221" t="s">
        <v>551</v>
      </c>
      <c r="D4220" s="221" t="s">
        <v>552</v>
      </c>
      <c r="E4220" s="222" t="s">
        <v>553</v>
      </c>
      <c r="F4220" s="221" t="s">
        <v>554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</row>
    <row r="4221" spans="1:26" ht="15.75" customHeight="1" x14ac:dyDescent="0.25">
      <c r="A4221" s="231">
        <v>43831</v>
      </c>
      <c r="B4221" s="23"/>
      <c r="C4221" s="52" t="s">
        <v>766</v>
      </c>
      <c r="D4221" s="16"/>
      <c r="E4221" s="217"/>
      <c r="F4221" s="16">
        <v>0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</row>
    <row r="4222" spans="1:26" ht="15.75" customHeight="1" x14ac:dyDescent="0.25">
      <c r="A4222" s="231">
        <v>43924</v>
      </c>
      <c r="B4222" s="44" t="s">
        <v>593</v>
      </c>
      <c r="C4222" s="52" t="s">
        <v>2025</v>
      </c>
      <c r="D4222" s="16">
        <v>550000</v>
      </c>
      <c r="E4222" s="217"/>
      <c r="F4222" s="16">
        <f t="shared" ref="F4222:F4227" si="129">F4221+D4222-E4222</f>
        <v>550000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</row>
    <row r="4223" spans="1:26" ht="15.75" customHeight="1" x14ac:dyDescent="0.25">
      <c r="A4223" s="231">
        <v>43924</v>
      </c>
      <c r="B4223" s="23" t="s">
        <v>761</v>
      </c>
      <c r="C4223" s="16" t="s">
        <v>2026</v>
      </c>
      <c r="D4223" s="16">
        <v>55000</v>
      </c>
      <c r="E4223" s="217"/>
      <c r="F4223" s="16">
        <f t="shared" si="129"/>
        <v>605000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</row>
    <row r="4224" spans="1:26" ht="15.75" customHeight="1" x14ac:dyDescent="0.25">
      <c r="A4224" s="23" t="s">
        <v>2027</v>
      </c>
      <c r="B4224" s="23"/>
      <c r="C4224" s="16" t="s">
        <v>1519</v>
      </c>
      <c r="D4224" s="16"/>
      <c r="E4224" s="217">
        <v>605000</v>
      </c>
      <c r="F4224" s="16">
        <f t="shared" si="129"/>
        <v>0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</row>
    <row r="4225" spans="1:26" ht="15.75" customHeight="1" x14ac:dyDescent="0.25">
      <c r="A4225" s="23"/>
      <c r="B4225" s="23"/>
      <c r="C4225" s="16"/>
      <c r="D4225" s="16"/>
      <c r="E4225" s="217"/>
      <c r="F4225" s="16">
        <f t="shared" si="129"/>
        <v>0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</row>
    <row r="4226" spans="1:26" ht="15.75" customHeight="1" x14ac:dyDescent="0.25">
      <c r="A4226" s="23"/>
      <c r="B4226" s="23"/>
      <c r="C4226" s="16"/>
      <c r="D4226" s="16"/>
      <c r="E4226" s="217"/>
      <c r="F4226" s="16">
        <f t="shared" si="129"/>
        <v>0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</row>
    <row r="4227" spans="1:26" ht="15.75" customHeight="1" x14ac:dyDescent="0.25">
      <c r="A4227" s="23"/>
      <c r="B4227" s="23"/>
      <c r="C4227" s="16"/>
      <c r="D4227" s="16"/>
      <c r="E4227" s="217"/>
      <c r="F4227" s="16">
        <f t="shared" si="129"/>
        <v>0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</row>
    <row r="4228" spans="1:26" ht="15.75" customHeight="1" x14ac:dyDescent="0.25">
      <c r="A4228" s="23"/>
      <c r="B4228" s="23"/>
      <c r="C4228" s="16"/>
      <c r="D4228" s="16"/>
      <c r="E4228" s="222" t="s">
        <v>12</v>
      </c>
      <c r="F4228" s="218">
        <f>F4227</f>
        <v>0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</row>
    <row r="4229" spans="1:26" ht="15.75" customHeight="1" x14ac:dyDescent="0.25">
      <c r="A4229" s="23"/>
      <c r="B4229" s="23"/>
      <c r="C4229" s="16"/>
      <c r="D4229" s="16"/>
      <c r="E4229" s="217"/>
      <c r="F4229" s="16"/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</row>
    <row r="4230" spans="1:26" ht="15.75" customHeight="1" x14ac:dyDescent="0.25">
      <c r="A4230" s="23"/>
      <c r="B4230" s="23"/>
      <c r="C4230" s="16"/>
      <c r="D4230" s="16"/>
      <c r="E4230" s="217"/>
      <c r="F4230" s="16"/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</row>
    <row r="4231" spans="1:26" ht="15.75" customHeight="1" x14ac:dyDescent="0.25">
      <c r="A4231" s="23"/>
      <c r="B4231" s="23"/>
      <c r="C4231" s="16"/>
      <c r="D4231" s="226"/>
      <c r="E4231" s="217"/>
      <c r="F4231" s="16"/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</row>
    <row r="4232" spans="1:26" ht="15.75" customHeight="1" x14ac:dyDescent="0.25">
      <c r="A4232" s="23"/>
      <c r="B4232" s="23"/>
      <c r="C4232" s="218" t="s">
        <v>1146</v>
      </c>
      <c r="D4232" s="157"/>
      <c r="E4232" s="217"/>
      <c r="F4232" s="16"/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</row>
    <row r="4233" spans="1:26" ht="15.75" customHeight="1" x14ac:dyDescent="0.25">
      <c r="A4233" s="219" t="s">
        <v>1147</v>
      </c>
      <c r="B4233" s="23"/>
      <c r="C4233" s="312" t="s">
        <v>245</v>
      </c>
      <c r="D4233" s="218" t="s">
        <v>1149</v>
      </c>
      <c r="E4233" s="222" t="s">
        <v>1353</v>
      </c>
      <c r="F4233" s="16"/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</row>
    <row r="4234" spans="1:26" ht="15.75" customHeight="1" x14ac:dyDescent="0.25">
      <c r="A4234" s="219" t="s">
        <v>549</v>
      </c>
      <c r="B4234" s="219" t="s">
        <v>550</v>
      </c>
      <c r="C4234" s="221" t="s">
        <v>551</v>
      </c>
      <c r="D4234" s="221" t="s">
        <v>552</v>
      </c>
      <c r="E4234" s="222" t="s">
        <v>553</v>
      </c>
      <c r="F4234" s="221" t="s">
        <v>554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</row>
    <row r="4235" spans="1:26" ht="15.75" customHeight="1" x14ac:dyDescent="0.25">
      <c r="A4235" s="231">
        <v>43831</v>
      </c>
      <c r="B4235" s="23"/>
      <c r="C4235" s="52" t="s">
        <v>766</v>
      </c>
      <c r="D4235" s="16"/>
      <c r="E4235" s="217"/>
      <c r="F4235" s="16">
        <v>0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</row>
    <row r="4236" spans="1:26" ht="15.75" customHeight="1" x14ac:dyDescent="0.25">
      <c r="A4236" s="225">
        <v>44053</v>
      </c>
      <c r="B4236" s="44" t="s">
        <v>593</v>
      </c>
      <c r="C4236" s="52" t="s">
        <v>2028</v>
      </c>
      <c r="D4236" s="16">
        <v>60000</v>
      </c>
      <c r="E4236" s="217"/>
      <c r="F4236" s="16">
        <f t="shared" ref="F4236:F4259" si="130">F4235+D4236-E4236</f>
        <v>60000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</row>
    <row r="4237" spans="1:26" ht="15.75" customHeight="1" x14ac:dyDescent="0.25">
      <c r="A4237" s="44" t="s">
        <v>1199</v>
      </c>
      <c r="B4237" s="23" t="s">
        <v>1184</v>
      </c>
      <c r="C4237" s="16" t="s">
        <v>1153</v>
      </c>
      <c r="D4237" s="16"/>
      <c r="E4237" s="217">
        <v>11000</v>
      </c>
      <c r="F4237" s="16">
        <f t="shared" si="130"/>
        <v>49000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</row>
    <row r="4238" spans="1:26" ht="15.75" customHeight="1" x14ac:dyDescent="0.25">
      <c r="A4238" s="23" t="s">
        <v>1200</v>
      </c>
      <c r="B4238" s="23" t="s">
        <v>1186</v>
      </c>
      <c r="C4238" s="16" t="s">
        <v>1153</v>
      </c>
      <c r="D4238" s="16"/>
      <c r="E4238" s="217">
        <v>11000</v>
      </c>
      <c r="F4238" s="16">
        <f t="shared" si="130"/>
        <v>38000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</row>
    <row r="4239" spans="1:26" ht="15.75" customHeight="1" x14ac:dyDescent="0.25">
      <c r="A4239" s="23" t="s">
        <v>1201</v>
      </c>
      <c r="B4239" s="23" t="s">
        <v>1202</v>
      </c>
      <c r="C4239" s="16" t="s">
        <v>1153</v>
      </c>
      <c r="D4239" s="16"/>
      <c r="E4239" s="217">
        <v>11000</v>
      </c>
      <c r="F4239" s="16">
        <f t="shared" si="130"/>
        <v>27000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</row>
    <row r="4240" spans="1:26" ht="15.75" customHeight="1" x14ac:dyDescent="0.25">
      <c r="A4240" s="225">
        <v>44053</v>
      </c>
      <c r="B4240" s="23" t="s">
        <v>761</v>
      </c>
      <c r="C4240" s="16" t="s">
        <v>2029</v>
      </c>
      <c r="D4240" s="16">
        <v>6000</v>
      </c>
      <c r="E4240" s="217"/>
      <c r="F4240" s="16">
        <f t="shared" si="130"/>
        <v>33000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</row>
    <row r="4241" spans="1:26" ht="15.75" customHeight="1" x14ac:dyDescent="0.25">
      <c r="A4241" s="23" t="s">
        <v>1206</v>
      </c>
      <c r="B4241" s="23" t="s">
        <v>1206</v>
      </c>
      <c r="C4241" s="16" t="s">
        <v>1153</v>
      </c>
      <c r="D4241" s="16"/>
      <c r="E4241" s="217">
        <v>11000</v>
      </c>
      <c r="F4241" s="16">
        <f t="shared" si="130"/>
        <v>22000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</row>
    <row r="4242" spans="1:26" ht="15.75" customHeight="1" x14ac:dyDescent="0.25">
      <c r="A4242" s="23" t="s">
        <v>1207</v>
      </c>
      <c r="B4242" s="23" t="s">
        <v>1207</v>
      </c>
      <c r="C4242" s="16" t="s">
        <v>1153</v>
      </c>
      <c r="D4242" s="16"/>
      <c r="E4242" s="217">
        <v>11000</v>
      </c>
      <c r="F4242" s="16">
        <f t="shared" si="130"/>
        <v>11000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</row>
    <row r="4243" spans="1:26" ht="15.75" customHeight="1" x14ac:dyDescent="0.25">
      <c r="A4243" s="23" t="s">
        <v>1208</v>
      </c>
      <c r="B4243" s="23" t="s">
        <v>1208</v>
      </c>
      <c r="C4243" s="16" t="s">
        <v>1153</v>
      </c>
      <c r="D4243" s="16"/>
      <c r="E4243" s="217">
        <v>11000</v>
      </c>
      <c r="F4243" s="16">
        <f t="shared" si="130"/>
        <v>0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</row>
    <row r="4244" spans="1:26" ht="15.75" customHeight="1" x14ac:dyDescent="0.25">
      <c r="A4244" s="44" t="s">
        <v>1370</v>
      </c>
      <c r="B4244" s="44" t="s">
        <v>596</v>
      </c>
      <c r="C4244" s="52" t="s">
        <v>2030</v>
      </c>
      <c r="D4244" s="16">
        <v>210000</v>
      </c>
      <c r="E4244" s="217"/>
      <c r="F4244" s="16">
        <f t="shared" si="130"/>
        <v>210000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</row>
    <row r="4245" spans="1:26" ht="15.75" customHeight="1" x14ac:dyDescent="0.25">
      <c r="A4245" s="23" t="s">
        <v>1370</v>
      </c>
      <c r="B4245" s="23" t="s">
        <v>761</v>
      </c>
      <c r="C4245" s="16" t="s">
        <v>2029</v>
      </c>
      <c r="D4245" s="16">
        <v>21000</v>
      </c>
      <c r="E4245" s="217"/>
      <c r="F4245" s="16">
        <f t="shared" si="130"/>
        <v>231000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</row>
    <row r="4246" spans="1:26" ht="15.75" customHeight="1" x14ac:dyDescent="0.25">
      <c r="A4246" s="23" t="s">
        <v>1212</v>
      </c>
      <c r="B4246" s="23" t="s">
        <v>1212</v>
      </c>
      <c r="C4246" s="16" t="s">
        <v>1153</v>
      </c>
      <c r="D4246" s="16"/>
      <c r="E4246" s="217">
        <v>23100</v>
      </c>
      <c r="F4246" s="16">
        <f t="shared" si="130"/>
        <v>207900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</row>
    <row r="4247" spans="1:26" ht="15.75" customHeight="1" x14ac:dyDescent="0.25">
      <c r="A4247" s="23" t="s">
        <v>1213</v>
      </c>
      <c r="B4247" s="23" t="s">
        <v>1213</v>
      </c>
      <c r="C4247" s="16" t="s">
        <v>1153</v>
      </c>
      <c r="D4247" s="16"/>
      <c r="E4247" s="217">
        <v>23100</v>
      </c>
      <c r="F4247" s="16">
        <f t="shared" si="130"/>
        <v>184800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</row>
    <row r="4248" spans="1:26" ht="15.75" customHeight="1" x14ac:dyDescent="0.25">
      <c r="A4248" s="23" t="s">
        <v>1214</v>
      </c>
      <c r="B4248" s="23" t="s">
        <v>1214</v>
      </c>
      <c r="C4248" s="16" t="s">
        <v>1153</v>
      </c>
      <c r="D4248" s="16"/>
      <c r="E4248" s="217">
        <v>23100</v>
      </c>
      <c r="F4248" s="16">
        <f t="shared" si="130"/>
        <v>161700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</row>
    <row r="4249" spans="1:26" ht="15.75" customHeight="1" x14ac:dyDescent="0.25">
      <c r="A4249" s="244">
        <v>44583</v>
      </c>
      <c r="B4249" s="244">
        <v>44583</v>
      </c>
      <c r="C4249" s="16" t="s">
        <v>1153</v>
      </c>
      <c r="D4249" s="16"/>
      <c r="E4249" s="224">
        <v>23100</v>
      </c>
      <c r="F4249" s="16">
        <f t="shared" si="130"/>
        <v>138600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</row>
    <row r="4250" spans="1:26" ht="15.75" customHeight="1" x14ac:dyDescent="0.25">
      <c r="A4250" s="244">
        <v>44614</v>
      </c>
      <c r="B4250" s="244">
        <v>44614</v>
      </c>
      <c r="C4250" s="16" t="s">
        <v>1153</v>
      </c>
      <c r="D4250" s="16"/>
      <c r="E4250" s="224">
        <v>23100</v>
      </c>
      <c r="F4250" s="16">
        <f t="shared" si="130"/>
        <v>115500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</row>
    <row r="4251" spans="1:26" ht="15.75" customHeight="1" x14ac:dyDescent="0.25">
      <c r="A4251" s="244">
        <v>44642</v>
      </c>
      <c r="B4251" s="244">
        <v>44642</v>
      </c>
      <c r="C4251" s="16" t="s">
        <v>1153</v>
      </c>
      <c r="D4251" s="16"/>
      <c r="E4251" s="224">
        <v>23100</v>
      </c>
      <c r="F4251" s="16">
        <f t="shared" si="130"/>
        <v>92400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</row>
    <row r="4252" spans="1:26" ht="15.75" customHeight="1" x14ac:dyDescent="0.25">
      <c r="A4252" s="244">
        <v>44673</v>
      </c>
      <c r="B4252" s="244">
        <v>44673</v>
      </c>
      <c r="C4252" s="16" t="s">
        <v>1153</v>
      </c>
      <c r="D4252" s="16"/>
      <c r="E4252" s="224">
        <v>23100</v>
      </c>
      <c r="F4252" s="16">
        <f t="shared" si="130"/>
        <v>69300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</row>
    <row r="4253" spans="1:26" ht="15.75" customHeight="1" x14ac:dyDescent="0.25">
      <c r="A4253" s="229">
        <v>44682</v>
      </c>
      <c r="B4253" s="229">
        <v>44682</v>
      </c>
      <c r="C4253" s="16" t="s">
        <v>1153</v>
      </c>
      <c r="D4253" s="16"/>
      <c r="E4253" s="246">
        <v>23100</v>
      </c>
      <c r="F4253" s="16">
        <f t="shared" si="130"/>
        <v>46200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</row>
    <row r="4254" spans="1:26" ht="15.75" customHeight="1" x14ac:dyDescent="0.25">
      <c r="A4254" s="228">
        <v>44713</v>
      </c>
      <c r="B4254" s="228">
        <v>44713</v>
      </c>
      <c r="C4254" s="16" t="s">
        <v>1153</v>
      </c>
      <c r="D4254" s="16"/>
      <c r="E4254" s="224">
        <v>23100</v>
      </c>
      <c r="F4254" s="16">
        <f t="shared" si="130"/>
        <v>23100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</row>
    <row r="4255" spans="1:26" ht="15.75" customHeight="1" x14ac:dyDescent="0.25">
      <c r="A4255" s="228">
        <v>44743</v>
      </c>
      <c r="B4255" s="228">
        <v>44743</v>
      </c>
      <c r="C4255" s="16" t="s">
        <v>1153</v>
      </c>
      <c r="D4255" s="16"/>
      <c r="E4255" s="224">
        <v>23100</v>
      </c>
      <c r="F4255" s="16">
        <f t="shared" si="130"/>
        <v>0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</row>
    <row r="4256" spans="1:26" ht="15.75" customHeight="1" x14ac:dyDescent="0.25">
      <c r="A4256" s="228">
        <v>44774</v>
      </c>
      <c r="B4256" s="228">
        <v>44774</v>
      </c>
      <c r="C4256" s="16" t="s">
        <v>1153</v>
      </c>
      <c r="D4256" s="16"/>
      <c r="E4256" s="224">
        <v>23100</v>
      </c>
      <c r="F4256" s="16">
        <f t="shared" si="130"/>
        <v>-23100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</row>
    <row r="4257" spans="1:26" ht="15.75" customHeight="1" x14ac:dyDescent="0.25">
      <c r="A4257" s="24" t="s">
        <v>1292</v>
      </c>
      <c r="B4257" s="24" t="s">
        <v>1292</v>
      </c>
      <c r="C4257" s="16" t="s">
        <v>1153</v>
      </c>
      <c r="D4257" s="16"/>
      <c r="E4257" s="230">
        <v>23100</v>
      </c>
      <c r="F4257" s="16">
        <f t="shared" si="130"/>
        <v>-46200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</row>
    <row r="4258" spans="1:26" ht="15.75" customHeight="1" x14ac:dyDescent="0.25">
      <c r="A4258" s="238"/>
      <c r="B4258" s="238"/>
      <c r="C4258" s="13"/>
      <c r="D4258" s="16"/>
      <c r="E4258" s="217"/>
      <c r="F4258" s="16">
        <f t="shared" si="130"/>
        <v>-46200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</row>
    <row r="4259" spans="1:26" ht="15.75" customHeight="1" x14ac:dyDescent="0.25">
      <c r="A4259" s="23"/>
      <c r="B4259" s="23"/>
      <c r="C4259" s="16"/>
      <c r="D4259" s="16"/>
      <c r="E4259" s="217"/>
      <c r="F4259" s="16">
        <f t="shared" si="130"/>
        <v>-46200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</row>
    <row r="4260" spans="1:26" ht="15.75" customHeight="1" x14ac:dyDescent="0.25">
      <c r="A4260" s="23"/>
      <c r="B4260" s="23"/>
      <c r="C4260" s="16"/>
      <c r="D4260" s="16"/>
      <c r="E4260" s="217"/>
      <c r="F4260" s="16"/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</row>
    <row r="4261" spans="1:26" ht="15.75" customHeight="1" x14ac:dyDescent="0.25">
      <c r="A4261" s="23"/>
      <c r="B4261" s="23"/>
      <c r="C4261" s="16"/>
      <c r="D4261" s="16"/>
      <c r="E4261" s="217"/>
      <c r="F4261" s="16"/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</row>
    <row r="4262" spans="1:26" ht="15.75" customHeight="1" x14ac:dyDescent="0.25">
      <c r="A4262" s="23"/>
      <c r="B4262" s="23"/>
      <c r="C4262" s="16"/>
      <c r="D4262" s="16"/>
      <c r="E4262" s="222" t="s">
        <v>12</v>
      </c>
      <c r="F4262" s="218">
        <f>F4259</f>
        <v>-46200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</row>
    <row r="4263" spans="1:26" ht="15.75" customHeight="1" x14ac:dyDescent="0.25">
      <c r="A4263" s="23"/>
      <c r="B4263" s="23"/>
      <c r="C4263" s="16"/>
      <c r="D4263" s="16"/>
      <c r="E4263" s="217"/>
      <c r="F4263" s="16"/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</row>
    <row r="4264" spans="1:26" ht="15.75" customHeight="1" x14ac:dyDescent="0.25">
      <c r="A4264" s="23"/>
      <c r="B4264" s="23"/>
      <c r="C4264" s="16"/>
      <c r="D4264" s="16"/>
      <c r="E4264" s="217"/>
      <c r="F4264" s="16"/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</row>
    <row r="4265" spans="1:26" ht="15.75" customHeight="1" x14ac:dyDescent="0.25">
      <c r="A4265" s="23"/>
      <c r="B4265" s="23"/>
      <c r="C4265" s="16"/>
      <c r="D4265" s="16"/>
      <c r="E4265" s="217"/>
      <c r="F4265" s="16"/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</row>
    <row r="4266" spans="1:26" ht="15.75" customHeight="1" x14ac:dyDescent="0.25">
      <c r="A4266" s="23"/>
      <c r="B4266" s="23"/>
      <c r="C4266" s="16"/>
      <c r="D4266" s="226"/>
      <c r="E4266" s="217"/>
      <c r="F4266" s="16"/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</row>
    <row r="4267" spans="1:26" ht="15.75" customHeight="1" x14ac:dyDescent="0.25">
      <c r="A4267" s="23"/>
      <c r="B4267" s="23"/>
      <c r="C4267" s="218" t="s">
        <v>1146</v>
      </c>
      <c r="D4267" s="157"/>
      <c r="E4267" s="217"/>
      <c r="F4267" s="16"/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</row>
    <row r="4268" spans="1:26" ht="15.75" customHeight="1" x14ac:dyDescent="0.25">
      <c r="A4268" s="219" t="s">
        <v>1147</v>
      </c>
      <c r="B4268" s="23"/>
      <c r="C4268" s="218" t="s">
        <v>232</v>
      </c>
      <c r="D4268" s="218" t="s">
        <v>1149</v>
      </c>
      <c r="E4268" s="222" t="s">
        <v>1353</v>
      </c>
      <c r="F4268" s="16"/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</row>
    <row r="4269" spans="1:26" ht="15.75" customHeight="1" x14ac:dyDescent="0.25">
      <c r="A4269" s="219" t="s">
        <v>549</v>
      </c>
      <c r="B4269" s="219" t="s">
        <v>550</v>
      </c>
      <c r="C4269" s="221" t="s">
        <v>551</v>
      </c>
      <c r="D4269" s="221" t="s">
        <v>552</v>
      </c>
      <c r="E4269" s="222" t="s">
        <v>553</v>
      </c>
      <c r="F4269" s="221" t="s">
        <v>554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</row>
    <row r="4270" spans="1:26" ht="15.75" customHeight="1" x14ac:dyDescent="0.25">
      <c r="A4270" s="231">
        <v>43831</v>
      </c>
      <c r="B4270" s="23"/>
      <c r="C4270" s="52" t="s">
        <v>766</v>
      </c>
      <c r="D4270" s="16"/>
      <c r="E4270" s="217"/>
      <c r="F4270" s="16">
        <v>0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</row>
    <row r="4271" spans="1:26" ht="15.75" customHeight="1" x14ac:dyDescent="0.25">
      <c r="A4271" s="225">
        <v>44143</v>
      </c>
      <c r="B4271" s="44" t="s">
        <v>593</v>
      </c>
      <c r="C4271" s="52" t="s">
        <v>2031</v>
      </c>
      <c r="D4271" s="16">
        <v>60000</v>
      </c>
      <c r="E4271" s="217"/>
      <c r="F4271" s="16">
        <f t="shared" ref="F4271:F4282" si="131">F4270+D4271-E4271</f>
        <v>60000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</row>
    <row r="4272" spans="1:26" ht="15.75" customHeight="1" x14ac:dyDescent="0.25">
      <c r="A4272" s="44" t="s">
        <v>1199</v>
      </c>
      <c r="B4272" s="23" t="s">
        <v>514</v>
      </c>
      <c r="C4272" s="16" t="s">
        <v>1153</v>
      </c>
      <c r="D4272" s="16"/>
      <c r="E4272" s="217">
        <v>11000</v>
      </c>
      <c r="F4272" s="16">
        <f t="shared" si="131"/>
        <v>49000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</row>
    <row r="4273" spans="1:26" ht="15.75" customHeight="1" x14ac:dyDescent="0.25">
      <c r="A4273" s="44" t="s">
        <v>2032</v>
      </c>
      <c r="B4273" s="23" t="s">
        <v>515</v>
      </c>
      <c r="C4273" s="16" t="s">
        <v>1153</v>
      </c>
      <c r="D4273" s="16"/>
      <c r="E4273" s="217">
        <v>11000</v>
      </c>
      <c r="F4273" s="16">
        <f t="shared" si="131"/>
        <v>38000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</row>
    <row r="4274" spans="1:26" ht="15.75" customHeight="1" x14ac:dyDescent="0.25">
      <c r="A4274" s="44" t="s">
        <v>1199</v>
      </c>
      <c r="B4274" s="23" t="s">
        <v>516</v>
      </c>
      <c r="C4274" s="16" t="s">
        <v>1153</v>
      </c>
      <c r="D4274" s="16"/>
      <c r="E4274" s="217">
        <v>11000</v>
      </c>
      <c r="F4274" s="16">
        <f t="shared" si="131"/>
        <v>27000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</row>
    <row r="4275" spans="1:26" ht="15.75" customHeight="1" x14ac:dyDescent="0.25">
      <c r="A4275" s="44" t="s">
        <v>1200</v>
      </c>
      <c r="B4275" s="44" t="s">
        <v>1186</v>
      </c>
      <c r="C4275" s="16" t="s">
        <v>1153</v>
      </c>
      <c r="D4275" s="226"/>
      <c r="E4275" s="217">
        <v>11000</v>
      </c>
      <c r="F4275" s="16">
        <f t="shared" si="131"/>
        <v>16000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</row>
    <row r="4276" spans="1:26" ht="15.75" customHeight="1" x14ac:dyDescent="0.25">
      <c r="A4276" s="225">
        <v>44143</v>
      </c>
      <c r="B4276" s="23" t="s">
        <v>761</v>
      </c>
      <c r="C4276" s="16" t="s">
        <v>2033</v>
      </c>
      <c r="D4276" s="16">
        <v>6000</v>
      </c>
      <c r="E4276" s="217"/>
      <c r="F4276" s="16">
        <f t="shared" si="131"/>
        <v>22000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</row>
    <row r="4277" spans="1:26" ht="15.75" customHeight="1" x14ac:dyDescent="0.25">
      <c r="A4277" s="23" t="s">
        <v>2027</v>
      </c>
      <c r="B4277" s="23" t="s">
        <v>761</v>
      </c>
      <c r="C4277" s="16" t="s">
        <v>1519</v>
      </c>
      <c r="D4277" s="16"/>
      <c r="E4277" s="217">
        <v>22000</v>
      </c>
      <c r="F4277" s="16">
        <f t="shared" si="131"/>
        <v>0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</row>
    <row r="4278" spans="1:26" ht="15.75" customHeight="1" x14ac:dyDescent="0.25">
      <c r="A4278" s="23"/>
      <c r="B4278" s="23"/>
      <c r="C4278" s="16"/>
      <c r="D4278" s="16"/>
      <c r="E4278" s="217"/>
      <c r="F4278" s="16">
        <f t="shared" si="131"/>
        <v>0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</row>
    <row r="4279" spans="1:26" ht="15.75" customHeight="1" x14ac:dyDescent="0.25">
      <c r="A4279" s="23"/>
      <c r="B4279" s="23"/>
      <c r="C4279" s="16"/>
      <c r="D4279" s="16"/>
      <c r="E4279" s="217"/>
      <c r="F4279" s="16">
        <f t="shared" si="131"/>
        <v>0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</row>
    <row r="4280" spans="1:26" ht="15.75" customHeight="1" x14ac:dyDescent="0.25">
      <c r="A4280" s="23"/>
      <c r="B4280" s="23"/>
      <c r="C4280" s="16"/>
      <c r="D4280" s="16"/>
      <c r="E4280" s="217"/>
      <c r="F4280" s="16">
        <f t="shared" si="131"/>
        <v>0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</row>
    <row r="4281" spans="1:26" ht="15.75" customHeight="1" x14ac:dyDescent="0.25">
      <c r="A4281" s="23"/>
      <c r="B4281" s="23"/>
      <c r="C4281" s="16"/>
      <c r="D4281" s="16"/>
      <c r="E4281" s="217"/>
      <c r="F4281" s="16">
        <f t="shared" si="131"/>
        <v>0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</row>
    <row r="4282" spans="1:26" ht="15.75" customHeight="1" x14ac:dyDescent="0.25">
      <c r="A4282" s="23"/>
      <c r="B4282" s="23"/>
      <c r="C4282" s="16"/>
      <c r="D4282" s="16"/>
      <c r="E4282" s="217"/>
      <c r="F4282" s="16">
        <f t="shared" si="131"/>
        <v>0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</row>
    <row r="4283" spans="1:26" ht="15.75" customHeight="1" x14ac:dyDescent="0.25">
      <c r="A4283" s="23"/>
      <c r="B4283" s="23"/>
      <c r="C4283" s="16"/>
      <c r="D4283" s="16"/>
      <c r="E4283" s="222" t="s">
        <v>12</v>
      </c>
      <c r="F4283" s="218">
        <f>F4282</f>
        <v>0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</row>
    <row r="4284" spans="1:26" ht="15.75" customHeight="1" x14ac:dyDescent="0.25">
      <c r="A4284" s="23"/>
      <c r="B4284" s="23"/>
      <c r="C4284" s="16"/>
      <c r="D4284" s="16"/>
      <c r="E4284" s="217"/>
      <c r="F4284" s="16"/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</row>
    <row r="4285" spans="1:26" ht="15.75" customHeight="1" x14ac:dyDescent="0.25">
      <c r="A4285" s="23"/>
      <c r="B4285" s="23"/>
      <c r="C4285" s="16"/>
      <c r="D4285" s="16"/>
      <c r="E4285" s="217"/>
      <c r="F4285" s="16"/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</row>
    <row r="4286" spans="1:26" ht="15.75" customHeight="1" x14ac:dyDescent="0.25">
      <c r="A4286" s="23"/>
      <c r="B4286" s="23"/>
      <c r="C4286" s="16"/>
      <c r="D4286" s="16"/>
      <c r="E4286" s="217"/>
      <c r="F4286" s="16"/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</row>
    <row r="4287" spans="1:26" ht="15.75" customHeight="1" x14ac:dyDescent="0.25">
      <c r="A4287" s="23"/>
      <c r="B4287" s="23"/>
      <c r="C4287" s="16"/>
      <c r="D4287" s="226"/>
      <c r="E4287" s="217"/>
      <c r="F4287" s="16"/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</row>
    <row r="4288" spans="1:26" ht="15.75" customHeight="1" x14ac:dyDescent="0.25">
      <c r="A4288" s="23"/>
      <c r="B4288" s="23"/>
      <c r="C4288" s="218" t="s">
        <v>1146</v>
      </c>
      <c r="D4288" s="157"/>
      <c r="E4288" s="217"/>
      <c r="F4288" s="16"/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</row>
    <row r="4289" spans="1:26" ht="15.75" customHeight="1" x14ac:dyDescent="0.25">
      <c r="A4289" s="219" t="s">
        <v>1147</v>
      </c>
      <c r="B4289" s="23"/>
      <c r="C4289" s="315" t="s">
        <v>2034</v>
      </c>
      <c r="D4289" s="218" t="s">
        <v>1149</v>
      </c>
      <c r="E4289" s="222" t="s">
        <v>1353</v>
      </c>
      <c r="F4289" s="16"/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</row>
    <row r="4290" spans="1:26" ht="15.75" customHeight="1" x14ac:dyDescent="0.25">
      <c r="A4290" s="219" t="s">
        <v>549</v>
      </c>
      <c r="B4290" s="219" t="s">
        <v>550</v>
      </c>
      <c r="C4290" s="221" t="s">
        <v>551</v>
      </c>
      <c r="D4290" s="221" t="s">
        <v>552</v>
      </c>
      <c r="E4290" s="222" t="s">
        <v>553</v>
      </c>
      <c r="F4290" s="221" t="s">
        <v>554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</row>
    <row r="4291" spans="1:26" ht="15.75" customHeight="1" x14ac:dyDescent="0.25">
      <c r="A4291" s="231">
        <v>43831</v>
      </c>
      <c r="B4291" s="23"/>
      <c r="C4291" s="52" t="s">
        <v>766</v>
      </c>
      <c r="D4291" s="16"/>
      <c r="E4291" s="217"/>
      <c r="F4291" s="16">
        <v>0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</row>
    <row r="4292" spans="1:26" ht="15.75" customHeight="1" x14ac:dyDescent="0.25">
      <c r="A4292" s="231">
        <v>43932</v>
      </c>
      <c r="B4292" s="44" t="s">
        <v>593</v>
      </c>
      <c r="C4292" s="52" t="s">
        <v>2034</v>
      </c>
      <c r="D4292" s="16">
        <v>1000000</v>
      </c>
      <c r="E4292" s="217"/>
      <c r="F4292" s="16">
        <f t="shared" ref="F4292:F4297" si="132">F4291+D4292-E4292</f>
        <v>1000000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</row>
    <row r="4293" spans="1:26" ht="15.75" customHeight="1" x14ac:dyDescent="0.25">
      <c r="A4293" s="231">
        <v>43932</v>
      </c>
      <c r="B4293" s="23" t="s">
        <v>593</v>
      </c>
      <c r="C4293" s="16" t="s">
        <v>2035</v>
      </c>
      <c r="D4293" s="16"/>
      <c r="E4293" s="217"/>
      <c r="F4293" s="16">
        <f t="shared" si="132"/>
        <v>1000000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</row>
    <row r="4294" spans="1:26" ht="15.75" customHeight="1" x14ac:dyDescent="0.25">
      <c r="A4294" s="44" t="s">
        <v>1201</v>
      </c>
      <c r="B4294" s="23" t="s">
        <v>761</v>
      </c>
      <c r="C4294" s="16" t="s">
        <v>1246</v>
      </c>
      <c r="D4294" s="226"/>
      <c r="E4294" s="217">
        <v>500000</v>
      </c>
      <c r="F4294" s="16">
        <f t="shared" si="132"/>
        <v>500000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</row>
    <row r="4295" spans="1:26" ht="15.75" customHeight="1" x14ac:dyDescent="0.25">
      <c r="A4295" s="44" t="s">
        <v>1201</v>
      </c>
      <c r="B4295" s="23" t="s">
        <v>1693</v>
      </c>
      <c r="C4295" s="16" t="s">
        <v>2036</v>
      </c>
      <c r="D4295" s="16"/>
      <c r="E4295" s="217">
        <v>500000</v>
      </c>
      <c r="F4295" s="16">
        <f t="shared" si="132"/>
        <v>0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</row>
    <row r="4296" spans="1:26" ht="15.75" customHeight="1" x14ac:dyDescent="0.25">
      <c r="A4296" s="263"/>
      <c r="B4296" s="263"/>
      <c r="C4296" s="226"/>
      <c r="D4296" s="16"/>
      <c r="E4296" s="217"/>
      <c r="F4296" s="16">
        <f t="shared" si="132"/>
        <v>0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</row>
    <row r="4297" spans="1:26" ht="15.75" customHeight="1" x14ac:dyDescent="0.25">
      <c r="A4297" s="23"/>
      <c r="B4297" s="23"/>
      <c r="C4297" s="16"/>
      <c r="D4297" s="16"/>
      <c r="E4297" s="217"/>
      <c r="F4297" s="16">
        <f t="shared" si="132"/>
        <v>0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</row>
    <row r="4298" spans="1:26" ht="15.75" customHeight="1" x14ac:dyDescent="0.25">
      <c r="A4298" s="23"/>
      <c r="B4298" s="23"/>
      <c r="C4298" s="16"/>
      <c r="D4298" s="16"/>
      <c r="E4298" s="222" t="s">
        <v>12</v>
      </c>
      <c r="F4298" s="218">
        <f>F4297</f>
        <v>0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</row>
    <row r="4299" spans="1:26" ht="15.75" customHeight="1" x14ac:dyDescent="0.25">
      <c r="A4299" s="23"/>
      <c r="B4299" s="23"/>
      <c r="C4299" s="16"/>
      <c r="D4299" s="226"/>
      <c r="E4299" s="217"/>
      <c r="F4299" s="16"/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</row>
    <row r="4300" spans="1:26" ht="15.75" customHeight="1" x14ac:dyDescent="0.25">
      <c r="A4300" s="23"/>
      <c r="B4300" s="23"/>
      <c r="C4300" s="218" t="s">
        <v>1146</v>
      </c>
      <c r="D4300" s="157"/>
      <c r="E4300" s="217"/>
      <c r="F4300" s="16"/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</row>
    <row r="4301" spans="1:26" ht="15.75" customHeight="1" x14ac:dyDescent="0.25">
      <c r="A4301" s="219" t="s">
        <v>1147</v>
      </c>
      <c r="B4301" s="23"/>
      <c r="C4301" s="218" t="s">
        <v>2037</v>
      </c>
      <c r="D4301" s="218" t="s">
        <v>1149</v>
      </c>
      <c r="E4301" s="222" t="s">
        <v>1353</v>
      </c>
      <c r="F4301" s="16"/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</row>
    <row r="4302" spans="1:26" ht="15.75" customHeight="1" x14ac:dyDescent="0.25">
      <c r="A4302" s="219" t="s">
        <v>549</v>
      </c>
      <c r="B4302" s="219" t="s">
        <v>550</v>
      </c>
      <c r="C4302" s="221" t="s">
        <v>551</v>
      </c>
      <c r="D4302" s="221" t="s">
        <v>552</v>
      </c>
      <c r="E4302" s="222" t="s">
        <v>553</v>
      </c>
      <c r="F4302" s="221" t="s">
        <v>554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</row>
    <row r="4303" spans="1:26" ht="15.75" customHeight="1" x14ac:dyDescent="0.25">
      <c r="A4303" s="231">
        <v>43831</v>
      </c>
      <c r="B4303" s="23"/>
      <c r="C4303" s="52" t="s">
        <v>766</v>
      </c>
      <c r="D4303" s="16"/>
      <c r="E4303" s="217"/>
      <c r="F4303" s="16">
        <v>0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</row>
    <row r="4304" spans="1:26" ht="15.75" customHeight="1" x14ac:dyDescent="0.25">
      <c r="A4304" s="44" t="s">
        <v>2038</v>
      </c>
      <c r="B4304" s="44" t="s">
        <v>593</v>
      </c>
      <c r="C4304" s="52" t="s">
        <v>2037</v>
      </c>
      <c r="D4304" s="16">
        <v>100000</v>
      </c>
      <c r="E4304" s="217"/>
      <c r="F4304" s="16">
        <f t="shared" ref="F4304:F4339" si="133">F4303+D4304-E4304</f>
        <v>100000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</row>
    <row r="4305" spans="1:26" ht="15.75" customHeight="1" x14ac:dyDescent="0.25">
      <c r="A4305" s="44" t="s">
        <v>2038</v>
      </c>
      <c r="B4305" s="23" t="s">
        <v>593</v>
      </c>
      <c r="C4305" s="16" t="s">
        <v>2039</v>
      </c>
      <c r="D4305" s="16">
        <v>10000</v>
      </c>
      <c r="E4305" s="217"/>
      <c r="F4305" s="16">
        <f t="shared" si="133"/>
        <v>110000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</row>
    <row r="4306" spans="1:26" ht="15.75" customHeight="1" x14ac:dyDescent="0.25">
      <c r="A4306" s="23" t="s">
        <v>1203</v>
      </c>
      <c r="B4306" s="23" t="s">
        <v>1203</v>
      </c>
      <c r="C4306" s="16" t="s">
        <v>1153</v>
      </c>
      <c r="D4306" s="16"/>
      <c r="E4306" s="217">
        <v>9166.67</v>
      </c>
      <c r="F4306" s="16">
        <f t="shared" si="133"/>
        <v>100833.33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</row>
    <row r="4307" spans="1:26" ht="15.75" customHeight="1" x14ac:dyDescent="0.25">
      <c r="A4307" s="23" t="s">
        <v>1204</v>
      </c>
      <c r="B4307" s="23" t="s">
        <v>1204</v>
      </c>
      <c r="C4307" s="16" t="s">
        <v>1153</v>
      </c>
      <c r="D4307" s="16"/>
      <c r="E4307" s="217">
        <v>9166.67</v>
      </c>
      <c r="F4307" s="16">
        <f t="shared" si="133"/>
        <v>91666.66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</row>
    <row r="4308" spans="1:26" ht="15.75" customHeight="1" x14ac:dyDescent="0.25">
      <c r="A4308" s="23" t="s">
        <v>1205</v>
      </c>
      <c r="B4308" s="23" t="s">
        <v>1205</v>
      </c>
      <c r="C4308" s="16" t="s">
        <v>1153</v>
      </c>
      <c r="D4308" s="16"/>
      <c r="E4308" s="217">
        <v>9166.67</v>
      </c>
      <c r="F4308" s="16">
        <f t="shared" si="133"/>
        <v>82499.990000000005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</row>
    <row r="4309" spans="1:26" ht="15.75" customHeight="1" x14ac:dyDescent="0.25">
      <c r="A4309" s="23" t="s">
        <v>1206</v>
      </c>
      <c r="B4309" s="23" t="s">
        <v>1206</v>
      </c>
      <c r="C4309" s="16" t="s">
        <v>1153</v>
      </c>
      <c r="D4309" s="16"/>
      <c r="E4309" s="217">
        <v>9166.67</v>
      </c>
      <c r="F4309" s="16">
        <f t="shared" si="133"/>
        <v>73333.320000000007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</row>
    <row r="4310" spans="1:26" ht="15.75" customHeight="1" x14ac:dyDescent="0.25">
      <c r="A4310" s="23" t="s">
        <v>1207</v>
      </c>
      <c r="B4310" s="23" t="s">
        <v>1207</v>
      </c>
      <c r="C4310" s="16" t="s">
        <v>1153</v>
      </c>
      <c r="D4310" s="16"/>
      <c r="E4310" s="217">
        <v>9166.67</v>
      </c>
      <c r="F4310" s="16">
        <f t="shared" si="133"/>
        <v>64166.650000000009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</row>
    <row r="4311" spans="1:26" ht="15.75" customHeight="1" x14ac:dyDescent="0.25">
      <c r="A4311" s="23" t="s">
        <v>1208</v>
      </c>
      <c r="B4311" s="23" t="s">
        <v>1208</v>
      </c>
      <c r="C4311" s="16" t="s">
        <v>1153</v>
      </c>
      <c r="D4311" s="16"/>
      <c r="E4311" s="217">
        <v>9166.67</v>
      </c>
      <c r="F4311" s="16">
        <f t="shared" si="133"/>
        <v>54999.98000000001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</row>
    <row r="4312" spans="1:26" ht="15.75" customHeight="1" x14ac:dyDescent="0.25">
      <c r="A4312" s="23" t="s">
        <v>1209</v>
      </c>
      <c r="B4312" s="23" t="s">
        <v>1209</v>
      </c>
      <c r="C4312" s="16" t="s">
        <v>1153</v>
      </c>
      <c r="D4312" s="16"/>
      <c r="E4312" s="217">
        <v>9166.67</v>
      </c>
      <c r="F4312" s="16">
        <f t="shared" si="133"/>
        <v>45833.310000000012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</row>
    <row r="4313" spans="1:26" ht="15.75" customHeight="1" x14ac:dyDescent="0.25">
      <c r="A4313" s="23" t="s">
        <v>1210</v>
      </c>
      <c r="B4313" s="23" t="s">
        <v>1210</v>
      </c>
      <c r="C4313" s="16" t="s">
        <v>1153</v>
      </c>
      <c r="D4313" s="16"/>
      <c r="E4313" s="217">
        <v>9166.67</v>
      </c>
      <c r="F4313" s="16">
        <f t="shared" si="133"/>
        <v>36666.640000000014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</row>
    <row r="4314" spans="1:26" ht="15.75" customHeight="1" x14ac:dyDescent="0.25">
      <c r="A4314" s="23" t="s">
        <v>1211</v>
      </c>
      <c r="B4314" s="23" t="s">
        <v>1211</v>
      </c>
      <c r="C4314" s="16" t="s">
        <v>1153</v>
      </c>
      <c r="D4314" s="16"/>
      <c r="E4314" s="217">
        <v>9166.67</v>
      </c>
      <c r="F4314" s="16">
        <f t="shared" si="133"/>
        <v>27499.970000000016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</row>
    <row r="4315" spans="1:26" ht="15.75" customHeight="1" x14ac:dyDescent="0.25">
      <c r="A4315" s="23" t="s">
        <v>1212</v>
      </c>
      <c r="B4315" s="23" t="s">
        <v>1212</v>
      </c>
      <c r="C4315" s="16" t="s">
        <v>1153</v>
      </c>
      <c r="D4315" s="16"/>
      <c r="E4315" s="217">
        <v>9166.67</v>
      </c>
      <c r="F4315" s="16">
        <f t="shared" si="133"/>
        <v>18333.300000000017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</row>
    <row r="4316" spans="1:26" ht="15.75" customHeight="1" x14ac:dyDescent="0.25">
      <c r="A4316" s="23" t="s">
        <v>1525</v>
      </c>
      <c r="B4316" s="23" t="s">
        <v>1525</v>
      </c>
      <c r="C4316" s="16" t="s">
        <v>1153</v>
      </c>
      <c r="D4316" s="16"/>
      <c r="E4316" s="217">
        <v>9166.67</v>
      </c>
      <c r="F4316" s="16">
        <f t="shared" si="133"/>
        <v>9166.6300000000174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</row>
    <row r="4317" spans="1:26" ht="15.75" customHeight="1" x14ac:dyDescent="0.25">
      <c r="A4317" s="23" t="s">
        <v>1526</v>
      </c>
      <c r="B4317" s="23" t="s">
        <v>1526</v>
      </c>
      <c r="C4317" s="16" t="s">
        <v>1153</v>
      </c>
      <c r="D4317" s="16"/>
      <c r="E4317" s="217">
        <v>9166.67</v>
      </c>
      <c r="F4317" s="16">
        <f t="shared" si="133"/>
        <v>-3.9999999982683221E-2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</row>
    <row r="4318" spans="1:26" ht="15.75" customHeight="1" x14ac:dyDescent="0.25">
      <c r="A4318" s="31" t="s">
        <v>655</v>
      </c>
      <c r="B4318" s="31" t="s">
        <v>593</v>
      </c>
      <c r="C4318" s="58" t="s">
        <v>701</v>
      </c>
      <c r="D4318" s="43">
        <v>30000</v>
      </c>
      <c r="E4318" s="217"/>
      <c r="F4318" s="16">
        <f t="shared" si="133"/>
        <v>29999.960000000017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</row>
    <row r="4319" spans="1:26" ht="15.75" customHeight="1" x14ac:dyDescent="0.25">
      <c r="A4319" s="24" t="s">
        <v>655</v>
      </c>
      <c r="B4319" s="24" t="s">
        <v>761</v>
      </c>
      <c r="C4319" s="16" t="s">
        <v>2039</v>
      </c>
      <c r="D4319" s="43">
        <v>3000</v>
      </c>
      <c r="E4319" s="217"/>
      <c r="F4319" s="16">
        <f t="shared" si="133"/>
        <v>32999.960000000021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</row>
    <row r="4320" spans="1:26" ht="15.75" customHeight="1" x14ac:dyDescent="0.25">
      <c r="A4320" s="223">
        <v>44642</v>
      </c>
      <c r="B4320" s="223">
        <v>44642</v>
      </c>
      <c r="C4320" s="16" t="s">
        <v>1153</v>
      </c>
      <c r="D4320" s="16"/>
      <c r="E4320" s="230">
        <v>3300</v>
      </c>
      <c r="F4320" s="16">
        <f t="shared" si="133"/>
        <v>29699.960000000021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</row>
    <row r="4321" spans="1:26" ht="15.75" customHeight="1" x14ac:dyDescent="0.25">
      <c r="A4321" s="223">
        <v>44673</v>
      </c>
      <c r="B4321" s="223">
        <v>44673</v>
      </c>
      <c r="C4321" s="16" t="s">
        <v>1153</v>
      </c>
      <c r="D4321" s="16"/>
      <c r="E4321" s="230">
        <v>3300</v>
      </c>
      <c r="F4321" s="16">
        <f t="shared" si="133"/>
        <v>26399.960000000021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</row>
    <row r="4322" spans="1:26" ht="15.75" customHeight="1" x14ac:dyDescent="0.25">
      <c r="A4322" s="124" t="s">
        <v>700</v>
      </c>
      <c r="B4322" s="40" t="s">
        <v>593</v>
      </c>
      <c r="C4322" s="64" t="s">
        <v>701</v>
      </c>
      <c r="D4322" s="43">
        <v>30000</v>
      </c>
      <c r="E4322" s="217"/>
      <c r="F4322" s="16">
        <f t="shared" si="133"/>
        <v>56399.960000000021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</row>
    <row r="4323" spans="1:26" ht="15.75" customHeight="1" x14ac:dyDescent="0.25">
      <c r="A4323" s="124" t="s">
        <v>700</v>
      </c>
      <c r="B4323" s="40" t="s">
        <v>2040</v>
      </c>
      <c r="C4323" s="64" t="s">
        <v>2041</v>
      </c>
      <c r="D4323" s="43">
        <v>3000</v>
      </c>
      <c r="E4323" s="217"/>
      <c r="F4323" s="16">
        <f t="shared" si="133"/>
        <v>59399.960000000021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</row>
    <row r="4324" spans="1:26" ht="15.75" customHeight="1" x14ac:dyDescent="0.25">
      <c r="A4324" s="228">
        <v>44682</v>
      </c>
      <c r="B4324" s="228">
        <v>44682</v>
      </c>
      <c r="C4324" s="16" t="s">
        <v>1153</v>
      </c>
      <c r="D4324" s="16"/>
      <c r="E4324" s="224">
        <v>3300</v>
      </c>
      <c r="F4324" s="16">
        <f t="shared" si="133"/>
        <v>56099.960000000021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</row>
    <row r="4325" spans="1:26" ht="15.75" customHeight="1" x14ac:dyDescent="0.25">
      <c r="A4325" s="228">
        <v>44713</v>
      </c>
      <c r="B4325" s="228">
        <v>44713</v>
      </c>
      <c r="C4325" s="16" t="s">
        <v>1153</v>
      </c>
      <c r="D4325" s="16"/>
      <c r="E4325" s="224">
        <v>3300</v>
      </c>
      <c r="F4325" s="16">
        <f t="shared" si="133"/>
        <v>52799.960000000021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</row>
    <row r="4326" spans="1:26" ht="15.75" customHeight="1" x14ac:dyDescent="0.25">
      <c r="A4326" s="228">
        <v>44743</v>
      </c>
      <c r="B4326" s="228">
        <v>44743</v>
      </c>
      <c r="C4326" s="16" t="s">
        <v>1153</v>
      </c>
      <c r="D4326" s="16"/>
      <c r="E4326" s="224">
        <v>3300</v>
      </c>
      <c r="F4326" s="16">
        <f t="shared" si="133"/>
        <v>49499.960000000021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</row>
    <row r="4327" spans="1:26" ht="15.75" customHeight="1" x14ac:dyDescent="0.25">
      <c r="A4327" s="250">
        <v>44774</v>
      </c>
      <c r="B4327" s="250">
        <v>44774</v>
      </c>
      <c r="C4327" s="16" t="s">
        <v>1153</v>
      </c>
      <c r="D4327" s="16"/>
      <c r="E4327" s="224">
        <v>6416.67</v>
      </c>
      <c r="F4327" s="16">
        <f t="shared" si="133"/>
        <v>43083.290000000023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</row>
    <row r="4328" spans="1:26" ht="15.75" customHeight="1" x14ac:dyDescent="0.25">
      <c r="A4328" s="270">
        <v>44903</v>
      </c>
      <c r="B4328" s="64" t="s">
        <v>593</v>
      </c>
      <c r="C4328" s="64" t="s">
        <v>701</v>
      </c>
      <c r="D4328" s="43">
        <v>40000</v>
      </c>
      <c r="E4328" s="217"/>
      <c r="F4328" s="16">
        <f t="shared" si="133"/>
        <v>83083.290000000023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</row>
    <row r="4329" spans="1:26" ht="15.75" customHeight="1" x14ac:dyDescent="0.25">
      <c r="A4329" s="270">
        <v>44903</v>
      </c>
      <c r="B4329" s="64" t="s">
        <v>593</v>
      </c>
      <c r="C4329" s="64" t="s">
        <v>2042</v>
      </c>
      <c r="D4329" s="43">
        <v>4000</v>
      </c>
      <c r="E4329" s="217"/>
      <c r="F4329" s="16">
        <f t="shared" si="133"/>
        <v>87083.290000000023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</row>
    <row r="4330" spans="1:26" ht="15.75" customHeight="1" x14ac:dyDescent="0.25">
      <c r="A4330" s="24" t="s">
        <v>1676</v>
      </c>
      <c r="B4330" s="24" t="s">
        <v>1676</v>
      </c>
      <c r="C4330" s="16" t="s">
        <v>1153</v>
      </c>
      <c r="D4330" s="16"/>
      <c r="E4330" s="249">
        <v>6416.67</v>
      </c>
      <c r="F4330" s="16">
        <f t="shared" si="133"/>
        <v>80666.620000000024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</row>
    <row r="4331" spans="1:26" ht="15.75" customHeight="1" x14ac:dyDescent="0.25">
      <c r="A4331" s="250">
        <v>44835</v>
      </c>
      <c r="B4331" s="250">
        <v>44835</v>
      </c>
      <c r="C4331" s="16" t="s">
        <v>1153</v>
      </c>
      <c r="D4331" s="16"/>
      <c r="E4331" s="249">
        <v>6416.67</v>
      </c>
      <c r="F4331" s="16">
        <f t="shared" si="133"/>
        <v>74249.950000000026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</row>
    <row r="4332" spans="1:26" ht="15.75" customHeight="1" x14ac:dyDescent="0.25">
      <c r="A4332" s="250">
        <v>44866</v>
      </c>
      <c r="B4332" s="250">
        <v>44866</v>
      </c>
      <c r="C4332" s="16" t="s">
        <v>1153</v>
      </c>
      <c r="D4332" s="16"/>
      <c r="E4332" s="249">
        <v>6416.67</v>
      </c>
      <c r="F4332" s="16">
        <f t="shared" si="133"/>
        <v>67833.280000000028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</row>
    <row r="4333" spans="1:26" ht="15.75" customHeight="1" x14ac:dyDescent="0.25">
      <c r="A4333" s="316">
        <v>44896</v>
      </c>
      <c r="B4333" s="250">
        <v>44896</v>
      </c>
      <c r="C4333" s="16" t="s">
        <v>1153</v>
      </c>
      <c r="D4333" s="16"/>
      <c r="E4333" s="249">
        <v>6416.67</v>
      </c>
      <c r="F4333" s="16">
        <f t="shared" si="133"/>
        <v>61416.61000000003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</row>
    <row r="4334" spans="1:26" ht="15.75" customHeight="1" x14ac:dyDescent="0.25">
      <c r="A4334" s="40"/>
      <c r="B4334" s="40"/>
      <c r="C4334" s="64"/>
      <c r="D4334" s="16"/>
      <c r="E4334" s="217"/>
      <c r="F4334" s="16">
        <f t="shared" si="133"/>
        <v>61416.61000000003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</row>
    <row r="4335" spans="1:26" ht="15.75" customHeight="1" x14ac:dyDescent="0.25">
      <c r="A4335" s="40"/>
      <c r="B4335" s="40"/>
      <c r="C4335" s="64"/>
      <c r="D4335" s="16"/>
      <c r="E4335" s="217"/>
      <c r="F4335" s="16">
        <f t="shared" si="133"/>
        <v>61416.61000000003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</row>
    <row r="4336" spans="1:26" ht="15.75" customHeight="1" x14ac:dyDescent="0.25">
      <c r="A4336" s="40"/>
      <c r="B4336" s="40"/>
      <c r="C4336" s="64"/>
      <c r="D4336" s="16"/>
      <c r="E4336" s="217"/>
      <c r="F4336" s="16">
        <f t="shared" si="133"/>
        <v>61416.61000000003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</row>
    <row r="4337" spans="1:26" ht="15.75" customHeight="1" x14ac:dyDescent="0.25">
      <c r="A4337" s="40"/>
      <c r="B4337" s="40"/>
      <c r="C4337" s="64"/>
      <c r="D4337" s="16"/>
      <c r="E4337" s="217"/>
      <c r="F4337" s="16">
        <f t="shared" si="133"/>
        <v>61416.61000000003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</row>
    <row r="4338" spans="1:26" ht="15.75" customHeight="1" x14ac:dyDescent="0.25">
      <c r="A4338" s="40"/>
      <c r="B4338" s="40"/>
      <c r="C4338" s="64"/>
      <c r="D4338" s="16"/>
      <c r="E4338" s="217"/>
      <c r="F4338" s="16">
        <f t="shared" si="133"/>
        <v>61416.61000000003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</row>
    <row r="4339" spans="1:26" ht="15.75" customHeight="1" x14ac:dyDescent="0.25">
      <c r="A4339" s="40"/>
      <c r="B4339" s="40"/>
      <c r="C4339" s="64"/>
      <c r="D4339" s="16"/>
      <c r="E4339" s="217"/>
      <c r="F4339" s="16">
        <f t="shared" si="133"/>
        <v>61416.61000000003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</row>
    <row r="4340" spans="1:26" ht="15.75" customHeight="1" x14ac:dyDescent="0.25">
      <c r="A4340" s="23"/>
      <c r="B4340" s="23"/>
      <c r="C4340" s="16"/>
      <c r="D4340" s="16"/>
      <c r="E4340" s="222" t="s">
        <v>12</v>
      </c>
      <c r="F4340" s="218">
        <f>F4339</f>
        <v>61416.61000000003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</row>
    <row r="4341" spans="1:26" ht="15.75" customHeight="1" x14ac:dyDescent="0.25">
      <c r="A4341" s="23"/>
      <c r="B4341" s="23"/>
      <c r="C4341" s="16"/>
      <c r="D4341" s="16"/>
      <c r="E4341" s="217"/>
      <c r="F4341" s="16"/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</row>
    <row r="4342" spans="1:26" ht="15.75" customHeight="1" x14ac:dyDescent="0.25">
      <c r="A4342" s="23"/>
      <c r="B4342" s="23"/>
      <c r="C4342" s="16"/>
      <c r="D4342" s="157"/>
      <c r="E4342" s="217"/>
      <c r="F4342" s="16"/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</row>
    <row r="4343" spans="1:26" ht="15.75" customHeight="1" x14ac:dyDescent="0.25">
      <c r="A4343" s="23"/>
      <c r="B4343" s="23"/>
      <c r="C4343" s="218" t="s">
        <v>1146</v>
      </c>
      <c r="D4343" s="226"/>
      <c r="E4343" s="217"/>
      <c r="F4343" s="16"/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</row>
    <row r="4344" spans="1:26" ht="15.75" customHeight="1" x14ac:dyDescent="0.25">
      <c r="A4344" s="219" t="s">
        <v>1147</v>
      </c>
      <c r="B4344" s="23"/>
      <c r="C4344" s="218" t="s">
        <v>84</v>
      </c>
      <c r="D4344" s="218" t="s">
        <v>1149</v>
      </c>
      <c r="E4344" s="222" t="s">
        <v>1353</v>
      </c>
      <c r="F4344" s="16"/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</row>
    <row r="4345" spans="1:26" ht="15.75" customHeight="1" x14ac:dyDescent="0.25">
      <c r="A4345" s="219" t="s">
        <v>549</v>
      </c>
      <c r="B4345" s="219" t="s">
        <v>550</v>
      </c>
      <c r="C4345" s="221" t="s">
        <v>551</v>
      </c>
      <c r="D4345" s="221" t="s">
        <v>552</v>
      </c>
      <c r="E4345" s="222" t="s">
        <v>553</v>
      </c>
      <c r="F4345" s="221" t="s">
        <v>554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</row>
    <row r="4346" spans="1:26" ht="15.75" customHeight="1" x14ac:dyDescent="0.25">
      <c r="A4346" s="231">
        <v>43831</v>
      </c>
      <c r="B4346" s="23"/>
      <c r="C4346" s="52" t="s">
        <v>766</v>
      </c>
      <c r="D4346" s="16"/>
      <c r="E4346" s="217"/>
      <c r="F4346" s="16">
        <v>0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</row>
    <row r="4347" spans="1:26" ht="15.75" customHeight="1" x14ac:dyDescent="0.25">
      <c r="A4347" s="44" t="s">
        <v>2038</v>
      </c>
      <c r="B4347" s="44" t="s">
        <v>596</v>
      </c>
      <c r="C4347" s="52" t="s">
        <v>708</v>
      </c>
      <c r="D4347" s="16">
        <v>80000</v>
      </c>
      <c r="E4347" s="217"/>
      <c r="F4347" s="16">
        <f t="shared" ref="F4347:F4386" si="134">F4346+D4347-E4347</f>
        <v>80000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</row>
    <row r="4348" spans="1:26" ht="15.75" customHeight="1" x14ac:dyDescent="0.25">
      <c r="A4348" s="44" t="s">
        <v>2038</v>
      </c>
      <c r="B4348" s="44" t="s">
        <v>596</v>
      </c>
      <c r="C4348" s="52" t="s">
        <v>2043</v>
      </c>
      <c r="D4348" s="16">
        <v>8000</v>
      </c>
      <c r="E4348" s="217"/>
      <c r="F4348" s="16">
        <f t="shared" si="134"/>
        <v>88000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</row>
    <row r="4349" spans="1:26" ht="15.75" customHeight="1" x14ac:dyDescent="0.25">
      <c r="A4349" s="23" t="s">
        <v>1203</v>
      </c>
      <c r="B4349" s="23" t="s">
        <v>1203</v>
      </c>
      <c r="C4349" s="16" t="s">
        <v>1153</v>
      </c>
      <c r="D4349" s="16"/>
      <c r="E4349" s="217">
        <v>9777.7800000000007</v>
      </c>
      <c r="F4349" s="16">
        <f t="shared" si="134"/>
        <v>78222.22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</row>
    <row r="4350" spans="1:26" ht="15.75" customHeight="1" x14ac:dyDescent="0.25">
      <c r="A4350" s="23" t="s">
        <v>1204</v>
      </c>
      <c r="B4350" s="23" t="s">
        <v>1204</v>
      </c>
      <c r="C4350" s="16" t="s">
        <v>1153</v>
      </c>
      <c r="D4350" s="16"/>
      <c r="E4350" s="217">
        <v>9777.7800000000007</v>
      </c>
      <c r="F4350" s="16">
        <f t="shared" si="134"/>
        <v>68444.44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</row>
    <row r="4351" spans="1:26" ht="15.75" customHeight="1" x14ac:dyDescent="0.25">
      <c r="A4351" s="23" t="s">
        <v>1205</v>
      </c>
      <c r="B4351" s="23" t="s">
        <v>1205</v>
      </c>
      <c r="C4351" s="16" t="s">
        <v>1153</v>
      </c>
      <c r="D4351" s="16"/>
      <c r="E4351" s="217">
        <v>9777.7800000000007</v>
      </c>
      <c r="F4351" s="16">
        <f t="shared" si="134"/>
        <v>58666.66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</row>
    <row r="4352" spans="1:26" ht="15.75" customHeight="1" x14ac:dyDescent="0.25">
      <c r="A4352" s="23" t="s">
        <v>1206</v>
      </c>
      <c r="B4352" s="23" t="s">
        <v>1206</v>
      </c>
      <c r="C4352" s="16" t="s">
        <v>1153</v>
      </c>
      <c r="D4352" s="16"/>
      <c r="E4352" s="217">
        <v>9777.7800000000007</v>
      </c>
      <c r="F4352" s="16">
        <f t="shared" si="134"/>
        <v>48888.880000000005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</row>
    <row r="4353" spans="1:26" ht="15.75" customHeight="1" x14ac:dyDescent="0.25">
      <c r="A4353" s="23" t="s">
        <v>1207</v>
      </c>
      <c r="B4353" s="23" t="s">
        <v>1207</v>
      </c>
      <c r="C4353" s="16" t="s">
        <v>1153</v>
      </c>
      <c r="D4353" s="16"/>
      <c r="E4353" s="217">
        <v>9777.7800000000007</v>
      </c>
      <c r="F4353" s="16">
        <f t="shared" si="134"/>
        <v>39111.100000000006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</row>
    <row r="4354" spans="1:26" ht="15.75" customHeight="1" x14ac:dyDescent="0.25">
      <c r="A4354" s="23" t="s">
        <v>1208</v>
      </c>
      <c r="B4354" s="23" t="s">
        <v>1208</v>
      </c>
      <c r="C4354" s="16" t="s">
        <v>1153</v>
      </c>
      <c r="D4354" s="16"/>
      <c r="E4354" s="217">
        <v>9777.7800000000007</v>
      </c>
      <c r="F4354" s="16">
        <f t="shared" si="134"/>
        <v>29333.320000000007</v>
      </c>
      <c r="G4354" s="61"/>
      <c r="H4354" s="157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</row>
    <row r="4355" spans="1:26" ht="15.75" customHeight="1" x14ac:dyDescent="0.25">
      <c r="A4355" s="44" t="s">
        <v>2044</v>
      </c>
      <c r="B4355" s="44" t="s">
        <v>590</v>
      </c>
      <c r="C4355" s="52" t="s">
        <v>708</v>
      </c>
      <c r="D4355" s="16"/>
      <c r="E4355" s="217">
        <v>9300</v>
      </c>
      <c r="F4355" s="16">
        <f t="shared" si="134"/>
        <v>20033.320000000007</v>
      </c>
      <c r="G4355" s="61"/>
      <c r="H4355" s="157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</row>
    <row r="4356" spans="1:26" ht="15.75" customHeight="1" x14ac:dyDescent="0.25">
      <c r="A4356" s="44" t="s">
        <v>2045</v>
      </c>
      <c r="B4356" s="44" t="s">
        <v>590</v>
      </c>
      <c r="C4356" s="52" t="s">
        <v>708</v>
      </c>
      <c r="D4356" s="16"/>
      <c r="E4356" s="217">
        <v>1000</v>
      </c>
      <c r="F4356" s="16">
        <f t="shared" si="134"/>
        <v>19033.320000000007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</row>
    <row r="4357" spans="1:26" ht="15.75" customHeight="1" x14ac:dyDescent="0.25">
      <c r="A4357" s="44" t="s">
        <v>1627</v>
      </c>
      <c r="B4357" s="44" t="s">
        <v>1165</v>
      </c>
      <c r="C4357" s="16" t="s">
        <v>1153</v>
      </c>
      <c r="D4357" s="226"/>
      <c r="E4357" s="217">
        <v>9777.7800000000007</v>
      </c>
      <c r="F4357" s="16">
        <f t="shared" si="134"/>
        <v>9255.5400000000063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</row>
    <row r="4358" spans="1:26" ht="15.75" customHeight="1" x14ac:dyDescent="0.25">
      <c r="A4358" s="44" t="s">
        <v>2046</v>
      </c>
      <c r="B4358" s="44" t="s">
        <v>1167</v>
      </c>
      <c r="C4358" s="16" t="s">
        <v>1153</v>
      </c>
      <c r="D4358" s="226"/>
      <c r="E4358" s="217">
        <v>9777.7800000000007</v>
      </c>
      <c r="F4358" s="16">
        <f t="shared" si="134"/>
        <v>-522.23999999999432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</row>
    <row r="4359" spans="1:26" ht="15.75" customHeight="1" x14ac:dyDescent="0.25">
      <c r="A4359" s="44" t="s">
        <v>2019</v>
      </c>
      <c r="B4359" s="44" t="s">
        <v>593</v>
      </c>
      <c r="C4359" s="52" t="s">
        <v>708</v>
      </c>
      <c r="D4359" s="16">
        <v>150000</v>
      </c>
      <c r="E4359" s="217"/>
      <c r="F4359" s="16">
        <f t="shared" si="134"/>
        <v>149477.76000000001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</row>
    <row r="4360" spans="1:26" ht="15.75" customHeight="1" x14ac:dyDescent="0.25">
      <c r="A4360" s="23" t="s">
        <v>2019</v>
      </c>
      <c r="B4360" s="23" t="s">
        <v>761</v>
      </c>
      <c r="C4360" s="52" t="s">
        <v>2043</v>
      </c>
      <c r="D4360" s="16">
        <v>15000</v>
      </c>
      <c r="E4360" s="217"/>
      <c r="F4360" s="16">
        <f t="shared" si="134"/>
        <v>164477.76000000001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</row>
    <row r="4361" spans="1:26" ht="15.75" customHeight="1" x14ac:dyDescent="0.25">
      <c r="A4361" s="44" t="s">
        <v>2047</v>
      </c>
      <c r="B4361" s="44" t="s">
        <v>1169</v>
      </c>
      <c r="C4361" s="16" t="s">
        <v>1153</v>
      </c>
      <c r="D4361" s="226"/>
      <c r="E4361" s="217">
        <v>13750</v>
      </c>
      <c r="F4361" s="16">
        <f t="shared" si="134"/>
        <v>150727.76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</row>
    <row r="4362" spans="1:26" ht="15.75" customHeight="1" x14ac:dyDescent="0.25">
      <c r="A4362" s="217" t="s">
        <v>1212</v>
      </c>
      <c r="B4362" s="217" t="s">
        <v>1212</v>
      </c>
      <c r="C4362" s="16" t="s">
        <v>1153</v>
      </c>
      <c r="D4362" s="226"/>
      <c r="E4362" s="217">
        <v>13750</v>
      </c>
      <c r="F4362" s="16">
        <f t="shared" si="134"/>
        <v>136977.76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</row>
    <row r="4363" spans="1:26" ht="15.75" customHeight="1" x14ac:dyDescent="0.25">
      <c r="A4363" s="23" t="s">
        <v>1213</v>
      </c>
      <c r="B4363" s="23" t="s">
        <v>1213</v>
      </c>
      <c r="C4363" s="16" t="s">
        <v>1153</v>
      </c>
      <c r="D4363" s="16"/>
      <c r="E4363" s="217">
        <v>13750</v>
      </c>
      <c r="F4363" s="16">
        <f t="shared" si="134"/>
        <v>123227.76000000001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</row>
    <row r="4364" spans="1:26" ht="15.75" customHeight="1" x14ac:dyDescent="0.25">
      <c r="A4364" s="23" t="s">
        <v>1214</v>
      </c>
      <c r="B4364" s="23" t="s">
        <v>1214</v>
      </c>
      <c r="C4364" s="16" t="s">
        <v>1153</v>
      </c>
      <c r="D4364" s="43"/>
      <c r="E4364" s="217">
        <v>13750</v>
      </c>
      <c r="F4364" s="16">
        <f t="shared" si="134"/>
        <v>109477.76000000001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</row>
    <row r="4365" spans="1:26" ht="15.75" customHeight="1" x14ac:dyDescent="0.25">
      <c r="A4365" s="31" t="s">
        <v>630</v>
      </c>
      <c r="B4365" s="31" t="s">
        <v>593</v>
      </c>
      <c r="C4365" s="58" t="s">
        <v>811</v>
      </c>
      <c r="D4365" s="43">
        <v>300000</v>
      </c>
      <c r="E4365" s="217"/>
      <c r="F4365" s="16">
        <f t="shared" si="134"/>
        <v>409477.76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</row>
    <row r="4366" spans="1:26" ht="15.75" customHeight="1" x14ac:dyDescent="0.25">
      <c r="A4366" s="24" t="s">
        <v>630</v>
      </c>
      <c r="B4366" s="23" t="s">
        <v>761</v>
      </c>
      <c r="C4366" s="52" t="s">
        <v>2043</v>
      </c>
      <c r="D4366" s="43">
        <v>30000</v>
      </c>
      <c r="E4366" s="217"/>
      <c r="F4366" s="16">
        <f t="shared" si="134"/>
        <v>439477.76000000001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</row>
    <row r="4367" spans="1:26" ht="15.75" customHeight="1" x14ac:dyDescent="0.25">
      <c r="A4367" s="223">
        <v>44583</v>
      </c>
      <c r="B4367" s="223">
        <v>44583</v>
      </c>
      <c r="C4367" s="16" t="s">
        <v>1153</v>
      </c>
      <c r="D4367" s="16"/>
      <c r="E4367" s="230">
        <v>13750</v>
      </c>
      <c r="F4367" s="16">
        <f t="shared" si="134"/>
        <v>425727.76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</row>
    <row r="4368" spans="1:26" ht="15.75" customHeight="1" x14ac:dyDescent="0.25">
      <c r="A4368" s="223">
        <v>44614</v>
      </c>
      <c r="B4368" s="223">
        <v>44614</v>
      </c>
      <c r="C4368" s="16" t="s">
        <v>1153</v>
      </c>
      <c r="D4368" s="16"/>
      <c r="E4368" s="230">
        <v>13750</v>
      </c>
      <c r="F4368" s="16">
        <f t="shared" si="134"/>
        <v>411977.76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</row>
    <row r="4369" spans="1:26" ht="15.75" customHeight="1" x14ac:dyDescent="0.25">
      <c r="A4369" s="223">
        <v>44642</v>
      </c>
      <c r="B4369" s="223">
        <v>44642</v>
      </c>
      <c r="C4369" s="16" t="s">
        <v>1153</v>
      </c>
      <c r="D4369" s="16"/>
      <c r="E4369" s="230">
        <v>27500</v>
      </c>
      <c r="F4369" s="16">
        <f t="shared" si="134"/>
        <v>384477.76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</row>
    <row r="4370" spans="1:26" ht="15.75" customHeight="1" x14ac:dyDescent="0.25">
      <c r="A4370" s="223">
        <v>44673</v>
      </c>
      <c r="B4370" s="223">
        <v>44673</v>
      </c>
      <c r="C4370" s="16" t="s">
        <v>1153</v>
      </c>
      <c r="D4370" s="16"/>
      <c r="E4370" s="230">
        <v>27500</v>
      </c>
      <c r="F4370" s="16">
        <f t="shared" si="134"/>
        <v>356977.76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</row>
    <row r="4371" spans="1:26" ht="15.75" customHeight="1" x14ac:dyDescent="0.25">
      <c r="A4371" s="124" t="s">
        <v>947</v>
      </c>
      <c r="B4371" s="40" t="s">
        <v>596</v>
      </c>
      <c r="C4371" s="98" t="s">
        <v>948</v>
      </c>
      <c r="D4371" s="16"/>
      <c r="E4371" s="230">
        <v>200000</v>
      </c>
      <c r="F4371" s="16">
        <f t="shared" si="134"/>
        <v>156977.76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</row>
    <row r="4372" spans="1:26" ht="15.75" customHeight="1" x14ac:dyDescent="0.25">
      <c r="A4372" s="228">
        <v>44682</v>
      </c>
      <c r="B4372" s="228">
        <v>44682</v>
      </c>
      <c r="C4372" s="16" t="s">
        <v>1153</v>
      </c>
      <c r="D4372" s="16"/>
      <c r="E4372" s="230">
        <v>27500</v>
      </c>
      <c r="F4372" s="16">
        <f t="shared" si="134"/>
        <v>129477.76000000001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</row>
    <row r="4373" spans="1:26" ht="15.75" customHeight="1" x14ac:dyDescent="0.25">
      <c r="A4373" s="228">
        <v>44713</v>
      </c>
      <c r="B4373" s="228">
        <v>44713</v>
      </c>
      <c r="C4373" s="16" t="s">
        <v>1153</v>
      </c>
      <c r="D4373" s="16"/>
      <c r="E4373" s="230">
        <v>27500</v>
      </c>
      <c r="F4373" s="16">
        <f t="shared" si="134"/>
        <v>101977.76000000001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</row>
    <row r="4374" spans="1:26" ht="15.75" customHeight="1" x14ac:dyDescent="0.25">
      <c r="A4374" s="228">
        <v>44743</v>
      </c>
      <c r="B4374" s="228">
        <v>44743</v>
      </c>
      <c r="C4374" s="16" t="s">
        <v>1153</v>
      </c>
      <c r="D4374" s="16"/>
      <c r="E4374" s="230">
        <v>27500</v>
      </c>
      <c r="F4374" s="16">
        <f t="shared" si="134"/>
        <v>74477.760000000009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</row>
    <row r="4375" spans="1:26" ht="15.75" customHeight="1" x14ac:dyDescent="0.25">
      <c r="A4375" s="250">
        <v>44774</v>
      </c>
      <c r="B4375" s="250">
        <v>44774</v>
      </c>
      <c r="C4375" s="16" t="s">
        <v>1153</v>
      </c>
      <c r="D4375" s="16"/>
      <c r="E4375" s="230">
        <v>27500</v>
      </c>
      <c r="F4375" s="16">
        <f t="shared" si="134"/>
        <v>46977.760000000009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</row>
    <row r="4376" spans="1:26" ht="15.75" customHeight="1" x14ac:dyDescent="0.25">
      <c r="A4376" s="40" t="s">
        <v>707</v>
      </c>
      <c r="B4376" s="64" t="s">
        <v>704</v>
      </c>
      <c r="C4376" s="64" t="s">
        <v>708</v>
      </c>
      <c r="D4376" s="16"/>
      <c r="E4376" s="230">
        <v>47500</v>
      </c>
      <c r="F4376" s="16">
        <f t="shared" si="134"/>
        <v>-522.23999999999069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</row>
    <row r="4377" spans="1:26" ht="15.75" customHeight="1" x14ac:dyDescent="0.25">
      <c r="A4377" s="40" t="s">
        <v>998</v>
      </c>
      <c r="B4377" s="64" t="s">
        <v>593</v>
      </c>
      <c r="C4377" s="64" t="s">
        <v>708</v>
      </c>
      <c r="D4377" s="43">
        <v>250000</v>
      </c>
      <c r="E4377" s="217"/>
      <c r="F4377" s="16">
        <f t="shared" si="134"/>
        <v>249477.76000000001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</row>
    <row r="4378" spans="1:26" ht="15.75" customHeight="1" x14ac:dyDescent="0.25">
      <c r="A4378" s="24" t="s">
        <v>998</v>
      </c>
      <c r="B4378" s="23" t="s">
        <v>761</v>
      </c>
      <c r="C4378" s="52" t="s">
        <v>2043</v>
      </c>
      <c r="D4378" s="43">
        <v>25000</v>
      </c>
      <c r="E4378" s="217"/>
      <c r="F4378" s="16">
        <f t="shared" si="134"/>
        <v>274477.76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</row>
    <row r="4379" spans="1:26" ht="15.75" customHeight="1" x14ac:dyDescent="0.25">
      <c r="A4379" s="228">
        <v>44774</v>
      </c>
      <c r="B4379" s="228">
        <v>44774</v>
      </c>
      <c r="C4379" s="16" t="s">
        <v>1153</v>
      </c>
      <c r="D4379" s="16"/>
      <c r="E4379" s="230">
        <v>27500</v>
      </c>
      <c r="F4379" s="16">
        <f t="shared" si="134"/>
        <v>246977.76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</row>
    <row r="4380" spans="1:26" ht="15.75" customHeight="1" x14ac:dyDescent="0.25">
      <c r="A4380" s="24" t="s">
        <v>1676</v>
      </c>
      <c r="B4380" s="24" t="s">
        <v>1676</v>
      </c>
      <c r="C4380" s="16" t="s">
        <v>1153</v>
      </c>
      <c r="D4380" s="16"/>
      <c r="E4380" s="230">
        <v>22916.67</v>
      </c>
      <c r="F4380" s="16">
        <f t="shared" si="134"/>
        <v>224061.09000000003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</row>
    <row r="4381" spans="1:26" ht="15.75" customHeight="1" x14ac:dyDescent="0.25">
      <c r="A4381" s="250">
        <v>44835</v>
      </c>
      <c r="B4381" s="250">
        <v>44835</v>
      </c>
      <c r="C4381" s="16" t="s">
        <v>1153</v>
      </c>
      <c r="D4381" s="16"/>
      <c r="E4381" s="224">
        <v>22916.67</v>
      </c>
      <c r="F4381" s="16">
        <f t="shared" si="134"/>
        <v>201144.42000000004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</row>
    <row r="4382" spans="1:26" ht="15.75" customHeight="1" x14ac:dyDescent="0.25">
      <c r="A4382" s="250">
        <v>44866</v>
      </c>
      <c r="B4382" s="250">
        <v>44866</v>
      </c>
      <c r="C4382" s="16" t="s">
        <v>1153</v>
      </c>
      <c r="D4382" s="16"/>
      <c r="E4382" s="224">
        <v>22916.67</v>
      </c>
      <c r="F4382" s="16">
        <f t="shared" si="134"/>
        <v>178227.75000000006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</row>
    <row r="4383" spans="1:26" ht="15.75" customHeight="1" x14ac:dyDescent="0.25">
      <c r="A4383" s="316">
        <v>44896</v>
      </c>
      <c r="B4383" s="250">
        <v>44896</v>
      </c>
      <c r="C4383" s="16" t="s">
        <v>1153</v>
      </c>
      <c r="D4383" s="16"/>
      <c r="E4383" s="224">
        <v>22916.67</v>
      </c>
      <c r="F4383" s="16">
        <f t="shared" si="134"/>
        <v>155311.08000000007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</row>
    <row r="4384" spans="1:26" ht="15.75" customHeight="1" x14ac:dyDescent="0.25">
      <c r="A4384" s="317">
        <v>45170</v>
      </c>
      <c r="B4384" s="24" t="s">
        <v>761</v>
      </c>
      <c r="C4384" s="43" t="s">
        <v>1680</v>
      </c>
      <c r="D4384" s="16"/>
      <c r="E4384" s="230">
        <v>182811.08</v>
      </c>
      <c r="F4384" s="16">
        <f t="shared" si="134"/>
        <v>-27499.999999999913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</row>
    <row r="4385" spans="1:26" ht="15.75" customHeight="1" x14ac:dyDescent="0.25">
      <c r="A4385" s="23"/>
      <c r="B4385" s="23"/>
      <c r="C4385" s="16"/>
      <c r="D4385" s="16"/>
      <c r="E4385" s="217"/>
      <c r="F4385" s="16">
        <f t="shared" si="134"/>
        <v>-27499.999999999913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</row>
    <row r="4386" spans="1:26" ht="15.75" customHeight="1" x14ac:dyDescent="0.25">
      <c r="A4386" s="23"/>
      <c r="B4386" s="23"/>
      <c r="C4386" s="16"/>
      <c r="D4386" s="16"/>
      <c r="E4386" s="217"/>
      <c r="F4386" s="16">
        <f t="shared" si="134"/>
        <v>-27499.999999999913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</row>
    <row r="4387" spans="1:26" ht="15.75" customHeight="1" x14ac:dyDescent="0.25">
      <c r="A4387" s="23"/>
      <c r="B4387" s="23"/>
      <c r="C4387" s="16"/>
      <c r="D4387" s="16"/>
      <c r="E4387" s="222" t="s">
        <v>12</v>
      </c>
      <c r="F4387" s="218">
        <f>F4386</f>
        <v>-27499.999999999913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</row>
    <row r="4388" spans="1:26" ht="15.75" customHeight="1" x14ac:dyDescent="0.25">
      <c r="A4388" s="23"/>
      <c r="B4388" s="23"/>
      <c r="C4388" s="16"/>
      <c r="D4388" s="16"/>
      <c r="E4388" s="217"/>
      <c r="F4388" s="16"/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</row>
    <row r="4389" spans="1:26" ht="15.75" customHeight="1" x14ac:dyDescent="0.25">
      <c r="A4389" s="23"/>
      <c r="B4389" s="23"/>
      <c r="C4389" s="16"/>
      <c r="D4389" s="157"/>
      <c r="E4389" s="217"/>
      <c r="F4389" s="16"/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</row>
    <row r="4390" spans="1:26" ht="15.75" customHeight="1" x14ac:dyDescent="0.25">
      <c r="A4390" s="23"/>
      <c r="B4390" s="23"/>
      <c r="C4390" s="218" t="s">
        <v>1146</v>
      </c>
      <c r="D4390" s="226"/>
      <c r="E4390" s="217"/>
      <c r="F4390" s="16"/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</row>
    <row r="4391" spans="1:26" ht="15.75" customHeight="1" x14ac:dyDescent="0.25">
      <c r="A4391" s="219" t="s">
        <v>1147</v>
      </c>
      <c r="B4391" s="23"/>
      <c r="C4391" s="239" t="s">
        <v>2048</v>
      </c>
      <c r="D4391" s="218" t="s">
        <v>1149</v>
      </c>
      <c r="E4391" s="222" t="s">
        <v>1353</v>
      </c>
      <c r="F4391" s="16"/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</row>
    <row r="4392" spans="1:26" ht="15.75" customHeight="1" x14ac:dyDescent="0.25">
      <c r="A4392" s="219" t="s">
        <v>549</v>
      </c>
      <c r="B4392" s="219" t="s">
        <v>550</v>
      </c>
      <c r="C4392" s="221" t="s">
        <v>551</v>
      </c>
      <c r="D4392" s="221" t="s">
        <v>552</v>
      </c>
      <c r="E4392" s="222" t="s">
        <v>553</v>
      </c>
      <c r="F4392" s="221" t="s">
        <v>554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</row>
    <row r="4393" spans="1:26" ht="15.75" customHeight="1" x14ac:dyDescent="0.25">
      <c r="A4393" s="231">
        <v>43831</v>
      </c>
      <c r="B4393" s="23"/>
      <c r="C4393" s="52" t="s">
        <v>766</v>
      </c>
      <c r="D4393" s="16"/>
      <c r="E4393" s="217"/>
      <c r="F4393" s="16">
        <v>0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</row>
    <row r="4394" spans="1:26" ht="15.75" customHeight="1" x14ac:dyDescent="0.25">
      <c r="A4394" s="44" t="s">
        <v>1521</v>
      </c>
      <c r="B4394" s="44" t="s">
        <v>2049</v>
      </c>
      <c r="C4394" s="52" t="s">
        <v>2050</v>
      </c>
      <c r="D4394" s="16">
        <v>120000</v>
      </c>
      <c r="E4394" s="217"/>
      <c r="F4394" s="16">
        <f t="shared" ref="F4394:F4425" si="135">F4393+D4394-E4394</f>
        <v>120000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</row>
    <row r="4395" spans="1:26" ht="15.75" customHeight="1" x14ac:dyDescent="0.25">
      <c r="A4395" s="44" t="s">
        <v>1521</v>
      </c>
      <c r="B4395" s="44" t="s">
        <v>761</v>
      </c>
      <c r="C4395" s="52" t="s">
        <v>2051</v>
      </c>
      <c r="D4395" s="16">
        <v>12000</v>
      </c>
      <c r="E4395" s="217"/>
      <c r="F4395" s="16">
        <f t="shared" si="135"/>
        <v>132000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</row>
    <row r="4396" spans="1:26" ht="15.75" customHeight="1" x14ac:dyDescent="0.25">
      <c r="A4396" s="23" t="s">
        <v>2015</v>
      </c>
      <c r="B4396" s="23" t="s">
        <v>1155</v>
      </c>
      <c r="C4396" s="16" t="s">
        <v>1153</v>
      </c>
      <c r="D4396" s="16"/>
      <c r="E4396" s="217">
        <v>11000</v>
      </c>
      <c r="F4396" s="16">
        <f t="shared" si="135"/>
        <v>121000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</row>
    <row r="4397" spans="1:26" ht="15.75" customHeight="1" x14ac:dyDescent="0.25">
      <c r="A4397" s="23" t="s">
        <v>1367</v>
      </c>
      <c r="B4397" s="23" t="s">
        <v>1157</v>
      </c>
      <c r="C4397" s="16" t="s">
        <v>1153</v>
      </c>
      <c r="D4397" s="16"/>
      <c r="E4397" s="217">
        <v>11000</v>
      </c>
      <c r="F4397" s="16">
        <f t="shared" si="135"/>
        <v>110000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</row>
    <row r="4398" spans="1:26" ht="15.75" customHeight="1" x14ac:dyDescent="0.25">
      <c r="A4398" s="23" t="s">
        <v>1208</v>
      </c>
      <c r="B4398" s="23" t="s">
        <v>1208</v>
      </c>
      <c r="C4398" s="16" t="s">
        <v>1153</v>
      </c>
      <c r="D4398" s="16"/>
      <c r="E4398" s="217">
        <v>11000</v>
      </c>
      <c r="F4398" s="16">
        <f t="shared" si="135"/>
        <v>99000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</row>
    <row r="4399" spans="1:26" ht="15.75" customHeight="1" x14ac:dyDescent="0.25">
      <c r="A4399" s="23" t="s">
        <v>1207</v>
      </c>
      <c r="B4399" s="23" t="s">
        <v>1207</v>
      </c>
      <c r="C4399" s="16" t="s">
        <v>1153</v>
      </c>
      <c r="D4399" s="16"/>
      <c r="E4399" s="217">
        <v>11000</v>
      </c>
      <c r="F4399" s="16">
        <f t="shared" si="135"/>
        <v>88000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</row>
    <row r="4400" spans="1:26" ht="15.75" customHeight="1" x14ac:dyDescent="0.25">
      <c r="A4400" s="23" t="s">
        <v>1206</v>
      </c>
      <c r="B4400" s="23" t="s">
        <v>1206</v>
      </c>
      <c r="C4400" s="16" t="s">
        <v>1153</v>
      </c>
      <c r="D4400" s="16"/>
      <c r="E4400" s="217">
        <v>11000</v>
      </c>
      <c r="F4400" s="16">
        <f t="shared" si="135"/>
        <v>77000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</row>
    <row r="4401" spans="1:26" ht="15.75" customHeight="1" x14ac:dyDescent="0.25">
      <c r="A4401" s="44" t="s">
        <v>2052</v>
      </c>
      <c r="B4401" s="44" t="s">
        <v>761</v>
      </c>
      <c r="C4401" s="52" t="s">
        <v>1597</v>
      </c>
      <c r="D4401" s="16"/>
      <c r="E4401" s="217">
        <v>77000</v>
      </c>
      <c r="F4401" s="16">
        <f t="shared" si="135"/>
        <v>0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</row>
    <row r="4402" spans="1:26" ht="15.75" customHeight="1" x14ac:dyDescent="0.25">
      <c r="A4402" s="44" t="s">
        <v>1950</v>
      </c>
      <c r="B4402" s="44" t="s">
        <v>593</v>
      </c>
      <c r="C4402" s="52" t="s">
        <v>626</v>
      </c>
      <c r="D4402" s="16">
        <v>40000</v>
      </c>
      <c r="E4402" s="217"/>
      <c r="F4402" s="16">
        <f t="shared" si="135"/>
        <v>40000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</row>
    <row r="4403" spans="1:26" ht="15.75" customHeight="1" x14ac:dyDescent="0.25">
      <c r="A4403" s="23" t="s">
        <v>1950</v>
      </c>
      <c r="B4403" s="126" t="s">
        <v>761</v>
      </c>
      <c r="C4403" s="24" t="s">
        <v>2051</v>
      </c>
      <c r="D4403" s="16">
        <v>4000</v>
      </c>
      <c r="E4403" s="217"/>
      <c r="F4403" s="16">
        <f t="shared" si="135"/>
        <v>44000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</row>
    <row r="4404" spans="1:26" ht="15.75" customHeight="1" x14ac:dyDescent="0.25">
      <c r="A4404" s="23" t="s">
        <v>1627</v>
      </c>
      <c r="B4404" s="23" t="s">
        <v>1165</v>
      </c>
      <c r="C4404" s="16" t="s">
        <v>1153</v>
      </c>
      <c r="D4404" s="16"/>
      <c r="E4404" s="217">
        <v>6285.71</v>
      </c>
      <c r="F4404" s="16">
        <f t="shared" si="135"/>
        <v>37714.29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</row>
    <row r="4405" spans="1:26" ht="15.75" customHeight="1" x14ac:dyDescent="0.25">
      <c r="A4405" s="23" t="s">
        <v>1167</v>
      </c>
      <c r="B4405" s="23" t="s">
        <v>1167</v>
      </c>
      <c r="C4405" s="16" t="s">
        <v>1153</v>
      </c>
      <c r="D4405" s="16"/>
      <c r="E4405" s="217">
        <v>6285.71</v>
      </c>
      <c r="F4405" s="16">
        <f t="shared" si="135"/>
        <v>31428.58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</row>
    <row r="4406" spans="1:26" ht="15.75" customHeight="1" x14ac:dyDescent="0.25">
      <c r="A4406" s="23" t="s">
        <v>1629</v>
      </c>
      <c r="B4406" s="23" t="s">
        <v>1629</v>
      </c>
      <c r="C4406" s="16" t="s">
        <v>1153</v>
      </c>
      <c r="D4406" s="16"/>
      <c r="E4406" s="217">
        <v>6285.71</v>
      </c>
      <c r="F4406" s="16">
        <f t="shared" si="135"/>
        <v>25142.870000000003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</row>
    <row r="4407" spans="1:26" ht="15.75" customHeight="1" x14ac:dyDescent="0.25">
      <c r="A4407" s="23" t="s">
        <v>1184</v>
      </c>
      <c r="B4407" s="23" t="s">
        <v>1184</v>
      </c>
      <c r="C4407" s="16" t="s">
        <v>1153</v>
      </c>
      <c r="D4407" s="16"/>
      <c r="E4407" s="217">
        <v>6285.71</v>
      </c>
      <c r="F4407" s="16">
        <f t="shared" si="135"/>
        <v>18857.160000000003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</row>
    <row r="4408" spans="1:26" ht="15.75" customHeight="1" x14ac:dyDescent="0.25">
      <c r="A4408" s="23" t="s">
        <v>1186</v>
      </c>
      <c r="B4408" s="23" t="s">
        <v>1186</v>
      </c>
      <c r="C4408" s="16" t="s">
        <v>1153</v>
      </c>
      <c r="D4408" s="16"/>
      <c r="E4408" s="217">
        <v>6285.71</v>
      </c>
      <c r="F4408" s="16">
        <f t="shared" si="135"/>
        <v>12571.450000000004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</row>
    <row r="4409" spans="1:26" ht="15.75" customHeight="1" x14ac:dyDescent="0.25">
      <c r="A4409" s="23" t="s">
        <v>1202</v>
      </c>
      <c r="B4409" s="23" t="s">
        <v>1202</v>
      </c>
      <c r="C4409" s="16" t="s">
        <v>1153</v>
      </c>
      <c r="D4409" s="16"/>
      <c r="E4409" s="217">
        <v>6285.71</v>
      </c>
      <c r="F4409" s="16">
        <f t="shared" si="135"/>
        <v>6285.7400000000043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</row>
    <row r="4410" spans="1:26" ht="15.75" customHeight="1" x14ac:dyDescent="0.25">
      <c r="A4410" s="241">
        <v>44806</v>
      </c>
      <c r="B4410" s="31" t="s">
        <v>593</v>
      </c>
      <c r="C4410" s="58" t="s">
        <v>282</v>
      </c>
      <c r="D4410" s="43">
        <v>150000</v>
      </c>
      <c r="E4410" s="217"/>
      <c r="F4410" s="16">
        <f t="shared" si="135"/>
        <v>156285.74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</row>
    <row r="4411" spans="1:26" ht="15.75" customHeight="1" x14ac:dyDescent="0.25">
      <c r="A4411" s="241">
        <v>44806</v>
      </c>
      <c r="B4411" s="44" t="s">
        <v>761</v>
      </c>
      <c r="C4411" s="52" t="s">
        <v>2051</v>
      </c>
      <c r="D4411" s="43">
        <v>15000</v>
      </c>
      <c r="E4411" s="217"/>
      <c r="F4411" s="16">
        <f t="shared" si="135"/>
        <v>171285.74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</row>
    <row r="4412" spans="1:26" ht="15.75" customHeight="1" x14ac:dyDescent="0.25">
      <c r="A4412" s="271">
        <v>44583</v>
      </c>
      <c r="B4412" s="271">
        <v>44583</v>
      </c>
      <c r="C4412" s="16" t="s">
        <v>1153</v>
      </c>
      <c r="D4412" s="16"/>
      <c r="E4412" s="230">
        <v>6285.71</v>
      </c>
      <c r="F4412" s="16">
        <f t="shared" si="135"/>
        <v>165000.03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</row>
    <row r="4413" spans="1:26" ht="15.75" customHeight="1" x14ac:dyDescent="0.25">
      <c r="A4413" s="271">
        <v>44614</v>
      </c>
      <c r="B4413" s="271">
        <v>44614</v>
      </c>
      <c r="C4413" s="16" t="s">
        <v>1153</v>
      </c>
      <c r="D4413" s="16"/>
      <c r="E4413" s="230">
        <v>13750</v>
      </c>
      <c r="F4413" s="16">
        <f t="shared" si="135"/>
        <v>151250.03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</row>
    <row r="4414" spans="1:26" ht="15.75" customHeight="1" x14ac:dyDescent="0.25">
      <c r="A4414" s="271">
        <v>44642</v>
      </c>
      <c r="B4414" s="271">
        <v>44642</v>
      </c>
      <c r="C4414" s="16" t="s">
        <v>1153</v>
      </c>
      <c r="D4414" s="16"/>
      <c r="E4414" s="230">
        <v>13750</v>
      </c>
      <c r="F4414" s="16">
        <f t="shared" si="135"/>
        <v>137500.03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</row>
    <row r="4415" spans="1:26" ht="15.75" customHeight="1" x14ac:dyDescent="0.25">
      <c r="A4415" s="271">
        <v>44673</v>
      </c>
      <c r="B4415" s="271">
        <v>44673</v>
      </c>
      <c r="C4415" s="16" t="s">
        <v>1153</v>
      </c>
      <c r="D4415" s="16"/>
      <c r="E4415" s="230">
        <v>13750</v>
      </c>
      <c r="F4415" s="16">
        <f t="shared" si="135"/>
        <v>123750.03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</row>
    <row r="4416" spans="1:26" ht="15.75" customHeight="1" x14ac:dyDescent="0.25">
      <c r="A4416" s="229">
        <v>44682</v>
      </c>
      <c r="B4416" s="229">
        <v>44682</v>
      </c>
      <c r="C4416" s="16" t="s">
        <v>1153</v>
      </c>
      <c r="D4416" s="16"/>
      <c r="E4416" s="230">
        <v>13750</v>
      </c>
      <c r="F4416" s="16">
        <f t="shared" si="135"/>
        <v>110000.03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</row>
    <row r="4417" spans="1:26" ht="15.75" customHeight="1" x14ac:dyDescent="0.25">
      <c r="A4417" s="228">
        <v>44713</v>
      </c>
      <c r="B4417" s="228">
        <v>44713</v>
      </c>
      <c r="C4417" s="16" t="s">
        <v>1153</v>
      </c>
      <c r="D4417" s="16"/>
      <c r="E4417" s="230">
        <v>13750</v>
      </c>
      <c r="F4417" s="16">
        <f t="shared" si="135"/>
        <v>96250.03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</row>
    <row r="4418" spans="1:26" ht="15.75" customHeight="1" x14ac:dyDescent="0.25">
      <c r="A4418" s="228">
        <v>44743</v>
      </c>
      <c r="B4418" s="228">
        <v>44743</v>
      </c>
      <c r="C4418" s="16" t="s">
        <v>1153</v>
      </c>
      <c r="D4418" s="16"/>
      <c r="E4418" s="230">
        <v>13750</v>
      </c>
      <c r="F4418" s="16">
        <f t="shared" si="135"/>
        <v>82500.03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</row>
    <row r="4419" spans="1:26" ht="15.75" customHeight="1" x14ac:dyDescent="0.25">
      <c r="A4419" s="228">
        <v>44774</v>
      </c>
      <c r="B4419" s="228">
        <v>44774</v>
      </c>
      <c r="C4419" s="16" t="s">
        <v>1153</v>
      </c>
      <c r="D4419" s="16"/>
      <c r="E4419" s="230">
        <v>13750</v>
      </c>
      <c r="F4419" s="16">
        <f t="shared" si="135"/>
        <v>68750.03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</row>
    <row r="4420" spans="1:26" ht="15.75" customHeight="1" x14ac:dyDescent="0.25">
      <c r="A4420" s="24" t="s">
        <v>1676</v>
      </c>
      <c r="B4420" s="24" t="s">
        <v>1676</v>
      </c>
      <c r="C4420" s="16" t="s">
        <v>1153</v>
      </c>
      <c r="D4420" s="16"/>
      <c r="E4420" s="249">
        <v>13750</v>
      </c>
      <c r="F4420" s="16">
        <f t="shared" si="135"/>
        <v>55000.03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</row>
    <row r="4421" spans="1:26" ht="15.75" customHeight="1" x14ac:dyDescent="0.25">
      <c r="A4421" s="238">
        <v>44835</v>
      </c>
      <c r="B4421" s="238">
        <v>44835</v>
      </c>
      <c r="C4421" s="16" t="s">
        <v>1153</v>
      </c>
      <c r="D4421" s="16"/>
      <c r="E4421" s="249">
        <v>13750</v>
      </c>
      <c r="F4421" s="16">
        <f t="shared" si="135"/>
        <v>41250.03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</row>
    <row r="4422" spans="1:26" ht="15.75" customHeight="1" x14ac:dyDescent="0.25">
      <c r="A4422" s="238">
        <v>44866</v>
      </c>
      <c r="B4422" s="238">
        <v>44866</v>
      </c>
      <c r="C4422" s="16" t="s">
        <v>1153</v>
      </c>
      <c r="D4422" s="16"/>
      <c r="E4422" s="249">
        <v>13750</v>
      </c>
      <c r="F4422" s="16">
        <f t="shared" si="135"/>
        <v>27500.03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</row>
    <row r="4423" spans="1:26" ht="15.75" customHeight="1" x14ac:dyDescent="0.25">
      <c r="A4423" s="238">
        <v>44896</v>
      </c>
      <c r="B4423" s="238">
        <v>44896</v>
      </c>
      <c r="C4423" s="16" t="s">
        <v>1153</v>
      </c>
      <c r="D4423" s="16"/>
      <c r="E4423" s="249">
        <v>13750</v>
      </c>
      <c r="F4423" s="16">
        <f t="shared" si="135"/>
        <v>13750.029999999999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</row>
    <row r="4424" spans="1:26" ht="15.75" customHeight="1" x14ac:dyDescent="0.25">
      <c r="A4424" s="23"/>
      <c r="B4424" s="23"/>
      <c r="C4424" s="16"/>
      <c r="D4424" s="16"/>
      <c r="E4424" s="217"/>
      <c r="F4424" s="16">
        <f t="shared" si="135"/>
        <v>13750.029999999999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</row>
    <row r="4425" spans="1:26" ht="15.75" customHeight="1" x14ac:dyDescent="0.25">
      <c r="A4425" s="23"/>
      <c r="B4425" s="23"/>
      <c r="C4425" s="16"/>
      <c r="D4425" s="16"/>
      <c r="E4425" s="217"/>
      <c r="F4425" s="16">
        <f t="shared" si="135"/>
        <v>13750.029999999999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</row>
    <row r="4426" spans="1:26" ht="15.75" customHeight="1" x14ac:dyDescent="0.25">
      <c r="A4426" s="23"/>
      <c r="B4426" s="23"/>
      <c r="C4426" s="16"/>
      <c r="D4426" s="16"/>
      <c r="E4426" s="222" t="s">
        <v>12</v>
      </c>
      <c r="F4426" s="218">
        <f>F4425</f>
        <v>13750.029999999999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</row>
    <row r="4427" spans="1:26" ht="15.75" customHeight="1" x14ac:dyDescent="0.25">
      <c r="A4427" s="23"/>
      <c r="B4427" s="23"/>
      <c r="C4427" s="16"/>
      <c r="D4427" s="16"/>
      <c r="E4427" s="217"/>
      <c r="F4427" s="16"/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</row>
    <row r="4428" spans="1:26" ht="15.75" customHeight="1" x14ac:dyDescent="0.25">
      <c r="A4428" s="23"/>
      <c r="B4428" s="23"/>
      <c r="C4428" s="16"/>
      <c r="D4428" s="157"/>
      <c r="E4428" s="217"/>
      <c r="F4428" s="16"/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</row>
    <row r="4429" spans="1:26" ht="15.75" customHeight="1" x14ac:dyDescent="0.25">
      <c r="A4429" s="23"/>
      <c r="B4429" s="23"/>
      <c r="C4429" s="218" t="s">
        <v>1146</v>
      </c>
      <c r="D4429" s="226"/>
      <c r="E4429" s="217"/>
      <c r="F4429" s="16"/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</row>
    <row r="4430" spans="1:26" ht="15.75" customHeight="1" x14ac:dyDescent="0.25">
      <c r="A4430" s="219" t="s">
        <v>1147</v>
      </c>
      <c r="B4430" s="23"/>
      <c r="C4430" s="218" t="s">
        <v>2053</v>
      </c>
      <c r="D4430" s="218" t="s">
        <v>1149</v>
      </c>
      <c r="E4430" s="222" t="s">
        <v>1353</v>
      </c>
      <c r="F4430" s="16"/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</row>
    <row r="4431" spans="1:26" ht="15.75" customHeight="1" x14ac:dyDescent="0.25">
      <c r="A4431" s="219" t="s">
        <v>549</v>
      </c>
      <c r="B4431" s="219" t="s">
        <v>550</v>
      </c>
      <c r="C4431" s="221" t="s">
        <v>551</v>
      </c>
      <c r="D4431" s="221" t="s">
        <v>552</v>
      </c>
      <c r="E4431" s="222" t="s">
        <v>553</v>
      </c>
      <c r="F4431" s="221" t="s">
        <v>554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</row>
    <row r="4432" spans="1:26" ht="15.75" customHeight="1" x14ac:dyDescent="0.25">
      <c r="A4432" s="231">
        <v>43831</v>
      </c>
      <c r="B4432" s="23"/>
      <c r="C4432" s="52" t="s">
        <v>766</v>
      </c>
      <c r="D4432" s="16"/>
      <c r="E4432" s="217"/>
      <c r="F4432" s="16">
        <v>0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</row>
    <row r="4433" spans="1:26" ht="15.75" customHeight="1" x14ac:dyDescent="0.25">
      <c r="A4433" s="227">
        <v>44288</v>
      </c>
      <c r="B4433" s="44" t="s">
        <v>2054</v>
      </c>
      <c r="C4433" s="52" t="s">
        <v>860</v>
      </c>
      <c r="D4433" s="16">
        <v>50000</v>
      </c>
      <c r="E4433" s="217"/>
      <c r="F4433" s="16">
        <f t="shared" ref="F4433:F4469" si="136">F4432+D4433-E4433</f>
        <v>50000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</row>
    <row r="4434" spans="1:26" ht="15.75" customHeight="1" x14ac:dyDescent="0.25">
      <c r="A4434" s="227">
        <v>44288</v>
      </c>
      <c r="B4434" s="44" t="s">
        <v>761</v>
      </c>
      <c r="C4434" s="52" t="s">
        <v>2055</v>
      </c>
      <c r="D4434" s="16">
        <v>5000</v>
      </c>
      <c r="E4434" s="217"/>
      <c r="F4434" s="16">
        <f t="shared" si="136"/>
        <v>55000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</row>
    <row r="4435" spans="1:26" ht="15.75" customHeight="1" x14ac:dyDescent="0.25">
      <c r="A4435" s="23" t="s">
        <v>1204</v>
      </c>
      <c r="B4435" s="23" t="s">
        <v>1204</v>
      </c>
      <c r="C4435" s="16" t="s">
        <v>1153</v>
      </c>
      <c r="D4435" s="16"/>
      <c r="E4435" s="217">
        <v>9166.67</v>
      </c>
      <c r="F4435" s="16">
        <f t="shared" si="136"/>
        <v>45833.33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</row>
    <row r="4436" spans="1:26" ht="15.75" customHeight="1" x14ac:dyDescent="0.25">
      <c r="A4436" s="23" t="s">
        <v>1205</v>
      </c>
      <c r="B4436" s="23" t="s">
        <v>1205</v>
      </c>
      <c r="C4436" s="16" t="s">
        <v>1153</v>
      </c>
      <c r="D4436" s="16"/>
      <c r="E4436" s="217">
        <v>9166.67</v>
      </c>
      <c r="F4436" s="16">
        <f t="shared" si="136"/>
        <v>36666.660000000003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</row>
    <row r="4437" spans="1:26" ht="15.75" customHeight="1" x14ac:dyDescent="0.25">
      <c r="A4437" s="23" t="s">
        <v>1206</v>
      </c>
      <c r="B4437" s="23" t="s">
        <v>1206</v>
      </c>
      <c r="C4437" s="16" t="s">
        <v>1153</v>
      </c>
      <c r="D4437" s="16"/>
      <c r="E4437" s="217">
        <v>9166.67</v>
      </c>
      <c r="F4437" s="16">
        <f t="shared" si="136"/>
        <v>27499.990000000005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</row>
    <row r="4438" spans="1:26" ht="15.75" customHeight="1" x14ac:dyDescent="0.25">
      <c r="A4438" s="23" t="s">
        <v>1207</v>
      </c>
      <c r="B4438" s="23" t="s">
        <v>1207</v>
      </c>
      <c r="C4438" s="16" t="s">
        <v>1153</v>
      </c>
      <c r="D4438" s="16"/>
      <c r="E4438" s="217">
        <v>9166.67</v>
      </c>
      <c r="F4438" s="16">
        <f t="shared" si="136"/>
        <v>18333.320000000007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</row>
    <row r="4439" spans="1:26" ht="15.75" customHeight="1" x14ac:dyDescent="0.25">
      <c r="A4439" s="23" t="s">
        <v>1208</v>
      </c>
      <c r="B4439" s="23" t="s">
        <v>1208</v>
      </c>
      <c r="C4439" s="16" t="s">
        <v>1153</v>
      </c>
      <c r="D4439" s="16"/>
      <c r="E4439" s="217">
        <v>9166.67</v>
      </c>
      <c r="F4439" s="16">
        <f t="shared" si="136"/>
        <v>9166.6500000000069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</row>
    <row r="4440" spans="1:26" ht="15.75" customHeight="1" x14ac:dyDescent="0.25">
      <c r="A4440" s="44" t="s">
        <v>1937</v>
      </c>
      <c r="B4440" s="44" t="s">
        <v>590</v>
      </c>
      <c r="C4440" s="52" t="s">
        <v>2056</v>
      </c>
      <c r="D4440" s="16"/>
      <c r="E4440" s="217">
        <v>9166.67</v>
      </c>
      <c r="F4440" s="16">
        <f t="shared" si="136"/>
        <v>-1.99999999931606E-2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</row>
    <row r="4441" spans="1:26" ht="15.75" customHeight="1" x14ac:dyDescent="0.25">
      <c r="A4441" s="44" t="s">
        <v>2057</v>
      </c>
      <c r="B4441" s="44" t="s">
        <v>593</v>
      </c>
      <c r="C4441" s="52" t="s">
        <v>2058</v>
      </c>
      <c r="D4441" s="16">
        <v>110000</v>
      </c>
      <c r="E4441" s="217"/>
      <c r="F4441" s="16">
        <f t="shared" si="136"/>
        <v>109999.98000000001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</row>
    <row r="4442" spans="1:26" ht="15.75" customHeight="1" x14ac:dyDescent="0.25">
      <c r="A4442" s="23" t="s">
        <v>2059</v>
      </c>
      <c r="B4442" s="44" t="s">
        <v>761</v>
      </c>
      <c r="C4442" s="52" t="s">
        <v>2055</v>
      </c>
      <c r="D4442" s="16">
        <v>11000</v>
      </c>
      <c r="E4442" s="217"/>
      <c r="F4442" s="16">
        <f t="shared" si="136"/>
        <v>120999.98000000001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</row>
    <row r="4443" spans="1:26" ht="15.75" customHeight="1" x14ac:dyDescent="0.25">
      <c r="A4443" s="23" t="s">
        <v>1209</v>
      </c>
      <c r="B4443" s="23" t="s">
        <v>1209</v>
      </c>
      <c r="C4443" s="16" t="s">
        <v>1153</v>
      </c>
      <c r="D4443" s="16"/>
      <c r="E4443" s="217">
        <v>10083.33</v>
      </c>
      <c r="F4443" s="16">
        <f t="shared" si="136"/>
        <v>110916.65000000001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</row>
    <row r="4444" spans="1:26" ht="15.75" customHeight="1" x14ac:dyDescent="0.25">
      <c r="A4444" s="23" t="s">
        <v>1210</v>
      </c>
      <c r="B4444" s="23" t="s">
        <v>1210</v>
      </c>
      <c r="C4444" s="16" t="s">
        <v>1153</v>
      </c>
      <c r="D4444" s="16"/>
      <c r="E4444" s="217">
        <v>10083.33</v>
      </c>
      <c r="F4444" s="16">
        <f t="shared" si="136"/>
        <v>100833.32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</row>
    <row r="4445" spans="1:26" ht="15.75" customHeight="1" x14ac:dyDescent="0.25">
      <c r="A4445" s="23" t="s">
        <v>1211</v>
      </c>
      <c r="B4445" s="23" t="s">
        <v>1211</v>
      </c>
      <c r="C4445" s="16" t="s">
        <v>1153</v>
      </c>
      <c r="D4445" s="16"/>
      <c r="E4445" s="217">
        <v>10083.33</v>
      </c>
      <c r="F4445" s="16">
        <f t="shared" si="136"/>
        <v>90749.99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</row>
    <row r="4446" spans="1:26" ht="15.75" customHeight="1" x14ac:dyDescent="0.25">
      <c r="A4446" s="23" t="s">
        <v>1212</v>
      </c>
      <c r="B4446" s="23" t="s">
        <v>1212</v>
      </c>
      <c r="C4446" s="16" t="s">
        <v>1153</v>
      </c>
      <c r="D4446" s="16"/>
      <c r="E4446" s="217">
        <v>10083.33</v>
      </c>
      <c r="F4446" s="16">
        <f t="shared" si="136"/>
        <v>80666.66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</row>
    <row r="4447" spans="1:26" ht="15.75" customHeight="1" x14ac:dyDescent="0.25">
      <c r="A4447" s="23" t="s">
        <v>1213</v>
      </c>
      <c r="B4447" s="23" t="s">
        <v>1213</v>
      </c>
      <c r="C4447" s="16" t="s">
        <v>1153</v>
      </c>
      <c r="D4447" s="16"/>
      <c r="E4447" s="217">
        <v>10083.33</v>
      </c>
      <c r="F4447" s="16">
        <f t="shared" si="136"/>
        <v>70583.33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</row>
    <row r="4448" spans="1:26" ht="15.75" customHeight="1" x14ac:dyDescent="0.25">
      <c r="A4448" s="23" t="s">
        <v>1214</v>
      </c>
      <c r="B4448" s="23" t="s">
        <v>1214</v>
      </c>
      <c r="C4448" s="16" t="s">
        <v>1153</v>
      </c>
      <c r="D4448" s="16"/>
      <c r="E4448" s="217">
        <v>10083.33</v>
      </c>
      <c r="F4448" s="16">
        <f t="shared" si="136"/>
        <v>60500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</row>
    <row r="4449" spans="1:26" ht="15.75" customHeight="1" x14ac:dyDescent="0.25">
      <c r="A4449" s="241">
        <v>44806</v>
      </c>
      <c r="B4449" s="31" t="s">
        <v>593</v>
      </c>
      <c r="C4449" s="58" t="s">
        <v>806</v>
      </c>
      <c r="D4449" s="43">
        <v>30000</v>
      </c>
      <c r="E4449" s="217"/>
      <c r="F4449" s="16">
        <f t="shared" si="136"/>
        <v>90500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</row>
    <row r="4450" spans="1:26" ht="15.75" customHeight="1" x14ac:dyDescent="0.25">
      <c r="A4450" s="241">
        <v>44806</v>
      </c>
      <c r="B4450" s="44" t="s">
        <v>761</v>
      </c>
      <c r="C4450" s="52" t="s">
        <v>2055</v>
      </c>
      <c r="D4450" s="43">
        <v>3000</v>
      </c>
      <c r="E4450" s="217"/>
      <c r="F4450" s="16">
        <f t="shared" si="136"/>
        <v>93500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</row>
    <row r="4451" spans="1:26" ht="15.75" customHeight="1" x14ac:dyDescent="0.25">
      <c r="A4451" s="31" t="s">
        <v>663</v>
      </c>
      <c r="B4451" s="31" t="s">
        <v>590</v>
      </c>
      <c r="C4451" s="58" t="s">
        <v>857</v>
      </c>
      <c r="D4451" s="16"/>
      <c r="E4451" s="230">
        <v>30250</v>
      </c>
      <c r="F4451" s="16">
        <f t="shared" si="136"/>
        <v>63250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</row>
    <row r="4452" spans="1:26" ht="15.75" customHeight="1" x14ac:dyDescent="0.25">
      <c r="A4452" s="31" t="s">
        <v>859</v>
      </c>
      <c r="B4452" s="31" t="s">
        <v>593</v>
      </c>
      <c r="C4452" s="58" t="s">
        <v>860</v>
      </c>
      <c r="D4452" s="43">
        <v>150000</v>
      </c>
      <c r="E4452" s="217"/>
      <c r="F4452" s="16">
        <f t="shared" si="136"/>
        <v>213250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</row>
    <row r="4453" spans="1:26" ht="15.75" customHeight="1" x14ac:dyDescent="0.25">
      <c r="A4453" s="24" t="s">
        <v>859</v>
      </c>
      <c r="B4453" s="44" t="s">
        <v>761</v>
      </c>
      <c r="C4453" s="52" t="s">
        <v>2055</v>
      </c>
      <c r="D4453" s="43">
        <v>15000</v>
      </c>
      <c r="E4453" s="217"/>
      <c r="F4453" s="16">
        <f t="shared" si="136"/>
        <v>228250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</row>
    <row r="4454" spans="1:26" ht="15.75" customHeight="1" x14ac:dyDescent="0.25">
      <c r="A4454" s="223">
        <v>44583</v>
      </c>
      <c r="B4454" s="223">
        <v>44583</v>
      </c>
      <c r="C4454" s="16" t="s">
        <v>1153</v>
      </c>
      <c r="D4454" s="16"/>
      <c r="E4454" s="230">
        <v>10083.33</v>
      </c>
      <c r="F4454" s="16">
        <f t="shared" si="136"/>
        <v>218166.67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</row>
    <row r="4455" spans="1:26" ht="15.75" customHeight="1" x14ac:dyDescent="0.25">
      <c r="A4455" s="223">
        <v>44614</v>
      </c>
      <c r="B4455" s="223">
        <v>44614</v>
      </c>
      <c r="C4455" s="16" t="s">
        <v>1153</v>
      </c>
      <c r="D4455" s="16"/>
      <c r="E4455" s="230">
        <v>10083.33</v>
      </c>
      <c r="F4455" s="16">
        <f t="shared" si="136"/>
        <v>208083.34000000003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</row>
    <row r="4456" spans="1:26" ht="15.75" customHeight="1" x14ac:dyDescent="0.25">
      <c r="A4456" s="223">
        <v>44642</v>
      </c>
      <c r="B4456" s="223">
        <v>44642</v>
      </c>
      <c r="C4456" s="16" t="s">
        <v>1153</v>
      </c>
      <c r="D4456" s="16"/>
      <c r="E4456" s="230">
        <v>10083.33</v>
      </c>
      <c r="F4456" s="16">
        <f t="shared" si="136"/>
        <v>198000.01000000004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</row>
    <row r="4457" spans="1:26" ht="15.75" customHeight="1" x14ac:dyDescent="0.25">
      <c r="A4457" s="223">
        <v>44673</v>
      </c>
      <c r="B4457" s="223">
        <v>44673</v>
      </c>
      <c r="C4457" s="16" t="s">
        <v>1153</v>
      </c>
      <c r="D4457" s="16"/>
      <c r="E4457" s="230">
        <v>13750</v>
      </c>
      <c r="F4457" s="16">
        <f t="shared" si="136"/>
        <v>184250.01000000004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</row>
    <row r="4458" spans="1:26" ht="15.75" customHeight="1" x14ac:dyDescent="0.25">
      <c r="A4458" s="228">
        <v>44682</v>
      </c>
      <c r="B4458" s="228">
        <v>44682</v>
      </c>
      <c r="C4458" s="16" t="s">
        <v>1153</v>
      </c>
      <c r="D4458" s="16"/>
      <c r="E4458" s="224">
        <v>13750</v>
      </c>
      <c r="F4458" s="16">
        <f t="shared" si="136"/>
        <v>170500.01000000004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</row>
    <row r="4459" spans="1:26" ht="15.75" customHeight="1" x14ac:dyDescent="0.25">
      <c r="A4459" s="228">
        <v>44713</v>
      </c>
      <c r="B4459" s="228">
        <v>44713</v>
      </c>
      <c r="C4459" s="16" t="s">
        <v>1153</v>
      </c>
      <c r="D4459" s="16"/>
      <c r="E4459" s="224">
        <v>13750</v>
      </c>
      <c r="F4459" s="16">
        <f t="shared" si="136"/>
        <v>156750.01000000004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</row>
    <row r="4460" spans="1:26" ht="15.75" customHeight="1" x14ac:dyDescent="0.25">
      <c r="A4460" s="228">
        <v>44743</v>
      </c>
      <c r="B4460" s="228">
        <v>44743</v>
      </c>
      <c r="C4460" s="16" t="s">
        <v>1153</v>
      </c>
      <c r="D4460" s="16"/>
      <c r="E4460" s="224">
        <v>13750</v>
      </c>
      <c r="F4460" s="16">
        <f t="shared" si="136"/>
        <v>143000.01000000004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</row>
    <row r="4461" spans="1:26" ht="15.75" customHeight="1" x14ac:dyDescent="0.25">
      <c r="A4461" s="250">
        <v>44774</v>
      </c>
      <c r="B4461" s="250">
        <v>44774</v>
      </c>
      <c r="C4461" s="16" t="s">
        <v>1153</v>
      </c>
      <c r="D4461" s="16"/>
      <c r="E4461" s="224">
        <v>13750</v>
      </c>
      <c r="F4461" s="16">
        <f t="shared" si="136"/>
        <v>129250.01000000004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</row>
    <row r="4462" spans="1:26" ht="15.75" customHeight="1" x14ac:dyDescent="0.25">
      <c r="A4462" s="251">
        <v>45191</v>
      </c>
      <c r="B4462" s="252">
        <v>45191</v>
      </c>
      <c r="C4462" s="16" t="s">
        <v>1153</v>
      </c>
      <c r="D4462" s="16"/>
      <c r="E4462" s="224">
        <v>13750</v>
      </c>
      <c r="F4462" s="16">
        <f t="shared" si="136"/>
        <v>115500.01000000004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</row>
    <row r="4463" spans="1:26" ht="15.75" customHeight="1" x14ac:dyDescent="0.25">
      <c r="A4463" s="251">
        <v>45221</v>
      </c>
      <c r="B4463" s="252">
        <v>45221</v>
      </c>
      <c r="C4463" s="16" t="s">
        <v>1153</v>
      </c>
      <c r="D4463" s="16"/>
      <c r="E4463" s="224">
        <v>13750</v>
      </c>
      <c r="F4463" s="16">
        <f t="shared" si="136"/>
        <v>101750.01000000004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</row>
    <row r="4464" spans="1:26" ht="15.75" customHeight="1" x14ac:dyDescent="0.25">
      <c r="A4464" s="251">
        <v>45252</v>
      </c>
      <c r="B4464" s="252">
        <v>45252</v>
      </c>
      <c r="C4464" s="16" t="s">
        <v>1153</v>
      </c>
      <c r="D4464" s="16"/>
      <c r="E4464" s="224">
        <v>13750</v>
      </c>
      <c r="F4464" s="16">
        <f t="shared" si="136"/>
        <v>88000.010000000038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</row>
    <row r="4465" spans="1:26" ht="15.75" customHeight="1" x14ac:dyDescent="0.25">
      <c r="A4465" s="251">
        <v>45282</v>
      </c>
      <c r="B4465" s="252">
        <v>45282</v>
      </c>
      <c r="C4465" s="16" t="s">
        <v>1153</v>
      </c>
      <c r="D4465" s="16"/>
      <c r="E4465" s="224">
        <v>13750</v>
      </c>
      <c r="F4465" s="16">
        <f t="shared" si="136"/>
        <v>74250.010000000038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</row>
    <row r="4466" spans="1:26" ht="15.75" customHeight="1" x14ac:dyDescent="0.25">
      <c r="A4466" s="157"/>
      <c r="B4466" s="226"/>
      <c r="C4466" s="16"/>
      <c r="D4466" s="16"/>
      <c r="E4466" s="217"/>
      <c r="F4466" s="16">
        <f t="shared" si="136"/>
        <v>74250.010000000038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</row>
    <row r="4467" spans="1:26" ht="15.75" customHeight="1" x14ac:dyDescent="0.25">
      <c r="A4467" s="228"/>
      <c r="B4467" s="228"/>
      <c r="C4467" s="16"/>
      <c r="D4467" s="16"/>
      <c r="E4467" s="217"/>
      <c r="F4467" s="16">
        <f t="shared" si="136"/>
        <v>74250.010000000038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</row>
    <row r="4468" spans="1:26" ht="15.75" customHeight="1" x14ac:dyDescent="0.25">
      <c r="A4468" s="228"/>
      <c r="B4468" s="228"/>
      <c r="C4468" s="16"/>
      <c r="D4468" s="16"/>
      <c r="E4468" s="217"/>
      <c r="F4468" s="16">
        <f t="shared" si="136"/>
        <v>74250.010000000038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</row>
    <row r="4469" spans="1:26" ht="15.75" customHeight="1" x14ac:dyDescent="0.25">
      <c r="A4469" s="263"/>
      <c r="B4469" s="263"/>
      <c r="C4469" s="226"/>
      <c r="D4469" s="16"/>
      <c r="E4469" s="217"/>
      <c r="F4469" s="16">
        <f t="shared" si="136"/>
        <v>74250.010000000038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</row>
    <row r="4470" spans="1:26" ht="15.75" customHeight="1" x14ac:dyDescent="0.25">
      <c r="A4470" s="263"/>
      <c r="B4470" s="263"/>
      <c r="C4470" s="226"/>
      <c r="D4470" s="16"/>
      <c r="E4470" s="222" t="s">
        <v>12</v>
      </c>
      <c r="F4470" s="218">
        <f>F4469</f>
        <v>74250.010000000038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</row>
    <row r="4471" spans="1:26" ht="15.75" customHeight="1" x14ac:dyDescent="0.25">
      <c r="A4471" s="263"/>
      <c r="B4471" s="263"/>
      <c r="C4471" s="226"/>
      <c r="D4471" s="16"/>
      <c r="E4471" s="217"/>
      <c r="F4471" s="16"/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</row>
    <row r="4472" spans="1:26" ht="15.75" customHeight="1" x14ac:dyDescent="0.25">
      <c r="A4472" s="263"/>
      <c r="B4472" s="263"/>
      <c r="C4472" s="226"/>
      <c r="D4472" s="16"/>
      <c r="E4472" s="217"/>
      <c r="F4472" s="16"/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</row>
    <row r="4473" spans="1:26" ht="15.75" customHeight="1" x14ac:dyDescent="0.25">
      <c r="A4473" s="23"/>
      <c r="B4473" s="23"/>
      <c r="C4473" s="16"/>
      <c r="D4473" s="16"/>
      <c r="E4473" s="217"/>
      <c r="F4473" s="16"/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</row>
    <row r="4474" spans="1:26" ht="15.75" customHeight="1" x14ac:dyDescent="0.25">
      <c r="A4474" s="23"/>
      <c r="B4474" s="23"/>
      <c r="C4474" s="16"/>
      <c r="D4474" s="226"/>
      <c r="E4474" s="217"/>
      <c r="F4474" s="16"/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</row>
    <row r="4475" spans="1:26" ht="15.75" customHeight="1" x14ac:dyDescent="0.25">
      <c r="A4475" s="23"/>
      <c r="B4475" s="23"/>
      <c r="C4475" s="218" t="s">
        <v>1146</v>
      </c>
      <c r="D4475" s="157"/>
      <c r="E4475" s="217"/>
      <c r="F4475" s="16"/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</row>
    <row r="4476" spans="1:26" ht="15.75" customHeight="1" x14ac:dyDescent="0.25">
      <c r="A4476" s="219" t="s">
        <v>1147</v>
      </c>
      <c r="B4476" s="23"/>
      <c r="C4476" s="218" t="s">
        <v>2060</v>
      </c>
      <c r="D4476" s="218" t="s">
        <v>1149</v>
      </c>
      <c r="E4476" s="222" t="s">
        <v>1353</v>
      </c>
      <c r="F4476" s="16"/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</row>
    <row r="4477" spans="1:26" ht="15.75" customHeight="1" x14ac:dyDescent="0.25">
      <c r="A4477" s="219" t="s">
        <v>549</v>
      </c>
      <c r="B4477" s="219" t="s">
        <v>550</v>
      </c>
      <c r="C4477" s="221" t="s">
        <v>551</v>
      </c>
      <c r="D4477" s="221" t="s">
        <v>552</v>
      </c>
      <c r="E4477" s="222" t="s">
        <v>553</v>
      </c>
      <c r="F4477" s="221" t="s">
        <v>554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</row>
    <row r="4478" spans="1:26" ht="15.75" customHeight="1" x14ac:dyDescent="0.25">
      <c r="A4478" s="231">
        <v>43831</v>
      </c>
      <c r="B4478" s="23"/>
      <c r="C4478" s="52" t="s">
        <v>766</v>
      </c>
      <c r="D4478" s="16"/>
      <c r="E4478" s="217"/>
      <c r="F4478" s="16">
        <v>0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</row>
    <row r="4479" spans="1:26" ht="15.75" customHeight="1" x14ac:dyDescent="0.25">
      <c r="A4479" s="44" t="s">
        <v>1460</v>
      </c>
      <c r="B4479" s="44" t="s">
        <v>596</v>
      </c>
      <c r="C4479" s="52" t="s">
        <v>266</v>
      </c>
      <c r="D4479" s="16">
        <v>110000</v>
      </c>
      <c r="E4479" s="217"/>
      <c r="F4479" s="16">
        <f t="shared" ref="F4479:F4489" si="137">F4478+D4479-E4479</f>
        <v>110000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</row>
    <row r="4480" spans="1:26" ht="15.75" customHeight="1" x14ac:dyDescent="0.25">
      <c r="A4480" s="44" t="s">
        <v>1460</v>
      </c>
      <c r="B4480" s="44" t="s">
        <v>761</v>
      </c>
      <c r="C4480" s="52" t="s">
        <v>2061</v>
      </c>
      <c r="D4480" s="16">
        <v>11000</v>
      </c>
      <c r="E4480" s="217"/>
      <c r="F4480" s="16">
        <f t="shared" si="137"/>
        <v>121000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</row>
    <row r="4481" spans="1:26" ht="15.75" customHeight="1" x14ac:dyDescent="0.25">
      <c r="A4481" s="23" t="s">
        <v>1204</v>
      </c>
      <c r="B4481" s="23" t="s">
        <v>1204</v>
      </c>
      <c r="C4481" s="16" t="s">
        <v>1153</v>
      </c>
      <c r="D4481" s="16"/>
      <c r="E4481" s="217">
        <v>10083.33</v>
      </c>
      <c r="F4481" s="16">
        <f t="shared" si="137"/>
        <v>110916.67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</row>
    <row r="4482" spans="1:26" ht="15.75" customHeight="1" x14ac:dyDescent="0.25">
      <c r="A4482" s="23" t="s">
        <v>1205</v>
      </c>
      <c r="B4482" s="23" t="s">
        <v>1205</v>
      </c>
      <c r="C4482" s="16" t="s">
        <v>1153</v>
      </c>
      <c r="D4482" s="16"/>
      <c r="E4482" s="217">
        <v>10083.33</v>
      </c>
      <c r="F4482" s="16">
        <f t="shared" si="137"/>
        <v>100833.34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</row>
    <row r="4483" spans="1:26" ht="15.75" customHeight="1" x14ac:dyDescent="0.25">
      <c r="A4483" s="24" t="s">
        <v>689</v>
      </c>
      <c r="B4483" s="24" t="s">
        <v>761</v>
      </c>
      <c r="C4483" s="43" t="s">
        <v>1680</v>
      </c>
      <c r="D4483" s="16"/>
      <c r="E4483" s="230">
        <v>100833.34</v>
      </c>
      <c r="F4483" s="16">
        <f t="shared" si="137"/>
        <v>0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</row>
    <row r="4484" spans="1:26" ht="15.75" customHeight="1" x14ac:dyDescent="0.25">
      <c r="A4484" s="23"/>
      <c r="B4484" s="23"/>
      <c r="C4484" s="16"/>
      <c r="D4484" s="16"/>
      <c r="E4484" s="217"/>
      <c r="F4484" s="16">
        <f t="shared" si="137"/>
        <v>0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</row>
    <row r="4485" spans="1:26" ht="15.75" customHeight="1" x14ac:dyDescent="0.25">
      <c r="A4485" s="23"/>
      <c r="B4485" s="23"/>
      <c r="C4485" s="16"/>
      <c r="D4485" s="16"/>
      <c r="E4485" s="217"/>
      <c r="F4485" s="16">
        <f t="shared" si="137"/>
        <v>0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</row>
    <row r="4486" spans="1:26" ht="15.75" customHeight="1" x14ac:dyDescent="0.25">
      <c r="A4486" s="23"/>
      <c r="B4486" s="23"/>
      <c r="C4486" s="16"/>
      <c r="D4486" s="16"/>
      <c r="E4486" s="217"/>
      <c r="F4486" s="16">
        <f t="shared" si="137"/>
        <v>0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</row>
    <row r="4487" spans="1:26" ht="15.75" customHeight="1" x14ac:dyDescent="0.25">
      <c r="A4487" s="23"/>
      <c r="B4487" s="23"/>
      <c r="C4487" s="16"/>
      <c r="D4487" s="16"/>
      <c r="E4487" s="217"/>
      <c r="F4487" s="16">
        <f t="shared" si="137"/>
        <v>0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</row>
    <row r="4488" spans="1:26" ht="15.75" customHeight="1" x14ac:dyDescent="0.25">
      <c r="A4488" s="23"/>
      <c r="B4488" s="23"/>
      <c r="C4488" s="16"/>
      <c r="D4488" s="16"/>
      <c r="E4488" s="217"/>
      <c r="F4488" s="16">
        <f t="shared" si="137"/>
        <v>0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</row>
    <row r="4489" spans="1:26" ht="15.75" customHeight="1" x14ac:dyDescent="0.25">
      <c r="A4489" s="23"/>
      <c r="B4489" s="23"/>
      <c r="C4489" s="16"/>
      <c r="D4489" s="16"/>
      <c r="E4489" s="217"/>
      <c r="F4489" s="16">
        <f t="shared" si="137"/>
        <v>0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</row>
    <row r="4490" spans="1:26" ht="15.75" customHeight="1" x14ac:dyDescent="0.25">
      <c r="A4490" s="23"/>
      <c r="B4490" s="23"/>
      <c r="C4490" s="16"/>
      <c r="D4490" s="16"/>
      <c r="E4490" s="222" t="s">
        <v>12</v>
      </c>
      <c r="F4490" s="218">
        <f>F4489</f>
        <v>0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</row>
    <row r="4491" spans="1:26" ht="15.75" customHeight="1" x14ac:dyDescent="0.25">
      <c r="A4491" s="23"/>
      <c r="B4491" s="23"/>
      <c r="C4491" s="16"/>
      <c r="D4491" s="16"/>
      <c r="E4491" s="217"/>
      <c r="F4491" s="16"/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</row>
    <row r="4492" spans="1:26" ht="15.75" customHeight="1" x14ac:dyDescent="0.25">
      <c r="A4492" s="23"/>
      <c r="B4492" s="23"/>
      <c r="C4492" s="16"/>
      <c r="D4492" s="226"/>
      <c r="E4492" s="217"/>
      <c r="F4492" s="16"/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</row>
    <row r="4493" spans="1:26" ht="15.75" customHeight="1" x14ac:dyDescent="0.25">
      <c r="A4493" s="23"/>
      <c r="B4493" s="23"/>
      <c r="C4493" s="218" t="s">
        <v>1146</v>
      </c>
      <c r="D4493" s="157"/>
      <c r="E4493" s="217"/>
      <c r="F4493" s="16"/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</row>
    <row r="4494" spans="1:26" ht="15.75" customHeight="1" x14ac:dyDescent="0.25">
      <c r="A4494" s="219" t="s">
        <v>1147</v>
      </c>
      <c r="B4494" s="23"/>
      <c r="C4494" s="218" t="s">
        <v>2062</v>
      </c>
      <c r="D4494" s="218" t="s">
        <v>1149</v>
      </c>
      <c r="E4494" s="222" t="s">
        <v>1353</v>
      </c>
      <c r="F4494" s="16"/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</row>
    <row r="4495" spans="1:26" ht="15.75" customHeight="1" x14ac:dyDescent="0.25">
      <c r="A4495" s="219" t="s">
        <v>549</v>
      </c>
      <c r="B4495" s="219" t="s">
        <v>550</v>
      </c>
      <c r="C4495" s="221" t="s">
        <v>551</v>
      </c>
      <c r="D4495" s="221" t="s">
        <v>552</v>
      </c>
      <c r="E4495" s="222" t="s">
        <v>553</v>
      </c>
      <c r="F4495" s="221" t="s">
        <v>554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</row>
    <row r="4496" spans="1:26" ht="15.75" customHeight="1" x14ac:dyDescent="0.25">
      <c r="A4496" s="231">
        <v>43831</v>
      </c>
      <c r="B4496" s="23"/>
      <c r="C4496" s="52" t="s">
        <v>766</v>
      </c>
      <c r="D4496" s="16"/>
      <c r="E4496" s="217"/>
      <c r="F4496" s="16">
        <v>0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</row>
    <row r="4497" spans="1:26" ht="15.75" customHeight="1" x14ac:dyDescent="0.25">
      <c r="A4497" s="225">
        <v>44319</v>
      </c>
      <c r="B4497" s="44" t="s">
        <v>596</v>
      </c>
      <c r="C4497" s="52" t="s">
        <v>280</v>
      </c>
      <c r="D4497" s="16">
        <v>20000</v>
      </c>
      <c r="E4497" s="217"/>
      <c r="F4497" s="16">
        <f t="shared" ref="F4497:F4507" si="138">F4496+D4497-E4497</f>
        <v>20000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</row>
    <row r="4498" spans="1:26" ht="15.75" customHeight="1" x14ac:dyDescent="0.25">
      <c r="A4498" s="225">
        <v>44319</v>
      </c>
      <c r="B4498" s="44" t="s">
        <v>761</v>
      </c>
      <c r="C4498" s="52" t="s">
        <v>1776</v>
      </c>
      <c r="D4498" s="16">
        <v>2000</v>
      </c>
      <c r="E4498" s="217"/>
      <c r="F4498" s="16">
        <f t="shared" si="138"/>
        <v>22000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</row>
    <row r="4499" spans="1:26" ht="15.75" customHeight="1" x14ac:dyDescent="0.25">
      <c r="A4499" s="23" t="s">
        <v>1206</v>
      </c>
      <c r="B4499" s="23" t="s">
        <v>1206</v>
      </c>
      <c r="C4499" s="16" t="s">
        <v>1153</v>
      </c>
      <c r="D4499" s="16"/>
      <c r="E4499" s="217">
        <v>3666.67</v>
      </c>
      <c r="F4499" s="16">
        <f t="shared" si="138"/>
        <v>18333.330000000002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</row>
    <row r="4500" spans="1:26" ht="15.75" customHeight="1" x14ac:dyDescent="0.25">
      <c r="A4500" s="23" t="s">
        <v>1207</v>
      </c>
      <c r="B4500" s="23" t="s">
        <v>1207</v>
      </c>
      <c r="C4500" s="16" t="s">
        <v>1153</v>
      </c>
      <c r="D4500" s="16"/>
      <c r="E4500" s="217">
        <v>3666.67</v>
      </c>
      <c r="F4500" s="16">
        <f t="shared" si="138"/>
        <v>14666.660000000002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</row>
    <row r="4501" spans="1:26" ht="15.75" customHeight="1" x14ac:dyDescent="0.25">
      <c r="A4501" s="23" t="s">
        <v>1208</v>
      </c>
      <c r="B4501" s="23" t="s">
        <v>1208</v>
      </c>
      <c r="C4501" s="16" t="s">
        <v>1153</v>
      </c>
      <c r="D4501" s="16"/>
      <c r="E4501" s="217">
        <v>3666.67</v>
      </c>
      <c r="F4501" s="16">
        <f t="shared" si="138"/>
        <v>10999.990000000002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</row>
    <row r="4502" spans="1:26" ht="15.75" customHeight="1" x14ac:dyDescent="0.25">
      <c r="A4502" s="23" t="s">
        <v>1209</v>
      </c>
      <c r="B4502" s="23" t="s">
        <v>1209</v>
      </c>
      <c r="C4502" s="16" t="s">
        <v>1153</v>
      </c>
      <c r="D4502" s="16"/>
      <c r="E4502" s="217">
        <v>3666.67</v>
      </c>
      <c r="F4502" s="16">
        <f t="shared" si="138"/>
        <v>7333.3200000000015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</row>
    <row r="4503" spans="1:26" ht="15.75" customHeight="1" x14ac:dyDescent="0.25">
      <c r="A4503" s="23" t="s">
        <v>1210</v>
      </c>
      <c r="B4503" s="23" t="s">
        <v>1210</v>
      </c>
      <c r="C4503" s="16" t="s">
        <v>1153</v>
      </c>
      <c r="D4503" s="16"/>
      <c r="E4503" s="217">
        <v>3666.67</v>
      </c>
      <c r="F4503" s="16">
        <f t="shared" si="138"/>
        <v>3666.6500000000015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</row>
    <row r="4504" spans="1:26" ht="15.75" customHeight="1" x14ac:dyDescent="0.25">
      <c r="A4504" s="23" t="s">
        <v>1211</v>
      </c>
      <c r="B4504" s="23" t="s">
        <v>1211</v>
      </c>
      <c r="C4504" s="16" t="s">
        <v>1153</v>
      </c>
      <c r="D4504" s="16"/>
      <c r="E4504" s="217">
        <v>3666.67</v>
      </c>
      <c r="F4504" s="16">
        <f t="shared" si="138"/>
        <v>-1.9999999998617568E-2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</row>
    <row r="4505" spans="1:26" ht="15.75" customHeight="1" x14ac:dyDescent="0.25">
      <c r="A4505" s="23"/>
      <c r="B4505" s="23"/>
      <c r="C4505" s="16"/>
      <c r="D4505" s="16"/>
      <c r="E4505" s="217"/>
      <c r="F4505" s="16">
        <f t="shared" si="138"/>
        <v>-1.9999999998617568E-2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</row>
    <row r="4506" spans="1:26" ht="15.75" customHeight="1" x14ac:dyDescent="0.25">
      <c r="A4506" s="23"/>
      <c r="B4506" s="23"/>
      <c r="C4506" s="16"/>
      <c r="D4506" s="16"/>
      <c r="E4506" s="217"/>
      <c r="F4506" s="16">
        <f t="shared" si="138"/>
        <v>-1.9999999998617568E-2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</row>
    <row r="4507" spans="1:26" ht="15.75" customHeight="1" x14ac:dyDescent="0.25">
      <c r="A4507" s="23"/>
      <c r="B4507" s="23"/>
      <c r="C4507" s="16"/>
      <c r="D4507" s="16"/>
      <c r="E4507" s="217"/>
      <c r="F4507" s="16">
        <f t="shared" si="138"/>
        <v>-1.9999999998617568E-2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</row>
    <row r="4508" spans="1:26" ht="15.75" customHeight="1" x14ac:dyDescent="0.25">
      <c r="A4508" s="23"/>
      <c r="B4508" s="23"/>
      <c r="C4508" s="16"/>
      <c r="D4508" s="16"/>
      <c r="E4508" s="222" t="s">
        <v>12</v>
      </c>
      <c r="F4508" s="218">
        <f>F4507</f>
        <v>-1.9999999998617568E-2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</row>
    <row r="4509" spans="1:26" ht="15.75" customHeight="1" x14ac:dyDescent="0.25">
      <c r="A4509" s="23"/>
      <c r="B4509" s="23"/>
      <c r="C4509" s="16"/>
      <c r="D4509" s="16"/>
      <c r="E4509" s="217"/>
      <c r="F4509" s="16"/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</row>
    <row r="4510" spans="1:26" ht="15.75" customHeight="1" x14ac:dyDescent="0.25">
      <c r="A4510" s="23"/>
      <c r="B4510" s="23"/>
      <c r="C4510" s="16"/>
      <c r="D4510" s="157"/>
      <c r="E4510" s="217"/>
      <c r="F4510" s="16"/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</row>
    <row r="4511" spans="1:26" ht="15.75" customHeight="1" x14ac:dyDescent="0.25">
      <c r="A4511" s="23"/>
      <c r="B4511" s="23"/>
      <c r="C4511" s="218" t="s">
        <v>1146</v>
      </c>
      <c r="D4511" s="226"/>
      <c r="E4511" s="217"/>
      <c r="F4511" s="16"/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</row>
    <row r="4512" spans="1:26" ht="15.75" customHeight="1" x14ac:dyDescent="0.25">
      <c r="A4512" s="219" t="s">
        <v>1147</v>
      </c>
      <c r="B4512" s="23"/>
      <c r="C4512" s="219" t="s">
        <v>264</v>
      </c>
      <c r="D4512" s="218" t="s">
        <v>1149</v>
      </c>
      <c r="E4512" s="222" t="s">
        <v>1353</v>
      </c>
      <c r="F4512" s="16"/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</row>
    <row r="4513" spans="1:26" ht="15.75" customHeight="1" x14ac:dyDescent="0.25">
      <c r="A4513" s="219" t="s">
        <v>549</v>
      </c>
      <c r="B4513" s="219" t="s">
        <v>550</v>
      </c>
      <c r="C4513" s="221" t="s">
        <v>551</v>
      </c>
      <c r="D4513" s="221" t="s">
        <v>552</v>
      </c>
      <c r="E4513" s="222" t="s">
        <v>553</v>
      </c>
      <c r="F4513" s="221" t="s">
        <v>554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</row>
    <row r="4514" spans="1:26" ht="15.75" customHeight="1" x14ac:dyDescent="0.25">
      <c r="A4514" s="231">
        <v>43831</v>
      </c>
      <c r="B4514" s="23"/>
      <c r="C4514" s="52" t="s">
        <v>766</v>
      </c>
      <c r="D4514" s="16"/>
      <c r="E4514" s="217"/>
      <c r="F4514" s="16">
        <v>0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</row>
    <row r="4515" spans="1:26" ht="15.75" customHeight="1" x14ac:dyDescent="0.25">
      <c r="A4515" s="44" t="s">
        <v>2063</v>
      </c>
      <c r="B4515" s="44" t="s">
        <v>2064</v>
      </c>
      <c r="C4515" s="52" t="s">
        <v>264</v>
      </c>
      <c r="D4515" s="16">
        <v>100000</v>
      </c>
      <c r="E4515" s="217"/>
      <c r="F4515" s="16">
        <f t="shared" ref="F4515:F4529" si="139">F4514+D4515-E4515</f>
        <v>100000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</row>
    <row r="4516" spans="1:26" ht="15.75" customHeight="1" x14ac:dyDescent="0.25">
      <c r="A4516" s="44" t="s">
        <v>2063</v>
      </c>
      <c r="B4516" s="44" t="s">
        <v>761</v>
      </c>
      <c r="C4516" s="52" t="s">
        <v>2065</v>
      </c>
      <c r="D4516" s="16">
        <v>10000</v>
      </c>
      <c r="E4516" s="217"/>
      <c r="F4516" s="16">
        <f t="shared" si="139"/>
        <v>110000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</row>
    <row r="4517" spans="1:26" ht="15.75" customHeight="1" x14ac:dyDescent="0.25">
      <c r="A4517" s="241">
        <v>44231</v>
      </c>
      <c r="B4517" s="31" t="s">
        <v>410</v>
      </c>
      <c r="C4517" s="58" t="s">
        <v>2066</v>
      </c>
      <c r="D4517" s="16"/>
      <c r="E4517" s="230">
        <v>100000</v>
      </c>
      <c r="F4517" s="16">
        <f t="shared" si="139"/>
        <v>10000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</row>
    <row r="4518" spans="1:26" ht="15.75" customHeight="1" x14ac:dyDescent="0.25">
      <c r="A4518" s="44" t="s">
        <v>1484</v>
      </c>
      <c r="B4518" s="44" t="s">
        <v>593</v>
      </c>
      <c r="C4518" s="52" t="s">
        <v>2067</v>
      </c>
      <c r="D4518" s="16">
        <v>200000</v>
      </c>
      <c r="E4518" s="217"/>
      <c r="F4518" s="16">
        <f t="shared" si="139"/>
        <v>210000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</row>
    <row r="4519" spans="1:26" ht="15.75" customHeight="1" x14ac:dyDescent="0.25">
      <c r="A4519" s="23" t="s">
        <v>1484</v>
      </c>
      <c r="B4519" s="44" t="s">
        <v>761</v>
      </c>
      <c r="C4519" s="52" t="s">
        <v>2068</v>
      </c>
      <c r="D4519" s="16">
        <v>20000</v>
      </c>
      <c r="E4519" s="217"/>
      <c r="F4519" s="16">
        <f t="shared" si="139"/>
        <v>230000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</row>
    <row r="4520" spans="1:26" ht="15.75" customHeight="1" x14ac:dyDescent="0.25">
      <c r="A4520" s="23" t="s">
        <v>1210</v>
      </c>
      <c r="B4520" s="23" t="s">
        <v>1210</v>
      </c>
      <c r="C4520" s="16" t="s">
        <v>1153</v>
      </c>
      <c r="D4520" s="16"/>
      <c r="E4520" s="217">
        <v>36666.67</v>
      </c>
      <c r="F4520" s="16">
        <f t="shared" si="139"/>
        <v>193333.33000000002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</row>
    <row r="4521" spans="1:26" ht="15.75" customHeight="1" x14ac:dyDescent="0.25">
      <c r="A4521" s="23" t="s">
        <v>1211</v>
      </c>
      <c r="B4521" s="23" t="s">
        <v>1211</v>
      </c>
      <c r="C4521" s="16" t="s">
        <v>1153</v>
      </c>
      <c r="D4521" s="16"/>
      <c r="E4521" s="217">
        <v>36666.67</v>
      </c>
      <c r="F4521" s="16">
        <f t="shared" si="139"/>
        <v>156666.66000000003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</row>
    <row r="4522" spans="1:26" ht="15.75" customHeight="1" x14ac:dyDescent="0.25">
      <c r="A4522" s="23" t="s">
        <v>1212</v>
      </c>
      <c r="B4522" s="23" t="s">
        <v>1212</v>
      </c>
      <c r="C4522" s="16" t="s">
        <v>1153</v>
      </c>
      <c r="D4522" s="16"/>
      <c r="E4522" s="217">
        <v>36666.67</v>
      </c>
      <c r="F4522" s="16">
        <f t="shared" si="139"/>
        <v>119999.99000000003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</row>
    <row r="4523" spans="1:26" ht="15.75" customHeight="1" x14ac:dyDescent="0.25">
      <c r="A4523" s="23" t="s">
        <v>1525</v>
      </c>
      <c r="B4523" s="23" t="s">
        <v>1525</v>
      </c>
      <c r="C4523" s="16" t="s">
        <v>1153</v>
      </c>
      <c r="D4523" s="16"/>
      <c r="E4523" s="217">
        <v>36666.67</v>
      </c>
      <c r="F4523" s="16">
        <f t="shared" si="139"/>
        <v>83333.320000000036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</row>
    <row r="4524" spans="1:26" ht="15.75" customHeight="1" x14ac:dyDescent="0.25">
      <c r="A4524" s="23" t="s">
        <v>1526</v>
      </c>
      <c r="B4524" s="23" t="s">
        <v>1526</v>
      </c>
      <c r="C4524" s="16" t="s">
        <v>1153</v>
      </c>
      <c r="D4524" s="16"/>
      <c r="E4524" s="217">
        <v>36666.67</v>
      </c>
      <c r="F4524" s="16">
        <f t="shared" si="139"/>
        <v>46666.650000000038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</row>
    <row r="4525" spans="1:26" ht="15.75" customHeight="1" x14ac:dyDescent="0.25">
      <c r="A4525" s="223">
        <v>44583</v>
      </c>
      <c r="B4525" s="260">
        <v>44583</v>
      </c>
      <c r="C4525" s="16" t="s">
        <v>1153</v>
      </c>
      <c r="D4525" s="16"/>
      <c r="E4525" s="230">
        <v>36666.67</v>
      </c>
      <c r="F4525" s="16">
        <f t="shared" si="139"/>
        <v>9999.9800000000396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</row>
    <row r="4526" spans="1:26" ht="15.75" customHeight="1" x14ac:dyDescent="0.25">
      <c r="A4526" s="261">
        <v>44614</v>
      </c>
      <c r="B4526" s="262">
        <v>44614</v>
      </c>
      <c r="C4526" s="16" t="s">
        <v>1153</v>
      </c>
      <c r="D4526" s="16"/>
      <c r="E4526" s="230">
        <v>36666.67</v>
      </c>
      <c r="F4526" s="16">
        <f t="shared" si="139"/>
        <v>-26666.689999999959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</row>
    <row r="4527" spans="1:26" ht="15.75" customHeight="1" x14ac:dyDescent="0.25">
      <c r="A4527" s="241">
        <v>44564</v>
      </c>
      <c r="B4527" s="31" t="s">
        <v>596</v>
      </c>
      <c r="C4527" s="58" t="s">
        <v>264</v>
      </c>
      <c r="D4527" s="43">
        <v>26666.67</v>
      </c>
      <c r="E4527" s="217"/>
      <c r="F4527" s="16">
        <f t="shared" si="139"/>
        <v>-1.9999999960418791E-2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</row>
    <row r="4528" spans="1:26" ht="15.75" customHeight="1" x14ac:dyDescent="0.25">
      <c r="A4528" s="23"/>
      <c r="B4528" s="23"/>
      <c r="C4528" s="16"/>
      <c r="D4528" s="16"/>
      <c r="E4528" s="217"/>
      <c r="F4528" s="16">
        <f t="shared" si="139"/>
        <v>-1.9999999960418791E-2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</row>
    <row r="4529" spans="1:26" ht="15.75" customHeight="1" x14ac:dyDescent="0.25">
      <c r="A4529" s="23"/>
      <c r="B4529" s="23"/>
      <c r="C4529" s="16"/>
      <c r="D4529" s="16"/>
      <c r="E4529" s="217"/>
      <c r="F4529" s="16">
        <f t="shared" si="139"/>
        <v>-1.9999999960418791E-2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</row>
    <row r="4530" spans="1:26" ht="15.75" customHeight="1" x14ac:dyDescent="0.25">
      <c r="A4530" s="23"/>
      <c r="B4530" s="23"/>
      <c r="C4530" s="16"/>
      <c r="D4530" s="16"/>
      <c r="E4530" s="222" t="s">
        <v>12</v>
      </c>
      <c r="F4530" s="218">
        <f>F4529</f>
        <v>-1.9999999960418791E-2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</row>
    <row r="4531" spans="1:26" ht="15.75" customHeight="1" x14ac:dyDescent="0.25">
      <c r="A4531" s="23"/>
      <c r="B4531" s="23"/>
      <c r="C4531" s="16"/>
      <c r="D4531" s="16"/>
      <c r="E4531" s="217"/>
      <c r="F4531" s="16"/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</row>
    <row r="4532" spans="1:26" ht="15.75" customHeight="1" x14ac:dyDescent="0.25">
      <c r="A4532" s="23"/>
      <c r="B4532" s="23"/>
      <c r="C4532" s="16"/>
      <c r="D4532" s="16"/>
      <c r="E4532" s="217"/>
      <c r="F4532" s="16"/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</row>
    <row r="4533" spans="1:26" ht="15.75" customHeight="1" x14ac:dyDescent="0.25">
      <c r="A4533" s="23"/>
      <c r="B4533" s="23"/>
      <c r="C4533" s="16"/>
      <c r="D4533" s="226"/>
      <c r="E4533" s="217"/>
      <c r="F4533" s="16"/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</row>
    <row r="4534" spans="1:26" ht="15.75" customHeight="1" x14ac:dyDescent="0.25">
      <c r="A4534" s="23"/>
      <c r="B4534" s="23"/>
      <c r="C4534" s="218" t="s">
        <v>1146</v>
      </c>
      <c r="D4534" s="157"/>
      <c r="E4534" s="217"/>
      <c r="F4534" s="16"/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</row>
    <row r="4535" spans="1:26" ht="15.75" customHeight="1" x14ac:dyDescent="0.25">
      <c r="A4535" s="219" t="s">
        <v>1147</v>
      </c>
      <c r="B4535" s="23"/>
      <c r="C4535" s="218" t="s">
        <v>117</v>
      </c>
      <c r="D4535" s="218" t="s">
        <v>1149</v>
      </c>
      <c r="E4535" s="222" t="s">
        <v>1353</v>
      </c>
      <c r="F4535" s="16"/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</row>
    <row r="4536" spans="1:26" ht="15.75" customHeight="1" x14ac:dyDescent="0.25">
      <c r="A4536" s="219" t="s">
        <v>549</v>
      </c>
      <c r="B4536" s="219" t="s">
        <v>550</v>
      </c>
      <c r="C4536" s="221" t="s">
        <v>551</v>
      </c>
      <c r="D4536" s="221" t="s">
        <v>552</v>
      </c>
      <c r="E4536" s="222" t="s">
        <v>553</v>
      </c>
      <c r="F4536" s="221" t="s">
        <v>554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</row>
    <row r="4537" spans="1:26" ht="15.75" customHeight="1" x14ac:dyDescent="0.25">
      <c r="A4537" s="231">
        <v>43831</v>
      </c>
      <c r="B4537" s="23"/>
      <c r="C4537" s="52" t="s">
        <v>766</v>
      </c>
      <c r="D4537" s="16"/>
      <c r="E4537" s="217"/>
      <c r="F4537" s="16">
        <v>0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</row>
    <row r="4538" spans="1:26" ht="15.75" customHeight="1" x14ac:dyDescent="0.25">
      <c r="A4538" s="44" t="s">
        <v>2069</v>
      </c>
      <c r="B4538" s="44" t="s">
        <v>2070</v>
      </c>
      <c r="C4538" s="52" t="s">
        <v>2071</v>
      </c>
      <c r="D4538" s="16">
        <v>20000</v>
      </c>
      <c r="E4538" s="217"/>
      <c r="F4538" s="16">
        <f t="shared" ref="F4538:F4567" si="140">F4537+D4538-E4538</f>
        <v>20000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</row>
    <row r="4539" spans="1:26" ht="15.75" customHeight="1" x14ac:dyDescent="0.25">
      <c r="A4539" s="44" t="s">
        <v>2072</v>
      </c>
      <c r="B4539" s="44" t="s">
        <v>761</v>
      </c>
      <c r="C4539" s="52" t="s">
        <v>1776</v>
      </c>
      <c r="D4539" s="16">
        <v>2000</v>
      </c>
      <c r="E4539" s="217"/>
      <c r="F4539" s="16">
        <f t="shared" si="140"/>
        <v>22000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</row>
    <row r="4540" spans="1:26" ht="15.75" customHeight="1" x14ac:dyDescent="0.25">
      <c r="A4540" s="23" t="s">
        <v>1205</v>
      </c>
      <c r="B4540" s="23" t="s">
        <v>1205</v>
      </c>
      <c r="C4540" s="16" t="s">
        <v>1153</v>
      </c>
      <c r="D4540" s="16"/>
      <c r="E4540" s="217">
        <v>3666.67</v>
      </c>
      <c r="F4540" s="16">
        <f t="shared" si="140"/>
        <v>18333.330000000002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</row>
    <row r="4541" spans="1:26" ht="15.75" customHeight="1" x14ac:dyDescent="0.25">
      <c r="A4541" s="23" t="s">
        <v>2073</v>
      </c>
      <c r="B4541" s="23" t="s">
        <v>761</v>
      </c>
      <c r="C4541" s="16" t="s">
        <v>2074</v>
      </c>
      <c r="D4541" s="16"/>
      <c r="E4541" s="217">
        <v>10999.99</v>
      </c>
      <c r="F4541" s="16">
        <f t="shared" si="140"/>
        <v>7333.340000000002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</row>
    <row r="4542" spans="1:26" ht="15.75" customHeight="1" x14ac:dyDescent="0.25">
      <c r="A4542" s="23" t="s">
        <v>1206</v>
      </c>
      <c r="B4542" s="23" t="s">
        <v>1206</v>
      </c>
      <c r="C4542" s="16" t="s">
        <v>1153</v>
      </c>
      <c r="D4542" s="16"/>
      <c r="E4542" s="217">
        <v>3666.67</v>
      </c>
      <c r="F4542" s="16">
        <f t="shared" si="140"/>
        <v>3666.6700000000019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</row>
    <row r="4543" spans="1:26" ht="15.75" customHeight="1" x14ac:dyDescent="0.25">
      <c r="A4543" s="23" t="s">
        <v>1207</v>
      </c>
      <c r="B4543" s="23" t="s">
        <v>1207</v>
      </c>
      <c r="C4543" s="16" t="s">
        <v>1153</v>
      </c>
      <c r="D4543" s="16"/>
      <c r="E4543" s="217">
        <v>3666.67</v>
      </c>
      <c r="F4543" s="16">
        <f t="shared" si="140"/>
        <v>0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</row>
    <row r="4544" spans="1:26" ht="15.75" customHeight="1" x14ac:dyDescent="0.25">
      <c r="A4544" s="44" t="s">
        <v>2075</v>
      </c>
      <c r="B4544" s="44" t="s">
        <v>593</v>
      </c>
      <c r="C4544" s="52" t="s">
        <v>702</v>
      </c>
      <c r="D4544" s="16">
        <v>450000</v>
      </c>
      <c r="E4544" s="217"/>
      <c r="F4544" s="16">
        <f t="shared" si="140"/>
        <v>450000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</row>
    <row r="4545" spans="1:26" ht="15.75" customHeight="1" x14ac:dyDescent="0.25">
      <c r="A4545" s="23" t="s">
        <v>2075</v>
      </c>
      <c r="B4545" s="44" t="s">
        <v>761</v>
      </c>
      <c r="C4545" s="52" t="s">
        <v>1776</v>
      </c>
      <c r="D4545" s="16">
        <v>45000</v>
      </c>
      <c r="E4545" s="217"/>
      <c r="F4545" s="16">
        <f t="shared" si="140"/>
        <v>495000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</row>
    <row r="4546" spans="1:26" ht="15.75" customHeight="1" x14ac:dyDescent="0.25">
      <c r="A4546" s="23" t="s">
        <v>1209</v>
      </c>
      <c r="B4546" s="23" t="s">
        <v>1209</v>
      </c>
      <c r="C4546" s="16" t="s">
        <v>1153</v>
      </c>
      <c r="D4546" s="16"/>
      <c r="E4546" s="217">
        <v>41250</v>
      </c>
      <c r="F4546" s="16">
        <f t="shared" si="140"/>
        <v>453750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</row>
    <row r="4547" spans="1:26" ht="15.75" customHeight="1" x14ac:dyDescent="0.25">
      <c r="A4547" s="23" t="s">
        <v>1210</v>
      </c>
      <c r="B4547" s="23" t="s">
        <v>1210</v>
      </c>
      <c r="C4547" s="16" t="s">
        <v>1153</v>
      </c>
      <c r="D4547" s="16"/>
      <c r="E4547" s="217">
        <v>41250</v>
      </c>
      <c r="F4547" s="16">
        <f t="shared" si="140"/>
        <v>412500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</row>
    <row r="4548" spans="1:26" ht="15.75" customHeight="1" x14ac:dyDescent="0.25">
      <c r="A4548" s="23" t="s">
        <v>1211</v>
      </c>
      <c r="B4548" s="23" t="s">
        <v>1211</v>
      </c>
      <c r="C4548" s="16" t="s">
        <v>1153</v>
      </c>
      <c r="D4548" s="16"/>
      <c r="E4548" s="217">
        <v>41250</v>
      </c>
      <c r="F4548" s="16">
        <f t="shared" si="140"/>
        <v>371250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</row>
    <row r="4549" spans="1:26" ht="15.75" customHeight="1" x14ac:dyDescent="0.25">
      <c r="A4549" s="217" t="s">
        <v>1212</v>
      </c>
      <c r="B4549" s="217" t="s">
        <v>1212</v>
      </c>
      <c r="C4549" s="16" t="s">
        <v>1153</v>
      </c>
      <c r="D4549" s="16"/>
      <c r="E4549" s="217">
        <v>41250</v>
      </c>
      <c r="F4549" s="16">
        <f t="shared" si="140"/>
        <v>330000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</row>
    <row r="4550" spans="1:26" ht="15.75" customHeight="1" x14ac:dyDescent="0.25">
      <c r="A4550" s="23" t="s">
        <v>1213</v>
      </c>
      <c r="B4550" s="23" t="s">
        <v>1213</v>
      </c>
      <c r="C4550" s="16" t="s">
        <v>1153</v>
      </c>
      <c r="D4550" s="16"/>
      <c r="E4550" s="217">
        <v>41250</v>
      </c>
      <c r="F4550" s="16">
        <f t="shared" si="140"/>
        <v>288750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</row>
    <row r="4551" spans="1:26" ht="15.75" customHeight="1" x14ac:dyDescent="0.25">
      <c r="A4551" s="23" t="s">
        <v>1214</v>
      </c>
      <c r="B4551" s="23" t="s">
        <v>1214</v>
      </c>
      <c r="C4551" s="16" t="s">
        <v>1153</v>
      </c>
      <c r="D4551" s="16"/>
      <c r="E4551" s="217">
        <v>41250</v>
      </c>
      <c r="F4551" s="16">
        <f t="shared" si="140"/>
        <v>247500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</row>
    <row r="4552" spans="1:26" ht="15.75" customHeight="1" x14ac:dyDescent="0.25">
      <c r="A4552" s="223">
        <v>44583</v>
      </c>
      <c r="B4552" s="223">
        <v>44583</v>
      </c>
      <c r="C4552" s="16" t="s">
        <v>1153</v>
      </c>
      <c r="D4552" s="16"/>
      <c r="E4552" s="230">
        <v>41250</v>
      </c>
      <c r="F4552" s="16">
        <f t="shared" si="140"/>
        <v>206250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</row>
    <row r="4553" spans="1:26" ht="15.75" customHeight="1" x14ac:dyDescent="0.25">
      <c r="A4553" s="223">
        <v>44614</v>
      </c>
      <c r="B4553" s="223">
        <v>44614</v>
      </c>
      <c r="C4553" s="16" t="s">
        <v>1153</v>
      </c>
      <c r="D4553" s="16"/>
      <c r="E4553" s="230">
        <v>41250</v>
      </c>
      <c r="F4553" s="16">
        <f t="shared" si="140"/>
        <v>165000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</row>
    <row r="4554" spans="1:26" ht="15.75" customHeight="1" x14ac:dyDescent="0.25">
      <c r="A4554" s="223">
        <v>44642</v>
      </c>
      <c r="B4554" s="223">
        <v>44642</v>
      </c>
      <c r="C4554" s="16" t="s">
        <v>1153</v>
      </c>
      <c r="D4554" s="16"/>
      <c r="E4554" s="230">
        <v>41250</v>
      </c>
      <c r="F4554" s="16">
        <f t="shared" si="140"/>
        <v>123750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</row>
    <row r="4555" spans="1:26" ht="15.75" customHeight="1" x14ac:dyDescent="0.25">
      <c r="A4555" s="223">
        <v>44673</v>
      </c>
      <c r="B4555" s="223">
        <v>44673</v>
      </c>
      <c r="C4555" s="16" t="s">
        <v>1153</v>
      </c>
      <c r="D4555" s="16"/>
      <c r="E4555" s="230">
        <v>41250</v>
      </c>
      <c r="F4555" s="16">
        <f t="shared" si="140"/>
        <v>82500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</row>
    <row r="4556" spans="1:26" ht="15.75" customHeight="1" x14ac:dyDescent="0.25">
      <c r="A4556" s="228">
        <v>44682</v>
      </c>
      <c r="B4556" s="228">
        <v>44682</v>
      </c>
      <c r="C4556" s="16" t="s">
        <v>1153</v>
      </c>
      <c r="D4556" s="16"/>
      <c r="E4556" s="224">
        <v>41250</v>
      </c>
      <c r="F4556" s="16">
        <f t="shared" si="140"/>
        <v>41250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</row>
    <row r="4557" spans="1:26" ht="15.75" customHeight="1" x14ac:dyDescent="0.25">
      <c r="A4557" s="228">
        <v>44713</v>
      </c>
      <c r="B4557" s="228">
        <v>44713</v>
      </c>
      <c r="C4557" s="16" t="s">
        <v>1153</v>
      </c>
      <c r="D4557" s="16"/>
      <c r="E4557" s="224">
        <v>41250</v>
      </c>
      <c r="F4557" s="16">
        <f t="shared" si="140"/>
        <v>0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</row>
    <row r="4558" spans="1:26" ht="15.75" customHeight="1" x14ac:dyDescent="0.25">
      <c r="A4558" s="250">
        <v>44774</v>
      </c>
      <c r="B4558" s="250">
        <v>44774</v>
      </c>
      <c r="C4558" s="16" t="s">
        <v>1153</v>
      </c>
      <c r="D4558" s="16"/>
      <c r="E4558" s="224">
        <v>18333.330000000002</v>
      </c>
      <c r="F4558" s="16">
        <f t="shared" si="140"/>
        <v>-18333.330000000002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</row>
    <row r="4559" spans="1:26" ht="15.75" customHeight="1" x14ac:dyDescent="0.25">
      <c r="A4559" s="248">
        <v>44628</v>
      </c>
      <c r="B4559" s="44" t="s">
        <v>593</v>
      </c>
      <c r="C4559" s="52" t="s">
        <v>702</v>
      </c>
      <c r="D4559" s="43">
        <v>200000</v>
      </c>
      <c r="E4559" s="217"/>
      <c r="F4559" s="16">
        <f t="shared" si="140"/>
        <v>181666.66999999998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</row>
    <row r="4560" spans="1:26" ht="15.75" customHeight="1" x14ac:dyDescent="0.25">
      <c r="A4560" s="125">
        <v>44628</v>
      </c>
      <c r="B4560" s="44" t="s">
        <v>761</v>
      </c>
      <c r="C4560" s="58" t="s">
        <v>2076</v>
      </c>
      <c r="D4560" s="43">
        <v>20000</v>
      </c>
      <c r="E4560" s="217"/>
      <c r="F4560" s="16">
        <f t="shared" si="140"/>
        <v>201666.66999999998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</row>
    <row r="4561" spans="1:26" ht="15.75" customHeight="1" x14ac:dyDescent="0.25">
      <c r="A4561" s="228">
        <v>44774</v>
      </c>
      <c r="B4561" s="228">
        <v>44774</v>
      </c>
      <c r="C4561" s="16" t="s">
        <v>1153</v>
      </c>
      <c r="D4561" s="16"/>
      <c r="E4561" s="224">
        <v>18333.330000000002</v>
      </c>
      <c r="F4561" s="16">
        <f t="shared" si="140"/>
        <v>183333.33999999997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</row>
    <row r="4562" spans="1:26" ht="15.75" customHeight="1" x14ac:dyDescent="0.25">
      <c r="A4562" s="31" t="s">
        <v>1676</v>
      </c>
      <c r="B4562" s="31" t="s">
        <v>1676</v>
      </c>
      <c r="C4562" s="16" t="s">
        <v>1153</v>
      </c>
      <c r="D4562" s="16"/>
      <c r="E4562" s="224">
        <v>18333.330000000002</v>
      </c>
      <c r="F4562" s="16">
        <f t="shared" si="140"/>
        <v>165000.00999999995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</row>
    <row r="4563" spans="1:26" ht="15.75" customHeight="1" x14ac:dyDescent="0.25">
      <c r="A4563" s="228">
        <v>44835</v>
      </c>
      <c r="B4563" s="228">
        <v>44835</v>
      </c>
      <c r="C4563" s="16" t="s">
        <v>1153</v>
      </c>
      <c r="D4563" s="16"/>
      <c r="E4563" s="224">
        <v>18333.330000000002</v>
      </c>
      <c r="F4563" s="16">
        <f t="shared" si="140"/>
        <v>146666.67999999993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</row>
    <row r="4564" spans="1:26" ht="15.75" customHeight="1" x14ac:dyDescent="0.25">
      <c r="A4564" s="228">
        <v>44866</v>
      </c>
      <c r="B4564" s="228">
        <v>44866</v>
      </c>
      <c r="C4564" s="16" t="s">
        <v>1153</v>
      </c>
      <c r="D4564" s="16"/>
      <c r="E4564" s="224">
        <v>18333.330000000002</v>
      </c>
      <c r="F4564" s="16">
        <f t="shared" si="140"/>
        <v>128333.34999999993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</row>
    <row r="4565" spans="1:26" ht="15.75" customHeight="1" x14ac:dyDescent="0.25">
      <c r="A4565" s="228">
        <v>44896</v>
      </c>
      <c r="B4565" s="228">
        <v>44896</v>
      </c>
      <c r="C4565" s="16" t="s">
        <v>1153</v>
      </c>
      <c r="D4565" s="16"/>
      <c r="E4565" s="224">
        <v>18333.330000000002</v>
      </c>
      <c r="F4565" s="16">
        <f t="shared" si="140"/>
        <v>110000.01999999993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</row>
    <row r="4566" spans="1:26" ht="15.75" customHeight="1" x14ac:dyDescent="0.25">
      <c r="A4566" s="228"/>
      <c r="B4566" s="228"/>
      <c r="C4566" s="16"/>
      <c r="D4566" s="16"/>
      <c r="E4566" s="217"/>
      <c r="F4566" s="16">
        <f t="shared" si="140"/>
        <v>110000.01999999993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</row>
    <row r="4567" spans="1:26" ht="15.75" customHeight="1" x14ac:dyDescent="0.25">
      <c r="A4567" s="263"/>
      <c r="B4567" s="263"/>
      <c r="C4567" s="226"/>
      <c r="D4567" s="16"/>
      <c r="E4567" s="217"/>
      <c r="F4567" s="16">
        <f t="shared" si="140"/>
        <v>110000.01999999993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</row>
    <row r="4568" spans="1:26" ht="15.75" customHeight="1" x14ac:dyDescent="0.25">
      <c r="A4568" s="263"/>
      <c r="B4568" s="263"/>
      <c r="C4568" s="226"/>
      <c r="D4568" s="16"/>
      <c r="E4568" s="222" t="s">
        <v>12</v>
      </c>
      <c r="F4568" s="218">
        <f>F4567</f>
        <v>110000.01999999993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</row>
    <row r="4569" spans="1:26" ht="15.75" customHeight="1" x14ac:dyDescent="0.25">
      <c r="A4569" s="23"/>
      <c r="B4569" s="23"/>
      <c r="C4569" s="16"/>
      <c r="D4569" s="16"/>
      <c r="E4569" s="217"/>
      <c r="F4569" s="16"/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</row>
    <row r="4570" spans="1:26" ht="15.75" customHeight="1" x14ac:dyDescent="0.25">
      <c r="A4570" s="23"/>
      <c r="B4570" s="23"/>
      <c r="C4570" s="16"/>
      <c r="D4570" s="16"/>
      <c r="E4570" s="217"/>
      <c r="F4570" s="16"/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</row>
    <row r="4571" spans="1:26" ht="15.75" customHeight="1" x14ac:dyDescent="0.25">
      <c r="A4571" s="23"/>
      <c r="B4571" s="23"/>
      <c r="C4571" s="16"/>
      <c r="D4571" s="226"/>
      <c r="E4571" s="217"/>
      <c r="F4571" s="16"/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</row>
    <row r="4572" spans="1:26" ht="15.75" customHeight="1" x14ac:dyDescent="0.25">
      <c r="A4572" s="23"/>
      <c r="B4572" s="23"/>
      <c r="C4572" s="218" t="s">
        <v>1146</v>
      </c>
      <c r="D4572" s="157"/>
      <c r="E4572" s="217"/>
      <c r="F4572" s="16"/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</row>
    <row r="4573" spans="1:26" ht="15.75" customHeight="1" x14ac:dyDescent="0.25">
      <c r="A4573" s="219" t="s">
        <v>1147</v>
      </c>
      <c r="B4573" s="23"/>
      <c r="C4573" s="218" t="s">
        <v>2077</v>
      </c>
      <c r="D4573" s="218" t="s">
        <v>1149</v>
      </c>
      <c r="E4573" s="222" t="s">
        <v>1353</v>
      </c>
      <c r="F4573" s="16"/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</row>
    <row r="4574" spans="1:26" ht="15.75" customHeight="1" x14ac:dyDescent="0.25">
      <c r="A4574" s="219" t="s">
        <v>549</v>
      </c>
      <c r="B4574" s="219" t="s">
        <v>550</v>
      </c>
      <c r="C4574" s="221" t="s">
        <v>551</v>
      </c>
      <c r="D4574" s="221" t="s">
        <v>552</v>
      </c>
      <c r="E4574" s="222" t="s">
        <v>553</v>
      </c>
      <c r="F4574" s="221" t="s">
        <v>554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</row>
    <row r="4575" spans="1:26" ht="15.75" customHeight="1" x14ac:dyDescent="0.25">
      <c r="A4575" s="231">
        <v>43831</v>
      </c>
      <c r="B4575" s="23"/>
      <c r="C4575" s="16" t="s">
        <v>766</v>
      </c>
      <c r="D4575" s="16"/>
      <c r="E4575" s="217"/>
      <c r="F4575" s="302">
        <v>0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</row>
    <row r="4576" spans="1:26" ht="15.75" customHeight="1" x14ac:dyDescent="0.25">
      <c r="A4576" s="44" t="s">
        <v>1367</v>
      </c>
      <c r="B4576" s="44" t="s">
        <v>593</v>
      </c>
      <c r="C4576" s="52" t="s">
        <v>2078</v>
      </c>
      <c r="D4576" s="302">
        <v>100000</v>
      </c>
      <c r="E4576" s="217"/>
      <c r="F4576" s="302">
        <f t="shared" ref="F4576:F4604" si="141">F4575+D4576-E4576</f>
        <v>100000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</row>
    <row r="4577" spans="1:26" ht="15.75" customHeight="1" x14ac:dyDescent="0.25">
      <c r="A4577" s="23" t="s">
        <v>1367</v>
      </c>
      <c r="B4577" s="44" t="s">
        <v>761</v>
      </c>
      <c r="C4577" s="52" t="s">
        <v>1776</v>
      </c>
      <c r="D4577" s="302">
        <v>10000</v>
      </c>
      <c r="E4577" s="217"/>
      <c r="F4577" s="302">
        <f t="shared" si="141"/>
        <v>110000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</row>
    <row r="4578" spans="1:26" ht="15.75" customHeight="1" x14ac:dyDescent="0.25">
      <c r="A4578" s="23" t="s">
        <v>1206</v>
      </c>
      <c r="B4578" s="23" t="s">
        <v>1206</v>
      </c>
      <c r="C4578" s="16" t="s">
        <v>1153</v>
      </c>
      <c r="D4578" s="16"/>
      <c r="E4578" s="217">
        <v>10000</v>
      </c>
      <c r="F4578" s="302">
        <f t="shared" si="141"/>
        <v>100000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</row>
    <row r="4579" spans="1:26" ht="15.75" customHeight="1" x14ac:dyDescent="0.25">
      <c r="A4579" s="23" t="s">
        <v>1207</v>
      </c>
      <c r="B4579" s="23" t="s">
        <v>1207</v>
      </c>
      <c r="C4579" s="16" t="s">
        <v>1153</v>
      </c>
      <c r="D4579" s="16"/>
      <c r="E4579" s="217">
        <v>10000</v>
      </c>
      <c r="F4579" s="302">
        <f t="shared" si="141"/>
        <v>90000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</row>
    <row r="4580" spans="1:26" ht="15.75" customHeight="1" x14ac:dyDescent="0.25">
      <c r="A4580" s="23" t="s">
        <v>1208</v>
      </c>
      <c r="B4580" s="23" t="s">
        <v>1208</v>
      </c>
      <c r="C4580" s="16" t="s">
        <v>1153</v>
      </c>
      <c r="D4580" s="16"/>
      <c r="E4580" s="217">
        <v>10000</v>
      </c>
      <c r="F4580" s="302">
        <f t="shared" si="141"/>
        <v>80000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</row>
    <row r="4581" spans="1:26" ht="15.75" customHeight="1" x14ac:dyDescent="0.25">
      <c r="A4581" s="23" t="s">
        <v>1209</v>
      </c>
      <c r="B4581" s="23" t="s">
        <v>1209</v>
      </c>
      <c r="C4581" s="16" t="s">
        <v>1153</v>
      </c>
      <c r="D4581" s="16"/>
      <c r="E4581" s="217">
        <v>10000</v>
      </c>
      <c r="F4581" s="302">
        <f t="shared" si="141"/>
        <v>70000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</row>
    <row r="4582" spans="1:26" ht="15.75" customHeight="1" x14ac:dyDescent="0.25">
      <c r="A4582" s="23" t="s">
        <v>1210</v>
      </c>
      <c r="B4582" s="23" t="s">
        <v>1210</v>
      </c>
      <c r="C4582" s="16" t="s">
        <v>1153</v>
      </c>
      <c r="D4582" s="16"/>
      <c r="E4582" s="217">
        <v>10000</v>
      </c>
      <c r="F4582" s="302">
        <f t="shared" si="141"/>
        <v>60000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</row>
    <row r="4583" spans="1:26" ht="15.75" customHeight="1" x14ac:dyDescent="0.25">
      <c r="A4583" s="23" t="s">
        <v>1211</v>
      </c>
      <c r="B4583" s="23" t="s">
        <v>1211</v>
      </c>
      <c r="C4583" s="16" t="s">
        <v>1153</v>
      </c>
      <c r="D4583" s="16"/>
      <c r="E4583" s="217">
        <v>10000</v>
      </c>
      <c r="F4583" s="302">
        <f t="shared" si="141"/>
        <v>50000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</row>
    <row r="4584" spans="1:26" ht="15.75" customHeight="1" x14ac:dyDescent="0.25">
      <c r="A4584" s="217" t="s">
        <v>1212</v>
      </c>
      <c r="B4584" s="217" t="s">
        <v>1212</v>
      </c>
      <c r="C4584" s="16" t="s">
        <v>1153</v>
      </c>
      <c r="D4584" s="16"/>
      <c r="E4584" s="217">
        <v>10000</v>
      </c>
      <c r="F4584" s="302">
        <f t="shared" si="141"/>
        <v>40000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</row>
    <row r="4585" spans="1:26" ht="15.75" customHeight="1" x14ac:dyDescent="0.25">
      <c r="A4585" s="23" t="s">
        <v>1213</v>
      </c>
      <c r="B4585" s="23" t="s">
        <v>1213</v>
      </c>
      <c r="C4585" s="16" t="s">
        <v>1153</v>
      </c>
      <c r="D4585" s="16"/>
      <c r="E4585" s="217">
        <v>10000</v>
      </c>
      <c r="F4585" s="302">
        <f t="shared" si="141"/>
        <v>30000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</row>
    <row r="4586" spans="1:26" ht="15.75" customHeight="1" x14ac:dyDescent="0.25">
      <c r="A4586" s="23" t="s">
        <v>1214</v>
      </c>
      <c r="B4586" s="23" t="s">
        <v>1214</v>
      </c>
      <c r="C4586" s="16" t="s">
        <v>1153</v>
      </c>
      <c r="D4586" s="16"/>
      <c r="E4586" s="217">
        <v>10000</v>
      </c>
      <c r="F4586" s="302">
        <f t="shared" si="141"/>
        <v>20000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</row>
    <row r="4587" spans="1:26" ht="15.75" customHeight="1" x14ac:dyDescent="0.25">
      <c r="A4587" s="241">
        <v>44868</v>
      </c>
      <c r="B4587" s="31" t="s">
        <v>596</v>
      </c>
      <c r="C4587" s="58" t="s">
        <v>838</v>
      </c>
      <c r="D4587" s="43">
        <v>50000</v>
      </c>
      <c r="E4587" s="217"/>
      <c r="F4587" s="302">
        <f t="shared" si="141"/>
        <v>70000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</row>
    <row r="4588" spans="1:26" ht="15.75" customHeight="1" x14ac:dyDescent="0.25">
      <c r="A4588" s="241">
        <v>44868</v>
      </c>
      <c r="B4588" s="44" t="s">
        <v>761</v>
      </c>
      <c r="C4588" s="58" t="s">
        <v>2079</v>
      </c>
      <c r="D4588" s="43">
        <v>5000</v>
      </c>
      <c r="E4588" s="217"/>
      <c r="F4588" s="302">
        <f t="shared" si="141"/>
        <v>75000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</row>
    <row r="4589" spans="1:26" ht="15.75" customHeight="1" x14ac:dyDescent="0.25">
      <c r="A4589" s="223">
        <v>44583</v>
      </c>
      <c r="B4589" s="223">
        <v>44583</v>
      </c>
      <c r="C4589" s="16" t="s">
        <v>1153</v>
      </c>
      <c r="D4589" s="16"/>
      <c r="E4589" s="230">
        <v>10000</v>
      </c>
      <c r="F4589" s="302">
        <f t="shared" si="141"/>
        <v>65000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</row>
    <row r="4590" spans="1:26" ht="15.75" customHeight="1" x14ac:dyDescent="0.25">
      <c r="A4590" s="223">
        <v>44614</v>
      </c>
      <c r="B4590" s="223">
        <v>44614</v>
      </c>
      <c r="C4590" s="16" t="s">
        <v>1153</v>
      </c>
      <c r="D4590" s="16"/>
      <c r="E4590" s="230">
        <v>10000</v>
      </c>
      <c r="F4590" s="302">
        <f t="shared" si="141"/>
        <v>55000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</row>
    <row r="4591" spans="1:26" ht="15.75" customHeight="1" x14ac:dyDescent="0.25">
      <c r="A4591" s="223">
        <v>44642</v>
      </c>
      <c r="B4591" s="223">
        <v>44642</v>
      </c>
      <c r="C4591" s="16" t="s">
        <v>1153</v>
      </c>
      <c r="D4591" s="16"/>
      <c r="E4591" s="230">
        <v>5000</v>
      </c>
      <c r="F4591" s="302">
        <f t="shared" si="141"/>
        <v>50000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</row>
    <row r="4592" spans="1:26" ht="15.75" customHeight="1" x14ac:dyDescent="0.25">
      <c r="A4592" s="223">
        <v>44673</v>
      </c>
      <c r="B4592" s="223">
        <v>44673</v>
      </c>
      <c r="C4592" s="16" t="s">
        <v>1153</v>
      </c>
      <c r="D4592" s="16"/>
      <c r="E4592" s="230">
        <v>5000</v>
      </c>
      <c r="F4592" s="302">
        <f t="shared" si="141"/>
        <v>45000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</row>
    <row r="4593" spans="1:26" ht="15.75" customHeight="1" x14ac:dyDescent="0.25">
      <c r="A4593" s="289">
        <v>44682</v>
      </c>
      <c r="B4593" s="290">
        <v>44682</v>
      </c>
      <c r="C4593" s="291" t="s">
        <v>1153</v>
      </c>
      <c r="D4593" s="16"/>
      <c r="E4593" s="224">
        <v>5000</v>
      </c>
      <c r="F4593" s="302">
        <f t="shared" si="141"/>
        <v>40000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</row>
    <row r="4594" spans="1:26" ht="15.75" customHeight="1" x14ac:dyDescent="0.25">
      <c r="A4594" s="292">
        <v>44713</v>
      </c>
      <c r="B4594" s="293">
        <v>44713</v>
      </c>
      <c r="C4594" s="294" t="s">
        <v>1153</v>
      </c>
      <c r="D4594" s="16"/>
      <c r="E4594" s="224">
        <v>5000</v>
      </c>
      <c r="F4594" s="302">
        <f t="shared" si="141"/>
        <v>35000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</row>
    <row r="4595" spans="1:26" ht="15.75" customHeight="1" x14ac:dyDescent="0.25">
      <c r="A4595" s="292">
        <v>44743</v>
      </c>
      <c r="B4595" s="293">
        <v>44743</v>
      </c>
      <c r="C4595" s="294" t="s">
        <v>1153</v>
      </c>
      <c r="D4595" s="16"/>
      <c r="E4595" s="224">
        <v>5000</v>
      </c>
      <c r="F4595" s="302">
        <f t="shared" si="141"/>
        <v>30000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</row>
    <row r="4596" spans="1:26" ht="15.75" customHeight="1" x14ac:dyDescent="0.25">
      <c r="A4596" s="295">
        <v>44774</v>
      </c>
      <c r="B4596" s="296">
        <v>44774</v>
      </c>
      <c r="C4596" s="294" t="s">
        <v>1153</v>
      </c>
      <c r="D4596" s="16"/>
      <c r="E4596" s="224">
        <v>5000</v>
      </c>
      <c r="F4596" s="302">
        <f t="shared" si="141"/>
        <v>25000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</row>
    <row r="4597" spans="1:26" ht="15.75" customHeight="1" x14ac:dyDescent="0.25">
      <c r="A4597" s="268">
        <v>45191</v>
      </c>
      <c r="B4597" s="269">
        <v>45191</v>
      </c>
      <c r="C4597" s="294" t="s">
        <v>1153</v>
      </c>
      <c r="D4597" s="16"/>
      <c r="E4597" s="230">
        <v>5000</v>
      </c>
      <c r="F4597" s="302">
        <f t="shared" si="141"/>
        <v>20000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</row>
    <row r="4598" spans="1:26" ht="15.75" customHeight="1" x14ac:dyDescent="0.25">
      <c r="A4598" s="268">
        <v>45221</v>
      </c>
      <c r="B4598" s="269">
        <v>45221</v>
      </c>
      <c r="C4598" s="294" t="s">
        <v>1153</v>
      </c>
      <c r="D4598" s="16"/>
      <c r="E4598" s="230">
        <v>5000</v>
      </c>
      <c r="F4598" s="302">
        <f t="shared" si="141"/>
        <v>15000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</row>
    <row r="4599" spans="1:26" ht="15.75" customHeight="1" x14ac:dyDescent="0.25">
      <c r="A4599" s="268">
        <v>45252</v>
      </c>
      <c r="B4599" s="269">
        <v>45252</v>
      </c>
      <c r="C4599" s="294" t="s">
        <v>1153</v>
      </c>
      <c r="D4599" s="16"/>
      <c r="E4599" s="230">
        <v>5000</v>
      </c>
      <c r="F4599" s="302">
        <f t="shared" si="141"/>
        <v>10000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</row>
    <row r="4600" spans="1:26" ht="15.75" customHeight="1" x14ac:dyDescent="0.25">
      <c r="A4600" s="268">
        <v>45282</v>
      </c>
      <c r="B4600" s="269">
        <v>45282</v>
      </c>
      <c r="C4600" s="294" t="s">
        <v>1153</v>
      </c>
      <c r="D4600" s="16"/>
      <c r="E4600" s="230">
        <v>5000</v>
      </c>
      <c r="F4600" s="302">
        <f t="shared" si="141"/>
        <v>5000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</row>
    <row r="4601" spans="1:26" ht="15.75" customHeight="1" x14ac:dyDescent="0.25">
      <c r="A4601" s="23"/>
      <c r="B4601" s="23"/>
      <c r="C4601" s="16"/>
      <c r="D4601" s="16"/>
      <c r="E4601" s="217"/>
      <c r="F4601" s="302">
        <f t="shared" si="141"/>
        <v>5000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</row>
    <row r="4602" spans="1:26" ht="15.75" customHeight="1" x14ac:dyDescent="0.25">
      <c r="A4602" s="23"/>
      <c r="B4602" s="23"/>
      <c r="C4602" s="16"/>
      <c r="D4602" s="16"/>
      <c r="E4602" s="217"/>
      <c r="F4602" s="302">
        <f t="shared" si="141"/>
        <v>5000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</row>
    <row r="4603" spans="1:26" ht="15.75" customHeight="1" x14ac:dyDescent="0.25">
      <c r="A4603" s="23"/>
      <c r="B4603" s="23"/>
      <c r="C4603" s="16"/>
      <c r="D4603" s="16"/>
      <c r="E4603" s="217"/>
      <c r="F4603" s="302">
        <f t="shared" si="141"/>
        <v>5000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</row>
    <row r="4604" spans="1:26" ht="15.75" customHeight="1" x14ac:dyDescent="0.25">
      <c r="A4604" s="23"/>
      <c r="B4604" s="23"/>
      <c r="C4604" s="16"/>
      <c r="D4604" s="16"/>
      <c r="E4604" s="217"/>
      <c r="F4604" s="302">
        <f t="shared" si="141"/>
        <v>5000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</row>
    <row r="4605" spans="1:26" ht="15.75" customHeight="1" x14ac:dyDescent="0.25">
      <c r="A4605" s="23"/>
      <c r="B4605" s="23"/>
      <c r="C4605" s="16"/>
      <c r="D4605" s="16"/>
      <c r="E4605" s="222" t="s">
        <v>12</v>
      </c>
      <c r="F4605" s="305">
        <f>F4604</f>
        <v>5000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</row>
    <row r="4606" spans="1:26" ht="15.75" customHeight="1" x14ac:dyDescent="0.25">
      <c r="A4606" s="23"/>
      <c r="B4606" s="23"/>
      <c r="C4606" s="16"/>
      <c r="D4606" s="16"/>
      <c r="E4606" s="217"/>
      <c r="F4606" s="16"/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</row>
    <row r="4607" spans="1:26" ht="15.75" customHeight="1" x14ac:dyDescent="0.25">
      <c r="A4607" s="23"/>
      <c r="B4607" s="23"/>
      <c r="C4607" s="16"/>
      <c r="D4607" s="157"/>
      <c r="E4607" s="217"/>
      <c r="F4607" s="16"/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</row>
    <row r="4608" spans="1:26" ht="15.75" customHeight="1" x14ac:dyDescent="0.25">
      <c r="A4608" s="23"/>
      <c r="B4608" s="23"/>
      <c r="C4608" s="218" t="s">
        <v>1146</v>
      </c>
      <c r="D4608" s="226"/>
      <c r="E4608" s="217"/>
      <c r="F4608" s="16"/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</row>
    <row r="4609" spans="1:26" ht="15.75" customHeight="1" x14ac:dyDescent="0.25">
      <c r="A4609" s="219" t="s">
        <v>1147</v>
      </c>
      <c r="B4609" s="219" t="s">
        <v>277</v>
      </c>
      <c r="C4609" s="219" t="s">
        <v>275</v>
      </c>
      <c r="D4609" s="218" t="s">
        <v>1149</v>
      </c>
      <c r="E4609" s="222" t="s">
        <v>1353</v>
      </c>
      <c r="F4609" s="16"/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</row>
    <row r="4610" spans="1:26" ht="15.75" customHeight="1" x14ac:dyDescent="0.25">
      <c r="A4610" s="219" t="s">
        <v>549</v>
      </c>
      <c r="B4610" s="219" t="s">
        <v>550</v>
      </c>
      <c r="C4610" s="221" t="s">
        <v>551</v>
      </c>
      <c r="D4610" s="221" t="s">
        <v>552</v>
      </c>
      <c r="E4610" s="222" t="s">
        <v>553</v>
      </c>
      <c r="F4610" s="221" t="s">
        <v>554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</row>
    <row r="4611" spans="1:26" ht="15.75" customHeight="1" x14ac:dyDescent="0.25">
      <c r="A4611" s="231">
        <v>43831</v>
      </c>
      <c r="B4611" s="23"/>
      <c r="C4611" s="16" t="s">
        <v>766</v>
      </c>
      <c r="D4611" s="16"/>
      <c r="E4611" s="217"/>
      <c r="F4611" s="302">
        <v>0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</row>
    <row r="4612" spans="1:26" ht="15.75" customHeight="1" x14ac:dyDescent="0.25">
      <c r="A4612" s="44" t="s">
        <v>2080</v>
      </c>
      <c r="B4612" s="44" t="s">
        <v>596</v>
      </c>
      <c r="C4612" s="52" t="s">
        <v>275</v>
      </c>
      <c r="D4612" s="302">
        <v>200000</v>
      </c>
      <c r="E4612" s="217"/>
      <c r="F4612" s="302">
        <f t="shared" ref="F4612:F4633" si="142">F4611+D4612-E4612</f>
        <v>200000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</row>
    <row r="4613" spans="1:26" ht="15.75" customHeight="1" x14ac:dyDescent="0.25">
      <c r="A4613" s="23" t="s">
        <v>2081</v>
      </c>
      <c r="B4613" s="44" t="s">
        <v>761</v>
      </c>
      <c r="C4613" s="52" t="s">
        <v>2082</v>
      </c>
      <c r="D4613" s="302">
        <v>20000</v>
      </c>
      <c r="E4613" s="217"/>
      <c r="F4613" s="302">
        <f t="shared" si="142"/>
        <v>220000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</row>
    <row r="4614" spans="1:26" ht="15.75" customHeight="1" x14ac:dyDescent="0.25">
      <c r="A4614" s="23" t="s">
        <v>1207</v>
      </c>
      <c r="B4614" s="23" t="s">
        <v>1207</v>
      </c>
      <c r="C4614" s="16" t="s">
        <v>1153</v>
      </c>
      <c r="D4614" s="16"/>
      <c r="E4614" s="217">
        <v>18333.330000000002</v>
      </c>
      <c r="F4614" s="302">
        <f t="shared" si="142"/>
        <v>201666.66999999998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</row>
    <row r="4615" spans="1:26" ht="15.75" customHeight="1" x14ac:dyDescent="0.25">
      <c r="A4615" s="23" t="s">
        <v>1208</v>
      </c>
      <c r="B4615" s="23" t="s">
        <v>1208</v>
      </c>
      <c r="C4615" s="16" t="s">
        <v>1153</v>
      </c>
      <c r="D4615" s="16"/>
      <c r="E4615" s="217">
        <v>18333.330000000002</v>
      </c>
      <c r="F4615" s="302">
        <f t="shared" si="142"/>
        <v>183333.33999999997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</row>
    <row r="4616" spans="1:26" ht="15.75" customHeight="1" x14ac:dyDescent="0.25">
      <c r="A4616" s="23" t="s">
        <v>1209</v>
      </c>
      <c r="B4616" s="23" t="s">
        <v>1209</v>
      </c>
      <c r="C4616" s="16" t="s">
        <v>1153</v>
      </c>
      <c r="D4616" s="16"/>
      <c r="E4616" s="217">
        <v>18333.330000000002</v>
      </c>
      <c r="F4616" s="302">
        <f t="shared" si="142"/>
        <v>165000.00999999995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</row>
    <row r="4617" spans="1:26" ht="15.75" customHeight="1" x14ac:dyDescent="0.25">
      <c r="A4617" s="23" t="s">
        <v>1210</v>
      </c>
      <c r="B4617" s="23" t="s">
        <v>1210</v>
      </c>
      <c r="C4617" s="16" t="s">
        <v>1153</v>
      </c>
      <c r="D4617" s="16"/>
      <c r="E4617" s="217">
        <v>18333.330000000002</v>
      </c>
      <c r="F4617" s="302">
        <f t="shared" si="142"/>
        <v>146666.67999999993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</row>
    <row r="4618" spans="1:26" ht="15.75" customHeight="1" x14ac:dyDescent="0.25">
      <c r="A4618" s="23" t="s">
        <v>1211</v>
      </c>
      <c r="B4618" s="23" t="s">
        <v>1211</v>
      </c>
      <c r="C4618" s="16" t="s">
        <v>1153</v>
      </c>
      <c r="D4618" s="16"/>
      <c r="E4618" s="217">
        <v>18333.330000000002</v>
      </c>
      <c r="F4618" s="302">
        <f t="shared" si="142"/>
        <v>128333.34999999993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</row>
    <row r="4619" spans="1:26" ht="15.75" customHeight="1" x14ac:dyDescent="0.25">
      <c r="A4619" s="23" t="s">
        <v>1212</v>
      </c>
      <c r="B4619" s="23" t="s">
        <v>1212</v>
      </c>
      <c r="C4619" s="16" t="s">
        <v>1153</v>
      </c>
      <c r="D4619" s="16"/>
      <c r="E4619" s="217">
        <v>18333.330000000002</v>
      </c>
      <c r="F4619" s="302">
        <f t="shared" si="142"/>
        <v>110000.01999999993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</row>
    <row r="4620" spans="1:26" ht="15.75" customHeight="1" x14ac:dyDescent="0.25">
      <c r="A4620" s="23" t="s">
        <v>1213</v>
      </c>
      <c r="B4620" s="23" t="s">
        <v>1213</v>
      </c>
      <c r="C4620" s="16" t="s">
        <v>1153</v>
      </c>
      <c r="D4620" s="16"/>
      <c r="E4620" s="217">
        <v>18333.330000000002</v>
      </c>
      <c r="F4620" s="302">
        <f t="shared" si="142"/>
        <v>91666.68999999993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</row>
    <row r="4621" spans="1:26" ht="15.75" customHeight="1" x14ac:dyDescent="0.25">
      <c r="A4621" s="23" t="s">
        <v>1214</v>
      </c>
      <c r="B4621" s="23" t="s">
        <v>1214</v>
      </c>
      <c r="C4621" s="16" t="s">
        <v>1153</v>
      </c>
      <c r="D4621" s="16"/>
      <c r="E4621" s="217">
        <v>18333.330000000002</v>
      </c>
      <c r="F4621" s="302">
        <f t="shared" si="142"/>
        <v>73333.359999999928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</row>
    <row r="4622" spans="1:26" ht="15.75" customHeight="1" x14ac:dyDescent="0.25">
      <c r="A4622" s="223">
        <v>44583</v>
      </c>
      <c r="B4622" s="223">
        <v>44583</v>
      </c>
      <c r="C4622" s="16" t="s">
        <v>1153</v>
      </c>
      <c r="D4622" s="16"/>
      <c r="E4622" s="224">
        <v>18333.330000000002</v>
      </c>
      <c r="F4622" s="302">
        <f t="shared" si="142"/>
        <v>55000.029999999926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</row>
    <row r="4623" spans="1:26" ht="15.75" customHeight="1" x14ac:dyDescent="0.25">
      <c r="A4623" s="223">
        <v>44614</v>
      </c>
      <c r="B4623" s="223">
        <v>44614</v>
      </c>
      <c r="C4623" s="16" t="s">
        <v>1153</v>
      </c>
      <c r="D4623" s="16"/>
      <c r="E4623" s="224">
        <v>18333.330000000002</v>
      </c>
      <c r="F4623" s="302">
        <f t="shared" si="142"/>
        <v>36666.699999999924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</row>
    <row r="4624" spans="1:26" ht="15.75" customHeight="1" x14ac:dyDescent="0.25">
      <c r="A4624" s="223">
        <v>44642</v>
      </c>
      <c r="B4624" s="223">
        <v>44642</v>
      </c>
      <c r="C4624" s="16" t="s">
        <v>1153</v>
      </c>
      <c r="D4624" s="16"/>
      <c r="E4624" s="224">
        <v>18333.330000000002</v>
      </c>
      <c r="F4624" s="302">
        <f t="shared" si="142"/>
        <v>18333.369999999923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</row>
    <row r="4625" spans="1:26" ht="15.75" customHeight="1" x14ac:dyDescent="0.25">
      <c r="A4625" s="223">
        <v>44673</v>
      </c>
      <c r="B4625" s="223">
        <v>44673</v>
      </c>
      <c r="C4625" s="16" t="s">
        <v>1153</v>
      </c>
      <c r="D4625" s="16"/>
      <c r="E4625" s="224">
        <v>18333.330000000002</v>
      </c>
      <c r="F4625" s="302">
        <f t="shared" si="142"/>
        <v>3.9999999920837581E-2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</row>
    <row r="4626" spans="1:26" ht="15.75" customHeight="1" x14ac:dyDescent="0.25">
      <c r="A4626" s="23"/>
      <c r="B4626" s="23"/>
      <c r="C4626" s="16"/>
      <c r="D4626" s="16"/>
      <c r="E4626" s="217"/>
      <c r="F4626" s="302">
        <f t="shared" si="142"/>
        <v>3.9999999920837581E-2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</row>
    <row r="4627" spans="1:26" ht="15.75" customHeight="1" x14ac:dyDescent="0.25">
      <c r="A4627" s="23"/>
      <c r="B4627" s="23"/>
      <c r="C4627" s="16"/>
      <c r="D4627" s="16"/>
      <c r="E4627" s="217"/>
      <c r="F4627" s="302">
        <f t="shared" si="142"/>
        <v>3.9999999920837581E-2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</row>
    <row r="4628" spans="1:26" ht="15.75" customHeight="1" x14ac:dyDescent="0.25">
      <c r="A4628" s="23"/>
      <c r="B4628" s="23"/>
      <c r="C4628" s="16"/>
      <c r="D4628" s="16"/>
      <c r="E4628" s="217"/>
      <c r="F4628" s="302">
        <f t="shared" si="142"/>
        <v>3.9999999920837581E-2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</row>
    <row r="4629" spans="1:26" ht="15.75" customHeight="1" x14ac:dyDescent="0.25">
      <c r="A4629" s="23"/>
      <c r="B4629" s="23"/>
      <c r="C4629" s="16"/>
      <c r="D4629" s="16"/>
      <c r="E4629" s="217"/>
      <c r="F4629" s="302">
        <f t="shared" si="142"/>
        <v>3.9999999920837581E-2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</row>
    <row r="4630" spans="1:26" ht="15.75" customHeight="1" x14ac:dyDescent="0.25">
      <c r="A4630" s="23"/>
      <c r="B4630" s="23"/>
      <c r="C4630" s="16"/>
      <c r="D4630" s="16"/>
      <c r="E4630" s="217"/>
      <c r="F4630" s="302">
        <f t="shared" si="142"/>
        <v>3.9999999920837581E-2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</row>
    <row r="4631" spans="1:26" ht="15.75" customHeight="1" x14ac:dyDescent="0.25">
      <c r="A4631" s="23"/>
      <c r="B4631" s="23"/>
      <c r="C4631" s="16"/>
      <c r="D4631" s="16"/>
      <c r="E4631" s="217"/>
      <c r="F4631" s="302">
        <f t="shared" si="142"/>
        <v>3.9999999920837581E-2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</row>
    <row r="4632" spans="1:26" ht="15.75" customHeight="1" x14ac:dyDescent="0.25">
      <c r="A4632" s="23"/>
      <c r="B4632" s="23"/>
      <c r="C4632" s="16"/>
      <c r="D4632" s="16"/>
      <c r="E4632" s="217"/>
      <c r="F4632" s="302">
        <f t="shared" si="142"/>
        <v>3.9999999920837581E-2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</row>
    <row r="4633" spans="1:26" ht="15.75" customHeight="1" x14ac:dyDescent="0.25">
      <c r="A4633" s="23"/>
      <c r="B4633" s="23"/>
      <c r="C4633" s="16"/>
      <c r="D4633" s="16"/>
      <c r="E4633" s="217"/>
      <c r="F4633" s="302">
        <f t="shared" si="142"/>
        <v>3.9999999920837581E-2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</row>
    <row r="4634" spans="1:26" ht="15.75" customHeight="1" x14ac:dyDescent="0.25">
      <c r="A4634" s="23"/>
      <c r="B4634" s="23"/>
      <c r="C4634" s="16"/>
      <c r="D4634" s="16"/>
      <c r="E4634" s="222" t="s">
        <v>12</v>
      </c>
      <c r="F4634" s="305">
        <f>F4633</f>
        <v>3.9999999920837581E-2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</row>
    <row r="4635" spans="1:26" ht="15.75" customHeight="1" x14ac:dyDescent="0.25">
      <c r="A4635" s="23"/>
      <c r="B4635" s="23"/>
      <c r="C4635" s="16"/>
      <c r="D4635" s="16"/>
      <c r="E4635" s="217"/>
      <c r="F4635" s="16"/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</row>
    <row r="4636" spans="1:26" ht="15.75" customHeight="1" x14ac:dyDescent="0.25">
      <c r="A4636" s="23"/>
      <c r="B4636" s="23"/>
      <c r="C4636" s="16"/>
      <c r="D4636" s="226"/>
      <c r="E4636" s="217"/>
      <c r="F4636" s="16"/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</row>
    <row r="4637" spans="1:26" ht="15.75" customHeight="1" x14ac:dyDescent="0.25">
      <c r="A4637" s="23"/>
      <c r="B4637" s="23"/>
      <c r="C4637" s="218" t="s">
        <v>1146</v>
      </c>
      <c r="D4637" s="157"/>
      <c r="E4637" s="217"/>
      <c r="F4637" s="16"/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</row>
    <row r="4638" spans="1:26" ht="15.75" customHeight="1" x14ac:dyDescent="0.25">
      <c r="A4638" s="219" t="s">
        <v>1147</v>
      </c>
      <c r="B4638" s="219" t="s">
        <v>350</v>
      </c>
      <c r="C4638" s="219" t="s">
        <v>348</v>
      </c>
      <c r="D4638" s="218" t="s">
        <v>1149</v>
      </c>
      <c r="E4638" s="222" t="s">
        <v>1353</v>
      </c>
      <c r="F4638" s="16"/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</row>
    <row r="4639" spans="1:26" ht="15.75" customHeight="1" x14ac:dyDescent="0.25">
      <c r="A4639" s="219" t="s">
        <v>549</v>
      </c>
      <c r="B4639" s="219" t="s">
        <v>550</v>
      </c>
      <c r="C4639" s="221" t="s">
        <v>551</v>
      </c>
      <c r="D4639" s="221" t="s">
        <v>552</v>
      </c>
      <c r="E4639" s="222" t="s">
        <v>553</v>
      </c>
      <c r="F4639" s="221" t="s">
        <v>554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</row>
    <row r="4640" spans="1:26" ht="15.75" customHeight="1" x14ac:dyDescent="0.25">
      <c r="A4640" s="231">
        <v>43831</v>
      </c>
      <c r="B4640" s="23"/>
      <c r="C4640" s="16" t="s">
        <v>766</v>
      </c>
      <c r="D4640" s="16"/>
      <c r="E4640" s="217"/>
      <c r="F4640" s="302">
        <v>0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</row>
    <row r="4641" spans="1:26" ht="15.75" customHeight="1" x14ac:dyDescent="0.25">
      <c r="A4641" s="225">
        <v>44233</v>
      </c>
      <c r="B4641" s="44" t="s">
        <v>596</v>
      </c>
      <c r="C4641" s="52" t="s">
        <v>1019</v>
      </c>
      <c r="D4641" s="302">
        <v>50000</v>
      </c>
      <c r="E4641" s="217"/>
      <c r="F4641" s="302">
        <f t="shared" ref="F4641:F4663" si="143">F4640+D4641-E4641</f>
        <v>50000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</row>
    <row r="4642" spans="1:26" ht="15.75" customHeight="1" x14ac:dyDescent="0.25">
      <c r="A4642" s="225">
        <v>44233</v>
      </c>
      <c r="B4642" s="44" t="s">
        <v>761</v>
      </c>
      <c r="C4642" s="52" t="s">
        <v>2083</v>
      </c>
      <c r="D4642" s="302">
        <v>5000</v>
      </c>
      <c r="E4642" s="217"/>
      <c r="F4642" s="302">
        <f t="shared" si="143"/>
        <v>55000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</row>
    <row r="4643" spans="1:26" ht="15.75" customHeight="1" x14ac:dyDescent="0.25">
      <c r="A4643" s="23" t="s">
        <v>1208</v>
      </c>
      <c r="B4643" s="23" t="s">
        <v>1208</v>
      </c>
      <c r="C4643" s="16" t="s">
        <v>1153</v>
      </c>
      <c r="D4643" s="16"/>
      <c r="E4643" s="217">
        <v>4583.33</v>
      </c>
      <c r="F4643" s="302">
        <f t="shared" si="143"/>
        <v>50416.67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</row>
    <row r="4644" spans="1:26" ht="15.75" customHeight="1" x14ac:dyDescent="0.25">
      <c r="A4644" s="23" t="s">
        <v>2084</v>
      </c>
      <c r="B4644" s="23" t="s">
        <v>596</v>
      </c>
      <c r="C4644" s="16" t="s">
        <v>1019</v>
      </c>
      <c r="D4644" s="16">
        <v>40000</v>
      </c>
      <c r="E4644" s="217"/>
      <c r="F4644" s="302">
        <f t="shared" si="143"/>
        <v>90416.67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</row>
    <row r="4645" spans="1:26" ht="15.75" customHeight="1" x14ac:dyDescent="0.25">
      <c r="A4645" s="23" t="s">
        <v>2084</v>
      </c>
      <c r="B4645" s="44" t="s">
        <v>761</v>
      </c>
      <c r="C4645" s="52" t="s">
        <v>2083</v>
      </c>
      <c r="D4645" s="16">
        <v>4000</v>
      </c>
      <c r="E4645" s="217"/>
      <c r="F4645" s="302">
        <f t="shared" si="143"/>
        <v>94416.67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</row>
    <row r="4646" spans="1:26" ht="15.75" customHeight="1" x14ac:dyDescent="0.25">
      <c r="A4646" s="23" t="s">
        <v>1209</v>
      </c>
      <c r="B4646" s="23" t="s">
        <v>1209</v>
      </c>
      <c r="C4646" s="16" t="s">
        <v>1153</v>
      </c>
      <c r="D4646" s="16"/>
      <c r="E4646" s="217">
        <v>4583.33</v>
      </c>
      <c r="F4646" s="302">
        <f t="shared" si="143"/>
        <v>89833.34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</row>
    <row r="4647" spans="1:26" ht="15.75" customHeight="1" x14ac:dyDescent="0.25">
      <c r="A4647" s="23" t="s">
        <v>1210</v>
      </c>
      <c r="B4647" s="23" t="s">
        <v>1210</v>
      </c>
      <c r="C4647" s="16" t="s">
        <v>1153</v>
      </c>
      <c r="D4647" s="16"/>
      <c r="E4647" s="217">
        <v>4583.33</v>
      </c>
      <c r="F4647" s="302">
        <f t="shared" si="143"/>
        <v>85250.01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</row>
    <row r="4648" spans="1:26" ht="15.75" customHeight="1" x14ac:dyDescent="0.25">
      <c r="A4648" s="23" t="s">
        <v>1211</v>
      </c>
      <c r="B4648" s="23" t="s">
        <v>1211</v>
      </c>
      <c r="C4648" s="16" t="s">
        <v>1153</v>
      </c>
      <c r="D4648" s="16"/>
      <c r="E4648" s="217">
        <v>4583.33</v>
      </c>
      <c r="F4648" s="302">
        <f t="shared" si="143"/>
        <v>80666.679999999993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</row>
    <row r="4649" spans="1:26" ht="15.75" customHeight="1" x14ac:dyDescent="0.25">
      <c r="A4649" s="23" t="s">
        <v>1212</v>
      </c>
      <c r="B4649" s="23" t="s">
        <v>1212</v>
      </c>
      <c r="C4649" s="16" t="s">
        <v>1153</v>
      </c>
      <c r="D4649" s="16"/>
      <c r="E4649" s="217">
        <v>4400</v>
      </c>
      <c r="F4649" s="302">
        <f t="shared" si="143"/>
        <v>76266.679999999993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</row>
    <row r="4650" spans="1:26" ht="15.75" customHeight="1" x14ac:dyDescent="0.25">
      <c r="A4650" s="23" t="s">
        <v>1213</v>
      </c>
      <c r="B4650" s="23" t="s">
        <v>1213</v>
      </c>
      <c r="C4650" s="16" t="s">
        <v>1153</v>
      </c>
      <c r="D4650" s="16"/>
      <c r="E4650" s="217">
        <v>4400</v>
      </c>
      <c r="F4650" s="302">
        <f t="shared" si="143"/>
        <v>71866.679999999993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</row>
    <row r="4651" spans="1:26" ht="15.75" customHeight="1" x14ac:dyDescent="0.25">
      <c r="A4651" s="23" t="s">
        <v>1214</v>
      </c>
      <c r="B4651" s="23" t="s">
        <v>1214</v>
      </c>
      <c r="C4651" s="16" t="s">
        <v>1153</v>
      </c>
      <c r="D4651" s="16"/>
      <c r="E4651" s="217">
        <v>4400</v>
      </c>
      <c r="F4651" s="302">
        <f t="shared" si="143"/>
        <v>67466.679999999993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</row>
    <row r="4652" spans="1:26" ht="15.75" customHeight="1" x14ac:dyDescent="0.25">
      <c r="A4652" s="223">
        <v>44583</v>
      </c>
      <c r="B4652" s="223">
        <v>44583</v>
      </c>
      <c r="C4652" s="16" t="s">
        <v>1153</v>
      </c>
      <c r="D4652" s="16"/>
      <c r="E4652" s="224">
        <v>4400</v>
      </c>
      <c r="F4652" s="302">
        <f t="shared" si="143"/>
        <v>63066.679999999993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</row>
    <row r="4653" spans="1:26" ht="15.75" customHeight="1" x14ac:dyDescent="0.25">
      <c r="A4653" s="223">
        <v>44614</v>
      </c>
      <c r="B4653" s="223">
        <v>44614</v>
      </c>
      <c r="C4653" s="16" t="s">
        <v>1153</v>
      </c>
      <c r="D4653" s="16"/>
      <c r="E4653" s="224">
        <v>4400</v>
      </c>
      <c r="F4653" s="302">
        <f t="shared" si="143"/>
        <v>58666.679999999993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</row>
    <row r="4654" spans="1:26" ht="15.75" customHeight="1" x14ac:dyDescent="0.25">
      <c r="A4654" s="223">
        <v>44642</v>
      </c>
      <c r="B4654" s="223">
        <v>44642</v>
      </c>
      <c r="C4654" s="16" t="s">
        <v>1153</v>
      </c>
      <c r="D4654" s="16"/>
      <c r="E4654" s="224">
        <v>4400</v>
      </c>
      <c r="F4654" s="302">
        <f t="shared" si="143"/>
        <v>54266.679999999993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</row>
    <row r="4655" spans="1:26" ht="15.75" customHeight="1" x14ac:dyDescent="0.25">
      <c r="A4655" s="286" t="s">
        <v>2085</v>
      </c>
      <c r="B4655" s="286" t="s">
        <v>761</v>
      </c>
      <c r="C4655" s="43" t="s">
        <v>1527</v>
      </c>
      <c r="D4655" s="16"/>
      <c r="E4655" s="230">
        <v>54266.68</v>
      </c>
      <c r="F4655" s="302">
        <f t="shared" si="143"/>
        <v>0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</row>
    <row r="4656" spans="1:26" ht="15.75" customHeight="1" x14ac:dyDescent="0.25">
      <c r="A4656" s="23"/>
      <c r="B4656" s="23"/>
      <c r="C4656" s="16"/>
      <c r="D4656" s="16"/>
      <c r="E4656" s="217"/>
      <c r="F4656" s="302">
        <f t="shared" si="143"/>
        <v>0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</row>
    <row r="4657" spans="1:26" ht="15.75" customHeight="1" x14ac:dyDescent="0.25">
      <c r="A4657" s="23"/>
      <c r="B4657" s="23"/>
      <c r="C4657" s="16"/>
      <c r="D4657" s="16"/>
      <c r="E4657" s="217"/>
      <c r="F4657" s="302">
        <f t="shared" si="143"/>
        <v>0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</row>
    <row r="4658" spans="1:26" ht="15.75" customHeight="1" x14ac:dyDescent="0.25">
      <c r="A4658" s="23"/>
      <c r="B4658" s="23"/>
      <c r="C4658" s="16"/>
      <c r="D4658" s="16"/>
      <c r="E4658" s="217"/>
      <c r="F4658" s="302">
        <f t="shared" si="143"/>
        <v>0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</row>
    <row r="4659" spans="1:26" ht="15.75" customHeight="1" x14ac:dyDescent="0.25">
      <c r="A4659" s="23"/>
      <c r="B4659" s="23"/>
      <c r="C4659" s="16"/>
      <c r="D4659" s="16"/>
      <c r="E4659" s="217"/>
      <c r="F4659" s="302">
        <f t="shared" si="143"/>
        <v>0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</row>
    <row r="4660" spans="1:26" ht="15.75" customHeight="1" x14ac:dyDescent="0.25">
      <c r="A4660" s="23"/>
      <c r="B4660" s="23"/>
      <c r="C4660" s="16"/>
      <c r="D4660" s="16"/>
      <c r="E4660" s="217"/>
      <c r="F4660" s="302">
        <f t="shared" si="143"/>
        <v>0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</row>
    <row r="4661" spans="1:26" ht="15.75" customHeight="1" x14ac:dyDescent="0.25">
      <c r="A4661" s="23"/>
      <c r="B4661" s="23"/>
      <c r="C4661" s="16"/>
      <c r="D4661" s="226"/>
      <c r="E4661" s="217"/>
      <c r="F4661" s="302">
        <f t="shared" si="143"/>
        <v>0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</row>
    <row r="4662" spans="1:26" ht="15.75" customHeight="1" x14ac:dyDescent="0.25">
      <c r="A4662" s="23"/>
      <c r="B4662" s="23"/>
      <c r="C4662" s="16"/>
      <c r="D4662" s="16"/>
      <c r="E4662" s="217"/>
      <c r="F4662" s="302">
        <f t="shared" si="143"/>
        <v>0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</row>
    <row r="4663" spans="1:26" ht="15.75" customHeight="1" x14ac:dyDescent="0.25">
      <c r="A4663" s="263"/>
      <c r="B4663" s="263"/>
      <c r="C4663" s="226"/>
      <c r="D4663" s="16"/>
      <c r="E4663" s="226"/>
      <c r="F4663" s="302">
        <f t="shared" si="143"/>
        <v>0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</row>
    <row r="4664" spans="1:26" ht="15.75" customHeight="1" x14ac:dyDescent="0.25">
      <c r="A4664" s="23"/>
      <c r="B4664" s="23"/>
      <c r="C4664" s="16"/>
      <c r="D4664" s="16"/>
      <c r="E4664" s="222" t="s">
        <v>12</v>
      </c>
      <c r="F4664" s="305">
        <f>F4663</f>
        <v>0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</row>
    <row r="4665" spans="1:26" ht="15.75" customHeight="1" x14ac:dyDescent="0.25">
      <c r="A4665" s="23"/>
      <c r="B4665" s="23"/>
      <c r="C4665" s="16"/>
      <c r="D4665" s="226"/>
      <c r="E4665" s="217"/>
      <c r="F4665" s="16"/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</row>
    <row r="4666" spans="1:26" ht="15.75" customHeight="1" x14ac:dyDescent="0.25">
      <c r="A4666" s="23"/>
      <c r="B4666" s="23"/>
      <c r="C4666" s="218" t="s">
        <v>1146</v>
      </c>
      <c r="D4666" s="157"/>
      <c r="E4666" s="217"/>
      <c r="F4666" s="16"/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</row>
    <row r="4667" spans="1:26" ht="15.75" customHeight="1" x14ac:dyDescent="0.25">
      <c r="A4667" s="219" t="s">
        <v>1147</v>
      </c>
      <c r="B4667" s="219" t="s">
        <v>357</v>
      </c>
      <c r="C4667" s="219" t="s">
        <v>356</v>
      </c>
      <c r="D4667" s="218" t="s">
        <v>1149</v>
      </c>
      <c r="E4667" s="222" t="s">
        <v>1353</v>
      </c>
      <c r="F4667" s="16"/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</row>
    <row r="4668" spans="1:26" ht="15.75" customHeight="1" x14ac:dyDescent="0.25">
      <c r="A4668" s="219" t="s">
        <v>549</v>
      </c>
      <c r="B4668" s="219" t="s">
        <v>550</v>
      </c>
      <c r="C4668" s="221" t="s">
        <v>551</v>
      </c>
      <c r="D4668" s="221" t="s">
        <v>552</v>
      </c>
      <c r="E4668" s="222" t="s">
        <v>553</v>
      </c>
      <c r="F4668" s="221" t="s">
        <v>554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</row>
    <row r="4669" spans="1:26" ht="15.75" customHeight="1" x14ac:dyDescent="0.25">
      <c r="A4669" s="231">
        <v>43831</v>
      </c>
      <c r="B4669" s="23"/>
      <c r="C4669" s="16" t="s">
        <v>766</v>
      </c>
      <c r="D4669" s="16"/>
      <c r="E4669" s="217"/>
      <c r="F4669" s="302">
        <v>0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</row>
    <row r="4670" spans="1:26" ht="15.75" customHeight="1" x14ac:dyDescent="0.25">
      <c r="A4670" s="44"/>
      <c r="B4670" s="44"/>
      <c r="C4670" s="52"/>
      <c r="D4670" s="302"/>
      <c r="E4670" s="217"/>
      <c r="F4670" s="302">
        <f t="shared" ref="F4670:F4680" si="144">F4669+D4670-E4670</f>
        <v>0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</row>
    <row r="4671" spans="1:26" ht="15.75" customHeight="1" x14ac:dyDescent="0.25">
      <c r="A4671" s="23"/>
      <c r="B4671" s="44"/>
      <c r="C4671" s="52"/>
      <c r="D4671" s="16"/>
      <c r="E4671" s="217"/>
      <c r="F4671" s="302">
        <f t="shared" si="144"/>
        <v>0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</row>
    <row r="4672" spans="1:26" ht="15.75" customHeight="1" x14ac:dyDescent="0.25">
      <c r="A4672" s="44" t="s">
        <v>1207</v>
      </c>
      <c r="B4672" s="44" t="s">
        <v>1207</v>
      </c>
      <c r="C4672" s="16" t="s">
        <v>1153</v>
      </c>
      <c r="D4672" s="16"/>
      <c r="E4672" s="217">
        <v>25000</v>
      </c>
      <c r="F4672" s="302">
        <f t="shared" si="144"/>
        <v>-25000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</row>
    <row r="4673" spans="1:26" ht="15.75" customHeight="1" x14ac:dyDescent="0.25">
      <c r="A4673" s="23" t="s">
        <v>1208</v>
      </c>
      <c r="B4673" s="23" t="s">
        <v>1208</v>
      </c>
      <c r="C4673" s="16" t="s">
        <v>1153</v>
      </c>
      <c r="D4673" s="16"/>
      <c r="E4673" s="217">
        <v>25000</v>
      </c>
      <c r="F4673" s="302">
        <f t="shared" si="144"/>
        <v>-50000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</row>
    <row r="4674" spans="1:26" ht="15.75" customHeight="1" x14ac:dyDescent="0.25">
      <c r="A4674" s="23"/>
      <c r="B4674" s="23"/>
      <c r="C4674" s="16"/>
      <c r="D4674" s="16"/>
      <c r="E4674" s="217"/>
      <c r="F4674" s="302">
        <f t="shared" si="144"/>
        <v>-50000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</row>
    <row r="4675" spans="1:26" ht="15.75" customHeight="1" x14ac:dyDescent="0.25">
      <c r="A4675" s="23"/>
      <c r="B4675" s="23"/>
      <c r="C4675" s="16"/>
      <c r="D4675" s="16"/>
      <c r="E4675" s="217"/>
      <c r="F4675" s="302">
        <f t="shared" si="144"/>
        <v>-50000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</row>
    <row r="4676" spans="1:26" ht="15.75" customHeight="1" x14ac:dyDescent="0.25">
      <c r="A4676" s="23"/>
      <c r="B4676" s="23"/>
      <c r="C4676" s="16"/>
      <c r="D4676" s="16"/>
      <c r="E4676" s="217"/>
      <c r="F4676" s="302">
        <f t="shared" si="144"/>
        <v>-50000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</row>
    <row r="4677" spans="1:26" ht="15.75" customHeight="1" x14ac:dyDescent="0.25">
      <c r="A4677" s="23"/>
      <c r="B4677" s="23"/>
      <c r="C4677" s="16"/>
      <c r="D4677" s="16"/>
      <c r="E4677" s="217"/>
      <c r="F4677" s="302">
        <f t="shared" si="144"/>
        <v>-50000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</row>
    <row r="4678" spans="1:26" ht="15.75" customHeight="1" x14ac:dyDescent="0.25">
      <c r="A4678" s="23"/>
      <c r="B4678" s="23"/>
      <c r="C4678" s="16"/>
      <c r="D4678" s="16"/>
      <c r="E4678" s="217"/>
      <c r="F4678" s="302">
        <f t="shared" si="144"/>
        <v>-50000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</row>
    <row r="4679" spans="1:26" ht="15.75" customHeight="1" x14ac:dyDescent="0.25">
      <c r="A4679" s="23"/>
      <c r="B4679" s="23"/>
      <c r="C4679" s="16"/>
      <c r="D4679" s="16"/>
      <c r="E4679" s="217"/>
      <c r="F4679" s="302">
        <f t="shared" si="144"/>
        <v>-50000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</row>
    <row r="4680" spans="1:26" ht="15.75" customHeight="1" x14ac:dyDescent="0.25">
      <c r="A4680" s="23"/>
      <c r="B4680" s="23"/>
      <c r="C4680" s="16"/>
      <c r="D4680" s="16"/>
      <c r="E4680" s="217"/>
      <c r="F4680" s="302">
        <f t="shared" si="144"/>
        <v>-50000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</row>
    <row r="4681" spans="1:26" ht="15.75" customHeight="1" x14ac:dyDescent="0.25">
      <c r="A4681" s="23"/>
      <c r="B4681" s="23"/>
      <c r="C4681" s="16"/>
      <c r="D4681" s="16"/>
      <c r="E4681" s="222" t="s">
        <v>12</v>
      </c>
      <c r="F4681" s="305">
        <f>F4680</f>
        <v>-50000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</row>
    <row r="4682" spans="1:26" ht="15.75" customHeight="1" x14ac:dyDescent="0.25">
      <c r="A4682" s="23"/>
      <c r="B4682" s="23"/>
      <c r="C4682" s="16"/>
      <c r="D4682" s="16"/>
      <c r="E4682" s="217"/>
      <c r="F4682" s="16"/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</row>
    <row r="4683" spans="1:26" ht="15.75" customHeight="1" x14ac:dyDescent="0.25">
      <c r="A4683" s="23"/>
      <c r="B4683" s="23"/>
      <c r="C4683" s="16"/>
      <c r="D4683" s="226"/>
      <c r="E4683" s="217"/>
      <c r="F4683" s="16"/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</row>
    <row r="4684" spans="1:26" ht="15.75" customHeight="1" x14ac:dyDescent="0.25">
      <c r="A4684" s="23"/>
      <c r="B4684" s="23"/>
      <c r="C4684" s="218" t="s">
        <v>1146</v>
      </c>
      <c r="D4684" s="157"/>
      <c r="E4684" s="217"/>
      <c r="F4684" s="16"/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</row>
    <row r="4685" spans="1:26" ht="15.75" customHeight="1" x14ac:dyDescent="0.25">
      <c r="A4685" s="219" t="s">
        <v>1147</v>
      </c>
      <c r="B4685" s="219" t="s">
        <v>30</v>
      </c>
      <c r="C4685" s="219" t="s">
        <v>28</v>
      </c>
      <c r="D4685" s="218" t="s">
        <v>1149</v>
      </c>
      <c r="E4685" s="222" t="s">
        <v>1353</v>
      </c>
      <c r="F4685" s="16"/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</row>
    <row r="4686" spans="1:26" ht="15.75" customHeight="1" x14ac:dyDescent="0.25">
      <c r="A4686" s="219" t="s">
        <v>549</v>
      </c>
      <c r="B4686" s="219" t="s">
        <v>550</v>
      </c>
      <c r="C4686" s="221" t="s">
        <v>551</v>
      </c>
      <c r="D4686" s="221" t="s">
        <v>552</v>
      </c>
      <c r="E4686" s="222" t="s">
        <v>553</v>
      </c>
      <c r="F4686" s="221" t="s">
        <v>554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</row>
    <row r="4687" spans="1:26" ht="15.75" customHeight="1" x14ac:dyDescent="0.25">
      <c r="A4687" s="231">
        <v>43831</v>
      </c>
      <c r="B4687" s="23"/>
      <c r="C4687" s="16" t="s">
        <v>766</v>
      </c>
      <c r="D4687" s="16"/>
      <c r="E4687" s="217"/>
      <c r="F4687" s="302">
        <v>0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</row>
    <row r="4688" spans="1:26" ht="15.75" customHeight="1" x14ac:dyDescent="0.25">
      <c r="A4688" s="44" t="s">
        <v>2080</v>
      </c>
      <c r="B4688" s="44" t="s">
        <v>593</v>
      </c>
      <c r="C4688" s="52" t="s">
        <v>2086</v>
      </c>
      <c r="D4688" s="302">
        <v>1000000</v>
      </c>
      <c r="E4688" s="217"/>
      <c r="F4688" s="302">
        <f t="shared" ref="F4688:F4713" si="145">F4687+D4688-E4688</f>
        <v>1000000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</row>
    <row r="4689" spans="1:26" ht="15.75" customHeight="1" x14ac:dyDescent="0.25">
      <c r="A4689" s="23" t="s">
        <v>2080</v>
      </c>
      <c r="B4689" s="44" t="s">
        <v>761</v>
      </c>
      <c r="C4689" s="58" t="s">
        <v>2087</v>
      </c>
      <c r="D4689" s="302">
        <v>100000</v>
      </c>
      <c r="E4689" s="217"/>
      <c r="F4689" s="302">
        <f t="shared" si="145"/>
        <v>1100000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</row>
    <row r="4690" spans="1:26" ht="15.75" customHeight="1" x14ac:dyDescent="0.25">
      <c r="A4690" s="44" t="s">
        <v>1207</v>
      </c>
      <c r="B4690" s="44" t="s">
        <v>1207</v>
      </c>
      <c r="C4690" s="16" t="s">
        <v>1153</v>
      </c>
      <c r="D4690" s="16"/>
      <c r="E4690" s="217">
        <v>91666.67</v>
      </c>
      <c r="F4690" s="302">
        <f t="shared" si="145"/>
        <v>1008333.33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</row>
    <row r="4691" spans="1:26" ht="15.75" customHeight="1" x14ac:dyDescent="0.25">
      <c r="A4691" s="23" t="s">
        <v>1208</v>
      </c>
      <c r="B4691" s="23" t="s">
        <v>1208</v>
      </c>
      <c r="C4691" s="16" t="s">
        <v>1153</v>
      </c>
      <c r="D4691" s="16"/>
      <c r="E4691" s="217">
        <v>91666.67</v>
      </c>
      <c r="F4691" s="302">
        <f t="shared" si="145"/>
        <v>916666.65999999992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</row>
    <row r="4692" spans="1:26" ht="15.75" customHeight="1" x14ac:dyDescent="0.25">
      <c r="A4692" s="23" t="s">
        <v>1209</v>
      </c>
      <c r="B4692" s="23" t="s">
        <v>1209</v>
      </c>
      <c r="C4692" s="16" t="s">
        <v>1153</v>
      </c>
      <c r="D4692" s="16"/>
      <c r="E4692" s="217">
        <v>91666.67</v>
      </c>
      <c r="F4692" s="302">
        <f t="shared" si="145"/>
        <v>824999.98999999987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</row>
    <row r="4693" spans="1:26" ht="15.75" customHeight="1" x14ac:dyDescent="0.25">
      <c r="A4693" s="23" t="s">
        <v>1210</v>
      </c>
      <c r="B4693" s="23" t="s">
        <v>1210</v>
      </c>
      <c r="C4693" s="16" t="s">
        <v>1153</v>
      </c>
      <c r="D4693" s="16"/>
      <c r="E4693" s="217">
        <v>91666.67</v>
      </c>
      <c r="F4693" s="302">
        <f t="shared" si="145"/>
        <v>733333.31999999983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</row>
    <row r="4694" spans="1:26" ht="15.75" customHeight="1" x14ac:dyDescent="0.25">
      <c r="A4694" s="23" t="s">
        <v>1211</v>
      </c>
      <c r="B4694" s="23" t="s">
        <v>1211</v>
      </c>
      <c r="C4694" s="16" t="s">
        <v>1153</v>
      </c>
      <c r="D4694" s="16"/>
      <c r="E4694" s="217">
        <v>91666.67</v>
      </c>
      <c r="F4694" s="302">
        <f t="shared" si="145"/>
        <v>641666.64999999979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</row>
    <row r="4695" spans="1:26" ht="15.75" customHeight="1" x14ac:dyDescent="0.25">
      <c r="A4695" s="23" t="s">
        <v>1212</v>
      </c>
      <c r="B4695" s="23" t="s">
        <v>1212</v>
      </c>
      <c r="C4695" s="16" t="s">
        <v>1153</v>
      </c>
      <c r="D4695" s="16"/>
      <c r="E4695" s="217">
        <v>91666.67</v>
      </c>
      <c r="F4695" s="302">
        <f t="shared" si="145"/>
        <v>549999.97999999975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</row>
    <row r="4696" spans="1:26" ht="15.75" customHeight="1" x14ac:dyDescent="0.25">
      <c r="A4696" s="23" t="s">
        <v>1213</v>
      </c>
      <c r="B4696" s="23" t="s">
        <v>1213</v>
      </c>
      <c r="C4696" s="16" t="s">
        <v>1153</v>
      </c>
      <c r="D4696" s="16"/>
      <c r="E4696" s="217">
        <v>91666.67</v>
      </c>
      <c r="F4696" s="302">
        <f t="shared" si="145"/>
        <v>458333.30999999976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</row>
    <row r="4697" spans="1:26" ht="15.75" customHeight="1" x14ac:dyDescent="0.25">
      <c r="A4697" s="23" t="s">
        <v>1214</v>
      </c>
      <c r="B4697" s="23" t="s">
        <v>1214</v>
      </c>
      <c r="C4697" s="16" t="s">
        <v>1153</v>
      </c>
      <c r="D4697" s="16"/>
      <c r="E4697" s="217">
        <v>91666.67</v>
      </c>
      <c r="F4697" s="302">
        <f t="shared" si="145"/>
        <v>366666.63999999978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</row>
    <row r="4698" spans="1:26" ht="15.75" customHeight="1" x14ac:dyDescent="0.25">
      <c r="A4698" s="223">
        <v>44583</v>
      </c>
      <c r="B4698" s="223">
        <v>44583</v>
      </c>
      <c r="C4698" s="16" t="s">
        <v>1153</v>
      </c>
      <c r="D4698" s="16"/>
      <c r="E4698" s="224">
        <v>91666.67</v>
      </c>
      <c r="F4698" s="302">
        <f t="shared" si="145"/>
        <v>274999.9699999998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</row>
    <row r="4699" spans="1:26" ht="15.75" customHeight="1" x14ac:dyDescent="0.25">
      <c r="A4699" s="223">
        <v>44614</v>
      </c>
      <c r="B4699" s="223">
        <v>44614</v>
      </c>
      <c r="C4699" s="16" t="s">
        <v>1153</v>
      </c>
      <c r="D4699" s="16"/>
      <c r="E4699" s="224">
        <v>91666.67</v>
      </c>
      <c r="F4699" s="302">
        <f t="shared" si="145"/>
        <v>183333.29999999981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</row>
    <row r="4700" spans="1:26" ht="15.75" customHeight="1" x14ac:dyDescent="0.25">
      <c r="A4700" s="223">
        <v>44642</v>
      </c>
      <c r="B4700" s="223">
        <v>44642</v>
      </c>
      <c r="C4700" s="16" t="s">
        <v>1153</v>
      </c>
      <c r="D4700" s="16"/>
      <c r="E4700" s="224">
        <v>91666.67</v>
      </c>
      <c r="F4700" s="302">
        <f t="shared" si="145"/>
        <v>91666.629999999815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</row>
    <row r="4701" spans="1:26" ht="15.75" customHeight="1" x14ac:dyDescent="0.25">
      <c r="A4701" s="223">
        <v>44673</v>
      </c>
      <c r="B4701" s="223">
        <v>44673</v>
      </c>
      <c r="C4701" s="16" t="s">
        <v>1153</v>
      </c>
      <c r="D4701" s="16"/>
      <c r="E4701" s="224">
        <v>91666.67</v>
      </c>
      <c r="F4701" s="302">
        <f t="shared" si="145"/>
        <v>-4.0000000182772055E-2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</row>
    <row r="4702" spans="1:26" ht="15.75" customHeight="1" x14ac:dyDescent="0.25">
      <c r="A4702" s="40" t="s">
        <v>939</v>
      </c>
      <c r="B4702" s="40" t="s">
        <v>593</v>
      </c>
      <c r="C4702" s="81" t="s">
        <v>940</v>
      </c>
      <c r="D4702" s="43">
        <v>400000</v>
      </c>
      <c r="E4702" s="217"/>
      <c r="F4702" s="302">
        <f t="shared" si="145"/>
        <v>399999.95999999985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</row>
    <row r="4703" spans="1:26" ht="15.75" customHeight="1" x14ac:dyDescent="0.25">
      <c r="A4703" s="124" t="s">
        <v>939</v>
      </c>
      <c r="B4703" s="44" t="s">
        <v>761</v>
      </c>
      <c r="C4703" s="58" t="s">
        <v>2087</v>
      </c>
      <c r="D4703" s="43">
        <v>40000</v>
      </c>
      <c r="E4703" s="217"/>
      <c r="F4703" s="302">
        <f t="shared" si="145"/>
        <v>439999.95999999985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</row>
    <row r="4704" spans="1:26" ht="15.75" customHeight="1" x14ac:dyDescent="0.25">
      <c r="A4704" s="228">
        <v>44713</v>
      </c>
      <c r="B4704" s="228">
        <v>44713</v>
      </c>
      <c r="C4704" s="16" t="s">
        <v>1153</v>
      </c>
      <c r="D4704" s="16"/>
      <c r="E4704" s="224">
        <v>36666.67</v>
      </c>
      <c r="F4704" s="302">
        <f t="shared" si="145"/>
        <v>403333.28999999986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</row>
    <row r="4705" spans="1:26" ht="15.75" customHeight="1" x14ac:dyDescent="0.25">
      <c r="A4705" s="228">
        <v>44743</v>
      </c>
      <c r="B4705" s="228">
        <v>44743</v>
      </c>
      <c r="C4705" s="16" t="s">
        <v>1153</v>
      </c>
      <c r="D4705" s="16"/>
      <c r="E4705" s="318">
        <v>36666.67</v>
      </c>
      <c r="F4705" s="302">
        <f t="shared" si="145"/>
        <v>366666.61999999988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</row>
    <row r="4706" spans="1:26" ht="15.75" customHeight="1" x14ac:dyDescent="0.25">
      <c r="A4706" s="228">
        <v>44774</v>
      </c>
      <c r="B4706" s="228">
        <v>44774</v>
      </c>
      <c r="C4706" s="16" t="s">
        <v>1153</v>
      </c>
      <c r="D4706" s="16"/>
      <c r="E4706" s="230">
        <v>36666.67</v>
      </c>
      <c r="F4706" s="302">
        <f t="shared" si="145"/>
        <v>329999.9499999999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</row>
    <row r="4707" spans="1:26" ht="15.75" customHeight="1" x14ac:dyDescent="0.25">
      <c r="A4707" s="301" t="s">
        <v>1292</v>
      </c>
      <c r="B4707" s="319" t="s">
        <v>1292</v>
      </c>
      <c r="C4707" s="234" t="s">
        <v>1153</v>
      </c>
      <c r="D4707" s="16"/>
      <c r="E4707" s="230">
        <v>36666.67</v>
      </c>
      <c r="F4707" s="302">
        <f t="shared" si="145"/>
        <v>293333.27999999991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</row>
    <row r="4708" spans="1:26" ht="15.75" customHeight="1" x14ac:dyDescent="0.25">
      <c r="A4708" s="235">
        <v>44835</v>
      </c>
      <c r="B4708" s="236">
        <v>44835</v>
      </c>
      <c r="C4708" s="237" t="s">
        <v>1153</v>
      </c>
      <c r="D4708" s="16"/>
      <c r="E4708" s="230">
        <v>36666.67</v>
      </c>
      <c r="F4708" s="302">
        <f t="shared" si="145"/>
        <v>256666.60999999993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</row>
    <row r="4709" spans="1:26" ht="15.75" customHeight="1" x14ac:dyDescent="0.25">
      <c r="A4709" s="238">
        <v>44866</v>
      </c>
      <c r="B4709" s="238">
        <v>44866</v>
      </c>
      <c r="C4709" s="43" t="s">
        <v>1153</v>
      </c>
      <c r="D4709" s="16"/>
      <c r="E4709" s="230">
        <v>36666.67</v>
      </c>
      <c r="F4709" s="302">
        <f t="shared" si="145"/>
        <v>219999.93999999994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</row>
    <row r="4710" spans="1:26" ht="15.75" customHeight="1" x14ac:dyDescent="0.25">
      <c r="A4710" s="238">
        <v>44896</v>
      </c>
      <c r="B4710" s="238">
        <v>44896</v>
      </c>
      <c r="C4710" s="43" t="s">
        <v>1153</v>
      </c>
      <c r="D4710" s="16"/>
      <c r="E4710" s="230">
        <v>36666.67</v>
      </c>
      <c r="F4710" s="302">
        <f t="shared" si="145"/>
        <v>183333.26999999996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</row>
    <row r="4711" spans="1:26" ht="15.75" customHeight="1" x14ac:dyDescent="0.25">
      <c r="A4711" s="23"/>
      <c r="B4711" s="23"/>
      <c r="C4711" s="16"/>
      <c r="D4711" s="16"/>
      <c r="E4711" s="217"/>
      <c r="F4711" s="302">
        <f t="shared" si="145"/>
        <v>183333.26999999996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</row>
    <row r="4712" spans="1:26" ht="15.75" customHeight="1" x14ac:dyDescent="0.25">
      <c r="A4712" s="23"/>
      <c r="B4712" s="23"/>
      <c r="C4712" s="16"/>
      <c r="D4712" s="16"/>
      <c r="E4712" s="217"/>
      <c r="F4712" s="302">
        <f t="shared" si="145"/>
        <v>183333.26999999996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</row>
    <row r="4713" spans="1:26" ht="15.75" customHeight="1" x14ac:dyDescent="0.25">
      <c r="A4713" s="23"/>
      <c r="B4713" s="23"/>
      <c r="C4713" s="16"/>
      <c r="D4713" s="16"/>
      <c r="E4713" s="217"/>
      <c r="F4713" s="302">
        <f t="shared" si="145"/>
        <v>183333.26999999996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</row>
    <row r="4714" spans="1:26" ht="15.75" customHeight="1" x14ac:dyDescent="0.25">
      <c r="A4714" s="23"/>
      <c r="B4714" s="23"/>
      <c r="C4714" s="16"/>
      <c r="D4714" s="16"/>
      <c r="E4714" s="222" t="s">
        <v>12</v>
      </c>
      <c r="F4714" s="305">
        <f>F4713</f>
        <v>183333.26999999996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</row>
    <row r="4715" spans="1:26" ht="15.75" customHeight="1" x14ac:dyDescent="0.25">
      <c r="A4715" s="23"/>
      <c r="B4715" s="23"/>
      <c r="C4715" s="16"/>
      <c r="D4715" s="16"/>
      <c r="E4715" s="217"/>
      <c r="F4715" s="16"/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</row>
    <row r="4716" spans="1:26" ht="15.75" customHeight="1" x14ac:dyDescent="0.25">
      <c r="A4716" s="23"/>
      <c r="B4716" s="23"/>
      <c r="C4716" s="16"/>
      <c r="D4716" s="226"/>
      <c r="E4716" s="217"/>
      <c r="F4716" s="16"/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</row>
    <row r="4717" spans="1:26" ht="15.75" customHeight="1" x14ac:dyDescent="0.25">
      <c r="A4717" s="23"/>
      <c r="B4717" s="23"/>
      <c r="C4717" s="218" t="s">
        <v>1146</v>
      </c>
      <c r="D4717" s="157"/>
      <c r="E4717" s="217"/>
      <c r="F4717" s="16"/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</row>
    <row r="4718" spans="1:26" ht="15.75" customHeight="1" x14ac:dyDescent="0.25">
      <c r="A4718" s="219" t="s">
        <v>1147</v>
      </c>
      <c r="B4718" s="219" t="s">
        <v>385</v>
      </c>
      <c r="C4718" s="219" t="s">
        <v>384</v>
      </c>
      <c r="D4718" s="218" t="s">
        <v>1149</v>
      </c>
      <c r="E4718" s="222" t="s">
        <v>1353</v>
      </c>
      <c r="F4718" s="16"/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</row>
    <row r="4719" spans="1:26" ht="15.75" customHeight="1" x14ac:dyDescent="0.25">
      <c r="A4719" s="219" t="s">
        <v>549</v>
      </c>
      <c r="B4719" s="219" t="s">
        <v>550</v>
      </c>
      <c r="C4719" s="221" t="s">
        <v>551</v>
      </c>
      <c r="D4719" s="221" t="s">
        <v>552</v>
      </c>
      <c r="E4719" s="222" t="s">
        <v>553</v>
      </c>
      <c r="F4719" s="221" t="s">
        <v>554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</row>
    <row r="4720" spans="1:26" ht="15.75" customHeight="1" x14ac:dyDescent="0.25">
      <c r="A4720" s="231">
        <v>43831</v>
      </c>
      <c r="B4720" s="23"/>
      <c r="C4720" s="16" t="s">
        <v>766</v>
      </c>
      <c r="D4720" s="16"/>
      <c r="E4720" s="217"/>
      <c r="F4720" s="302">
        <v>0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</row>
    <row r="4721" spans="1:26" ht="15.75" customHeight="1" x14ac:dyDescent="0.25">
      <c r="A4721" s="44" t="s">
        <v>1207</v>
      </c>
      <c r="B4721" s="44" t="s">
        <v>1207</v>
      </c>
      <c r="C4721" s="16" t="s">
        <v>1153</v>
      </c>
      <c r="D4721" s="16"/>
      <c r="E4721" s="217">
        <v>30000</v>
      </c>
      <c r="F4721" s="302">
        <f t="shared" ref="F4721:F4741" si="146">F4720+D4721-E4721</f>
        <v>-30000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</row>
    <row r="4722" spans="1:26" ht="15.75" customHeight="1" x14ac:dyDescent="0.25">
      <c r="A4722" s="23" t="s">
        <v>1208</v>
      </c>
      <c r="B4722" s="23" t="s">
        <v>1208</v>
      </c>
      <c r="C4722" s="16" t="s">
        <v>1153</v>
      </c>
      <c r="D4722" s="16"/>
      <c r="E4722" s="217">
        <v>30000</v>
      </c>
      <c r="F4722" s="302">
        <f t="shared" si="146"/>
        <v>-60000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</row>
    <row r="4723" spans="1:26" ht="15.75" customHeight="1" x14ac:dyDescent="0.25">
      <c r="A4723" s="31" t="s">
        <v>653</v>
      </c>
      <c r="B4723" s="31" t="s">
        <v>596</v>
      </c>
      <c r="C4723" s="58" t="s">
        <v>384</v>
      </c>
      <c r="D4723" s="43">
        <v>1500000</v>
      </c>
      <c r="E4723" s="217"/>
      <c r="F4723" s="302">
        <f t="shared" si="146"/>
        <v>1440000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</row>
    <row r="4724" spans="1:26" ht="15.75" customHeight="1" x14ac:dyDescent="0.25">
      <c r="A4724" s="24" t="s">
        <v>653</v>
      </c>
      <c r="B4724" s="24" t="s">
        <v>761</v>
      </c>
      <c r="C4724" s="43" t="s">
        <v>2088</v>
      </c>
      <c r="D4724" s="43">
        <v>225000</v>
      </c>
      <c r="E4724" s="217"/>
      <c r="F4724" s="302">
        <f t="shared" si="146"/>
        <v>1665000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</row>
    <row r="4725" spans="1:26" ht="15.75" customHeight="1" x14ac:dyDescent="0.25">
      <c r="A4725" s="223">
        <v>44642</v>
      </c>
      <c r="B4725" s="223">
        <v>44642</v>
      </c>
      <c r="C4725" s="16" t="s">
        <v>1153</v>
      </c>
      <c r="D4725" s="16"/>
      <c r="E4725" s="230">
        <v>71875</v>
      </c>
      <c r="F4725" s="302">
        <f t="shared" si="146"/>
        <v>1593125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</row>
    <row r="4726" spans="1:26" ht="15.75" customHeight="1" x14ac:dyDescent="0.25">
      <c r="A4726" s="223">
        <v>44673</v>
      </c>
      <c r="B4726" s="223">
        <v>44673</v>
      </c>
      <c r="C4726" s="16" t="s">
        <v>1153</v>
      </c>
      <c r="D4726" s="16"/>
      <c r="E4726" s="230">
        <v>71875</v>
      </c>
      <c r="F4726" s="302">
        <f t="shared" si="146"/>
        <v>1521250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</row>
    <row r="4727" spans="1:26" ht="15.75" customHeight="1" x14ac:dyDescent="0.25">
      <c r="A4727" s="228">
        <v>44682</v>
      </c>
      <c r="B4727" s="228">
        <v>44682</v>
      </c>
      <c r="C4727" s="16" t="s">
        <v>1153</v>
      </c>
      <c r="D4727" s="16"/>
      <c r="E4727" s="224">
        <v>71875</v>
      </c>
      <c r="F4727" s="302">
        <f t="shared" si="146"/>
        <v>1449375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</row>
    <row r="4728" spans="1:26" ht="15.75" customHeight="1" x14ac:dyDescent="0.25">
      <c r="A4728" s="228">
        <v>44713</v>
      </c>
      <c r="B4728" s="228">
        <v>44713</v>
      </c>
      <c r="C4728" s="16" t="s">
        <v>1153</v>
      </c>
      <c r="D4728" s="16"/>
      <c r="E4728" s="224">
        <v>71875</v>
      </c>
      <c r="F4728" s="302">
        <f t="shared" si="146"/>
        <v>1377500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</row>
    <row r="4729" spans="1:26" ht="15.75" customHeight="1" x14ac:dyDescent="0.25">
      <c r="A4729" s="228">
        <v>44743</v>
      </c>
      <c r="B4729" s="228">
        <v>44743</v>
      </c>
      <c r="C4729" s="16" t="s">
        <v>1153</v>
      </c>
      <c r="D4729" s="16"/>
      <c r="E4729" s="224">
        <v>71875</v>
      </c>
      <c r="F4729" s="302">
        <f t="shared" si="146"/>
        <v>1305625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</row>
    <row r="4730" spans="1:26" ht="15.75" customHeight="1" x14ac:dyDescent="0.25">
      <c r="A4730" s="250">
        <v>44774</v>
      </c>
      <c r="B4730" s="250">
        <v>44774</v>
      </c>
      <c r="C4730" s="16" t="s">
        <v>1153</v>
      </c>
      <c r="D4730" s="16"/>
      <c r="E4730" s="224">
        <v>71875</v>
      </c>
      <c r="F4730" s="302">
        <f t="shared" si="146"/>
        <v>1233750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</row>
    <row r="4731" spans="1:26" ht="15.75" customHeight="1" x14ac:dyDescent="0.25">
      <c r="A4731" s="251">
        <v>44826</v>
      </c>
      <c r="B4731" s="251">
        <v>44826</v>
      </c>
      <c r="C4731" s="16" t="s">
        <v>1153</v>
      </c>
      <c r="D4731" s="16"/>
      <c r="E4731" s="224">
        <v>71875</v>
      </c>
      <c r="F4731" s="302">
        <f t="shared" si="146"/>
        <v>1161875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</row>
    <row r="4732" spans="1:26" ht="15.75" customHeight="1" x14ac:dyDescent="0.25">
      <c r="A4732" s="251">
        <v>44856</v>
      </c>
      <c r="B4732" s="251">
        <v>44856</v>
      </c>
      <c r="C4732" s="16" t="s">
        <v>1153</v>
      </c>
      <c r="D4732" s="16"/>
      <c r="E4732" s="224">
        <v>71875</v>
      </c>
      <c r="F4732" s="302">
        <f t="shared" si="146"/>
        <v>1090000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</row>
    <row r="4733" spans="1:26" ht="15.75" customHeight="1" x14ac:dyDescent="0.25">
      <c r="A4733" s="251">
        <v>44887</v>
      </c>
      <c r="B4733" s="251">
        <v>44887</v>
      </c>
      <c r="C4733" s="16" t="s">
        <v>1153</v>
      </c>
      <c r="D4733" s="16"/>
      <c r="E4733" s="224">
        <v>71875</v>
      </c>
      <c r="F4733" s="302">
        <f t="shared" si="146"/>
        <v>1018125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</row>
    <row r="4734" spans="1:26" ht="15.75" customHeight="1" x14ac:dyDescent="0.25">
      <c r="A4734" s="251">
        <v>44917</v>
      </c>
      <c r="B4734" s="251">
        <v>44917</v>
      </c>
      <c r="C4734" s="16" t="s">
        <v>1153</v>
      </c>
      <c r="D4734" s="16"/>
      <c r="E4734" s="224">
        <v>71875</v>
      </c>
      <c r="F4734" s="302">
        <f t="shared" si="146"/>
        <v>946250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</row>
    <row r="4735" spans="1:26" ht="15.75" customHeight="1" x14ac:dyDescent="0.25">
      <c r="A4735" s="228"/>
      <c r="B4735" s="228"/>
      <c r="C4735" s="16"/>
      <c r="D4735" s="16"/>
      <c r="E4735" s="217"/>
      <c r="F4735" s="302">
        <f t="shared" si="146"/>
        <v>946250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</row>
    <row r="4736" spans="1:26" ht="15.75" customHeight="1" x14ac:dyDescent="0.25">
      <c r="A4736" s="228"/>
      <c r="B4736" s="228"/>
      <c r="C4736" s="16"/>
      <c r="D4736" s="16"/>
      <c r="E4736" s="217"/>
      <c r="F4736" s="302">
        <f t="shared" si="146"/>
        <v>946250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</row>
    <row r="4737" spans="1:26" ht="15.75" customHeight="1" x14ac:dyDescent="0.25">
      <c r="A4737" s="228"/>
      <c r="B4737" s="228"/>
      <c r="C4737" s="16"/>
      <c r="D4737" s="16"/>
      <c r="E4737" s="217"/>
      <c r="F4737" s="302">
        <f t="shared" si="146"/>
        <v>946250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</row>
    <row r="4738" spans="1:26" ht="15.75" customHeight="1" x14ac:dyDescent="0.25">
      <c r="A4738" s="228"/>
      <c r="B4738" s="228"/>
      <c r="C4738" s="16"/>
      <c r="D4738" s="16"/>
      <c r="E4738" s="217"/>
      <c r="F4738" s="302">
        <f t="shared" si="146"/>
        <v>946250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</row>
    <row r="4739" spans="1:26" ht="15.75" customHeight="1" x14ac:dyDescent="0.25">
      <c r="A4739" s="228"/>
      <c r="B4739" s="228"/>
      <c r="C4739" s="16"/>
      <c r="D4739" s="16"/>
      <c r="E4739" s="217"/>
      <c r="F4739" s="302">
        <f t="shared" si="146"/>
        <v>946250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</row>
    <row r="4740" spans="1:26" ht="15.75" customHeight="1" x14ac:dyDescent="0.25">
      <c r="A4740" s="228"/>
      <c r="B4740" s="228"/>
      <c r="C4740" s="16"/>
      <c r="D4740" s="16"/>
      <c r="E4740" s="217"/>
      <c r="F4740" s="302">
        <f t="shared" si="146"/>
        <v>946250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</row>
    <row r="4741" spans="1:26" ht="15.75" customHeight="1" x14ac:dyDescent="0.25">
      <c r="A4741" s="263"/>
      <c r="B4741" s="263"/>
      <c r="C4741" s="226"/>
      <c r="D4741" s="16"/>
      <c r="E4741" s="217"/>
      <c r="F4741" s="302">
        <f t="shared" si="146"/>
        <v>946250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</row>
    <row r="4742" spans="1:26" ht="15.75" customHeight="1" x14ac:dyDescent="0.25">
      <c r="A4742" s="263"/>
      <c r="B4742" s="263"/>
      <c r="C4742" s="226"/>
      <c r="D4742" s="16"/>
      <c r="E4742" s="222" t="s">
        <v>12</v>
      </c>
      <c r="F4742" s="305">
        <f>F4741</f>
        <v>946250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</row>
    <row r="4743" spans="1:26" ht="15.75" customHeight="1" x14ac:dyDescent="0.25">
      <c r="A4743" s="23"/>
      <c r="B4743" s="23"/>
      <c r="C4743" s="16"/>
      <c r="D4743" s="16"/>
      <c r="E4743" s="217"/>
      <c r="F4743" s="16"/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</row>
    <row r="4744" spans="1:26" ht="15.75" customHeight="1" x14ac:dyDescent="0.25">
      <c r="A4744" s="23"/>
      <c r="B4744" s="23"/>
      <c r="C4744" s="16"/>
      <c r="D4744" s="226"/>
      <c r="E4744" s="217"/>
      <c r="F4744" s="16"/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</row>
    <row r="4745" spans="1:26" ht="15.75" customHeight="1" x14ac:dyDescent="0.25">
      <c r="A4745" s="23"/>
      <c r="B4745" s="23"/>
      <c r="C4745" s="218" t="s">
        <v>1146</v>
      </c>
      <c r="D4745" s="157"/>
      <c r="E4745" s="217"/>
      <c r="F4745" s="16"/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</row>
    <row r="4746" spans="1:26" ht="15.75" customHeight="1" x14ac:dyDescent="0.25">
      <c r="A4746" s="219" t="s">
        <v>1147</v>
      </c>
      <c r="B4746" s="219" t="s">
        <v>197</v>
      </c>
      <c r="C4746" s="219" t="s">
        <v>195</v>
      </c>
      <c r="D4746" s="218" t="s">
        <v>1149</v>
      </c>
      <c r="E4746" s="222" t="s">
        <v>1353</v>
      </c>
      <c r="F4746" s="16"/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</row>
    <row r="4747" spans="1:26" ht="15.75" customHeight="1" x14ac:dyDescent="0.25">
      <c r="A4747" s="219" t="s">
        <v>549</v>
      </c>
      <c r="B4747" s="219" t="s">
        <v>550</v>
      </c>
      <c r="C4747" s="221" t="s">
        <v>551</v>
      </c>
      <c r="D4747" s="221" t="s">
        <v>552</v>
      </c>
      <c r="E4747" s="222" t="s">
        <v>553</v>
      </c>
      <c r="F4747" s="221" t="s">
        <v>554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</row>
    <row r="4748" spans="1:26" ht="15.75" customHeight="1" x14ac:dyDescent="0.25">
      <c r="A4748" s="231">
        <v>43831</v>
      </c>
      <c r="B4748" s="23"/>
      <c r="C4748" s="16" t="s">
        <v>766</v>
      </c>
      <c r="D4748" s="16"/>
      <c r="E4748" s="222"/>
      <c r="F4748" s="302">
        <v>0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</row>
    <row r="4749" spans="1:26" ht="15.75" customHeight="1" x14ac:dyDescent="0.25">
      <c r="A4749" s="44" t="s">
        <v>2089</v>
      </c>
      <c r="B4749" s="44" t="s">
        <v>593</v>
      </c>
      <c r="C4749" s="52" t="s">
        <v>807</v>
      </c>
      <c r="D4749" s="302">
        <v>170000</v>
      </c>
      <c r="E4749" s="217"/>
      <c r="F4749" s="302">
        <f t="shared" ref="F4749:F4782" si="147">F4748+D4749-E4749</f>
        <v>170000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</row>
    <row r="4750" spans="1:26" ht="15.75" customHeight="1" x14ac:dyDescent="0.25">
      <c r="A4750" s="23" t="s">
        <v>2090</v>
      </c>
      <c r="B4750" s="44" t="s">
        <v>761</v>
      </c>
      <c r="C4750" s="52" t="s">
        <v>2091</v>
      </c>
      <c r="D4750" s="302">
        <v>17000</v>
      </c>
      <c r="E4750" s="217"/>
      <c r="F4750" s="302">
        <f t="shared" si="147"/>
        <v>187000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</row>
    <row r="4751" spans="1:26" ht="15.75" customHeight="1" x14ac:dyDescent="0.25">
      <c r="A4751" s="44" t="s">
        <v>1208</v>
      </c>
      <c r="B4751" s="44" t="s">
        <v>1208</v>
      </c>
      <c r="C4751" s="16" t="s">
        <v>1153</v>
      </c>
      <c r="D4751" s="16"/>
      <c r="E4751" s="217">
        <v>14500</v>
      </c>
      <c r="F4751" s="302">
        <f t="shared" si="147"/>
        <v>172500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</row>
    <row r="4752" spans="1:26" ht="15.75" customHeight="1" x14ac:dyDescent="0.25">
      <c r="A4752" s="23" t="s">
        <v>1209</v>
      </c>
      <c r="B4752" s="23" t="s">
        <v>1209</v>
      </c>
      <c r="C4752" s="16" t="s">
        <v>1153</v>
      </c>
      <c r="D4752" s="16"/>
      <c r="E4752" s="217">
        <v>14500</v>
      </c>
      <c r="F4752" s="302">
        <f t="shared" si="147"/>
        <v>158000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</row>
    <row r="4753" spans="1:26" ht="15.75" customHeight="1" x14ac:dyDescent="0.25">
      <c r="A4753" s="23" t="s">
        <v>1210</v>
      </c>
      <c r="B4753" s="23" t="s">
        <v>1210</v>
      </c>
      <c r="C4753" s="16" t="s">
        <v>1153</v>
      </c>
      <c r="D4753" s="226"/>
      <c r="E4753" s="217">
        <v>14500</v>
      </c>
      <c r="F4753" s="302">
        <f t="shared" si="147"/>
        <v>143500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</row>
    <row r="4754" spans="1:26" ht="15.75" customHeight="1" x14ac:dyDescent="0.25">
      <c r="A4754" s="23" t="s">
        <v>1211</v>
      </c>
      <c r="B4754" s="23" t="s">
        <v>1211</v>
      </c>
      <c r="C4754" s="16" t="s">
        <v>1153</v>
      </c>
      <c r="D4754" s="157"/>
      <c r="E4754" s="217">
        <v>14500</v>
      </c>
      <c r="F4754" s="302">
        <f t="shared" si="147"/>
        <v>129000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</row>
    <row r="4755" spans="1:26" ht="15.75" customHeight="1" x14ac:dyDescent="0.25">
      <c r="A4755" s="44" t="s">
        <v>2092</v>
      </c>
      <c r="B4755" s="44" t="s">
        <v>593</v>
      </c>
      <c r="C4755" s="52" t="s">
        <v>2093</v>
      </c>
      <c r="D4755" s="16">
        <v>70000</v>
      </c>
      <c r="E4755" s="217"/>
      <c r="F4755" s="302">
        <f t="shared" si="147"/>
        <v>199000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</row>
    <row r="4756" spans="1:26" ht="15.75" customHeight="1" x14ac:dyDescent="0.25">
      <c r="A4756" s="23" t="s">
        <v>2092</v>
      </c>
      <c r="B4756" s="44" t="s">
        <v>761</v>
      </c>
      <c r="C4756" s="52" t="s">
        <v>2091</v>
      </c>
      <c r="D4756" s="16">
        <v>7000</v>
      </c>
      <c r="E4756" s="217"/>
      <c r="F4756" s="302">
        <f t="shared" si="147"/>
        <v>206000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</row>
    <row r="4757" spans="1:26" ht="15.75" customHeight="1" x14ac:dyDescent="0.25">
      <c r="A4757" s="23" t="s">
        <v>1212</v>
      </c>
      <c r="B4757" s="23" t="s">
        <v>1212</v>
      </c>
      <c r="C4757" s="16" t="s">
        <v>1153</v>
      </c>
      <c r="D4757" s="16"/>
      <c r="E4757" s="217">
        <v>14500</v>
      </c>
      <c r="F4757" s="302">
        <f t="shared" si="147"/>
        <v>191500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</row>
    <row r="4758" spans="1:26" ht="15.75" customHeight="1" x14ac:dyDescent="0.25">
      <c r="A4758" s="23" t="s">
        <v>1213</v>
      </c>
      <c r="B4758" s="23" t="s">
        <v>1213</v>
      </c>
      <c r="C4758" s="16" t="s">
        <v>1153</v>
      </c>
      <c r="D4758" s="226"/>
      <c r="E4758" s="217">
        <v>14500</v>
      </c>
      <c r="F4758" s="302">
        <f t="shared" si="147"/>
        <v>177000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</row>
    <row r="4759" spans="1:26" ht="15.75" customHeight="1" x14ac:dyDescent="0.25">
      <c r="A4759" s="23" t="s">
        <v>1214</v>
      </c>
      <c r="B4759" s="23" t="s">
        <v>1214</v>
      </c>
      <c r="C4759" s="16" t="s">
        <v>1153</v>
      </c>
      <c r="D4759" s="157"/>
      <c r="E4759" s="217">
        <v>14500</v>
      </c>
      <c r="F4759" s="302">
        <f t="shared" si="147"/>
        <v>162500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</row>
    <row r="4760" spans="1:26" ht="15.75" customHeight="1" x14ac:dyDescent="0.25">
      <c r="A4760" s="241">
        <v>44806</v>
      </c>
      <c r="B4760" s="31" t="s">
        <v>593</v>
      </c>
      <c r="C4760" s="58" t="s">
        <v>807</v>
      </c>
      <c r="D4760" s="43">
        <v>21000</v>
      </c>
      <c r="E4760" s="217"/>
      <c r="F4760" s="302">
        <f t="shared" si="147"/>
        <v>183500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</row>
    <row r="4761" spans="1:26" ht="15.75" customHeight="1" x14ac:dyDescent="0.25">
      <c r="A4761" s="241">
        <v>44806</v>
      </c>
      <c r="B4761" s="44" t="s">
        <v>761</v>
      </c>
      <c r="C4761" s="52" t="s">
        <v>2091</v>
      </c>
      <c r="D4761" s="43">
        <v>2100</v>
      </c>
      <c r="E4761" s="217"/>
      <c r="F4761" s="302">
        <f t="shared" si="147"/>
        <v>185600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</row>
    <row r="4762" spans="1:26" ht="15.75" customHeight="1" x14ac:dyDescent="0.25">
      <c r="A4762" s="223">
        <v>44583</v>
      </c>
      <c r="B4762" s="223">
        <v>44583</v>
      </c>
      <c r="C4762" s="16" t="s">
        <v>1153</v>
      </c>
      <c r="D4762" s="16"/>
      <c r="E4762" s="230">
        <v>15400</v>
      </c>
      <c r="F4762" s="302">
        <f t="shared" si="147"/>
        <v>170200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</row>
    <row r="4763" spans="1:26" ht="15.75" customHeight="1" x14ac:dyDescent="0.25">
      <c r="A4763" s="223">
        <v>44614</v>
      </c>
      <c r="B4763" s="223">
        <v>44614</v>
      </c>
      <c r="C4763" s="16" t="s">
        <v>1153</v>
      </c>
      <c r="D4763" s="16"/>
      <c r="E4763" s="230">
        <v>15400</v>
      </c>
      <c r="F4763" s="302">
        <f t="shared" si="147"/>
        <v>154800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</row>
    <row r="4764" spans="1:26" ht="15.75" customHeight="1" x14ac:dyDescent="0.25">
      <c r="A4764" s="223">
        <v>44642</v>
      </c>
      <c r="B4764" s="223">
        <v>44642</v>
      </c>
      <c r="C4764" s="16" t="s">
        <v>1153</v>
      </c>
      <c r="D4764" s="16"/>
      <c r="E4764" s="230">
        <v>15400</v>
      </c>
      <c r="F4764" s="302">
        <f t="shared" si="147"/>
        <v>139400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</row>
    <row r="4765" spans="1:26" ht="15.75" customHeight="1" x14ac:dyDescent="0.25">
      <c r="A4765" s="223">
        <v>44673</v>
      </c>
      <c r="B4765" s="223">
        <v>44673</v>
      </c>
      <c r="C4765" s="16" t="s">
        <v>1153</v>
      </c>
      <c r="D4765" s="16"/>
      <c r="E4765" s="230">
        <v>15400</v>
      </c>
      <c r="F4765" s="302">
        <f t="shared" si="147"/>
        <v>124000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</row>
    <row r="4766" spans="1:26" ht="15.75" customHeight="1" x14ac:dyDescent="0.25">
      <c r="A4766" s="124" t="s">
        <v>677</v>
      </c>
      <c r="B4766" s="40" t="s">
        <v>593</v>
      </c>
      <c r="C4766" s="58" t="s">
        <v>807</v>
      </c>
      <c r="D4766" s="43">
        <v>230000</v>
      </c>
      <c r="E4766" s="217"/>
      <c r="F4766" s="302">
        <f t="shared" si="147"/>
        <v>354000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</row>
    <row r="4767" spans="1:26" ht="15.75" customHeight="1" x14ac:dyDescent="0.25">
      <c r="A4767" s="124" t="s">
        <v>677</v>
      </c>
      <c r="B4767" s="44" t="s">
        <v>761</v>
      </c>
      <c r="C4767" s="58" t="s">
        <v>2094</v>
      </c>
      <c r="D4767" s="43">
        <v>23000</v>
      </c>
      <c r="E4767" s="217"/>
      <c r="F4767" s="302">
        <f t="shared" si="147"/>
        <v>377000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</row>
    <row r="4768" spans="1:26" ht="15.75" customHeight="1" x14ac:dyDescent="0.25">
      <c r="A4768" s="228">
        <v>44682</v>
      </c>
      <c r="B4768" s="228">
        <v>44682</v>
      </c>
      <c r="C4768" s="16" t="s">
        <v>1153</v>
      </c>
      <c r="D4768" s="16"/>
      <c r="E4768" s="224">
        <v>15400</v>
      </c>
      <c r="F4768" s="302">
        <f t="shared" si="147"/>
        <v>361600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</row>
    <row r="4769" spans="1:26" ht="15.75" customHeight="1" x14ac:dyDescent="0.25">
      <c r="A4769" s="228">
        <v>44713</v>
      </c>
      <c r="B4769" s="228">
        <v>44713</v>
      </c>
      <c r="C4769" s="16" t="s">
        <v>1153</v>
      </c>
      <c r="D4769" s="16"/>
      <c r="E4769" s="224">
        <v>21083.33</v>
      </c>
      <c r="F4769" s="302">
        <f t="shared" si="147"/>
        <v>340516.67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</row>
    <row r="4770" spans="1:26" ht="15.75" customHeight="1" x14ac:dyDescent="0.25">
      <c r="A4770" s="228">
        <v>44743</v>
      </c>
      <c r="B4770" s="228">
        <v>44743</v>
      </c>
      <c r="C4770" s="16" t="s">
        <v>1153</v>
      </c>
      <c r="D4770" s="16"/>
      <c r="E4770" s="224">
        <v>21083.33</v>
      </c>
      <c r="F4770" s="302">
        <f t="shared" si="147"/>
        <v>319433.33999999997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</row>
    <row r="4771" spans="1:26" ht="15.75" customHeight="1" x14ac:dyDescent="0.25">
      <c r="A4771" s="250">
        <v>44774</v>
      </c>
      <c r="B4771" s="250">
        <v>44774</v>
      </c>
      <c r="C4771" s="16" t="s">
        <v>1153</v>
      </c>
      <c r="D4771" s="16"/>
      <c r="E4771" s="224">
        <v>21083.33</v>
      </c>
      <c r="F4771" s="302">
        <f t="shared" si="147"/>
        <v>298350.00999999995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</row>
    <row r="4772" spans="1:26" ht="15.75" customHeight="1" x14ac:dyDescent="0.25">
      <c r="A4772" s="251">
        <v>45191</v>
      </c>
      <c r="B4772" s="320">
        <v>45191</v>
      </c>
      <c r="C4772" s="16" t="s">
        <v>1153</v>
      </c>
      <c r="D4772" s="16"/>
      <c r="E4772" s="224">
        <v>21083.33</v>
      </c>
      <c r="F4772" s="302">
        <f t="shared" si="147"/>
        <v>277266.67999999993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</row>
    <row r="4773" spans="1:26" ht="15.75" customHeight="1" x14ac:dyDescent="0.25">
      <c r="A4773" s="251">
        <v>45221</v>
      </c>
      <c r="B4773" s="320">
        <v>45221</v>
      </c>
      <c r="C4773" s="16" t="s">
        <v>1153</v>
      </c>
      <c r="D4773" s="16"/>
      <c r="E4773" s="224">
        <v>21083.33</v>
      </c>
      <c r="F4773" s="302">
        <f t="shared" si="147"/>
        <v>256183.34999999992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</row>
    <row r="4774" spans="1:26" ht="15.75" customHeight="1" x14ac:dyDescent="0.25">
      <c r="A4774" s="251">
        <v>45252</v>
      </c>
      <c r="B4774" s="320">
        <v>45252</v>
      </c>
      <c r="C4774" s="16" t="s">
        <v>1153</v>
      </c>
      <c r="D4774" s="16"/>
      <c r="E4774" s="224">
        <v>21083.33</v>
      </c>
      <c r="F4774" s="302">
        <f t="shared" si="147"/>
        <v>235100.0199999999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</row>
    <row r="4775" spans="1:26" ht="15.75" customHeight="1" x14ac:dyDescent="0.25">
      <c r="A4775" s="251">
        <v>45282</v>
      </c>
      <c r="B4775" s="320">
        <v>45282</v>
      </c>
      <c r="C4775" s="16" t="s">
        <v>1153</v>
      </c>
      <c r="D4775" s="16"/>
      <c r="E4775" s="224">
        <v>21083.33</v>
      </c>
      <c r="F4775" s="302">
        <f t="shared" si="147"/>
        <v>214016.68999999989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</row>
    <row r="4776" spans="1:26" ht="15.75" customHeight="1" x14ac:dyDescent="0.25">
      <c r="A4776" s="228"/>
      <c r="B4776" s="228"/>
      <c r="C4776" s="16"/>
      <c r="D4776" s="16"/>
      <c r="E4776" s="217"/>
      <c r="F4776" s="302">
        <f t="shared" si="147"/>
        <v>214016.68999999989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</row>
    <row r="4777" spans="1:26" ht="15.75" customHeight="1" x14ac:dyDescent="0.25">
      <c r="A4777" s="228"/>
      <c r="B4777" s="228"/>
      <c r="C4777" s="16"/>
      <c r="D4777" s="16"/>
      <c r="E4777" s="217"/>
      <c r="F4777" s="302">
        <f t="shared" si="147"/>
        <v>214016.68999999989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</row>
    <row r="4778" spans="1:26" ht="15.75" customHeight="1" x14ac:dyDescent="0.25">
      <c r="A4778" s="228"/>
      <c r="B4778" s="228"/>
      <c r="C4778" s="16"/>
      <c r="D4778" s="16"/>
      <c r="E4778" s="217"/>
      <c r="F4778" s="302">
        <f t="shared" si="147"/>
        <v>214016.68999999989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</row>
    <row r="4779" spans="1:26" ht="15.75" customHeight="1" x14ac:dyDescent="0.25">
      <c r="A4779" s="228"/>
      <c r="B4779" s="228"/>
      <c r="C4779" s="16"/>
      <c r="D4779" s="16"/>
      <c r="E4779" s="217"/>
      <c r="F4779" s="302">
        <f t="shared" si="147"/>
        <v>214016.68999999989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</row>
    <row r="4780" spans="1:26" ht="15.75" customHeight="1" x14ac:dyDescent="0.25">
      <c r="A4780" s="228"/>
      <c r="B4780" s="228"/>
      <c r="C4780" s="16"/>
      <c r="D4780" s="16"/>
      <c r="E4780" s="217"/>
      <c r="F4780" s="302">
        <f t="shared" si="147"/>
        <v>214016.68999999989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</row>
    <row r="4781" spans="1:26" ht="15.75" customHeight="1" x14ac:dyDescent="0.25">
      <c r="A4781" s="228"/>
      <c r="B4781" s="228"/>
      <c r="C4781" s="16"/>
      <c r="D4781" s="16"/>
      <c r="E4781" s="217"/>
      <c r="F4781" s="302">
        <f t="shared" si="147"/>
        <v>214016.68999999989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</row>
    <row r="4782" spans="1:26" ht="15.75" customHeight="1" x14ac:dyDescent="0.25">
      <c r="A4782" s="263"/>
      <c r="B4782" s="263"/>
      <c r="C4782" s="226"/>
      <c r="D4782" s="16"/>
      <c r="E4782" s="217"/>
      <c r="F4782" s="302">
        <f t="shared" si="147"/>
        <v>214016.68999999989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</row>
    <row r="4783" spans="1:26" ht="15.75" customHeight="1" x14ac:dyDescent="0.25">
      <c r="A4783" s="263"/>
      <c r="B4783" s="263"/>
      <c r="C4783" s="226"/>
      <c r="D4783" s="16"/>
      <c r="E4783" s="222" t="s">
        <v>12</v>
      </c>
      <c r="F4783" s="305">
        <f>F4782</f>
        <v>214016.68999999989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</row>
    <row r="4784" spans="1:26" ht="15.75" customHeight="1" x14ac:dyDescent="0.25">
      <c r="A4784" s="263"/>
      <c r="B4784" s="263"/>
      <c r="C4784" s="226"/>
      <c r="D4784" s="16"/>
      <c r="E4784" s="217"/>
      <c r="F4784" s="16"/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</row>
    <row r="4785" spans="1:26" ht="15.75" customHeight="1" x14ac:dyDescent="0.25">
      <c r="A4785" s="23"/>
      <c r="B4785" s="23"/>
      <c r="C4785" s="16"/>
      <c r="D4785" s="226"/>
      <c r="E4785" s="217"/>
      <c r="F4785" s="16"/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</row>
    <row r="4786" spans="1:26" ht="15.75" customHeight="1" x14ac:dyDescent="0.25">
      <c r="A4786" s="23"/>
      <c r="B4786" s="23"/>
      <c r="C4786" s="218" t="s">
        <v>1146</v>
      </c>
      <c r="D4786" s="157"/>
      <c r="E4786" s="217"/>
      <c r="F4786" s="16"/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</row>
    <row r="4787" spans="1:26" ht="15.75" customHeight="1" x14ac:dyDescent="0.25">
      <c r="A4787" s="219" t="s">
        <v>1147</v>
      </c>
      <c r="B4787" s="219" t="s">
        <v>293</v>
      </c>
      <c r="C4787" s="219" t="s">
        <v>291</v>
      </c>
      <c r="D4787" s="218" t="s">
        <v>1149</v>
      </c>
      <c r="E4787" s="222" t="s">
        <v>1353</v>
      </c>
      <c r="F4787" s="16"/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</row>
    <row r="4788" spans="1:26" ht="15.75" customHeight="1" x14ac:dyDescent="0.25">
      <c r="A4788" s="219" t="s">
        <v>549</v>
      </c>
      <c r="B4788" s="219" t="s">
        <v>550</v>
      </c>
      <c r="C4788" s="221" t="s">
        <v>551</v>
      </c>
      <c r="D4788" s="221" t="s">
        <v>552</v>
      </c>
      <c r="E4788" s="222" t="s">
        <v>553</v>
      </c>
      <c r="F4788" s="221" t="s">
        <v>554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</row>
    <row r="4789" spans="1:26" ht="15.75" customHeight="1" x14ac:dyDescent="0.25">
      <c r="A4789" s="231">
        <v>43831</v>
      </c>
      <c r="B4789" s="23"/>
      <c r="C4789" s="16" t="s">
        <v>766</v>
      </c>
      <c r="D4789" s="16"/>
      <c r="E4789" s="217"/>
      <c r="F4789" s="302">
        <v>0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</row>
    <row r="4790" spans="1:26" ht="15.75" customHeight="1" x14ac:dyDescent="0.25">
      <c r="A4790" s="44" t="s">
        <v>1798</v>
      </c>
      <c r="B4790" s="44" t="s">
        <v>596</v>
      </c>
      <c r="C4790" s="52" t="s">
        <v>2095</v>
      </c>
      <c r="D4790" s="302">
        <v>50000</v>
      </c>
      <c r="E4790" s="217"/>
      <c r="F4790" s="302">
        <f t="shared" ref="F4790:F4800" si="148">F4789+D4790-E4790</f>
        <v>50000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</row>
    <row r="4791" spans="1:26" ht="15.75" customHeight="1" x14ac:dyDescent="0.25">
      <c r="A4791" s="23" t="s">
        <v>1798</v>
      </c>
      <c r="B4791" s="44" t="s">
        <v>761</v>
      </c>
      <c r="C4791" s="52" t="s">
        <v>2096</v>
      </c>
      <c r="D4791" s="302">
        <v>5000</v>
      </c>
      <c r="E4791" s="217"/>
      <c r="F4791" s="302">
        <f t="shared" si="148"/>
        <v>55000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</row>
    <row r="4792" spans="1:26" ht="15.75" customHeight="1" x14ac:dyDescent="0.25">
      <c r="A4792" s="44" t="s">
        <v>1208</v>
      </c>
      <c r="B4792" s="44" t="s">
        <v>1208</v>
      </c>
      <c r="C4792" s="16" t="s">
        <v>1153</v>
      </c>
      <c r="D4792" s="16"/>
      <c r="E4792" s="217">
        <v>9166.67</v>
      </c>
      <c r="F4792" s="302">
        <f t="shared" si="148"/>
        <v>45833.33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</row>
    <row r="4793" spans="1:26" ht="15.75" customHeight="1" x14ac:dyDescent="0.25">
      <c r="A4793" s="23" t="s">
        <v>1209</v>
      </c>
      <c r="B4793" s="23" t="s">
        <v>1209</v>
      </c>
      <c r="C4793" s="16" t="s">
        <v>1153</v>
      </c>
      <c r="D4793" s="16"/>
      <c r="E4793" s="217">
        <v>9166.67</v>
      </c>
      <c r="F4793" s="302">
        <f t="shared" si="148"/>
        <v>36666.660000000003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</row>
    <row r="4794" spans="1:26" ht="15.75" customHeight="1" x14ac:dyDescent="0.25">
      <c r="A4794" s="23" t="s">
        <v>1210</v>
      </c>
      <c r="B4794" s="23" t="s">
        <v>1210</v>
      </c>
      <c r="C4794" s="16" t="s">
        <v>1153</v>
      </c>
      <c r="D4794" s="157"/>
      <c r="E4794" s="217">
        <v>9166.67</v>
      </c>
      <c r="F4794" s="302">
        <f t="shared" si="148"/>
        <v>27499.990000000005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</row>
    <row r="4795" spans="1:26" ht="15.75" customHeight="1" x14ac:dyDescent="0.25">
      <c r="A4795" s="24" t="s">
        <v>1211</v>
      </c>
      <c r="B4795" s="24" t="s">
        <v>1211</v>
      </c>
      <c r="C4795" s="16" t="s">
        <v>1153</v>
      </c>
      <c r="D4795" s="16"/>
      <c r="E4795" s="217">
        <v>9166.67</v>
      </c>
      <c r="F4795" s="302">
        <f t="shared" si="148"/>
        <v>18333.320000000007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</row>
    <row r="4796" spans="1:26" ht="15.75" customHeight="1" x14ac:dyDescent="0.25">
      <c r="A4796" s="44" t="s">
        <v>1981</v>
      </c>
      <c r="B4796" s="44" t="s">
        <v>596</v>
      </c>
      <c r="C4796" s="52" t="s">
        <v>2097</v>
      </c>
      <c r="D4796" s="16">
        <v>9166.67</v>
      </c>
      <c r="E4796" s="157"/>
      <c r="F4796" s="302">
        <f t="shared" si="148"/>
        <v>27499.990000000005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</row>
    <row r="4797" spans="1:26" ht="15.75" customHeight="1" x14ac:dyDescent="0.25">
      <c r="A4797" s="23" t="s">
        <v>1212</v>
      </c>
      <c r="B4797" s="23" t="s">
        <v>1212</v>
      </c>
      <c r="C4797" s="16" t="s">
        <v>1153</v>
      </c>
      <c r="D4797" s="16"/>
      <c r="E4797" s="217">
        <v>9166.67</v>
      </c>
      <c r="F4797" s="302">
        <f t="shared" si="148"/>
        <v>18333.320000000007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</row>
    <row r="4798" spans="1:26" ht="15.75" customHeight="1" x14ac:dyDescent="0.25">
      <c r="A4798" s="23" t="s">
        <v>1525</v>
      </c>
      <c r="B4798" s="23" t="s">
        <v>1525</v>
      </c>
      <c r="C4798" s="16" t="s">
        <v>1153</v>
      </c>
      <c r="D4798" s="16"/>
      <c r="E4798" s="217">
        <v>9166.67</v>
      </c>
      <c r="F4798" s="302">
        <f t="shared" si="148"/>
        <v>9166.6500000000069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</row>
    <row r="4799" spans="1:26" ht="15.75" customHeight="1" x14ac:dyDescent="0.25">
      <c r="A4799" s="23" t="s">
        <v>1526</v>
      </c>
      <c r="B4799" s="23" t="s">
        <v>1526</v>
      </c>
      <c r="C4799" s="16" t="s">
        <v>1153</v>
      </c>
      <c r="D4799" s="16"/>
      <c r="E4799" s="217">
        <v>9166.67</v>
      </c>
      <c r="F4799" s="302">
        <f t="shared" si="148"/>
        <v>-1.99999999931606E-2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</row>
    <row r="4800" spans="1:26" ht="15.75" customHeight="1" x14ac:dyDescent="0.25">
      <c r="A4800" s="23"/>
      <c r="B4800" s="23"/>
      <c r="C4800" s="16"/>
      <c r="D4800" s="16"/>
      <c r="E4800" s="217"/>
      <c r="F4800" s="302">
        <f t="shared" si="148"/>
        <v>-1.99999999931606E-2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</row>
    <row r="4801" spans="1:26" ht="15.75" customHeight="1" x14ac:dyDescent="0.25">
      <c r="A4801" s="23"/>
      <c r="B4801" s="23"/>
      <c r="C4801" s="16"/>
      <c r="D4801" s="16"/>
      <c r="E4801" s="222" t="s">
        <v>12</v>
      </c>
      <c r="F4801" s="305">
        <f>F4800</f>
        <v>-1.99999999931606E-2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</row>
    <row r="4802" spans="1:26" ht="15.75" customHeight="1" x14ac:dyDescent="0.25">
      <c r="A4802" s="23"/>
      <c r="B4802" s="23"/>
      <c r="C4802" s="16"/>
      <c r="D4802" s="16"/>
      <c r="E4802" s="217"/>
      <c r="F4802" s="16"/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</row>
    <row r="4803" spans="1:26" ht="15.75" customHeight="1" x14ac:dyDescent="0.25">
      <c r="A4803" s="23"/>
      <c r="B4803" s="23"/>
      <c r="C4803" s="16"/>
      <c r="D4803" s="16"/>
      <c r="E4803" s="217"/>
      <c r="F4803" s="16"/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</row>
    <row r="4804" spans="1:26" ht="15.75" customHeight="1" x14ac:dyDescent="0.25">
      <c r="A4804" s="23"/>
      <c r="B4804" s="23"/>
      <c r="C4804" s="16"/>
      <c r="D4804" s="226"/>
      <c r="E4804" s="217"/>
      <c r="F4804" s="16"/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</row>
    <row r="4805" spans="1:26" ht="15.75" customHeight="1" x14ac:dyDescent="0.25">
      <c r="A4805" s="23"/>
      <c r="B4805" s="23"/>
      <c r="C4805" s="218" t="s">
        <v>1146</v>
      </c>
      <c r="D4805" s="157"/>
      <c r="E4805" s="217"/>
      <c r="F4805" s="16"/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</row>
    <row r="4806" spans="1:26" ht="15.75" customHeight="1" x14ac:dyDescent="0.25">
      <c r="A4806" s="219" t="s">
        <v>1147</v>
      </c>
      <c r="B4806" s="219" t="s">
        <v>293</v>
      </c>
      <c r="C4806" s="219" t="s">
        <v>258</v>
      </c>
      <c r="D4806" s="218" t="s">
        <v>1149</v>
      </c>
      <c r="E4806" s="222" t="s">
        <v>1353</v>
      </c>
      <c r="F4806" s="16"/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</row>
    <row r="4807" spans="1:26" ht="15.75" customHeight="1" x14ac:dyDescent="0.25">
      <c r="A4807" s="219" t="s">
        <v>549</v>
      </c>
      <c r="B4807" s="219" t="s">
        <v>550</v>
      </c>
      <c r="C4807" s="221" t="s">
        <v>551</v>
      </c>
      <c r="D4807" s="221" t="s">
        <v>552</v>
      </c>
      <c r="E4807" s="222" t="s">
        <v>553</v>
      </c>
      <c r="F4807" s="221" t="s">
        <v>554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</row>
    <row r="4808" spans="1:26" ht="15.75" customHeight="1" x14ac:dyDescent="0.25">
      <c r="A4808" s="231">
        <v>43831</v>
      </c>
      <c r="B4808" s="23"/>
      <c r="C4808" s="16" t="s">
        <v>766</v>
      </c>
      <c r="D4808" s="16"/>
      <c r="E4808" s="217"/>
      <c r="F4808" s="302">
        <v>0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</row>
    <row r="4809" spans="1:26" ht="15.75" customHeight="1" x14ac:dyDescent="0.25">
      <c r="A4809" s="225">
        <v>44506</v>
      </c>
      <c r="B4809" s="44" t="s">
        <v>593</v>
      </c>
      <c r="C4809" s="52" t="s">
        <v>2098</v>
      </c>
      <c r="D4809" s="302">
        <v>230000</v>
      </c>
      <c r="E4809" s="217"/>
      <c r="F4809" s="302">
        <f t="shared" ref="F4809:F4835" si="149">F4808+D4809-E4809</f>
        <v>230000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</row>
    <row r="4810" spans="1:26" ht="15.75" customHeight="1" x14ac:dyDescent="0.25">
      <c r="A4810" s="225">
        <v>44506</v>
      </c>
      <c r="B4810" s="44" t="s">
        <v>761</v>
      </c>
      <c r="C4810" s="52" t="s">
        <v>2099</v>
      </c>
      <c r="D4810" s="302">
        <v>23000</v>
      </c>
      <c r="E4810" s="217"/>
      <c r="F4810" s="302">
        <f t="shared" si="149"/>
        <v>253000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</row>
    <row r="4811" spans="1:26" ht="15.75" customHeight="1" x14ac:dyDescent="0.25">
      <c r="A4811" s="44" t="s">
        <v>1209</v>
      </c>
      <c r="B4811" s="44" t="s">
        <v>1209</v>
      </c>
      <c r="C4811" s="16" t="s">
        <v>1153</v>
      </c>
      <c r="D4811" s="16"/>
      <c r="E4811" s="217">
        <v>21083.33</v>
      </c>
      <c r="F4811" s="302">
        <f t="shared" si="149"/>
        <v>231916.66999999998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</row>
    <row r="4812" spans="1:26" ht="15.75" customHeight="1" x14ac:dyDescent="0.25">
      <c r="A4812" s="23" t="s">
        <v>1210</v>
      </c>
      <c r="B4812" s="23" t="s">
        <v>1210</v>
      </c>
      <c r="C4812" s="16" t="s">
        <v>1153</v>
      </c>
      <c r="D4812" s="16"/>
      <c r="E4812" s="217">
        <v>21083.33</v>
      </c>
      <c r="F4812" s="302">
        <f t="shared" si="149"/>
        <v>210833.33999999997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</row>
    <row r="4813" spans="1:26" ht="15.75" customHeight="1" x14ac:dyDescent="0.25">
      <c r="A4813" s="23" t="s">
        <v>1211</v>
      </c>
      <c r="B4813" s="23" t="s">
        <v>1211</v>
      </c>
      <c r="C4813" s="16" t="s">
        <v>1153</v>
      </c>
      <c r="D4813" s="16"/>
      <c r="E4813" s="217">
        <v>21083.33</v>
      </c>
      <c r="F4813" s="302">
        <f t="shared" si="149"/>
        <v>189750.00999999995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</row>
    <row r="4814" spans="1:26" ht="15.75" customHeight="1" x14ac:dyDescent="0.25">
      <c r="A4814" s="23" t="s">
        <v>1212</v>
      </c>
      <c r="B4814" s="23" t="s">
        <v>1212</v>
      </c>
      <c r="C4814" s="16" t="s">
        <v>1153</v>
      </c>
      <c r="D4814" s="16"/>
      <c r="E4814" s="217">
        <v>21083.33</v>
      </c>
      <c r="F4814" s="302">
        <f t="shared" si="149"/>
        <v>168666.67999999993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</row>
    <row r="4815" spans="1:26" ht="15.75" customHeight="1" x14ac:dyDescent="0.25">
      <c r="A4815" s="23" t="s">
        <v>1525</v>
      </c>
      <c r="B4815" s="23" t="s">
        <v>1525</v>
      </c>
      <c r="C4815" s="16" t="s">
        <v>1153</v>
      </c>
      <c r="D4815" s="16"/>
      <c r="E4815" s="217">
        <v>21083.33</v>
      </c>
      <c r="F4815" s="302">
        <f t="shared" si="149"/>
        <v>147583.34999999992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</row>
    <row r="4816" spans="1:26" ht="15.75" customHeight="1" x14ac:dyDescent="0.25">
      <c r="A4816" s="23" t="s">
        <v>1526</v>
      </c>
      <c r="B4816" s="23" t="s">
        <v>1526</v>
      </c>
      <c r="C4816" s="16" t="s">
        <v>1153</v>
      </c>
      <c r="D4816" s="16"/>
      <c r="E4816" s="217">
        <v>21083.33</v>
      </c>
      <c r="F4816" s="302">
        <f t="shared" si="149"/>
        <v>126500.01999999992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</row>
    <row r="4817" spans="1:26" ht="15.75" customHeight="1" x14ac:dyDescent="0.25">
      <c r="A4817" s="223">
        <v>44583</v>
      </c>
      <c r="B4817" s="260">
        <v>44583</v>
      </c>
      <c r="C4817" s="16" t="s">
        <v>1153</v>
      </c>
      <c r="D4817" s="16"/>
      <c r="E4817" s="230">
        <v>21083.33</v>
      </c>
      <c r="F4817" s="302">
        <f t="shared" si="149"/>
        <v>105416.68999999992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</row>
    <row r="4818" spans="1:26" ht="15.75" customHeight="1" x14ac:dyDescent="0.25">
      <c r="A4818" s="261">
        <v>44614</v>
      </c>
      <c r="B4818" s="262">
        <v>44614</v>
      </c>
      <c r="C4818" s="16" t="s">
        <v>1153</v>
      </c>
      <c r="D4818" s="16"/>
      <c r="E4818" s="230">
        <v>21083.33</v>
      </c>
      <c r="F4818" s="302">
        <f t="shared" si="149"/>
        <v>84333.359999999913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</row>
    <row r="4819" spans="1:26" ht="15.75" customHeight="1" x14ac:dyDescent="0.25">
      <c r="A4819" s="261">
        <v>44642</v>
      </c>
      <c r="B4819" s="262">
        <v>44642</v>
      </c>
      <c r="C4819" s="16" t="s">
        <v>1153</v>
      </c>
      <c r="D4819" s="16"/>
      <c r="E4819" s="230">
        <v>21083.33</v>
      </c>
      <c r="F4819" s="302">
        <f t="shared" si="149"/>
        <v>63250.029999999912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</row>
    <row r="4820" spans="1:26" ht="15.75" customHeight="1" x14ac:dyDescent="0.25">
      <c r="A4820" s="261">
        <v>44673</v>
      </c>
      <c r="B4820" s="262">
        <v>44673</v>
      </c>
      <c r="C4820" s="16" t="s">
        <v>1153</v>
      </c>
      <c r="D4820" s="16"/>
      <c r="E4820" s="230">
        <v>21083.33</v>
      </c>
      <c r="F4820" s="302">
        <f t="shared" si="149"/>
        <v>42166.69999999991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</row>
    <row r="4821" spans="1:26" ht="15.75" customHeight="1" x14ac:dyDescent="0.25">
      <c r="A4821" s="289">
        <v>44682</v>
      </c>
      <c r="B4821" s="290">
        <v>44682</v>
      </c>
      <c r="C4821" s="291" t="s">
        <v>1153</v>
      </c>
      <c r="D4821" s="16"/>
      <c r="E4821" s="224">
        <v>21083.33</v>
      </c>
      <c r="F4821" s="302">
        <f t="shared" si="149"/>
        <v>21083.369999999908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</row>
    <row r="4822" spans="1:26" ht="15.75" customHeight="1" x14ac:dyDescent="0.25">
      <c r="A4822" s="292">
        <v>44713</v>
      </c>
      <c r="B4822" s="293">
        <v>44713</v>
      </c>
      <c r="C4822" s="294" t="s">
        <v>1153</v>
      </c>
      <c r="D4822" s="16"/>
      <c r="E4822" s="318">
        <v>21083.33</v>
      </c>
      <c r="F4822" s="302">
        <f t="shared" si="149"/>
        <v>3.9999999906285666E-2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</row>
    <row r="4823" spans="1:26" ht="15.75" customHeight="1" x14ac:dyDescent="0.25">
      <c r="A4823" s="292"/>
      <c r="B4823" s="293"/>
      <c r="C4823" s="294"/>
      <c r="D4823" s="16"/>
      <c r="E4823" s="217"/>
      <c r="F4823" s="302">
        <f t="shared" si="149"/>
        <v>3.9999999906285666E-2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</row>
    <row r="4824" spans="1:26" ht="15.75" customHeight="1" x14ac:dyDescent="0.25">
      <c r="A4824" s="295"/>
      <c r="B4824" s="296"/>
      <c r="C4824" s="294"/>
      <c r="D4824" s="16"/>
      <c r="E4824" s="217"/>
      <c r="F4824" s="302">
        <f t="shared" si="149"/>
        <v>3.9999999906285666E-2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</row>
    <row r="4825" spans="1:26" ht="15.75" customHeight="1" x14ac:dyDescent="0.25">
      <c r="A4825" s="321"/>
      <c r="B4825" s="322"/>
      <c r="C4825" s="16"/>
      <c r="D4825" s="16"/>
      <c r="E4825" s="217"/>
      <c r="F4825" s="302">
        <f t="shared" si="149"/>
        <v>3.9999999906285666E-2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</row>
    <row r="4826" spans="1:26" ht="15.75" customHeight="1" x14ac:dyDescent="0.25">
      <c r="A4826" s="321"/>
      <c r="B4826" s="322"/>
      <c r="C4826" s="16"/>
      <c r="D4826" s="16"/>
      <c r="E4826" s="217"/>
      <c r="F4826" s="302">
        <f t="shared" si="149"/>
        <v>3.9999999906285666E-2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</row>
    <row r="4827" spans="1:26" ht="15.75" customHeight="1" x14ac:dyDescent="0.25">
      <c r="A4827" s="321"/>
      <c r="B4827" s="322"/>
      <c r="C4827" s="16"/>
      <c r="D4827" s="16"/>
      <c r="E4827" s="217"/>
      <c r="F4827" s="302">
        <f t="shared" si="149"/>
        <v>3.9999999906285666E-2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</row>
    <row r="4828" spans="1:26" ht="15.75" customHeight="1" x14ac:dyDescent="0.25">
      <c r="A4828" s="321"/>
      <c r="B4828" s="322"/>
      <c r="C4828" s="16"/>
      <c r="D4828" s="16"/>
      <c r="E4828" s="217"/>
      <c r="F4828" s="302">
        <f t="shared" si="149"/>
        <v>3.9999999906285666E-2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</row>
    <row r="4829" spans="1:26" ht="15.75" customHeight="1" x14ac:dyDescent="0.25">
      <c r="A4829" s="321"/>
      <c r="B4829" s="322"/>
      <c r="C4829" s="16"/>
      <c r="D4829" s="16"/>
      <c r="E4829" s="217"/>
      <c r="F4829" s="302">
        <f t="shared" si="149"/>
        <v>3.9999999906285666E-2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</row>
    <row r="4830" spans="1:26" ht="15.75" customHeight="1" x14ac:dyDescent="0.25">
      <c r="A4830" s="321"/>
      <c r="B4830" s="322"/>
      <c r="C4830" s="16"/>
      <c r="D4830" s="16"/>
      <c r="E4830" s="217"/>
      <c r="F4830" s="302">
        <f t="shared" si="149"/>
        <v>3.9999999906285666E-2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</row>
    <row r="4831" spans="1:26" ht="15.75" customHeight="1" x14ac:dyDescent="0.25">
      <c r="A4831" s="321"/>
      <c r="B4831" s="322"/>
      <c r="C4831" s="16"/>
      <c r="D4831" s="16"/>
      <c r="E4831" s="217"/>
      <c r="F4831" s="302">
        <f t="shared" si="149"/>
        <v>3.9999999906285666E-2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</row>
    <row r="4832" spans="1:26" ht="15.75" customHeight="1" x14ac:dyDescent="0.25">
      <c r="A4832" s="321"/>
      <c r="B4832" s="322"/>
      <c r="C4832" s="16"/>
      <c r="D4832" s="16"/>
      <c r="E4832" s="217"/>
      <c r="F4832" s="302">
        <f t="shared" si="149"/>
        <v>3.9999999906285666E-2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</row>
    <row r="4833" spans="1:26" ht="15.75" customHeight="1" x14ac:dyDescent="0.25">
      <c r="A4833" s="321"/>
      <c r="B4833" s="322"/>
      <c r="C4833" s="16"/>
      <c r="D4833" s="16"/>
      <c r="E4833" s="217"/>
      <c r="F4833" s="302">
        <f t="shared" si="149"/>
        <v>3.9999999906285666E-2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</row>
    <row r="4834" spans="1:26" ht="15.75" customHeight="1" x14ac:dyDescent="0.25">
      <c r="A4834" s="23"/>
      <c r="B4834" s="23"/>
      <c r="C4834" s="16"/>
      <c r="D4834" s="16"/>
      <c r="E4834" s="217"/>
      <c r="F4834" s="302">
        <f t="shared" si="149"/>
        <v>3.9999999906285666E-2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</row>
    <row r="4835" spans="1:26" ht="15.75" customHeight="1" x14ac:dyDescent="0.25">
      <c r="A4835" s="23"/>
      <c r="B4835" s="23"/>
      <c r="C4835" s="16"/>
      <c r="D4835" s="16"/>
      <c r="E4835" s="217"/>
      <c r="F4835" s="302">
        <f t="shared" si="149"/>
        <v>3.9999999906285666E-2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</row>
    <row r="4836" spans="1:26" ht="15.75" customHeight="1" x14ac:dyDescent="0.25">
      <c r="A4836" s="23"/>
      <c r="B4836" s="23"/>
      <c r="C4836" s="16"/>
      <c r="D4836" s="16"/>
      <c r="E4836" s="222" t="s">
        <v>12</v>
      </c>
      <c r="F4836" s="305">
        <f>F4835</f>
        <v>3.9999999906285666E-2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</row>
    <row r="4837" spans="1:26" ht="15.75" customHeight="1" x14ac:dyDescent="0.25">
      <c r="A4837" s="23"/>
      <c r="B4837" s="23"/>
      <c r="C4837" s="16"/>
      <c r="D4837" s="16"/>
      <c r="E4837" s="217"/>
      <c r="F4837" s="16"/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</row>
    <row r="4838" spans="1:26" ht="15.75" customHeight="1" x14ac:dyDescent="0.25">
      <c r="A4838" s="23"/>
      <c r="B4838" s="23"/>
      <c r="C4838" s="16"/>
      <c r="D4838" s="157"/>
      <c r="E4838" s="217"/>
      <c r="F4838" s="16"/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</row>
    <row r="4839" spans="1:26" ht="15.75" customHeight="1" x14ac:dyDescent="0.25">
      <c r="A4839" s="23"/>
      <c r="B4839" s="23"/>
      <c r="C4839" s="218" t="s">
        <v>1146</v>
      </c>
      <c r="D4839" s="226"/>
      <c r="E4839" s="217"/>
      <c r="F4839" s="16"/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</row>
    <row r="4840" spans="1:26" ht="15.75" customHeight="1" x14ac:dyDescent="0.25">
      <c r="A4840" s="219" t="s">
        <v>1147</v>
      </c>
      <c r="B4840" s="219"/>
      <c r="C4840" s="218" t="s">
        <v>816</v>
      </c>
      <c r="D4840" s="218" t="s">
        <v>1149</v>
      </c>
      <c r="E4840" s="222" t="s">
        <v>1353</v>
      </c>
      <c r="F4840" s="16"/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</row>
    <row r="4841" spans="1:26" ht="15.75" customHeight="1" x14ac:dyDescent="0.25">
      <c r="A4841" s="219" t="s">
        <v>549</v>
      </c>
      <c r="B4841" s="219" t="s">
        <v>550</v>
      </c>
      <c r="C4841" s="221" t="s">
        <v>551</v>
      </c>
      <c r="D4841" s="221" t="s">
        <v>552</v>
      </c>
      <c r="E4841" s="222" t="s">
        <v>553</v>
      </c>
      <c r="F4841" s="221" t="s">
        <v>554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</row>
    <row r="4842" spans="1:26" ht="15.75" customHeight="1" x14ac:dyDescent="0.25">
      <c r="A4842" s="231">
        <v>43831</v>
      </c>
      <c r="B4842" s="23"/>
      <c r="C4842" s="16" t="s">
        <v>766</v>
      </c>
      <c r="D4842" s="16"/>
      <c r="E4842" s="217"/>
      <c r="F4842" s="302">
        <v>0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</row>
    <row r="4843" spans="1:26" ht="15.75" customHeight="1" x14ac:dyDescent="0.25">
      <c r="A4843" s="44" t="s">
        <v>1937</v>
      </c>
      <c r="B4843" s="44" t="s">
        <v>593</v>
      </c>
      <c r="C4843" s="52" t="s">
        <v>816</v>
      </c>
      <c r="D4843" s="16">
        <v>60000</v>
      </c>
      <c r="E4843" s="217"/>
      <c r="F4843" s="16">
        <f t="shared" ref="F4843:F4848" si="150">F4842+D4843-E4843</f>
        <v>60000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</row>
    <row r="4844" spans="1:26" ht="15.75" customHeight="1" x14ac:dyDescent="0.25">
      <c r="A4844" s="23" t="s">
        <v>1938</v>
      </c>
      <c r="B4844" s="23" t="s">
        <v>761</v>
      </c>
      <c r="C4844" s="16" t="s">
        <v>2100</v>
      </c>
      <c r="D4844" s="16">
        <v>6000</v>
      </c>
      <c r="E4844" s="217"/>
      <c r="F4844" s="16">
        <f t="shared" si="150"/>
        <v>66000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</row>
    <row r="4845" spans="1:26" ht="15.75" customHeight="1" x14ac:dyDescent="0.25">
      <c r="A4845" s="23" t="s">
        <v>1209</v>
      </c>
      <c r="B4845" s="23" t="s">
        <v>1209</v>
      </c>
      <c r="C4845" s="16" t="s">
        <v>1153</v>
      </c>
      <c r="D4845" s="16"/>
      <c r="E4845" s="217">
        <v>11000</v>
      </c>
      <c r="F4845" s="16">
        <f t="shared" si="150"/>
        <v>55000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</row>
    <row r="4846" spans="1:26" ht="15.75" customHeight="1" x14ac:dyDescent="0.25">
      <c r="A4846" s="23" t="s">
        <v>1210</v>
      </c>
      <c r="B4846" s="23" t="s">
        <v>1210</v>
      </c>
      <c r="C4846" s="16" t="s">
        <v>1153</v>
      </c>
      <c r="D4846" s="16"/>
      <c r="E4846" s="217">
        <v>11000</v>
      </c>
      <c r="F4846" s="16">
        <f t="shared" si="150"/>
        <v>44000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</row>
    <row r="4847" spans="1:26" ht="15.75" customHeight="1" x14ac:dyDescent="0.25">
      <c r="A4847" s="23" t="s">
        <v>1211</v>
      </c>
      <c r="B4847" s="23" t="s">
        <v>1211</v>
      </c>
      <c r="C4847" s="16" t="s">
        <v>1153</v>
      </c>
      <c r="D4847" s="16"/>
      <c r="E4847" s="217">
        <v>11000</v>
      </c>
      <c r="F4847" s="16">
        <f t="shared" si="150"/>
        <v>33000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</row>
    <row r="4848" spans="1:26" ht="15.75" customHeight="1" x14ac:dyDescent="0.25">
      <c r="A4848" s="23" t="s">
        <v>1212</v>
      </c>
      <c r="B4848" s="23" t="s">
        <v>1212</v>
      </c>
      <c r="C4848" s="16" t="s">
        <v>1153</v>
      </c>
      <c r="D4848" s="16"/>
      <c r="E4848" s="217">
        <v>11000</v>
      </c>
      <c r="F4848" s="16">
        <f t="shared" si="150"/>
        <v>22000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</row>
    <row r="4849" spans="1:26" ht="15.75" customHeight="1" x14ac:dyDescent="0.25">
      <c r="A4849" s="23" t="s">
        <v>1213</v>
      </c>
      <c r="B4849" s="23" t="s">
        <v>1213</v>
      </c>
      <c r="C4849" s="16" t="s">
        <v>1153</v>
      </c>
      <c r="D4849" s="157"/>
      <c r="E4849" s="217">
        <v>11000</v>
      </c>
      <c r="F4849" s="16">
        <f>F4848+E4851-E4849</f>
        <v>29480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</row>
    <row r="4850" spans="1:26" ht="15.75" customHeight="1" x14ac:dyDescent="0.25">
      <c r="A4850" s="23" t="s">
        <v>1214</v>
      </c>
      <c r="B4850" s="23" t="s">
        <v>1214</v>
      </c>
      <c r="C4850" s="16" t="s">
        <v>1153</v>
      </c>
      <c r="D4850" s="16"/>
      <c r="E4850" s="217">
        <v>11000</v>
      </c>
      <c r="F4850" s="16">
        <f t="shared" ref="F4850:F4854" si="151">F4849+D4850-E4850</f>
        <v>18480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</row>
    <row r="4851" spans="1:26" ht="15.75" customHeight="1" x14ac:dyDescent="0.25">
      <c r="A4851" s="241">
        <v>44564</v>
      </c>
      <c r="B4851" s="31" t="s">
        <v>593</v>
      </c>
      <c r="C4851" s="58" t="s">
        <v>816</v>
      </c>
      <c r="D4851" s="157"/>
      <c r="E4851" s="230">
        <v>18480</v>
      </c>
      <c r="F4851" s="16">
        <f t="shared" si="151"/>
        <v>0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</row>
    <row r="4852" spans="1:26" ht="15.75" customHeight="1" x14ac:dyDescent="0.25">
      <c r="A4852" s="23"/>
      <c r="B4852" s="23"/>
      <c r="C4852" s="16"/>
      <c r="D4852" s="16"/>
      <c r="E4852" s="217"/>
      <c r="F4852" s="16">
        <f t="shared" si="151"/>
        <v>0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</row>
    <row r="4853" spans="1:26" ht="15.75" customHeight="1" x14ac:dyDescent="0.25">
      <c r="A4853" s="23"/>
      <c r="B4853" s="23"/>
      <c r="C4853" s="16"/>
      <c r="D4853" s="16"/>
      <c r="E4853" s="217"/>
      <c r="F4853" s="16">
        <f t="shared" si="151"/>
        <v>0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</row>
    <row r="4854" spans="1:26" ht="15.75" customHeight="1" x14ac:dyDescent="0.25">
      <c r="A4854" s="23"/>
      <c r="B4854" s="23"/>
      <c r="C4854" s="16"/>
      <c r="D4854" s="16"/>
      <c r="E4854" s="217"/>
      <c r="F4854" s="16">
        <f t="shared" si="151"/>
        <v>0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</row>
    <row r="4855" spans="1:26" ht="15.75" customHeight="1" x14ac:dyDescent="0.25">
      <c r="A4855" s="23"/>
      <c r="B4855" s="23"/>
      <c r="C4855" s="16"/>
      <c r="D4855" s="16"/>
      <c r="E4855" s="222" t="s">
        <v>12</v>
      </c>
      <c r="F4855" s="305">
        <f>F4853</f>
        <v>0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</row>
    <row r="4856" spans="1:26" ht="15.75" customHeight="1" x14ac:dyDescent="0.25">
      <c r="A4856" s="23"/>
      <c r="B4856" s="23"/>
      <c r="C4856" s="16"/>
      <c r="D4856" s="16"/>
      <c r="E4856" s="217"/>
      <c r="F4856" s="16"/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</row>
    <row r="4857" spans="1:26" ht="15.75" customHeight="1" x14ac:dyDescent="0.25">
      <c r="A4857" s="23"/>
      <c r="B4857" s="23"/>
      <c r="C4857" s="16"/>
      <c r="D4857" s="16"/>
      <c r="E4857" s="217"/>
      <c r="F4857" s="16"/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</row>
    <row r="4858" spans="1:26" ht="15.75" customHeight="1" x14ac:dyDescent="0.25">
      <c r="A4858" s="23"/>
      <c r="B4858" s="23"/>
      <c r="C4858" s="16"/>
      <c r="D4858" s="16"/>
      <c r="E4858" s="217"/>
      <c r="F4858" s="16"/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</row>
    <row r="4859" spans="1:26" ht="15.75" customHeight="1" x14ac:dyDescent="0.25">
      <c r="A4859" s="23"/>
      <c r="B4859" s="23"/>
      <c r="C4859" s="16"/>
      <c r="D4859" s="16"/>
      <c r="E4859" s="217"/>
      <c r="F4859" s="16"/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</row>
    <row r="4860" spans="1:26" ht="15.75" customHeight="1" x14ac:dyDescent="0.25">
      <c r="A4860" s="23"/>
      <c r="B4860" s="23"/>
      <c r="C4860" s="16"/>
      <c r="D4860" s="16"/>
      <c r="E4860" s="217"/>
      <c r="F4860" s="16"/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</row>
    <row r="4861" spans="1:26" ht="15.75" customHeight="1" x14ac:dyDescent="0.25">
      <c r="A4861" s="23"/>
      <c r="B4861" s="23"/>
      <c r="C4861" s="16"/>
      <c r="D4861" s="16"/>
      <c r="E4861" s="217"/>
      <c r="F4861" s="16"/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</row>
    <row r="4862" spans="1:26" ht="15.75" customHeight="1" x14ac:dyDescent="0.25">
      <c r="A4862" s="23"/>
      <c r="B4862" s="23"/>
      <c r="C4862" s="16"/>
      <c r="D4862" s="16"/>
      <c r="E4862" s="217"/>
      <c r="F4862" s="16"/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</row>
    <row r="4863" spans="1:26" ht="15.75" customHeight="1" x14ac:dyDescent="0.25">
      <c r="A4863" s="23"/>
      <c r="B4863" s="23"/>
      <c r="C4863" s="16"/>
      <c r="D4863" s="16"/>
      <c r="E4863" s="217"/>
      <c r="F4863" s="16"/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</row>
    <row r="4864" spans="1:26" ht="15.75" customHeight="1" x14ac:dyDescent="0.25">
      <c r="A4864" s="23"/>
      <c r="B4864" s="23"/>
      <c r="C4864" s="16"/>
      <c r="D4864" s="157"/>
      <c r="E4864" s="217"/>
      <c r="F4864" s="16"/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</row>
    <row r="4865" spans="1:26" ht="15.75" customHeight="1" x14ac:dyDescent="0.25">
      <c r="A4865" s="23"/>
      <c r="B4865" s="23"/>
      <c r="C4865" s="218" t="s">
        <v>1146</v>
      </c>
      <c r="D4865" s="226"/>
      <c r="E4865" s="217"/>
      <c r="F4865" s="16"/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</row>
    <row r="4866" spans="1:26" ht="15.75" customHeight="1" x14ac:dyDescent="0.25">
      <c r="A4866" s="219" t="s">
        <v>1147</v>
      </c>
      <c r="B4866" s="219"/>
      <c r="C4866" s="218" t="s">
        <v>731</v>
      </c>
      <c r="D4866" s="218" t="s">
        <v>1149</v>
      </c>
      <c r="E4866" s="222" t="s">
        <v>1353</v>
      </c>
      <c r="F4866" s="16"/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</row>
    <row r="4867" spans="1:26" ht="15.75" customHeight="1" x14ac:dyDescent="0.25">
      <c r="A4867" s="219" t="s">
        <v>549</v>
      </c>
      <c r="B4867" s="219" t="s">
        <v>550</v>
      </c>
      <c r="C4867" s="221" t="s">
        <v>551</v>
      </c>
      <c r="D4867" s="221" t="s">
        <v>552</v>
      </c>
      <c r="E4867" s="222" t="s">
        <v>553</v>
      </c>
      <c r="F4867" s="221" t="s">
        <v>554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</row>
    <row r="4868" spans="1:26" ht="15.75" customHeight="1" x14ac:dyDescent="0.25">
      <c r="A4868" s="231">
        <v>43831</v>
      </c>
      <c r="B4868" s="23"/>
      <c r="C4868" s="16" t="s">
        <v>766</v>
      </c>
      <c r="D4868" s="16"/>
      <c r="E4868" s="217"/>
      <c r="F4868" s="302">
        <v>0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</row>
    <row r="4869" spans="1:26" ht="15.75" customHeight="1" x14ac:dyDescent="0.25">
      <c r="A4869" s="225">
        <v>44234</v>
      </c>
      <c r="B4869" s="44" t="s">
        <v>593</v>
      </c>
      <c r="C4869" s="52" t="s">
        <v>731</v>
      </c>
      <c r="D4869" s="43">
        <v>60000</v>
      </c>
      <c r="E4869" s="217"/>
      <c r="F4869" s="16">
        <f t="shared" ref="F4869:F4897" si="152">F4868+D4869-E4869</f>
        <v>60000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</row>
    <row r="4870" spans="1:26" ht="15.75" customHeight="1" x14ac:dyDescent="0.25">
      <c r="A4870" s="225">
        <v>44234</v>
      </c>
      <c r="B4870" s="23" t="s">
        <v>761</v>
      </c>
      <c r="C4870" s="16" t="s">
        <v>2101</v>
      </c>
      <c r="D4870" s="43">
        <v>6000</v>
      </c>
      <c r="E4870" s="217"/>
      <c r="F4870" s="16">
        <f t="shared" si="152"/>
        <v>66000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</row>
    <row r="4871" spans="1:26" ht="15.75" customHeight="1" x14ac:dyDescent="0.25">
      <c r="A4871" s="23" t="s">
        <v>1209</v>
      </c>
      <c r="B4871" s="23" t="s">
        <v>1209</v>
      </c>
      <c r="C4871" s="16" t="s">
        <v>1153</v>
      </c>
      <c r="D4871" s="16"/>
      <c r="E4871" s="217">
        <v>5500</v>
      </c>
      <c r="F4871" s="16">
        <f t="shared" si="152"/>
        <v>60500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</row>
    <row r="4872" spans="1:26" ht="15.75" customHeight="1" x14ac:dyDescent="0.25">
      <c r="A4872" s="23" t="s">
        <v>1210</v>
      </c>
      <c r="B4872" s="23" t="s">
        <v>1210</v>
      </c>
      <c r="C4872" s="16" t="s">
        <v>1153</v>
      </c>
      <c r="D4872" s="16"/>
      <c r="E4872" s="217">
        <v>5500</v>
      </c>
      <c r="F4872" s="16">
        <f t="shared" si="152"/>
        <v>55000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</row>
    <row r="4873" spans="1:26" ht="15.75" customHeight="1" x14ac:dyDescent="0.25">
      <c r="A4873" s="23" t="s">
        <v>1211</v>
      </c>
      <c r="B4873" s="23" t="s">
        <v>1211</v>
      </c>
      <c r="C4873" s="16" t="s">
        <v>1153</v>
      </c>
      <c r="D4873" s="16"/>
      <c r="E4873" s="217">
        <v>5500</v>
      </c>
      <c r="F4873" s="16">
        <f t="shared" si="152"/>
        <v>49500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</row>
    <row r="4874" spans="1:26" ht="15.75" customHeight="1" x14ac:dyDescent="0.25">
      <c r="A4874" s="217" t="s">
        <v>1212</v>
      </c>
      <c r="B4874" s="217" t="s">
        <v>1212</v>
      </c>
      <c r="C4874" s="16" t="s">
        <v>1153</v>
      </c>
      <c r="D4874" s="16"/>
      <c r="E4874" s="217">
        <v>5500</v>
      </c>
      <c r="F4874" s="16">
        <f t="shared" si="152"/>
        <v>44000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</row>
    <row r="4875" spans="1:26" ht="15.75" customHeight="1" x14ac:dyDescent="0.25">
      <c r="A4875" s="31" t="s">
        <v>1212</v>
      </c>
      <c r="B4875" s="31" t="s">
        <v>1212</v>
      </c>
      <c r="C4875" s="58" t="s">
        <v>1886</v>
      </c>
      <c r="D4875" s="43"/>
      <c r="E4875" s="230">
        <v>44000</v>
      </c>
      <c r="F4875" s="16">
        <f t="shared" si="152"/>
        <v>0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</row>
    <row r="4876" spans="1:26" ht="15.75" customHeight="1" x14ac:dyDescent="0.25">
      <c r="A4876" s="44" t="s">
        <v>2102</v>
      </c>
      <c r="B4876" s="44" t="s">
        <v>593</v>
      </c>
      <c r="C4876" s="52" t="s">
        <v>731</v>
      </c>
      <c r="D4876" s="43">
        <v>150000</v>
      </c>
      <c r="E4876" s="217"/>
      <c r="F4876" s="16">
        <f t="shared" si="152"/>
        <v>150000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</row>
    <row r="4877" spans="1:26" ht="15.75" customHeight="1" x14ac:dyDescent="0.25">
      <c r="A4877" s="23" t="s">
        <v>2102</v>
      </c>
      <c r="B4877" s="23" t="s">
        <v>761</v>
      </c>
      <c r="C4877" s="16" t="s">
        <v>2101</v>
      </c>
      <c r="D4877" s="43">
        <v>15000</v>
      </c>
      <c r="E4877" s="217"/>
      <c r="F4877" s="16">
        <f t="shared" si="152"/>
        <v>165000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</row>
    <row r="4878" spans="1:26" ht="15.75" customHeight="1" x14ac:dyDescent="0.25">
      <c r="A4878" s="23" t="s">
        <v>1213</v>
      </c>
      <c r="B4878" s="23" t="s">
        <v>1213</v>
      </c>
      <c r="C4878" s="16" t="s">
        <v>1153</v>
      </c>
      <c r="D4878" s="16"/>
      <c r="E4878" s="217">
        <v>13750</v>
      </c>
      <c r="F4878" s="16">
        <f t="shared" si="152"/>
        <v>151250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</row>
    <row r="4879" spans="1:26" ht="15.75" customHeight="1" x14ac:dyDescent="0.25">
      <c r="A4879" s="23" t="s">
        <v>1214</v>
      </c>
      <c r="B4879" s="23" t="s">
        <v>1214</v>
      </c>
      <c r="C4879" s="16" t="s">
        <v>1153</v>
      </c>
      <c r="D4879" s="16"/>
      <c r="E4879" s="217">
        <v>13750</v>
      </c>
      <c r="F4879" s="16">
        <f t="shared" si="152"/>
        <v>137500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</row>
    <row r="4880" spans="1:26" ht="15.75" customHeight="1" x14ac:dyDescent="0.25">
      <c r="A4880" s="223">
        <v>44583</v>
      </c>
      <c r="B4880" s="223">
        <v>44583</v>
      </c>
      <c r="C4880" s="16" t="s">
        <v>1153</v>
      </c>
      <c r="D4880" s="16"/>
      <c r="E4880" s="230">
        <v>13750</v>
      </c>
      <c r="F4880" s="16">
        <f t="shared" si="152"/>
        <v>123750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</row>
    <row r="4881" spans="1:26" ht="15.75" customHeight="1" x14ac:dyDescent="0.25">
      <c r="A4881" s="223">
        <v>44614</v>
      </c>
      <c r="B4881" s="223">
        <v>44614</v>
      </c>
      <c r="C4881" s="16" t="s">
        <v>1153</v>
      </c>
      <c r="D4881" s="16"/>
      <c r="E4881" s="230">
        <v>13750</v>
      </c>
      <c r="F4881" s="16">
        <f t="shared" si="152"/>
        <v>110000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</row>
    <row r="4882" spans="1:26" ht="15.75" customHeight="1" x14ac:dyDescent="0.25">
      <c r="A4882" s="223">
        <v>44642</v>
      </c>
      <c r="B4882" s="223">
        <v>44642</v>
      </c>
      <c r="C4882" s="16" t="s">
        <v>1153</v>
      </c>
      <c r="D4882" s="16"/>
      <c r="E4882" s="230">
        <v>13750</v>
      </c>
      <c r="F4882" s="16">
        <f t="shared" si="152"/>
        <v>96250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</row>
    <row r="4883" spans="1:26" ht="15.75" customHeight="1" x14ac:dyDescent="0.25">
      <c r="A4883" s="223">
        <v>44673</v>
      </c>
      <c r="B4883" s="223">
        <v>44673</v>
      </c>
      <c r="C4883" s="16" t="s">
        <v>1153</v>
      </c>
      <c r="D4883" s="16"/>
      <c r="E4883" s="230">
        <v>13750</v>
      </c>
      <c r="F4883" s="16">
        <f t="shared" si="152"/>
        <v>82500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</row>
    <row r="4884" spans="1:26" ht="15.75" customHeight="1" x14ac:dyDescent="0.25">
      <c r="A4884" s="228">
        <v>44682</v>
      </c>
      <c r="B4884" s="228">
        <v>44682</v>
      </c>
      <c r="C4884" s="16" t="s">
        <v>1153</v>
      </c>
      <c r="D4884" s="157"/>
      <c r="E4884" s="224">
        <v>13750</v>
      </c>
      <c r="F4884" s="16">
        <f t="shared" si="152"/>
        <v>68750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</row>
    <row r="4885" spans="1:26" ht="15.75" customHeight="1" x14ac:dyDescent="0.25">
      <c r="A4885" s="228">
        <v>44713</v>
      </c>
      <c r="B4885" s="228">
        <v>44713</v>
      </c>
      <c r="C4885" s="16" t="s">
        <v>1153</v>
      </c>
      <c r="D4885" s="16"/>
      <c r="E4885" s="224">
        <v>13750</v>
      </c>
      <c r="F4885" s="16">
        <f t="shared" si="152"/>
        <v>55000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</row>
    <row r="4886" spans="1:26" ht="15.75" customHeight="1" x14ac:dyDescent="0.25">
      <c r="A4886" s="228">
        <v>44743</v>
      </c>
      <c r="B4886" s="228">
        <v>44743</v>
      </c>
      <c r="C4886" s="16" t="s">
        <v>1153</v>
      </c>
      <c r="D4886" s="16"/>
      <c r="E4886" s="224">
        <v>13750</v>
      </c>
      <c r="F4886" s="16">
        <f t="shared" si="152"/>
        <v>41250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</row>
    <row r="4887" spans="1:26" ht="15.75" customHeight="1" x14ac:dyDescent="0.25">
      <c r="A4887" s="250">
        <v>44774</v>
      </c>
      <c r="B4887" s="250">
        <v>44774</v>
      </c>
      <c r="C4887" s="16" t="s">
        <v>1153</v>
      </c>
      <c r="D4887" s="16"/>
      <c r="E4887" s="224">
        <v>13750</v>
      </c>
      <c r="F4887" s="16">
        <f t="shared" si="152"/>
        <v>27500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</row>
    <row r="4888" spans="1:26" ht="15.75" customHeight="1" x14ac:dyDescent="0.25">
      <c r="A4888" s="31" t="s">
        <v>1676</v>
      </c>
      <c r="B4888" s="31" t="s">
        <v>1676</v>
      </c>
      <c r="C4888" s="43" t="s">
        <v>2103</v>
      </c>
      <c r="D4888" s="16"/>
      <c r="E4888" s="230">
        <v>13750</v>
      </c>
      <c r="F4888" s="16">
        <f t="shared" si="152"/>
        <v>13750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</row>
    <row r="4889" spans="1:26" ht="15.75" customHeight="1" x14ac:dyDescent="0.25">
      <c r="A4889" s="31" t="s">
        <v>2104</v>
      </c>
      <c r="B4889" s="308">
        <v>44856</v>
      </c>
      <c r="C4889" s="43" t="s">
        <v>1680</v>
      </c>
      <c r="D4889" s="16"/>
      <c r="E4889" s="230">
        <v>13750</v>
      </c>
      <c r="F4889" s="16">
        <f t="shared" si="152"/>
        <v>0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</row>
    <row r="4890" spans="1:26" ht="15.75" customHeight="1" x14ac:dyDescent="0.25">
      <c r="A4890" s="40" t="s">
        <v>730</v>
      </c>
      <c r="B4890" s="64" t="s">
        <v>593</v>
      </c>
      <c r="C4890" s="64" t="s">
        <v>731</v>
      </c>
      <c r="D4890" s="43">
        <v>100000</v>
      </c>
      <c r="E4890" s="217"/>
      <c r="F4890" s="16">
        <f t="shared" si="152"/>
        <v>100000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</row>
    <row r="4891" spans="1:26" ht="15.75" customHeight="1" x14ac:dyDescent="0.25">
      <c r="A4891" s="40" t="s">
        <v>730</v>
      </c>
      <c r="B4891" s="24" t="s">
        <v>761</v>
      </c>
      <c r="C4891" s="58" t="s">
        <v>2105</v>
      </c>
      <c r="D4891" s="43">
        <v>10000</v>
      </c>
      <c r="E4891" s="217"/>
      <c r="F4891" s="16">
        <f t="shared" si="152"/>
        <v>110000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</row>
    <row r="4892" spans="1:26" ht="15.75" customHeight="1" x14ac:dyDescent="0.25">
      <c r="A4892" s="306">
        <v>45221</v>
      </c>
      <c r="B4892" s="306">
        <v>45221</v>
      </c>
      <c r="C4892" s="16" t="s">
        <v>1153</v>
      </c>
      <c r="D4892" s="16"/>
      <c r="E4892" s="224">
        <v>9166.67</v>
      </c>
      <c r="F4892" s="16">
        <f t="shared" si="152"/>
        <v>100833.33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</row>
    <row r="4893" spans="1:26" ht="15.75" customHeight="1" x14ac:dyDescent="0.25">
      <c r="A4893" s="306">
        <v>45252</v>
      </c>
      <c r="B4893" s="306">
        <v>45252</v>
      </c>
      <c r="C4893" s="16" t="s">
        <v>1153</v>
      </c>
      <c r="D4893" s="16"/>
      <c r="E4893" s="224">
        <v>9166.67</v>
      </c>
      <c r="F4893" s="16">
        <f t="shared" si="152"/>
        <v>91666.66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</row>
    <row r="4894" spans="1:26" ht="15.75" customHeight="1" x14ac:dyDescent="0.25">
      <c r="A4894" s="268">
        <v>45282</v>
      </c>
      <c r="B4894" s="269">
        <v>45282</v>
      </c>
      <c r="C4894" s="16" t="s">
        <v>1153</v>
      </c>
      <c r="D4894" s="16"/>
      <c r="E4894" s="224">
        <v>9166.67</v>
      </c>
      <c r="F4894" s="16">
        <f t="shared" si="152"/>
        <v>82499.990000000005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</row>
    <row r="4895" spans="1:26" ht="15.75" customHeight="1" x14ac:dyDescent="0.25">
      <c r="A4895" s="40"/>
      <c r="B4895" s="64"/>
      <c r="C4895" s="64"/>
      <c r="D4895" s="16"/>
      <c r="E4895" s="217"/>
      <c r="F4895" s="16">
        <f t="shared" si="152"/>
        <v>82499.990000000005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</row>
    <row r="4896" spans="1:26" ht="15.75" customHeight="1" x14ac:dyDescent="0.25">
      <c r="A4896" s="40"/>
      <c r="B4896" s="64"/>
      <c r="C4896" s="64"/>
      <c r="D4896" s="16"/>
      <c r="E4896" s="217"/>
      <c r="F4896" s="16">
        <f t="shared" si="152"/>
        <v>82499.990000000005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</row>
    <row r="4897" spans="1:26" ht="15.75" customHeight="1" x14ac:dyDescent="0.25">
      <c r="A4897" s="226"/>
      <c r="B4897" s="226"/>
      <c r="C4897" s="226"/>
      <c r="D4897" s="16"/>
      <c r="E4897" s="217"/>
      <c r="F4897" s="16">
        <f t="shared" si="152"/>
        <v>82499.990000000005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</row>
    <row r="4898" spans="1:26" ht="15.75" customHeight="1" x14ac:dyDescent="0.25">
      <c r="A4898" s="226"/>
      <c r="B4898" s="226"/>
      <c r="C4898" s="226"/>
      <c r="D4898" s="16"/>
      <c r="E4898" s="220" t="s">
        <v>12</v>
      </c>
      <c r="F4898" s="218">
        <f>F4897</f>
        <v>82499.990000000005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</row>
    <row r="4899" spans="1:26" ht="15.75" customHeight="1" x14ac:dyDescent="0.25">
      <c r="A4899" s="23"/>
      <c r="B4899" s="23"/>
      <c r="C4899" s="218"/>
      <c r="D4899" s="16"/>
      <c r="E4899" s="217"/>
      <c r="F4899" s="16"/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</row>
    <row r="4900" spans="1:26" ht="15.75" customHeight="1" x14ac:dyDescent="0.25">
      <c r="A4900" s="23"/>
      <c r="B4900" s="23"/>
      <c r="C4900" s="218"/>
      <c r="D4900" s="16"/>
      <c r="E4900" s="217"/>
      <c r="F4900" s="16"/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</row>
    <row r="4901" spans="1:26" ht="15.75" customHeight="1" x14ac:dyDescent="0.25">
      <c r="A4901" s="23"/>
      <c r="B4901" s="23"/>
      <c r="C4901" s="218"/>
      <c r="D4901" s="16"/>
      <c r="E4901" s="217"/>
      <c r="F4901" s="16"/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</row>
    <row r="4902" spans="1:26" ht="15.75" customHeight="1" x14ac:dyDescent="0.25">
      <c r="A4902" s="23"/>
      <c r="B4902" s="23"/>
      <c r="C4902" s="218"/>
      <c r="D4902" s="16"/>
      <c r="E4902" s="217"/>
      <c r="F4902" s="16"/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</row>
    <row r="4903" spans="1:26" ht="15.75" customHeight="1" x14ac:dyDescent="0.25">
      <c r="A4903" s="23"/>
      <c r="B4903" s="23"/>
      <c r="C4903" s="218"/>
      <c r="D4903" s="226"/>
      <c r="E4903" s="217"/>
      <c r="F4903" s="16"/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</row>
    <row r="4904" spans="1:26" ht="15.75" customHeight="1" x14ac:dyDescent="0.25">
      <c r="A4904" s="23"/>
      <c r="B4904" s="23"/>
      <c r="C4904" s="218" t="s">
        <v>1146</v>
      </c>
      <c r="D4904" s="157"/>
      <c r="E4904" s="217"/>
      <c r="F4904" s="16"/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</row>
    <row r="4905" spans="1:26" ht="15.75" customHeight="1" x14ac:dyDescent="0.25">
      <c r="A4905" s="219" t="s">
        <v>1147</v>
      </c>
      <c r="B4905" s="219"/>
      <c r="C4905" s="315" t="s">
        <v>318</v>
      </c>
      <c r="D4905" s="218" t="s">
        <v>1149</v>
      </c>
      <c r="E4905" s="222" t="s">
        <v>1353</v>
      </c>
      <c r="F4905" s="16"/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</row>
    <row r="4906" spans="1:26" ht="15.75" customHeight="1" x14ac:dyDescent="0.25">
      <c r="A4906" s="219" t="s">
        <v>549</v>
      </c>
      <c r="B4906" s="219" t="s">
        <v>550</v>
      </c>
      <c r="C4906" s="221" t="s">
        <v>551</v>
      </c>
      <c r="D4906" s="221" t="s">
        <v>552</v>
      </c>
      <c r="E4906" s="222" t="s">
        <v>553</v>
      </c>
      <c r="F4906" s="221" t="s">
        <v>554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</row>
    <row r="4907" spans="1:26" ht="15.75" customHeight="1" x14ac:dyDescent="0.25">
      <c r="A4907" s="231">
        <v>43831</v>
      </c>
      <c r="B4907" s="23"/>
      <c r="C4907" s="16" t="s">
        <v>766</v>
      </c>
      <c r="D4907" s="16"/>
      <c r="E4907" s="217"/>
      <c r="F4907" s="302">
        <v>0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</row>
    <row r="4908" spans="1:26" ht="15.75" customHeight="1" x14ac:dyDescent="0.25">
      <c r="A4908" s="44" t="s">
        <v>2106</v>
      </c>
      <c r="B4908" s="44" t="s">
        <v>593</v>
      </c>
      <c r="C4908" s="52" t="s">
        <v>318</v>
      </c>
      <c r="D4908" s="16">
        <v>200000</v>
      </c>
      <c r="E4908" s="217"/>
      <c r="F4908" s="16">
        <f t="shared" ref="F4908:F4920" si="153">F4907+D4908-E4908</f>
        <v>200000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</row>
    <row r="4909" spans="1:26" ht="15.75" customHeight="1" x14ac:dyDescent="0.25">
      <c r="A4909" s="23" t="s">
        <v>2107</v>
      </c>
      <c r="B4909" s="23" t="s">
        <v>761</v>
      </c>
      <c r="C4909" s="16" t="s">
        <v>2108</v>
      </c>
      <c r="D4909" s="16">
        <v>20000</v>
      </c>
      <c r="E4909" s="217"/>
      <c r="F4909" s="16">
        <f t="shared" si="153"/>
        <v>220000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</row>
    <row r="4910" spans="1:26" ht="15.75" customHeight="1" x14ac:dyDescent="0.25">
      <c r="A4910" s="23" t="s">
        <v>1671</v>
      </c>
      <c r="B4910" s="23" t="s">
        <v>1167</v>
      </c>
      <c r="C4910" s="16" t="s">
        <v>1153</v>
      </c>
      <c r="D4910" s="16"/>
      <c r="E4910" s="217">
        <v>36666.67</v>
      </c>
      <c r="F4910" s="16">
        <f t="shared" si="153"/>
        <v>183333.33000000002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</row>
    <row r="4911" spans="1:26" ht="15.75" customHeight="1" x14ac:dyDescent="0.25">
      <c r="A4911" s="23" t="s">
        <v>1672</v>
      </c>
      <c r="B4911" s="23" t="s">
        <v>1629</v>
      </c>
      <c r="C4911" s="16" t="s">
        <v>1153</v>
      </c>
      <c r="D4911" s="16"/>
      <c r="E4911" s="217">
        <v>36666.67</v>
      </c>
      <c r="F4911" s="16">
        <f t="shared" si="153"/>
        <v>146666.66000000003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</row>
    <row r="4912" spans="1:26" ht="15.75" customHeight="1" x14ac:dyDescent="0.25">
      <c r="A4912" s="23"/>
      <c r="B4912" s="23"/>
      <c r="C4912" s="16"/>
      <c r="D4912" s="16"/>
      <c r="E4912" s="217"/>
      <c r="F4912" s="16">
        <f t="shared" si="153"/>
        <v>146666.66000000003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</row>
    <row r="4913" spans="1:26" ht="15.75" customHeight="1" x14ac:dyDescent="0.25">
      <c r="A4913" s="23"/>
      <c r="B4913" s="23"/>
      <c r="C4913" s="16"/>
      <c r="D4913" s="16"/>
      <c r="E4913" s="217"/>
      <c r="F4913" s="16">
        <f t="shared" si="153"/>
        <v>146666.66000000003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</row>
    <row r="4914" spans="1:26" ht="15.75" customHeight="1" x14ac:dyDescent="0.25">
      <c r="A4914" s="23"/>
      <c r="B4914" s="23"/>
      <c r="C4914" s="16"/>
      <c r="D4914" s="16"/>
      <c r="E4914" s="217"/>
      <c r="F4914" s="16">
        <f t="shared" si="153"/>
        <v>146666.66000000003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</row>
    <row r="4915" spans="1:26" ht="15.75" customHeight="1" x14ac:dyDescent="0.25">
      <c r="A4915" s="23"/>
      <c r="B4915" s="23"/>
      <c r="C4915" s="16"/>
      <c r="D4915" s="16"/>
      <c r="E4915" s="217"/>
      <c r="F4915" s="16">
        <f t="shared" si="153"/>
        <v>146666.66000000003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</row>
    <row r="4916" spans="1:26" ht="15.75" customHeight="1" x14ac:dyDescent="0.25">
      <c r="A4916" s="23"/>
      <c r="B4916" s="23"/>
      <c r="C4916" s="16"/>
      <c r="D4916" s="16"/>
      <c r="E4916" s="217"/>
      <c r="F4916" s="16">
        <f t="shared" si="153"/>
        <v>146666.66000000003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</row>
    <row r="4917" spans="1:26" ht="15.75" customHeight="1" x14ac:dyDescent="0.25">
      <c r="A4917" s="23"/>
      <c r="B4917" s="23"/>
      <c r="C4917" s="16"/>
      <c r="D4917" s="16"/>
      <c r="E4917" s="217"/>
      <c r="F4917" s="16">
        <f t="shared" si="153"/>
        <v>146666.66000000003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</row>
    <row r="4918" spans="1:26" ht="15.75" customHeight="1" x14ac:dyDescent="0.25">
      <c r="A4918" s="23"/>
      <c r="B4918" s="23"/>
      <c r="C4918" s="16"/>
      <c r="D4918" s="16"/>
      <c r="E4918" s="217"/>
      <c r="F4918" s="16">
        <f t="shared" si="153"/>
        <v>146666.66000000003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</row>
    <row r="4919" spans="1:26" ht="15.75" customHeight="1" x14ac:dyDescent="0.25">
      <c r="A4919" s="23"/>
      <c r="B4919" s="23"/>
      <c r="C4919" s="16"/>
      <c r="D4919" s="16"/>
      <c r="E4919" s="217"/>
      <c r="F4919" s="16">
        <f t="shared" si="153"/>
        <v>146666.66000000003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</row>
    <row r="4920" spans="1:26" ht="15.75" customHeight="1" x14ac:dyDescent="0.25">
      <c r="A4920" s="23"/>
      <c r="B4920" s="23"/>
      <c r="C4920" s="16"/>
      <c r="D4920" s="16"/>
      <c r="E4920" s="217"/>
      <c r="F4920" s="16">
        <f t="shared" si="153"/>
        <v>146666.66000000003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</row>
    <row r="4921" spans="1:26" ht="15.75" customHeight="1" x14ac:dyDescent="0.25">
      <c r="A4921" s="23"/>
      <c r="B4921" s="23"/>
      <c r="C4921" s="16"/>
      <c r="D4921" s="16"/>
      <c r="E4921" s="220" t="s">
        <v>12</v>
      </c>
      <c r="F4921" s="218">
        <f>F4920</f>
        <v>146666.66000000003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</row>
    <row r="4922" spans="1:26" ht="15.75" customHeight="1" x14ac:dyDescent="0.25">
      <c r="A4922" s="23"/>
      <c r="B4922" s="23"/>
      <c r="C4922" s="16"/>
      <c r="D4922" s="16"/>
      <c r="E4922" s="217"/>
      <c r="F4922" s="218"/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</row>
    <row r="4923" spans="1:26" ht="15.75" customHeight="1" x14ac:dyDescent="0.25">
      <c r="A4923" s="23"/>
      <c r="B4923" s="23"/>
      <c r="C4923" s="16"/>
      <c r="D4923" s="16"/>
      <c r="E4923" s="217"/>
      <c r="F4923" s="218"/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</row>
    <row r="4924" spans="1:26" ht="15.75" customHeight="1" x14ac:dyDescent="0.25">
      <c r="A4924" s="23"/>
      <c r="B4924" s="23"/>
      <c r="C4924" s="16"/>
      <c r="D4924" s="157"/>
      <c r="E4924" s="217"/>
      <c r="F4924" s="218"/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</row>
    <row r="4925" spans="1:26" ht="15.75" customHeight="1" x14ac:dyDescent="0.25">
      <c r="A4925" s="23"/>
      <c r="B4925" s="23"/>
      <c r="C4925" s="218" t="s">
        <v>1146</v>
      </c>
      <c r="D4925" s="226"/>
      <c r="E4925" s="217"/>
      <c r="F4925" s="16"/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</row>
    <row r="4926" spans="1:26" ht="15.75" customHeight="1" x14ac:dyDescent="0.25">
      <c r="A4926" s="219" t="s">
        <v>1147</v>
      </c>
      <c r="B4926" s="219"/>
      <c r="C4926" s="315" t="s">
        <v>341</v>
      </c>
      <c r="D4926" s="218" t="s">
        <v>1149</v>
      </c>
      <c r="E4926" s="222" t="s">
        <v>1353</v>
      </c>
      <c r="F4926" s="16"/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</row>
    <row r="4927" spans="1:26" ht="15.75" customHeight="1" x14ac:dyDescent="0.25">
      <c r="A4927" s="219" t="s">
        <v>549</v>
      </c>
      <c r="B4927" s="219" t="s">
        <v>550</v>
      </c>
      <c r="C4927" s="221" t="s">
        <v>551</v>
      </c>
      <c r="D4927" s="221" t="s">
        <v>552</v>
      </c>
      <c r="E4927" s="222" t="s">
        <v>553</v>
      </c>
      <c r="F4927" s="221" t="s">
        <v>554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</row>
    <row r="4928" spans="1:26" ht="15.75" customHeight="1" x14ac:dyDescent="0.25">
      <c r="A4928" s="231">
        <v>43831</v>
      </c>
      <c r="B4928" s="23"/>
      <c r="C4928" s="16" t="s">
        <v>766</v>
      </c>
      <c r="D4928" s="16"/>
      <c r="E4928" s="217"/>
      <c r="F4928" s="302">
        <v>0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</row>
    <row r="4929" spans="1:26" ht="15.75" customHeight="1" x14ac:dyDescent="0.25">
      <c r="A4929" s="225">
        <v>44538</v>
      </c>
      <c r="B4929" s="44" t="s">
        <v>593</v>
      </c>
      <c r="C4929" s="52" t="s">
        <v>870</v>
      </c>
      <c r="D4929" s="16">
        <v>20000</v>
      </c>
      <c r="E4929" s="217"/>
      <c r="F4929" s="16">
        <f t="shared" ref="F4929:F4958" si="154">F4928+D4929-E4929</f>
        <v>20000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</row>
    <row r="4930" spans="1:26" ht="15.75" customHeight="1" x14ac:dyDescent="0.25">
      <c r="A4930" s="225">
        <v>44538</v>
      </c>
      <c r="B4930" s="23" t="s">
        <v>761</v>
      </c>
      <c r="C4930" s="16" t="s">
        <v>2109</v>
      </c>
      <c r="D4930" s="16">
        <v>2000</v>
      </c>
      <c r="E4930" s="217"/>
      <c r="F4930" s="16">
        <f t="shared" si="154"/>
        <v>22000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</row>
    <row r="4931" spans="1:26" ht="15.75" customHeight="1" x14ac:dyDescent="0.25">
      <c r="A4931" s="23" t="s">
        <v>1210</v>
      </c>
      <c r="B4931" s="23" t="s">
        <v>1210</v>
      </c>
      <c r="C4931" s="16" t="s">
        <v>1153</v>
      </c>
      <c r="D4931" s="16"/>
      <c r="E4931" s="217">
        <v>5500</v>
      </c>
      <c r="F4931" s="16">
        <f t="shared" si="154"/>
        <v>16500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</row>
    <row r="4932" spans="1:26" ht="15.75" customHeight="1" x14ac:dyDescent="0.25">
      <c r="A4932" s="23" t="s">
        <v>1211</v>
      </c>
      <c r="B4932" s="23" t="s">
        <v>1211</v>
      </c>
      <c r="C4932" s="16" t="s">
        <v>1153</v>
      </c>
      <c r="D4932" s="16"/>
      <c r="E4932" s="217">
        <v>5500</v>
      </c>
      <c r="F4932" s="16">
        <f t="shared" si="154"/>
        <v>11000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</row>
    <row r="4933" spans="1:26" ht="15.75" customHeight="1" x14ac:dyDescent="0.25">
      <c r="A4933" s="23" t="s">
        <v>1212</v>
      </c>
      <c r="B4933" s="23" t="s">
        <v>1212</v>
      </c>
      <c r="C4933" s="16" t="s">
        <v>1153</v>
      </c>
      <c r="D4933" s="16"/>
      <c r="E4933" s="217">
        <v>5500</v>
      </c>
      <c r="F4933" s="16">
        <f t="shared" si="154"/>
        <v>5500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</row>
    <row r="4934" spans="1:26" ht="15.75" customHeight="1" x14ac:dyDescent="0.25">
      <c r="A4934" s="23" t="s">
        <v>1213</v>
      </c>
      <c r="B4934" s="23" t="s">
        <v>1213</v>
      </c>
      <c r="C4934" s="16" t="s">
        <v>1153</v>
      </c>
      <c r="D4934" s="16"/>
      <c r="E4934" s="217">
        <v>5500</v>
      </c>
      <c r="F4934" s="16">
        <f t="shared" si="154"/>
        <v>0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</row>
    <row r="4935" spans="1:26" ht="15.75" customHeight="1" x14ac:dyDescent="0.25">
      <c r="A4935" s="23" t="s">
        <v>1214</v>
      </c>
      <c r="B4935" s="23" t="s">
        <v>1214</v>
      </c>
      <c r="C4935" s="16" t="s">
        <v>1153</v>
      </c>
      <c r="D4935" s="16"/>
      <c r="E4935" s="217">
        <v>5500</v>
      </c>
      <c r="F4935" s="16">
        <f t="shared" si="154"/>
        <v>-5500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</row>
    <row r="4936" spans="1:26" ht="15.75" customHeight="1" x14ac:dyDescent="0.25">
      <c r="A4936" s="241">
        <v>44746</v>
      </c>
      <c r="B4936" s="40" t="s">
        <v>593</v>
      </c>
      <c r="C4936" s="58" t="s">
        <v>870</v>
      </c>
      <c r="D4936" s="43">
        <v>30000</v>
      </c>
      <c r="E4936" s="230"/>
      <c r="F4936" s="16">
        <f t="shared" si="154"/>
        <v>24500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</row>
    <row r="4937" spans="1:26" ht="15.75" customHeight="1" x14ac:dyDescent="0.25">
      <c r="A4937" s="241">
        <v>44746</v>
      </c>
      <c r="B4937" s="23" t="s">
        <v>761</v>
      </c>
      <c r="C4937" s="16" t="s">
        <v>2109</v>
      </c>
      <c r="D4937" s="43">
        <v>3000</v>
      </c>
      <c r="E4937" s="217"/>
      <c r="F4937" s="16">
        <f t="shared" si="154"/>
        <v>27500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</row>
    <row r="4938" spans="1:26" ht="15.75" customHeight="1" x14ac:dyDescent="0.25">
      <c r="A4938" s="223">
        <v>44673</v>
      </c>
      <c r="B4938" s="223">
        <v>44673</v>
      </c>
      <c r="C4938" s="16" t="s">
        <v>1153</v>
      </c>
      <c r="D4938" s="16"/>
      <c r="E4938" s="230">
        <v>11000</v>
      </c>
      <c r="F4938" s="16">
        <f t="shared" si="154"/>
        <v>16500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</row>
    <row r="4939" spans="1:26" ht="15.75" customHeight="1" x14ac:dyDescent="0.25">
      <c r="A4939" s="229">
        <v>44682</v>
      </c>
      <c r="B4939" s="228">
        <v>44682</v>
      </c>
      <c r="C4939" s="16" t="s">
        <v>1153</v>
      </c>
      <c r="D4939" s="16"/>
      <c r="E4939" s="230">
        <v>11000</v>
      </c>
      <c r="F4939" s="16">
        <f t="shared" si="154"/>
        <v>5500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</row>
    <row r="4940" spans="1:26" ht="15.75" customHeight="1" x14ac:dyDescent="0.25">
      <c r="A4940" s="228">
        <v>44713</v>
      </c>
      <c r="B4940" s="228">
        <v>44713</v>
      </c>
      <c r="C4940" s="16" t="s">
        <v>1153</v>
      </c>
      <c r="D4940" s="16"/>
      <c r="E4940" s="230">
        <v>11000</v>
      </c>
      <c r="F4940" s="16">
        <f t="shared" si="154"/>
        <v>-5500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</row>
    <row r="4941" spans="1:26" ht="15.75" customHeight="1" x14ac:dyDescent="0.25">
      <c r="A4941" s="228">
        <v>44743</v>
      </c>
      <c r="B4941" s="228">
        <v>44743</v>
      </c>
      <c r="C4941" s="16" t="s">
        <v>1153</v>
      </c>
      <c r="D4941" s="16"/>
      <c r="E4941" s="230">
        <v>11000</v>
      </c>
      <c r="F4941" s="16">
        <f t="shared" si="154"/>
        <v>-16500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</row>
    <row r="4942" spans="1:26" ht="15.75" customHeight="1" x14ac:dyDescent="0.25">
      <c r="A4942" s="125">
        <v>44751</v>
      </c>
      <c r="B4942" s="64" t="s">
        <v>593</v>
      </c>
      <c r="C4942" s="64" t="s">
        <v>341</v>
      </c>
      <c r="D4942" s="43">
        <v>30000</v>
      </c>
      <c r="E4942" s="217"/>
      <c r="F4942" s="16">
        <f t="shared" si="154"/>
        <v>13500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</row>
    <row r="4943" spans="1:26" ht="15.75" customHeight="1" x14ac:dyDescent="0.25">
      <c r="A4943" s="241">
        <v>44751</v>
      </c>
      <c r="B4943" s="23" t="s">
        <v>761</v>
      </c>
      <c r="C4943" s="43" t="s">
        <v>2110</v>
      </c>
      <c r="D4943" s="43">
        <v>3000</v>
      </c>
      <c r="E4943" s="217"/>
      <c r="F4943" s="16">
        <f t="shared" si="154"/>
        <v>16500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</row>
    <row r="4944" spans="1:26" ht="15.75" customHeight="1" x14ac:dyDescent="0.25">
      <c r="A4944" s="24" t="s">
        <v>1292</v>
      </c>
      <c r="B4944" s="24" t="s">
        <v>1292</v>
      </c>
      <c r="C4944" s="16" t="s">
        <v>1153</v>
      </c>
      <c r="D4944" s="16"/>
      <c r="E4944" s="230">
        <v>11000</v>
      </c>
      <c r="F4944" s="16">
        <f t="shared" si="154"/>
        <v>5500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</row>
    <row r="4945" spans="1:26" ht="15.75" customHeight="1" x14ac:dyDescent="0.25">
      <c r="A4945" s="238">
        <v>44835</v>
      </c>
      <c r="B4945" s="238">
        <v>44835</v>
      </c>
      <c r="C4945" s="13" t="s">
        <v>1153</v>
      </c>
      <c r="D4945" s="16"/>
      <c r="E4945" s="230">
        <v>11000</v>
      </c>
      <c r="F4945" s="16">
        <f t="shared" si="154"/>
        <v>-5500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</row>
    <row r="4946" spans="1:26" ht="15.75" customHeight="1" x14ac:dyDescent="0.25">
      <c r="A4946" s="238">
        <v>44866</v>
      </c>
      <c r="B4946" s="238">
        <v>44866</v>
      </c>
      <c r="C4946" s="13" t="s">
        <v>1153</v>
      </c>
      <c r="D4946" s="16"/>
      <c r="E4946" s="230">
        <v>11000</v>
      </c>
      <c r="F4946" s="16">
        <f t="shared" si="154"/>
        <v>-16500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</row>
    <row r="4947" spans="1:26" ht="15.75" customHeight="1" x14ac:dyDescent="0.25">
      <c r="A4947" s="125">
        <v>44785</v>
      </c>
      <c r="B4947" s="64" t="s">
        <v>593</v>
      </c>
      <c r="C4947" s="240" t="s">
        <v>1100</v>
      </c>
      <c r="D4947" s="43">
        <v>300000</v>
      </c>
      <c r="E4947" s="217"/>
      <c r="F4947" s="16">
        <f t="shared" si="154"/>
        <v>283500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</row>
    <row r="4948" spans="1:26" ht="15.75" customHeight="1" x14ac:dyDescent="0.25">
      <c r="A4948" s="241">
        <v>44785</v>
      </c>
      <c r="B4948" s="23" t="s">
        <v>761</v>
      </c>
      <c r="C4948" s="16" t="s">
        <v>2109</v>
      </c>
      <c r="D4948" s="56">
        <v>30000</v>
      </c>
      <c r="E4948" s="249"/>
      <c r="F4948" s="16">
        <f t="shared" si="154"/>
        <v>313500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</row>
    <row r="4949" spans="1:26" ht="15.75" customHeight="1" x14ac:dyDescent="0.25">
      <c r="A4949" s="238">
        <v>44896</v>
      </c>
      <c r="B4949" s="238">
        <v>44896</v>
      </c>
      <c r="C4949" s="13" t="s">
        <v>1153</v>
      </c>
      <c r="D4949" s="56"/>
      <c r="E4949" s="249">
        <v>27500</v>
      </c>
      <c r="F4949" s="16">
        <f t="shared" si="154"/>
        <v>286000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</row>
    <row r="4950" spans="1:26" ht="15.75" customHeight="1" x14ac:dyDescent="0.25">
      <c r="A4950" s="23"/>
      <c r="B4950" s="23"/>
      <c r="C4950" s="16"/>
      <c r="D4950" s="56"/>
      <c r="E4950" s="249"/>
      <c r="F4950" s="16">
        <f t="shared" si="154"/>
        <v>286000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</row>
    <row r="4951" spans="1:26" ht="15.75" customHeight="1" x14ac:dyDescent="0.25">
      <c r="A4951" s="23"/>
      <c r="B4951" s="23"/>
      <c r="C4951" s="16"/>
      <c r="D4951" s="56"/>
      <c r="E4951" s="249"/>
      <c r="F4951" s="16">
        <f t="shared" si="154"/>
        <v>286000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</row>
    <row r="4952" spans="1:26" ht="15.75" customHeight="1" x14ac:dyDescent="0.25">
      <c r="A4952" s="23"/>
      <c r="B4952" s="23"/>
      <c r="C4952" s="16"/>
      <c r="D4952" s="56"/>
      <c r="E4952" s="249"/>
      <c r="F4952" s="16">
        <f t="shared" si="154"/>
        <v>286000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</row>
    <row r="4953" spans="1:26" ht="15.75" customHeight="1" x14ac:dyDescent="0.25">
      <c r="A4953" s="23"/>
      <c r="B4953" s="23"/>
      <c r="C4953" s="16"/>
      <c r="D4953" s="56"/>
      <c r="E4953" s="249"/>
      <c r="F4953" s="16">
        <f t="shared" si="154"/>
        <v>286000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</row>
    <row r="4954" spans="1:26" ht="15.75" customHeight="1" x14ac:dyDescent="0.25">
      <c r="A4954" s="23"/>
      <c r="B4954" s="23"/>
      <c r="C4954" s="16"/>
      <c r="D4954" s="56"/>
      <c r="E4954" s="249"/>
      <c r="F4954" s="16">
        <f t="shared" si="154"/>
        <v>286000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</row>
    <row r="4955" spans="1:26" ht="15.75" customHeight="1" x14ac:dyDescent="0.25">
      <c r="A4955" s="23"/>
      <c r="B4955" s="23"/>
      <c r="C4955" s="16"/>
      <c r="D4955" s="56"/>
      <c r="E4955" s="249"/>
      <c r="F4955" s="16">
        <f t="shared" si="154"/>
        <v>286000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</row>
    <row r="4956" spans="1:26" ht="15.75" customHeight="1" x14ac:dyDescent="0.25">
      <c r="A4956" s="23"/>
      <c r="B4956" s="23"/>
      <c r="C4956" s="16"/>
      <c r="D4956" s="56"/>
      <c r="E4956" s="249"/>
      <c r="F4956" s="16">
        <f t="shared" si="154"/>
        <v>286000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</row>
    <row r="4957" spans="1:26" ht="15.75" customHeight="1" x14ac:dyDescent="0.25">
      <c r="A4957" s="23"/>
      <c r="B4957" s="23"/>
      <c r="C4957" s="16"/>
      <c r="D4957" s="56"/>
      <c r="E4957" s="249"/>
      <c r="F4957" s="16">
        <f t="shared" si="154"/>
        <v>286000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</row>
    <row r="4958" spans="1:26" ht="15.75" customHeight="1" x14ac:dyDescent="0.25">
      <c r="A4958" s="259"/>
      <c r="B4958" s="259"/>
      <c r="C4958" s="259"/>
      <c r="D4958" s="56"/>
      <c r="E4958" s="249"/>
      <c r="F4958" s="16">
        <f t="shared" si="154"/>
        <v>286000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</row>
    <row r="4959" spans="1:26" ht="15.75" customHeight="1" x14ac:dyDescent="0.25">
      <c r="A4959" s="259"/>
      <c r="B4959" s="259"/>
      <c r="C4959" s="259"/>
      <c r="D4959" s="226"/>
      <c r="E4959" s="220" t="s">
        <v>12</v>
      </c>
      <c r="F4959" s="218">
        <f>F4958</f>
        <v>286000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</row>
    <row r="4960" spans="1:26" ht="15.75" customHeight="1" x14ac:dyDescent="0.25">
      <c r="A4960" s="263"/>
      <c r="B4960" s="263"/>
      <c r="C4960" s="226"/>
      <c r="D4960" s="226"/>
      <c r="E4960" s="217"/>
      <c r="F4960" s="226"/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</row>
    <row r="4961" spans="1:26" ht="15.75" customHeight="1" x14ac:dyDescent="0.25">
      <c r="A4961" s="263"/>
      <c r="B4961" s="263"/>
      <c r="C4961" s="226"/>
      <c r="D4961" s="226"/>
      <c r="E4961" s="217"/>
      <c r="F4961" s="226"/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</row>
    <row r="4962" spans="1:26" ht="15.75" customHeight="1" x14ac:dyDescent="0.25">
      <c r="A4962" s="23"/>
      <c r="B4962" s="23"/>
      <c r="C4962" s="218" t="s">
        <v>1146</v>
      </c>
      <c r="D4962" s="226"/>
      <c r="E4962" s="217"/>
      <c r="F4962" s="16"/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</row>
    <row r="4963" spans="1:26" ht="15.75" customHeight="1" x14ac:dyDescent="0.25">
      <c r="A4963" s="219" t="s">
        <v>1147</v>
      </c>
      <c r="B4963" s="219"/>
      <c r="C4963" s="315" t="s">
        <v>2111</v>
      </c>
      <c r="D4963" s="16"/>
      <c r="E4963" s="222"/>
      <c r="F4963" s="16"/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</row>
    <row r="4964" spans="1:26" ht="15.75" customHeight="1" x14ac:dyDescent="0.25">
      <c r="A4964" s="219" t="s">
        <v>549</v>
      </c>
      <c r="B4964" s="219" t="s">
        <v>550</v>
      </c>
      <c r="C4964" s="221" t="s">
        <v>551</v>
      </c>
      <c r="D4964" s="218" t="s">
        <v>1149</v>
      </c>
      <c r="E4964" s="222" t="s">
        <v>1353</v>
      </c>
      <c r="F4964" s="221" t="s">
        <v>554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</row>
    <row r="4965" spans="1:26" ht="15.75" customHeight="1" x14ac:dyDescent="0.25">
      <c r="A4965" s="231">
        <v>43831</v>
      </c>
      <c r="B4965" s="23"/>
      <c r="C4965" s="16" t="s">
        <v>766</v>
      </c>
      <c r="D4965" s="221" t="s">
        <v>552</v>
      </c>
      <c r="E4965" s="222" t="s">
        <v>553</v>
      </c>
      <c r="F4965" s="302">
        <v>0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</row>
    <row r="4966" spans="1:26" ht="15.75" customHeight="1" x14ac:dyDescent="0.25">
      <c r="A4966" s="44" t="s">
        <v>2019</v>
      </c>
      <c r="B4966" s="44" t="s">
        <v>593</v>
      </c>
      <c r="C4966" s="52" t="s">
        <v>2111</v>
      </c>
      <c r="D4966" s="16"/>
      <c r="E4966" s="217"/>
      <c r="F4966" s="16">
        <f t="shared" ref="F4966:F4974" si="155">F4965+D4967-E4966</f>
        <v>40000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</row>
    <row r="4967" spans="1:26" ht="15.75" customHeight="1" x14ac:dyDescent="0.25">
      <c r="A4967" s="44" t="s">
        <v>2019</v>
      </c>
      <c r="B4967" s="44" t="s">
        <v>761</v>
      </c>
      <c r="C4967" s="52" t="s">
        <v>2112</v>
      </c>
      <c r="D4967" s="16">
        <v>40000</v>
      </c>
      <c r="E4967" s="217"/>
      <c r="F4967" s="16">
        <f t="shared" si="155"/>
        <v>44000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</row>
    <row r="4968" spans="1:26" ht="15.75" customHeight="1" x14ac:dyDescent="0.25">
      <c r="A4968" s="263"/>
      <c r="B4968" s="44" t="s">
        <v>1211</v>
      </c>
      <c r="C4968" s="16" t="s">
        <v>1153</v>
      </c>
      <c r="D4968" s="16">
        <v>4000</v>
      </c>
      <c r="E4968" s="217">
        <v>11000</v>
      </c>
      <c r="F4968" s="16">
        <f t="shared" si="155"/>
        <v>33000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</row>
    <row r="4969" spans="1:26" ht="15.75" customHeight="1" x14ac:dyDescent="0.25">
      <c r="A4969" s="23" t="s">
        <v>2113</v>
      </c>
      <c r="B4969" s="23" t="s">
        <v>2113</v>
      </c>
      <c r="C4969" s="16" t="s">
        <v>1153</v>
      </c>
      <c r="D4969" s="226"/>
      <c r="E4969" s="217">
        <v>11000</v>
      </c>
      <c r="F4969" s="16">
        <f t="shared" si="155"/>
        <v>22000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</row>
    <row r="4970" spans="1:26" ht="15.75" customHeight="1" x14ac:dyDescent="0.25">
      <c r="A4970" s="44" t="s">
        <v>1213</v>
      </c>
      <c r="B4970" s="44" t="s">
        <v>1213</v>
      </c>
      <c r="C4970" s="16" t="s">
        <v>1153</v>
      </c>
      <c r="D4970" s="226"/>
      <c r="E4970" s="217">
        <v>11000</v>
      </c>
      <c r="F4970" s="16">
        <f t="shared" si="155"/>
        <v>11000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</row>
    <row r="4971" spans="1:26" ht="15.75" customHeight="1" x14ac:dyDescent="0.25">
      <c r="A4971" s="44" t="s">
        <v>1214</v>
      </c>
      <c r="B4971" s="44" t="s">
        <v>1214</v>
      </c>
      <c r="C4971" s="16" t="s">
        <v>1153</v>
      </c>
      <c r="D4971" s="226"/>
      <c r="E4971" s="217">
        <v>11000</v>
      </c>
      <c r="F4971" s="16">
        <f t="shared" si="155"/>
        <v>0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</row>
    <row r="4972" spans="1:26" ht="15.75" customHeight="1" x14ac:dyDescent="0.25">
      <c r="A4972" s="263"/>
      <c r="B4972" s="263"/>
      <c r="C4972" s="226"/>
      <c r="D4972" s="226"/>
      <c r="E4972" s="217"/>
      <c r="F4972" s="16">
        <f t="shared" si="155"/>
        <v>0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</row>
    <row r="4973" spans="1:26" ht="15.75" customHeight="1" x14ac:dyDescent="0.25">
      <c r="A4973" s="263"/>
      <c r="B4973" s="263"/>
      <c r="C4973" s="226"/>
      <c r="D4973" s="315"/>
      <c r="E4973" s="217"/>
      <c r="F4973" s="16">
        <f t="shared" si="155"/>
        <v>0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</row>
    <row r="4974" spans="1:26" ht="15.75" customHeight="1" x14ac:dyDescent="0.25">
      <c r="A4974" s="263"/>
      <c r="B4974" s="263"/>
      <c r="C4974" s="226"/>
      <c r="D4974" s="226"/>
      <c r="E4974" s="217"/>
      <c r="F4974" s="16">
        <f t="shared" si="155"/>
        <v>0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</row>
    <row r="4975" spans="1:26" ht="15.75" customHeight="1" x14ac:dyDescent="0.25">
      <c r="A4975" s="263"/>
      <c r="B4975" s="263"/>
      <c r="C4975" s="315"/>
      <c r="D4975" s="226"/>
      <c r="E4975" s="220" t="s">
        <v>12</v>
      </c>
      <c r="F4975" s="218">
        <f>F4974</f>
        <v>0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</row>
    <row r="4976" spans="1:26" ht="15.75" customHeight="1" x14ac:dyDescent="0.25">
      <c r="A4976" s="263"/>
      <c r="B4976" s="263"/>
      <c r="C4976" s="226"/>
      <c r="D4976" s="226"/>
      <c r="E4976" s="217"/>
      <c r="F4976" s="226"/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</row>
    <row r="4977" spans="1:26" ht="15.75" customHeight="1" x14ac:dyDescent="0.25">
      <c r="A4977" s="263"/>
      <c r="B4977" s="263"/>
      <c r="C4977" s="226"/>
      <c r="D4977" s="16"/>
      <c r="E4977" s="217"/>
      <c r="F4977" s="226"/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</row>
    <row r="4978" spans="1:26" ht="15.75" customHeight="1" x14ac:dyDescent="0.25">
      <c r="A4978" s="263"/>
      <c r="B4978" s="263"/>
      <c r="C4978" s="226"/>
      <c r="D4978" s="226"/>
      <c r="E4978" s="217"/>
      <c r="F4978" s="226"/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</row>
    <row r="4979" spans="1:26" ht="15.75" customHeight="1" x14ac:dyDescent="0.25">
      <c r="A4979" s="23"/>
      <c r="B4979" s="23"/>
      <c r="C4979" s="218" t="s">
        <v>1146</v>
      </c>
      <c r="D4979" s="157"/>
      <c r="E4979" s="217"/>
      <c r="F4979" s="16"/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</row>
    <row r="4980" spans="1:26" ht="15.75" customHeight="1" x14ac:dyDescent="0.25">
      <c r="A4980" s="219" t="s">
        <v>1147</v>
      </c>
      <c r="B4980" s="219"/>
      <c r="C4980" s="323" t="s">
        <v>313</v>
      </c>
      <c r="D4980" s="218" t="s">
        <v>1149</v>
      </c>
      <c r="E4980" s="222" t="s">
        <v>1353</v>
      </c>
      <c r="F4980" s="16"/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</row>
    <row r="4981" spans="1:26" ht="15.75" customHeight="1" x14ac:dyDescent="0.25">
      <c r="A4981" s="219" t="s">
        <v>549</v>
      </c>
      <c r="B4981" s="219" t="s">
        <v>550</v>
      </c>
      <c r="C4981" s="221" t="s">
        <v>551</v>
      </c>
      <c r="D4981" s="221" t="s">
        <v>552</v>
      </c>
      <c r="E4981" s="222" t="s">
        <v>553</v>
      </c>
      <c r="F4981" s="221" t="s">
        <v>554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</row>
    <row r="4982" spans="1:26" ht="15.75" customHeight="1" x14ac:dyDescent="0.25">
      <c r="A4982" s="231">
        <v>43831</v>
      </c>
      <c r="B4982" s="23"/>
      <c r="C4982" s="16" t="s">
        <v>766</v>
      </c>
      <c r="D4982" s="16"/>
      <c r="E4982" s="217"/>
      <c r="F4982" s="302">
        <v>0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</row>
    <row r="4983" spans="1:26" ht="15.75" customHeight="1" x14ac:dyDescent="0.25">
      <c r="A4983" s="44" t="s">
        <v>2047</v>
      </c>
      <c r="B4983" s="44" t="s">
        <v>1169</v>
      </c>
      <c r="C4983" s="16" t="s">
        <v>1153</v>
      </c>
      <c r="D4983" s="16"/>
      <c r="E4983" s="217">
        <v>18480</v>
      </c>
      <c r="F4983" s="16">
        <f t="shared" ref="F4983:F4986" si="156">F4982+D4983-E4983</f>
        <v>-18480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</row>
    <row r="4984" spans="1:26" ht="15.75" customHeight="1" x14ac:dyDescent="0.25">
      <c r="A4984" s="231">
        <v>44236</v>
      </c>
      <c r="B4984" s="44" t="s">
        <v>593</v>
      </c>
      <c r="C4984" s="52" t="s">
        <v>313</v>
      </c>
      <c r="D4984" s="16">
        <v>84000</v>
      </c>
      <c r="E4984" s="217"/>
      <c r="F4984" s="16">
        <f t="shared" si="156"/>
        <v>65520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</row>
    <row r="4985" spans="1:26" ht="15.75" customHeight="1" x14ac:dyDescent="0.25">
      <c r="A4985" s="231">
        <v>44236</v>
      </c>
      <c r="B4985" s="44" t="s">
        <v>593</v>
      </c>
      <c r="C4985" s="52" t="s">
        <v>2114</v>
      </c>
      <c r="D4985" s="16">
        <v>8400</v>
      </c>
      <c r="E4985" s="217"/>
      <c r="F4985" s="16">
        <f t="shared" si="156"/>
        <v>73920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</row>
    <row r="4986" spans="1:26" ht="15.75" customHeight="1" x14ac:dyDescent="0.25">
      <c r="A4986" s="44" t="s">
        <v>1212</v>
      </c>
      <c r="B4986" s="44" t="s">
        <v>1212</v>
      </c>
      <c r="C4986" s="16" t="s">
        <v>1153</v>
      </c>
      <c r="D4986" s="226"/>
      <c r="E4986" s="217">
        <v>18480</v>
      </c>
      <c r="F4986" s="16">
        <f t="shared" si="156"/>
        <v>55440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</row>
    <row r="4987" spans="1:26" ht="15.75" customHeight="1" x14ac:dyDescent="0.25">
      <c r="A4987" s="44" t="s">
        <v>1213</v>
      </c>
      <c r="B4987" s="44" t="s">
        <v>1213</v>
      </c>
      <c r="C4987" s="16" t="s">
        <v>1153</v>
      </c>
      <c r="D4987" s="157"/>
      <c r="E4987" s="217">
        <v>18480</v>
      </c>
      <c r="F4987" s="16">
        <f>F4986+D4989-E4987</f>
        <v>55440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</row>
    <row r="4988" spans="1:26" ht="15.75" customHeight="1" x14ac:dyDescent="0.25">
      <c r="A4988" s="44" t="s">
        <v>1214</v>
      </c>
      <c r="B4988" s="44" t="s">
        <v>1214</v>
      </c>
      <c r="C4988" s="16" t="s">
        <v>1153</v>
      </c>
      <c r="D4988" s="226"/>
      <c r="E4988" s="217">
        <v>18480</v>
      </c>
      <c r="F4988" s="16">
        <f t="shared" ref="F4988:F5005" si="157">F4987+D4988-E4988</f>
        <v>36960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</row>
    <row r="4989" spans="1:26" ht="15.75" customHeight="1" x14ac:dyDescent="0.25">
      <c r="A4989" s="31" t="s">
        <v>663</v>
      </c>
      <c r="B4989" s="31" t="s">
        <v>593</v>
      </c>
      <c r="C4989" s="58" t="s">
        <v>858</v>
      </c>
      <c r="D4989" s="56">
        <v>18480</v>
      </c>
      <c r="E4989" s="217"/>
      <c r="F4989" s="16">
        <f t="shared" si="157"/>
        <v>55440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</row>
    <row r="4990" spans="1:26" ht="15.75" customHeight="1" x14ac:dyDescent="0.25">
      <c r="A4990" s="223">
        <v>44583</v>
      </c>
      <c r="B4990" s="223">
        <v>44583</v>
      </c>
      <c r="C4990" s="16" t="s">
        <v>1153</v>
      </c>
      <c r="D4990" s="226"/>
      <c r="E4990" s="230">
        <v>18480</v>
      </c>
      <c r="F4990" s="16">
        <f t="shared" si="157"/>
        <v>36960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</row>
    <row r="4991" spans="1:26" ht="15.75" customHeight="1" x14ac:dyDescent="0.25">
      <c r="A4991" s="223">
        <v>44614</v>
      </c>
      <c r="B4991" s="223">
        <v>44614</v>
      </c>
      <c r="C4991" s="16" t="s">
        <v>1153</v>
      </c>
      <c r="D4991" s="226"/>
      <c r="E4991" s="230">
        <v>18480</v>
      </c>
      <c r="F4991" s="16">
        <f t="shared" si="157"/>
        <v>18480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</row>
    <row r="4992" spans="1:26" ht="15.75" customHeight="1" x14ac:dyDescent="0.25">
      <c r="A4992" s="223">
        <v>44642</v>
      </c>
      <c r="B4992" s="223">
        <v>44642</v>
      </c>
      <c r="C4992" s="16" t="s">
        <v>1153</v>
      </c>
      <c r="D4992" s="315"/>
      <c r="E4992" s="230">
        <v>18480</v>
      </c>
      <c r="F4992" s="16">
        <f t="shared" si="157"/>
        <v>0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</row>
    <row r="4993" spans="1:26" ht="15.75" customHeight="1" x14ac:dyDescent="0.25">
      <c r="A4993" s="40" t="s">
        <v>673</v>
      </c>
      <c r="B4993" s="40" t="s">
        <v>593</v>
      </c>
      <c r="C4993" s="81" t="s">
        <v>313</v>
      </c>
      <c r="D4993" s="56">
        <v>200000</v>
      </c>
      <c r="E4993" s="230"/>
      <c r="F4993" s="16">
        <f t="shared" si="157"/>
        <v>200000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</row>
    <row r="4994" spans="1:26" ht="15.75" customHeight="1" x14ac:dyDescent="0.25">
      <c r="A4994" s="40" t="s">
        <v>673</v>
      </c>
      <c r="B4994" s="40" t="s">
        <v>673</v>
      </c>
      <c r="C4994" s="58" t="s">
        <v>2115</v>
      </c>
      <c r="D4994" s="56">
        <v>20000</v>
      </c>
      <c r="E4994" s="217"/>
      <c r="F4994" s="16">
        <f t="shared" si="157"/>
        <v>220000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</row>
    <row r="4995" spans="1:26" ht="15.75" customHeight="1" x14ac:dyDescent="0.25">
      <c r="A4995" s="228">
        <v>44682</v>
      </c>
      <c r="B4995" s="228">
        <v>44682</v>
      </c>
      <c r="C4995" s="16" t="s">
        <v>1153</v>
      </c>
      <c r="D4995" s="226"/>
      <c r="E4995" s="230">
        <v>22000</v>
      </c>
      <c r="F4995" s="16">
        <f t="shared" si="157"/>
        <v>198000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</row>
    <row r="4996" spans="1:26" ht="15.75" customHeight="1" x14ac:dyDescent="0.25">
      <c r="A4996" s="228">
        <v>44713</v>
      </c>
      <c r="B4996" s="228">
        <v>44713</v>
      </c>
      <c r="C4996" s="16" t="s">
        <v>1153</v>
      </c>
      <c r="D4996" s="226"/>
      <c r="E4996" s="230">
        <v>22000</v>
      </c>
      <c r="F4996" s="16">
        <f t="shared" si="157"/>
        <v>176000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</row>
    <row r="4997" spans="1:26" ht="15.75" customHeight="1" x14ac:dyDescent="0.25">
      <c r="A4997" s="228">
        <v>44743</v>
      </c>
      <c r="B4997" s="228">
        <v>44743</v>
      </c>
      <c r="C4997" s="16" t="s">
        <v>1153</v>
      </c>
      <c r="D4997" s="226"/>
      <c r="E4997" s="230">
        <v>22000</v>
      </c>
      <c r="F4997" s="16">
        <f t="shared" si="157"/>
        <v>154000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</row>
    <row r="4998" spans="1:26" ht="15.75" customHeight="1" x14ac:dyDescent="0.25">
      <c r="A4998" s="250">
        <v>44774</v>
      </c>
      <c r="B4998" s="250">
        <v>44774</v>
      </c>
      <c r="C4998" s="16" t="s">
        <v>1153</v>
      </c>
      <c r="D4998" s="226"/>
      <c r="E4998" s="230">
        <v>22000</v>
      </c>
      <c r="F4998" s="16">
        <f t="shared" si="157"/>
        <v>132000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</row>
    <row r="4999" spans="1:26" ht="15.75" customHeight="1" x14ac:dyDescent="0.25">
      <c r="A4999" s="251">
        <v>45191</v>
      </c>
      <c r="B4999" s="320">
        <v>45191</v>
      </c>
      <c r="C4999" s="16" t="s">
        <v>1153</v>
      </c>
      <c r="D4999" s="226"/>
      <c r="E4999" s="230">
        <v>22000</v>
      </c>
      <c r="F4999" s="16">
        <f t="shared" si="157"/>
        <v>110000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</row>
    <row r="5000" spans="1:26" ht="15.75" customHeight="1" x14ac:dyDescent="0.25">
      <c r="A5000" s="251">
        <v>45221</v>
      </c>
      <c r="B5000" s="320">
        <v>45221</v>
      </c>
      <c r="C5000" s="16" t="s">
        <v>1153</v>
      </c>
      <c r="D5000" s="226"/>
      <c r="E5000" s="230">
        <v>22000</v>
      </c>
      <c r="F5000" s="16">
        <f t="shared" si="157"/>
        <v>88000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</row>
    <row r="5001" spans="1:26" ht="15.75" customHeight="1" x14ac:dyDescent="0.25">
      <c r="A5001" s="251">
        <v>45252</v>
      </c>
      <c r="B5001" s="320">
        <v>45252</v>
      </c>
      <c r="C5001" s="16" t="s">
        <v>1153</v>
      </c>
      <c r="D5001" s="226"/>
      <c r="E5001" s="230">
        <v>22000</v>
      </c>
      <c r="F5001" s="16">
        <f t="shared" si="157"/>
        <v>66000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</row>
    <row r="5002" spans="1:26" ht="15.75" customHeight="1" x14ac:dyDescent="0.25">
      <c r="A5002" s="251">
        <v>45282</v>
      </c>
      <c r="B5002" s="320">
        <v>45282</v>
      </c>
      <c r="C5002" s="16" t="s">
        <v>1153</v>
      </c>
      <c r="D5002" s="226"/>
      <c r="E5002" s="230">
        <v>22000</v>
      </c>
      <c r="F5002" s="16">
        <f t="shared" si="157"/>
        <v>44000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</row>
    <row r="5003" spans="1:26" ht="15.75" customHeight="1" x14ac:dyDescent="0.25">
      <c r="A5003" s="228"/>
      <c r="B5003" s="228"/>
      <c r="C5003" s="16"/>
      <c r="D5003" s="226"/>
      <c r="E5003" s="217"/>
      <c r="F5003" s="16">
        <f t="shared" si="157"/>
        <v>44000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</row>
    <row r="5004" spans="1:26" ht="15.75" customHeight="1" x14ac:dyDescent="0.25">
      <c r="A5004" s="228"/>
      <c r="B5004" s="228"/>
      <c r="C5004" s="16"/>
      <c r="D5004" s="226"/>
      <c r="E5004" s="217"/>
      <c r="F5004" s="16">
        <f t="shared" si="157"/>
        <v>44000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</row>
    <row r="5005" spans="1:26" ht="15.75" customHeight="1" x14ac:dyDescent="0.25">
      <c r="A5005" s="263"/>
      <c r="B5005" s="263"/>
      <c r="C5005" s="226"/>
      <c r="D5005" s="226"/>
      <c r="E5005" s="217"/>
      <c r="F5005" s="16">
        <f t="shared" si="157"/>
        <v>44000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</row>
    <row r="5006" spans="1:26" ht="15.75" customHeight="1" x14ac:dyDescent="0.25">
      <c r="A5006" s="263"/>
      <c r="B5006" s="263"/>
      <c r="C5006" s="226"/>
      <c r="D5006" s="226"/>
      <c r="E5006" s="220" t="s">
        <v>12</v>
      </c>
      <c r="F5006" s="218">
        <f>F5005</f>
        <v>44000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</row>
    <row r="5007" spans="1:26" ht="15.75" customHeight="1" x14ac:dyDescent="0.25">
      <c r="A5007" s="263"/>
      <c r="B5007" s="263"/>
      <c r="C5007" s="226"/>
      <c r="D5007" s="16"/>
      <c r="E5007" s="217"/>
      <c r="F5007" s="226"/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</row>
    <row r="5008" spans="1:26" ht="15.75" customHeight="1" x14ac:dyDescent="0.25">
      <c r="A5008" s="263"/>
      <c r="B5008" s="263"/>
      <c r="C5008" s="226"/>
      <c r="D5008" s="157"/>
      <c r="E5008" s="217"/>
      <c r="F5008" s="226"/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</row>
    <row r="5009" spans="1:26" ht="15.75" customHeight="1" x14ac:dyDescent="0.25">
      <c r="A5009" s="23"/>
      <c r="B5009" s="23"/>
      <c r="C5009" s="218" t="s">
        <v>1146</v>
      </c>
      <c r="D5009" s="226"/>
      <c r="E5009" s="217"/>
      <c r="F5009" s="16"/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</row>
    <row r="5010" spans="1:26" ht="15.75" customHeight="1" x14ac:dyDescent="0.25">
      <c r="A5010" s="219" t="s">
        <v>1147</v>
      </c>
      <c r="B5010" s="219"/>
      <c r="C5010" s="324" t="s">
        <v>333</v>
      </c>
      <c r="D5010" s="218" t="s">
        <v>1149</v>
      </c>
      <c r="E5010" s="222" t="s">
        <v>1353</v>
      </c>
      <c r="F5010" s="16"/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</row>
    <row r="5011" spans="1:26" ht="15.75" customHeight="1" x14ac:dyDescent="0.25">
      <c r="A5011" s="219" t="s">
        <v>549</v>
      </c>
      <c r="B5011" s="219" t="s">
        <v>550</v>
      </c>
      <c r="C5011" s="221" t="s">
        <v>551</v>
      </c>
      <c r="D5011" s="221" t="s">
        <v>552</v>
      </c>
      <c r="E5011" s="222" t="s">
        <v>553</v>
      </c>
      <c r="F5011" s="221" t="s">
        <v>554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</row>
    <row r="5012" spans="1:26" ht="15.75" customHeight="1" x14ac:dyDescent="0.25">
      <c r="A5012" s="231">
        <v>43831</v>
      </c>
      <c r="B5012" s="23"/>
      <c r="C5012" s="16" t="s">
        <v>766</v>
      </c>
      <c r="D5012" s="16"/>
      <c r="E5012" s="217"/>
      <c r="F5012" s="302">
        <v>0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</row>
    <row r="5013" spans="1:26" ht="15.75" customHeight="1" x14ac:dyDescent="0.25">
      <c r="A5013" s="44" t="s">
        <v>1370</v>
      </c>
      <c r="B5013" s="44" t="s">
        <v>593</v>
      </c>
      <c r="C5013" s="52" t="s">
        <v>735</v>
      </c>
      <c r="D5013" s="16">
        <v>70000</v>
      </c>
      <c r="E5013" s="217"/>
      <c r="F5013" s="16">
        <f t="shared" ref="F5013:F5015" si="158">F5012+D5013-E5013</f>
        <v>70000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</row>
    <row r="5014" spans="1:26" ht="15.75" customHeight="1" x14ac:dyDescent="0.25">
      <c r="A5014" s="44" t="s">
        <v>1370</v>
      </c>
      <c r="B5014" s="44" t="s">
        <v>761</v>
      </c>
      <c r="C5014" s="52" t="s">
        <v>2116</v>
      </c>
      <c r="D5014" s="16">
        <v>7000</v>
      </c>
      <c r="E5014" s="217"/>
      <c r="F5014" s="16">
        <f t="shared" si="158"/>
        <v>77000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</row>
    <row r="5015" spans="1:26" ht="15.75" customHeight="1" x14ac:dyDescent="0.25">
      <c r="A5015" s="23" t="s">
        <v>1212</v>
      </c>
      <c r="B5015" s="23" t="s">
        <v>1212</v>
      </c>
      <c r="C5015" s="16" t="s">
        <v>1153</v>
      </c>
      <c r="D5015" s="16"/>
      <c r="E5015" s="217">
        <v>19250</v>
      </c>
      <c r="F5015" s="16">
        <f t="shared" si="158"/>
        <v>57750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</row>
    <row r="5016" spans="1:26" ht="15.75" customHeight="1" x14ac:dyDescent="0.25">
      <c r="A5016" s="23" t="s">
        <v>1525</v>
      </c>
      <c r="B5016" s="23" t="s">
        <v>1525</v>
      </c>
      <c r="C5016" s="16" t="s">
        <v>1153</v>
      </c>
      <c r="D5016" s="226"/>
      <c r="E5016" s="217">
        <v>19250</v>
      </c>
      <c r="F5016" s="16">
        <f t="shared" ref="F5016:F5038" si="159">F5015+D5018-E5016</f>
        <v>168500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</row>
    <row r="5017" spans="1:26" ht="15.75" customHeight="1" x14ac:dyDescent="0.25">
      <c r="A5017" s="23" t="s">
        <v>1526</v>
      </c>
      <c r="B5017" s="23" t="s">
        <v>1526</v>
      </c>
      <c r="C5017" s="16" t="s">
        <v>1153</v>
      </c>
      <c r="D5017" s="157"/>
      <c r="E5017" s="217">
        <v>19250</v>
      </c>
      <c r="F5017" s="16">
        <f t="shared" si="159"/>
        <v>162250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</row>
    <row r="5018" spans="1:26" ht="15.75" customHeight="1" x14ac:dyDescent="0.25">
      <c r="A5018" s="31" t="s">
        <v>630</v>
      </c>
      <c r="B5018" s="31" t="s">
        <v>593</v>
      </c>
      <c r="C5018" s="58" t="s">
        <v>810</v>
      </c>
      <c r="D5018" s="43">
        <v>130000</v>
      </c>
      <c r="E5018" s="217"/>
      <c r="F5018" s="16">
        <f t="shared" si="159"/>
        <v>162250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</row>
    <row r="5019" spans="1:26" ht="15.75" customHeight="1" x14ac:dyDescent="0.25">
      <c r="A5019" s="24" t="s">
        <v>630</v>
      </c>
      <c r="B5019" s="44" t="s">
        <v>761</v>
      </c>
      <c r="C5019" s="52" t="s">
        <v>2116</v>
      </c>
      <c r="D5019" s="43">
        <v>13000</v>
      </c>
      <c r="E5019" s="217"/>
      <c r="F5019" s="16">
        <f t="shared" si="159"/>
        <v>162250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</row>
    <row r="5020" spans="1:26" ht="15.75" customHeight="1" x14ac:dyDescent="0.25">
      <c r="A5020" s="223">
        <v>44583</v>
      </c>
      <c r="B5020" s="260">
        <v>44583</v>
      </c>
      <c r="C5020" s="16" t="s">
        <v>1153</v>
      </c>
      <c r="D5020" s="16"/>
      <c r="E5020" s="230">
        <v>19250</v>
      </c>
      <c r="F5020" s="16">
        <f t="shared" si="159"/>
        <v>143000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</row>
    <row r="5021" spans="1:26" ht="15.75" customHeight="1" x14ac:dyDescent="0.25">
      <c r="A5021" s="261">
        <v>44614</v>
      </c>
      <c r="B5021" s="262">
        <v>44614</v>
      </c>
      <c r="C5021" s="16" t="s">
        <v>1153</v>
      </c>
      <c r="D5021" s="16"/>
      <c r="E5021" s="230">
        <v>15888.88</v>
      </c>
      <c r="F5021" s="16">
        <f t="shared" si="159"/>
        <v>127111.12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</row>
    <row r="5022" spans="1:26" ht="15.75" customHeight="1" x14ac:dyDescent="0.25">
      <c r="A5022" s="261">
        <v>44642</v>
      </c>
      <c r="B5022" s="262">
        <v>44642</v>
      </c>
      <c r="C5022" s="16" t="s">
        <v>1153</v>
      </c>
      <c r="D5022" s="16"/>
      <c r="E5022" s="230">
        <v>15888.89</v>
      </c>
      <c r="F5022" s="16">
        <f t="shared" si="159"/>
        <v>111222.23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</row>
    <row r="5023" spans="1:26" ht="15.75" customHeight="1" x14ac:dyDescent="0.25">
      <c r="A5023" s="261">
        <v>44673</v>
      </c>
      <c r="B5023" s="262">
        <v>44673</v>
      </c>
      <c r="C5023" s="16" t="s">
        <v>1153</v>
      </c>
      <c r="D5023" s="16"/>
      <c r="E5023" s="230">
        <v>15888.89</v>
      </c>
      <c r="F5023" s="16">
        <f t="shared" si="159"/>
        <v>95333.34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</row>
    <row r="5024" spans="1:26" ht="15.75" customHeight="1" x14ac:dyDescent="0.25">
      <c r="A5024" s="228">
        <v>44682</v>
      </c>
      <c r="B5024" s="228">
        <v>44682</v>
      </c>
      <c r="C5024" s="16" t="s">
        <v>1153</v>
      </c>
      <c r="D5024" s="16"/>
      <c r="E5024" s="224">
        <v>15888.89</v>
      </c>
      <c r="F5024" s="16">
        <f t="shared" si="159"/>
        <v>79444.45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</row>
    <row r="5025" spans="1:26" ht="15.75" customHeight="1" x14ac:dyDescent="0.25">
      <c r="A5025" s="228">
        <v>44713</v>
      </c>
      <c r="B5025" s="228">
        <v>44713</v>
      </c>
      <c r="C5025" s="16" t="s">
        <v>1153</v>
      </c>
      <c r="D5025" s="16"/>
      <c r="E5025" s="224">
        <v>15888.89</v>
      </c>
      <c r="F5025" s="16">
        <f t="shared" si="159"/>
        <v>63555.56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</row>
    <row r="5026" spans="1:26" ht="15.75" customHeight="1" x14ac:dyDescent="0.25">
      <c r="A5026" s="228">
        <v>44743</v>
      </c>
      <c r="B5026" s="228">
        <v>44743</v>
      </c>
      <c r="C5026" s="16" t="s">
        <v>1153</v>
      </c>
      <c r="D5026" s="16"/>
      <c r="E5026" s="224">
        <v>15888.89</v>
      </c>
      <c r="F5026" s="16">
        <f t="shared" si="159"/>
        <v>47666.67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</row>
    <row r="5027" spans="1:26" ht="15.75" customHeight="1" x14ac:dyDescent="0.25">
      <c r="A5027" s="250">
        <v>44774</v>
      </c>
      <c r="B5027" s="250">
        <v>44774</v>
      </c>
      <c r="C5027" s="16" t="s">
        <v>1153</v>
      </c>
      <c r="D5027" s="16"/>
      <c r="E5027" s="224">
        <v>15888.89</v>
      </c>
      <c r="F5027" s="16">
        <f t="shared" si="159"/>
        <v>31777.78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</row>
    <row r="5028" spans="1:26" ht="15.75" customHeight="1" x14ac:dyDescent="0.25">
      <c r="A5028" s="268">
        <v>45191</v>
      </c>
      <c r="B5028" s="269">
        <v>45191</v>
      </c>
      <c r="C5028" s="16" t="s">
        <v>1153</v>
      </c>
      <c r="D5028" s="43"/>
      <c r="E5028" s="224">
        <v>15888.89</v>
      </c>
      <c r="F5028" s="16">
        <f t="shared" si="159"/>
        <v>145888.89000000001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</row>
    <row r="5029" spans="1:26" ht="15.75" customHeight="1" x14ac:dyDescent="0.25">
      <c r="A5029" s="306">
        <v>45221</v>
      </c>
      <c r="B5029" s="306">
        <v>45221</v>
      </c>
      <c r="C5029" s="16" t="s">
        <v>1153</v>
      </c>
      <c r="D5029" s="43"/>
      <c r="E5029" s="224">
        <v>15888.89</v>
      </c>
      <c r="F5029" s="16">
        <f t="shared" si="159"/>
        <v>143000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</row>
    <row r="5030" spans="1:26" ht="15.75" customHeight="1" x14ac:dyDescent="0.25">
      <c r="A5030" s="40" t="s">
        <v>736</v>
      </c>
      <c r="B5030" s="64" t="s">
        <v>593</v>
      </c>
      <c r="C5030" s="64" t="s">
        <v>333</v>
      </c>
      <c r="D5030" s="43">
        <v>130000</v>
      </c>
      <c r="E5030" s="224"/>
      <c r="F5030" s="16">
        <f t="shared" si="159"/>
        <v>143000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</row>
    <row r="5031" spans="1:26" ht="15.75" customHeight="1" x14ac:dyDescent="0.25">
      <c r="A5031" s="40" t="s">
        <v>736</v>
      </c>
      <c r="B5031" s="24" t="s">
        <v>761</v>
      </c>
      <c r="C5031" s="64" t="s">
        <v>2117</v>
      </c>
      <c r="D5031" s="43">
        <v>13000</v>
      </c>
      <c r="E5031" s="224"/>
      <c r="F5031" s="16">
        <f t="shared" si="159"/>
        <v>143000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</row>
    <row r="5032" spans="1:26" ht="15.75" customHeight="1" x14ac:dyDescent="0.25">
      <c r="A5032" s="306">
        <v>45252</v>
      </c>
      <c r="B5032" s="306">
        <v>45252</v>
      </c>
      <c r="C5032" s="16" t="s">
        <v>1153</v>
      </c>
      <c r="D5032" s="43"/>
      <c r="E5032" s="230">
        <v>14300</v>
      </c>
      <c r="F5032" s="16">
        <f t="shared" si="159"/>
        <v>128700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</row>
    <row r="5033" spans="1:26" ht="15.75" customHeight="1" x14ac:dyDescent="0.25">
      <c r="A5033" s="306">
        <v>45282</v>
      </c>
      <c r="B5033" s="306">
        <v>45282</v>
      </c>
      <c r="C5033" s="16" t="s">
        <v>1153</v>
      </c>
      <c r="D5033" s="43"/>
      <c r="E5033" s="230">
        <v>14300</v>
      </c>
      <c r="F5033" s="16">
        <f t="shared" si="159"/>
        <v>114400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</row>
    <row r="5034" spans="1:26" ht="15.75" customHeight="1" x14ac:dyDescent="0.25">
      <c r="A5034" s="259"/>
      <c r="B5034" s="259"/>
      <c r="C5034" s="259"/>
      <c r="D5034" s="16"/>
      <c r="E5034" s="230"/>
      <c r="F5034" s="16">
        <f t="shared" si="159"/>
        <v>114400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</row>
    <row r="5035" spans="1:26" ht="15.75" customHeight="1" x14ac:dyDescent="0.25">
      <c r="A5035" s="259"/>
      <c r="B5035" s="259"/>
      <c r="C5035" s="259"/>
      <c r="D5035" s="43"/>
      <c r="E5035" s="230"/>
      <c r="F5035" s="16">
        <f t="shared" si="159"/>
        <v>114400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</row>
    <row r="5036" spans="1:26" ht="15.75" customHeight="1" x14ac:dyDescent="0.25">
      <c r="A5036" s="226"/>
      <c r="B5036" s="226"/>
      <c r="C5036" s="226"/>
      <c r="D5036" s="43"/>
      <c r="E5036" s="217"/>
      <c r="F5036" s="16">
        <f t="shared" si="159"/>
        <v>114400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</row>
    <row r="5037" spans="1:26" ht="15.75" customHeight="1" x14ac:dyDescent="0.25">
      <c r="A5037" s="23"/>
      <c r="B5037" s="23"/>
      <c r="C5037" s="16"/>
      <c r="D5037" s="16"/>
      <c r="E5037" s="217"/>
      <c r="F5037" s="16">
        <f t="shared" si="159"/>
        <v>114400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</row>
    <row r="5038" spans="1:26" ht="15.75" customHeight="1" x14ac:dyDescent="0.25">
      <c r="A5038" s="259"/>
      <c r="B5038" s="259"/>
      <c r="C5038" s="259"/>
      <c r="D5038" s="16"/>
      <c r="E5038" s="217"/>
      <c r="F5038" s="16">
        <f t="shared" si="159"/>
        <v>114400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</row>
    <row r="5039" spans="1:26" ht="15.75" customHeight="1" x14ac:dyDescent="0.25">
      <c r="A5039" s="259"/>
      <c r="B5039" s="259"/>
      <c r="C5039" s="259"/>
      <c r="D5039" s="16"/>
      <c r="E5039" s="220" t="s">
        <v>12</v>
      </c>
      <c r="F5039" s="218">
        <f>F5038</f>
        <v>114400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</row>
    <row r="5040" spans="1:26" ht="15.75" customHeight="1" x14ac:dyDescent="0.25">
      <c r="A5040" s="23"/>
      <c r="B5040" s="23"/>
      <c r="C5040" s="16"/>
      <c r="D5040" s="16"/>
      <c r="E5040" s="217"/>
      <c r="F5040" s="218"/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</row>
    <row r="5041" spans="1:26" ht="15.75" customHeight="1" x14ac:dyDescent="0.25">
      <c r="A5041" s="23"/>
      <c r="B5041" s="23"/>
      <c r="C5041" s="16"/>
      <c r="D5041" s="16"/>
      <c r="E5041" s="217"/>
      <c r="F5041" s="218"/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</row>
    <row r="5042" spans="1:26" ht="15.75" customHeight="1" x14ac:dyDescent="0.25">
      <c r="A5042" s="23"/>
      <c r="B5042" s="23"/>
      <c r="C5042" s="16"/>
      <c r="D5042" s="226"/>
      <c r="E5042" s="217"/>
      <c r="F5042" s="218"/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</row>
    <row r="5043" spans="1:26" ht="15.75" customHeight="1" x14ac:dyDescent="0.25">
      <c r="A5043" s="23"/>
      <c r="B5043" s="23"/>
      <c r="C5043" s="218" t="s">
        <v>1146</v>
      </c>
      <c r="D5043" s="157"/>
      <c r="E5043" s="217"/>
      <c r="F5043" s="16"/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</row>
    <row r="5044" spans="1:26" ht="15.75" customHeight="1" x14ac:dyDescent="0.25">
      <c r="A5044" s="219" t="s">
        <v>1147</v>
      </c>
      <c r="B5044" s="325" t="s">
        <v>2118</v>
      </c>
      <c r="C5044" s="315" t="s">
        <v>261</v>
      </c>
      <c r="D5044" s="218" t="s">
        <v>1149</v>
      </c>
      <c r="E5044" s="222" t="s">
        <v>1353</v>
      </c>
      <c r="F5044" s="16"/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</row>
    <row r="5045" spans="1:26" ht="15.75" customHeight="1" x14ac:dyDescent="0.25">
      <c r="A5045" s="219" t="s">
        <v>549</v>
      </c>
      <c r="B5045" s="219" t="s">
        <v>550</v>
      </c>
      <c r="C5045" s="221" t="s">
        <v>551</v>
      </c>
      <c r="D5045" s="221" t="s">
        <v>552</v>
      </c>
      <c r="E5045" s="222" t="s">
        <v>553</v>
      </c>
      <c r="F5045" s="221" t="s">
        <v>554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</row>
    <row r="5046" spans="1:26" ht="15.75" customHeight="1" x14ac:dyDescent="0.25">
      <c r="A5046" s="231">
        <v>43831</v>
      </c>
      <c r="B5046" s="23"/>
      <c r="C5046" s="16" t="s">
        <v>766</v>
      </c>
      <c r="D5046" s="16"/>
      <c r="E5046" s="217"/>
      <c r="F5046" s="302">
        <v>0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</row>
    <row r="5047" spans="1:26" ht="15.75" customHeight="1" x14ac:dyDescent="0.25">
      <c r="A5047" s="225">
        <v>44418</v>
      </c>
      <c r="B5047" s="44" t="s">
        <v>596</v>
      </c>
      <c r="C5047" s="52" t="s">
        <v>2119</v>
      </c>
      <c r="D5047" s="16">
        <v>1000000</v>
      </c>
      <c r="E5047" s="217"/>
      <c r="F5047" s="16">
        <f t="shared" ref="F5047:F5070" si="160">F5046+D5047-E5047</f>
        <v>1000000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</row>
    <row r="5048" spans="1:26" ht="15.75" customHeight="1" x14ac:dyDescent="0.25">
      <c r="A5048" s="225">
        <v>44418</v>
      </c>
      <c r="B5048" s="44" t="s">
        <v>761</v>
      </c>
      <c r="C5048" s="16" t="s">
        <v>2120</v>
      </c>
      <c r="D5048" s="16">
        <v>100000</v>
      </c>
      <c r="E5048" s="217"/>
      <c r="F5048" s="16">
        <f t="shared" si="160"/>
        <v>1100000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</row>
    <row r="5049" spans="1:26" ht="15.75" customHeight="1" x14ac:dyDescent="0.25">
      <c r="A5049" s="23" t="s">
        <v>1212</v>
      </c>
      <c r="B5049" s="23" t="s">
        <v>1212</v>
      </c>
      <c r="C5049" s="16" t="s">
        <v>1153</v>
      </c>
      <c r="D5049" s="16"/>
      <c r="E5049" s="217">
        <v>95833.33</v>
      </c>
      <c r="F5049" s="16">
        <f t="shared" si="160"/>
        <v>1004166.67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</row>
    <row r="5050" spans="1:26" ht="15.75" customHeight="1" x14ac:dyDescent="0.25">
      <c r="A5050" s="23" t="s">
        <v>1525</v>
      </c>
      <c r="B5050" s="23" t="s">
        <v>1525</v>
      </c>
      <c r="C5050" s="16" t="s">
        <v>1153</v>
      </c>
      <c r="D5050" s="16"/>
      <c r="E5050" s="217">
        <v>95833.33</v>
      </c>
      <c r="F5050" s="16">
        <f t="shared" si="160"/>
        <v>908333.34000000008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</row>
    <row r="5051" spans="1:26" ht="15.75" customHeight="1" x14ac:dyDescent="0.25">
      <c r="A5051" s="23" t="s">
        <v>1526</v>
      </c>
      <c r="B5051" s="23" t="s">
        <v>1526</v>
      </c>
      <c r="C5051" s="16" t="s">
        <v>1153</v>
      </c>
      <c r="D5051" s="16"/>
      <c r="E5051" s="217">
        <v>95833.33</v>
      </c>
      <c r="F5051" s="16">
        <f t="shared" si="160"/>
        <v>812500.01000000013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</row>
    <row r="5052" spans="1:26" ht="15.75" customHeight="1" x14ac:dyDescent="0.25">
      <c r="A5052" s="223">
        <v>44583</v>
      </c>
      <c r="B5052" s="260">
        <v>44583</v>
      </c>
      <c r="C5052" s="16" t="s">
        <v>1153</v>
      </c>
      <c r="D5052" s="16"/>
      <c r="E5052" s="230">
        <v>95833.33</v>
      </c>
      <c r="F5052" s="16">
        <f t="shared" si="160"/>
        <v>716666.68000000017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</row>
    <row r="5053" spans="1:26" ht="15.75" customHeight="1" x14ac:dyDescent="0.25">
      <c r="A5053" s="261">
        <v>44614</v>
      </c>
      <c r="B5053" s="262">
        <v>44614</v>
      </c>
      <c r="C5053" s="16" t="s">
        <v>1153</v>
      </c>
      <c r="D5053" s="16"/>
      <c r="E5053" s="230">
        <v>95833.33</v>
      </c>
      <c r="F5053" s="16">
        <f t="shared" si="160"/>
        <v>620833.35000000021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</row>
    <row r="5054" spans="1:26" ht="15.75" customHeight="1" x14ac:dyDescent="0.25">
      <c r="A5054" s="261">
        <v>44642</v>
      </c>
      <c r="B5054" s="262">
        <v>44642</v>
      </c>
      <c r="C5054" s="16" t="s">
        <v>1153</v>
      </c>
      <c r="D5054" s="16"/>
      <c r="E5054" s="230">
        <v>95833.33</v>
      </c>
      <c r="F5054" s="16">
        <f t="shared" si="160"/>
        <v>525000.02000000025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</row>
    <row r="5055" spans="1:26" ht="15.75" customHeight="1" x14ac:dyDescent="0.25">
      <c r="A5055" s="261">
        <v>44673</v>
      </c>
      <c r="B5055" s="262">
        <v>44673</v>
      </c>
      <c r="C5055" s="16" t="s">
        <v>1153</v>
      </c>
      <c r="D5055" s="16"/>
      <c r="E5055" s="230">
        <v>95833.33</v>
      </c>
      <c r="F5055" s="16">
        <f t="shared" si="160"/>
        <v>429166.69000000024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</row>
    <row r="5056" spans="1:26" ht="15.75" customHeight="1" x14ac:dyDescent="0.25">
      <c r="A5056" s="228">
        <v>44682</v>
      </c>
      <c r="B5056" s="228">
        <v>44682</v>
      </c>
      <c r="C5056" s="16" t="s">
        <v>1153</v>
      </c>
      <c r="D5056" s="16"/>
      <c r="E5056" s="224">
        <v>95833.33</v>
      </c>
      <c r="F5056" s="16">
        <f t="shared" si="160"/>
        <v>333333.36000000022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</row>
    <row r="5057" spans="1:26" ht="15.75" customHeight="1" x14ac:dyDescent="0.25">
      <c r="A5057" s="228">
        <v>44713</v>
      </c>
      <c r="B5057" s="228">
        <v>44713</v>
      </c>
      <c r="C5057" s="16" t="s">
        <v>1153</v>
      </c>
      <c r="D5057" s="16"/>
      <c r="E5057" s="224">
        <v>95833.33</v>
      </c>
      <c r="F5057" s="16">
        <f t="shared" si="160"/>
        <v>237500.0300000002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</row>
    <row r="5058" spans="1:26" ht="15.75" customHeight="1" x14ac:dyDescent="0.25">
      <c r="A5058" s="228">
        <v>44743</v>
      </c>
      <c r="B5058" s="228">
        <v>44743</v>
      </c>
      <c r="C5058" s="16" t="s">
        <v>1153</v>
      </c>
      <c r="D5058" s="16"/>
      <c r="E5058" s="224">
        <v>95833.33</v>
      </c>
      <c r="F5058" s="16">
        <f t="shared" si="160"/>
        <v>141666.70000000019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</row>
    <row r="5059" spans="1:26" ht="15.75" customHeight="1" x14ac:dyDescent="0.25">
      <c r="A5059" s="250">
        <v>44774</v>
      </c>
      <c r="B5059" s="250">
        <v>44774</v>
      </c>
      <c r="C5059" s="16" t="s">
        <v>1153</v>
      </c>
      <c r="D5059" s="16"/>
      <c r="E5059" s="224">
        <v>95833.33</v>
      </c>
      <c r="F5059" s="16">
        <f t="shared" si="160"/>
        <v>45833.370000000185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</row>
    <row r="5060" spans="1:26" ht="15.75" customHeight="1" x14ac:dyDescent="0.25">
      <c r="A5060" s="251">
        <v>44826</v>
      </c>
      <c r="B5060" s="251">
        <v>44826</v>
      </c>
      <c r="C5060" s="16" t="s">
        <v>1153</v>
      </c>
      <c r="D5060" s="16"/>
      <c r="E5060" s="224">
        <v>45833.37</v>
      </c>
      <c r="F5060" s="16">
        <f t="shared" si="160"/>
        <v>1.8189894035458565E-10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</row>
    <row r="5061" spans="1:26" ht="15.75" customHeight="1" x14ac:dyDescent="0.25">
      <c r="A5061" s="251"/>
      <c r="B5061" s="251"/>
      <c r="C5061" s="16"/>
      <c r="D5061" s="16"/>
      <c r="E5061" s="217"/>
      <c r="F5061" s="16">
        <f t="shared" si="160"/>
        <v>1.8189894035458565E-10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</row>
    <row r="5062" spans="1:26" ht="15.75" customHeight="1" x14ac:dyDescent="0.25">
      <c r="A5062" s="251"/>
      <c r="B5062" s="251"/>
      <c r="C5062" s="16"/>
      <c r="D5062" s="16"/>
      <c r="E5062" s="217"/>
      <c r="F5062" s="16">
        <f t="shared" si="160"/>
        <v>1.8189894035458565E-10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</row>
    <row r="5063" spans="1:26" ht="15.75" customHeight="1" x14ac:dyDescent="0.25">
      <c r="A5063" s="251"/>
      <c r="B5063" s="251"/>
      <c r="C5063" s="16"/>
      <c r="D5063" s="16"/>
      <c r="E5063" s="217"/>
      <c r="F5063" s="16">
        <f t="shared" si="160"/>
        <v>1.8189894035458565E-10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</row>
    <row r="5064" spans="1:26" ht="15.75" customHeight="1" x14ac:dyDescent="0.25">
      <c r="A5064" s="228"/>
      <c r="B5064" s="228"/>
      <c r="C5064" s="16"/>
      <c r="D5064" s="16"/>
      <c r="E5064" s="217"/>
      <c r="F5064" s="16">
        <f t="shared" si="160"/>
        <v>1.8189894035458565E-10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</row>
    <row r="5065" spans="1:26" ht="15.75" customHeight="1" x14ac:dyDescent="0.25">
      <c r="A5065" s="228"/>
      <c r="B5065" s="228"/>
      <c r="C5065" s="16"/>
      <c r="D5065" s="16"/>
      <c r="E5065" s="217"/>
      <c r="F5065" s="16">
        <f t="shared" si="160"/>
        <v>1.8189894035458565E-10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</row>
    <row r="5066" spans="1:26" ht="15.75" customHeight="1" x14ac:dyDescent="0.25">
      <c r="A5066" s="228"/>
      <c r="B5066" s="228"/>
      <c r="C5066" s="16"/>
      <c r="D5066" s="16"/>
      <c r="E5066" s="217"/>
      <c r="F5066" s="16">
        <f t="shared" si="160"/>
        <v>1.8189894035458565E-10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</row>
    <row r="5067" spans="1:26" ht="15.75" customHeight="1" x14ac:dyDescent="0.25">
      <c r="A5067" s="228"/>
      <c r="B5067" s="228"/>
      <c r="C5067" s="16"/>
      <c r="D5067" s="16"/>
      <c r="E5067" s="217"/>
      <c r="F5067" s="16">
        <f t="shared" si="160"/>
        <v>1.8189894035458565E-10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</row>
    <row r="5068" spans="1:26" ht="15.75" customHeight="1" x14ac:dyDescent="0.25">
      <c r="A5068" s="228"/>
      <c r="B5068" s="228"/>
      <c r="C5068" s="16"/>
      <c r="D5068" s="16"/>
      <c r="E5068" s="217"/>
      <c r="F5068" s="16">
        <f t="shared" si="160"/>
        <v>1.8189894035458565E-10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</row>
    <row r="5069" spans="1:26" ht="15.75" customHeight="1" x14ac:dyDescent="0.25">
      <c r="A5069" s="228"/>
      <c r="B5069" s="228"/>
      <c r="C5069" s="16"/>
      <c r="D5069" s="16"/>
      <c r="E5069" s="217"/>
      <c r="F5069" s="16">
        <f t="shared" si="160"/>
        <v>1.8189894035458565E-10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</row>
    <row r="5070" spans="1:26" ht="15.75" customHeight="1" x14ac:dyDescent="0.25">
      <c r="A5070" s="263"/>
      <c r="B5070" s="263"/>
      <c r="C5070" s="226"/>
      <c r="D5070" s="16"/>
      <c r="E5070" s="217"/>
      <c r="F5070" s="16">
        <f t="shared" si="160"/>
        <v>1.8189894035458565E-10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</row>
    <row r="5071" spans="1:26" ht="15.75" customHeight="1" x14ac:dyDescent="0.25">
      <c r="A5071" s="263"/>
      <c r="B5071" s="263"/>
      <c r="C5071" s="226"/>
      <c r="D5071" s="16"/>
      <c r="E5071" s="220" t="s">
        <v>12</v>
      </c>
      <c r="F5071" s="218">
        <f>F5070</f>
        <v>1.8189894035458565E-10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</row>
    <row r="5072" spans="1:26" ht="15.75" customHeight="1" x14ac:dyDescent="0.25">
      <c r="A5072" s="23"/>
      <c r="B5072" s="23"/>
      <c r="C5072" s="16"/>
      <c r="D5072" s="16"/>
      <c r="E5072" s="217"/>
      <c r="F5072" s="218"/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</row>
    <row r="5073" spans="1:26" ht="15.75" customHeight="1" x14ac:dyDescent="0.25">
      <c r="A5073" s="23"/>
      <c r="B5073" s="23"/>
      <c r="C5073" s="16"/>
      <c r="D5073" s="16"/>
      <c r="E5073" s="217"/>
      <c r="F5073" s="218"/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</row>
    <row r="5074" spans="1:26" ht="15.75" customHeight="1" x14ac:dyDescent="0.25">
      <c r="A5074" s="23"/>
      <c r="B5074" s="23"/>
      <c r="C5074" s="16"/>
      <c r="D5074" s="16"/>
      <c r="E5074" s="217"/>
      <c r="F5074" s="218"/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</row>
    <row r="5075" spans="1:26" ht="15.75" customHeight="1" x14ac:dyDescent="0.25">
      <c r="A5075" s="23"/>
      <c r="B5075" s="23"/>
      <c r="C5075" s="16"/>
      <c r="D5075" s="16"/>
      <c r="E5075" s="217"/>
      <c r="F5075" s="218"/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</row>
    <row r="5076" spans="1:26" ht="15.75" customHeight="1" x14ac:dyDescent="0.25">
      <c r="A5076" s="23"/>
      <c r="B5076" s="23"/>
      <c r="C5076" s="16"/>
      <c r="D5076" s="226"/>
      <c r="E5076" s="217"/>
      <c r="F5076" s="218"/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</row>
    <row r="5077" spans="1:26" ht="15.75" customHeight="1" x14ac:dyDescent="0.25">
      <c r="A5077" s="23"/>
      <c r="B5077" s="23"/>
      <c r="C5077" s="218" t="s">
        <v>1146</v>
      </c>
      <c r="D5077" s="226"/>
      <c r="E5077" s="217"/>
      <c r="F5077" s="16"/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</row>
    <row r="5078" spans="1:26" ht="15.75" customHeight="1" x14ac:dyDescent="0.25">
      <c r="A5078" s="219" t="s">
        <v>1147</v>
      </c>
      <c r="B5078" s="219" t="s">
        <v>366</v>
      </c>
      <c r="C5078" s="323" t="s">
        <v>2121</v>
      </c>
      <c r="D5078" s="218" t="s">
        <v>1149</v>
      </c>
      <c r="E5078" s="222" t="s">
        <v>1353</v>
      </c>
      <c r="F5078" s="16"/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</row>
    <row r="5079" spans="1:26" ht="15.75" customHeight="1" x14ac:dyDescent="0.25">
      <c r="A5079" s="219" t="s">
        <v>549</v>
      </c>
      <c r="B5079" s="219" t="s">
        <v>550</v>
      </c>
      <c r="C5079" s="221" t="s">
        <v>551</v>
      </c>
      <c r="D5079" s="221" t="s">
        <v>552</v>
      </c>
      <c r="E5079" s="222" t="s">
        <v>553</v>
      </c>
      <c r="F5079" s="221" t="s">
        <v>554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</row>
    <row r="5080" spans="1:26" ht="15.75" customHeight="1" x14ac:dyDescent="0.25">
      <c r="A5080" s="231">
        <v>43831</v>
      </c>
      <c r="B5080" s="23"/>
      <c r="C5080" s="16" t="s">
        <v>766</v>
      </c>
      <c r="D5080" s="16"/>
      <c r="E5080" s="217"/>
      <c r="F5080" s="302">
        <v>0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</row>
    <row r="5081" spans="1:26" ht="15.75" customHeight="1" x14ac:dyDescent="0.25">
      <c r="A5081" s="44" t="s">
        <v>1642</v>
      </c>
      <c r="B5081" s="44" t="s">
        <v>596</v>
      </c>
      <c r="C5081" s="52" t="s">
        <v>2122</v>
      </c>
      <c r="D5081" s="16">
        <v>100000</v>
      </c>
      <c r="E5081" s="217"/>
      <c r="F5081" s="16">
        <f t="shared" ref="F5081:F5107" si="161">F5080+D5081-E5081</f>
        <v>100000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</row>
    <row r="5082" spans="1:26" ht="15.75" customHeight="1" x14ac:dyDescent="0.25">
      <c r="A5082" s="44" t="s">
        <v>1642</v>
      </c>
      <c r="B5082" s="44" t="s">
        <v>761</v>
      </c>
      <c r="C5082" s="16" t="s">
        <v>2123</v>
      </c>
      <c r="D5082" s="16">
        <v>10000</v>
      </c>
      <c r="E5082" s="217"/>
      <c r="F5082" s="16">
        <f t="shared" si="161"/>
        <v>110000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</row>
    <row r="5083" spans="1:26" ht="15.75" customHeight="1" x14ac:dyDescent="0.25">
      <c r="A5083" s="44" t="s">
        <v>1212</v>
      </c>
      <c r="B5083" s="44" t="s">
        <v>1212</v>
      </c>
      <c r="C5083" s="16" t="s">
        <v>1153</v>
      </c>
      <c r="D5083" s="16"/>
      <c r="E5083" s="217">
        <v>9166.67</v>
      </c>
      <c r="F5083" s="16">
        <f t="shared" si="161"/>
        <v>100833.33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</row>
    <row r="5084" spans="1:26" ht="15.75" customHeight="1" x14ac:dyDescent="0.25">
      <c r="A5084" s="44" t="s">
        <v>1213</v>
      </c>
      <c r="B5084" s="44" t="s">
        <v>1213</v>
      </c>
      <c r="C5084" s="16" t="s">
        <v>1153</v>
      </c>
      <c r="D5084" s="16"/>
      <c r="E5084" s="217">
        <v>9166.67</v>
      </c>
      <c r="F5084" s="16">
        <f t="shared" si="161"/>
        <v>91666.66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</row>
    <row r="5085" spans="1:26" ht="15.75" customHeight="1" x14ac:dyDescent="0.25">
      <c r="A5085" s="23" t="s">
        <v>1214</v>
      </c>
      <c r="B5085" s="23" t="s">
        <v>1214</v>
      </c>
      <c r="C5085" s="16" t="s">
        <v>1153</v>
      </c>
      <c r="D5085" s="16"/>
      <c r="E5085" s="217">
        <v>9166.67</v>
      </c>
      <c r="F5085" s="16">
        <f t="shared" si="161"/>
        <v>82499.990000000005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</row>
    <row r="5086" spans="1:26" ht="15.75" customHeight="1" x14ac:dyDescent="0.25">
      <c r="A5086" s="223">
        <v>44583</v>
      </c>
      <c r="B5086" s="223">
        <v>44583</v>
      </c>
      <c r="C5086" s="16" t="s">
        <v>1153</v>
      </c>
      <c r="D5086" s="16"/>
      <c r="E5086" s="224">
        <v>9166.67</v>
      </c>
      <c r="F5086" s="16">
        <f t="shared" si="161"/>
        <v>73333.320000000007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</row>
    <row r="5087" spans="1:26" ht="15.75" customHeight="1" x14ac:dyDescent="0.25">
      <c r="A5087" s="223">
        <v>44614</v>
      </c>
      <c r="B5087" s="223">
        <v>44614</v>
      </c>
      <c r="C5087" s="16" t="s">
        <v>1153</v>
      </c>
      <c r="D5087" s="16"/>
      <c r="E5087" s="224">
        <v>9166.67</v>
      </c>
      <c r="F5087" s="16">
        <f t="shared" si="161"/>
        <v>64166.650000000009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</row>
    <row r="5088" spans="1:26" ht="15.75" customHeight="1" x14ac:dyDescent="0.25">
      <c r="A5088" s="223">
        <v>44642</v>
      </c>
      <c r="B5088" s="223">
        <v>44642</v>
      </c>
      <c r="C5088" s="16" t="s">
        <v>1153</v>
      </c>
      <c r="D5088" s="16"/>
      <c r="E5088" s="224">
        <v>9166.67</v>
      </c>
      <c r="F5088" s="16">
        <f t="shared" si="161"/>
        <v>54999.98000000001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</row>
    <row r="5089" spans="1:26" ht="15.75" customHeight="1" x14ac:dyDescent="0.25">
      <c r="A5089" s="223">
        <v>44673</v>
      </c>
      <c r="B5089" s="223">
        <v>44673</v>
      </c>
      <c r="C5089" s="16" t="s">
        <v>1153</v>
      </c>
      <c r="D5089" s="16"/>
      <c r="E5089" s="224">
        <v>9166.67</v>
      </c>
      <c r="F5089" s="16">
        <f t="shared" si="161"/>
        <v>45833.310000000012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</row>
    <row r="5090" spans="1:26" ht="15.75" customHeight="1" x14ac:dyDescent="0.25">
      <c r="A5090" s="229">
        <v>44682</v>
      </c>
      <c r="B5090" s="228">
        <v>44682</v>
      </c>
      <c r="C5090" s="16" t="s">
        <v>1153</v>
      </c>
      <c r="D5090" s="16"/>
      <c r="E5090" s="230">
        <v>9166.67</v>
      </c>
      <c r="F5090" s="16">
        <f t="shared" si="161"/>
        <v>36666.640000000014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</row>
    <row r="5091" spans="1:26" ht="15.75" customHeight="1" x14ac:dyDescent="0.25">
      <c r="A5091" s="228">
        <v>44713</v>
      </c>
      <c r="B5091" s="228">
        <v>44713</v>
      </c>
      <c r="C5091" s="16" t="s">
        <v>1153</v>
      </c>
      <c r="D5091" s="16"/>
      <c r="E5091" s="230">
        <v>9166.67</v>
      </c>
      <c r="F5091" s="16">
        <f t="shared" si="161"/>
        <v>27499.970000000016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</row>
    <row r="5092" spans="1:26" ht="15.75" customHeight="1" x14ac:dyDescent="0.25">
      <c r="A5092" s="228">
        <v>44743</v>
      </c>
      <c r="B5092" s="228">
        <v>44743</v>
      </c>
      <c r="C5092" s="16" t="s">
        <v>1153</v>
      </c>
      <c r="D5092" s="16"/>
      <c r="E5092" s="230">
        <v>9166.67</v>
      </c>
      <c r="F5092" s="16">
        <f t="shared" si="161"/>
        <v>18333.300000000017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</row>
    <row r="5093" spans="1:26" ht="15.75" customHeight="1" x14ac:dyDescent="0.25">
      <c r="A5093" s="228">
        <v>44774</v>
      </c>
      <c r="B5093" s="228">
        <v>44774</v>
      </c>
      <c r="C5093" s="16" t="s">
        <v>1153</v>
      </c>
      <c r="D5093" s="16"/>
      <c r="E5093" s="230">
        <v>9166.67</v>
      </c>
      <c r="F5093" s="16">
        <f t="shared" si="161"/>
        <v>9166.6300000000174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</row>
    <row r="5094" spans="1:26" ht="15.75" customHeight="1" x14ac:dyDescent="0.25">
      <c r="A5094" s="24" t="s">
        <v>1292</v>
      </c>
      <c r="B5094" s="24" t="s">
        <v>1292</v>
      </c>
      <c r="C5094" s="16" t="s">
        <v>1153</v>
      </c>
      <c r="D5094" s="43"/>
      <c r="E5094" s="230">
        <v>9166.67</v>
      </c>
      <c r="F5094" s="16">
        <f t="shared" si="161"/>
        <v>-3.9999999982683221E-2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</row>
    <row r="5095" spans="1:26" ht="15.75" customHeight="1" x14ac:dyDescent="0.25">
      <c r="A5095" s="40" t="s">
        <v>1046</v>
      </c>
      <c r="B5095" s="64" t="s">
        <v>596</v>
      </c>
      <c r="C5095" s="64" t="s">
        <v>364</v>
      </c>
      <c r="D5095" s="43">
        <v>200000</v>
      </c>
      <c r="E5095" s="217"/>
      <c r="F5095" s="16">
        <f t="shared" si="161"/>
        <v>199999.96000000002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</row>
    <row r="5096" spans="1:26" ht="15.75" customHeight="1" x14ac:dyDescent="0.25">
      <c r="A5096" s="40" t="s">
        <v>1046</v>
      </c>
      <c r="B5096" s="44" t="s">
        <v>761</v>
      </c>
      <c r="C5096" s="43" t="s">
        <v>2124</v>
      </c>
      <c r="D5096" s="43">
        <v>20000</v>
      </c>
      <c r="E5096" s="217"/>
      <c r="F5096" s="16">
        <f t="shared" si="161"/>
        <v>219999.96000000002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</row>
    <row r="5097" spans="1:26" ht="15.75" customHeight="1" x14ac:dyDescent="0.25">
      <c r="A5097" s="238">
        <v>44835</v>
      </c>
      <c r="B5097" s="238">
        <v>44835</v>
      </c>
      <c r="C5097" s="13" t="s">
        <v>1153</v>
      </c>
      <c r="D5097" s="16"/>
      <c r="E5097" s="326">
        <v>18333.330000000002</v>
      </c>
      <c r="F5097" s="16">
        <f t="shared" si="161"/>
        <v>201666.63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</row>
    <row r="5098" spans="1:26" ht="15.75" customHeight="1" x14ac:dyDescent="0.25">
      <c r="A5098" s="238">
        <v>44866</v>
      </c>
      <c r="B5098" s="238">
        <v>44866</v>
      </c>
      <c r="C5098" s="13" t="s">
        <v>1153</v>
      </c>
      <c r="D5098" s="16"/>
      <c r="E5098" s="230">
        <v>18333.330000000002</v>
      </c>
      <c r="F5098" s="16">
        <f t="shared" si="161"/>
        <v>183333.3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</row>
    <row r="5099" spans="1:26" ht="15.75" customHeight="1" x14ac:dyDescent="0.25">
      <c r="A5099" s="238">
        <v>44896</v>
      </c>
      <c r="B5099" s="238">
        <v>44896</v>
      </c>
      <c r="C5099" s="13" t="s">
        <v>1153</v>
      </c>
      <c r="D5099" s="16"/>
      <c r="E5099" s="230">
        <v>18333.330000000002</v>
      </c>
      <c r="F5099" s="16">
        <f t="shared" si="161"/>
        <v>164999.96999999997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</row>
    <row r="5100" spans="1:26" ht="15.75" customHeight="1" x14ac:dyDescent="0.25">
      <c r="A5100" s="226"/>
      <c r="B5100" s="226"/>
      <c r="C5100" s="226"/>
      <c r="D5100" s="16"/>
      <c r="E5100" s="222"/>
      <c r="F5100" s="16">
        <f t="shared" si="161"/>
        <v>164999.96999999997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</row>
    <row r="5101" spans="1:26" ht="15.75" customHeight="1" x14ac:dyDescent="0.25">
      <c r="A5101" s="226"/>
      <c r="B5101" s="226"/>
      <c r="C5101" s="226"/>
      <c r="D5101" s="16"/>
      <c r="E5101" s="222"/>
      <c r="F5101" s="16">
        <f t="shared" si="161"/>
        <v>164999.96999999997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</row>
    <row r="5102" spans="1:26" ht="15.75" customHeight="1" x14ac:dyDescent="0.25">
      <c r="A5102" s="226"/>
      <c r="B5102" s="226"/>
      <c r="C5102" s="226"/>
      <c r="D5102" s="16"/>
      <c r="E5102" s="222"/>
      <c r="F5102" s="16">
        <f t="shared" si="161"/>
        <v>164999.96999999997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</row>
    <row r="5103" spans="1:26" ht="15.75" customHeight="1" x14ac:dyDescent="0.25">
      <c r="A5103" s="226"/>
      <c r="B5103" s="226"/>
      <c r="C5103" s="226"/>
      <c r="D5103" s="16"/>
      <c r="E5103" s="222"/>
      <c r="F5103" s="16">
        <f t="shared" si="161"/>
        <v>164999.96999999997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</row>
    <row r="5104" spans="1:26" ht="15.75" customHeight="1" x14ac:dyDescent="0.25">
      <c r="A5104" s="238"/>
      <c r="B5104" s="238"/>
      <c r="C5104" s="13"/>
      <c r="D5104" s="16"/>
      <c r="E5104" s="222"/>
      <c r="F5104" s="16">
        <f t="shared" si="161"/>
        <v>164999.96999999997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</row>
    <row r="5105" spans="1:26" ht="15.75" customHeight="1" x14ac:dyDescent="0.25">
      <c r="A5105" s="238"/>
      <c r="B5105" s="238"/>
      <c r="C5105" s="13"/>
      <c r="D5105" s="16"/>
      <c r="E5105" s="222"/>
      <c r="F5105" s="16">
        <f t="shared" si="161"/>
        <v>164999.96999999997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</row>
    <row r="5106" spans="1:26" ht="15.75" customHeight="1" x14ac:dyDescent="0.25">
      <c r="A5106" s="238"/>
      <c r="B5106" s="238"/>
      <c r="C5106" s="13"/>
      <c r="D5106" s="16"/>
      <c r="E5106" s="222"/>
      <c r="F5106" s="16">
        <f t="shared" si="161"/>
        <v>164999.96999999997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</row>
    <row r="5107" spans="1:26" ht="15.75" customHeight="1" x14ac:dyDescent="0.25">
      <c r="A5107" s="238"/>
      <c r="B5107" s="238"/>
      <c r="C5107" s="13"/>
      <c r="D5107" s="16"/>
      <c r="E5107" s="222"/>
      <c r="F5107" s="16">
        <f t="shared" si="161"/>
        <v>164999.96999999997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</row>
    <row r="5108" spans="1:26" ht="15.75" customHeight="1" x14ac:dyDescent="0.25">
      <c r="A5108" s="157"/>
      <c r="B5108" s="226"/>
      <c r="C5108" s="157"/>
      <c r="D5108" s="16"/>
      <c r="E5108" s="220" t="s">
        <v>12</v>
      </c>
      <c r="F5108" s="218">
        <f>F5107</f>
        <v>164999.96999999997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</row>
    <row r="5109" spans="1:26" ht="15.75" customHeight="1" x14ac:dyDescent="0.25">
      <c r="A5109" s="23"/>
      <c r="B5109" s="23"/>
      <c r="C5109" s="16"/>
      <c r="D5109" s="16"/>
      <c r="E5109" s="217"/>
      <c r="F5109" s="218"/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</row>
    <row r="5110" spans="1:26" ht="15.75" customHeight="1" x14ac:dyDescent="0.25">
      <c r="A5110" s="23"/>
      <c r="B5110" s="23"/>
      <c r="C5110" s="16"/>
      <c r="D5110" s="226"/>
      <c r="E5110" s="217"/>
      <c r="F5110" s="218"/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</row>
    <row r="5111" spans="1:26" ht="15.75" customHeight="1" x14ac:dyDescent="0.25">
      <c r="A5111" s="23"/>
      <c r="B5111" s="23"/>
      <c r="C5111" s="16"/>
      <c r="D5111" s="226"/>
      <c r="E5111" s="217"/>
      <c r="F5111" s="218"/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</row>
    <row r="5112" spans="1:26" ht="15.75" customHeight="1" x14ac:dyDescent="0.25">
      <c r="A5112" s="23"/>
      <c r="B5112" s="23"/>
      <c r="C5112" s="218" t="s">
        <v>1146</v>
      </c>
      <c r="D5112" s="226"/>
      <c r="E5112" s="217"/>
      <c r="F5112" s="16"/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</row>
    <row r="5113" spans="1:26" ht="15.75" customHeight="1" x14ac:dyDescent="0.25">
      <c r="A5113" s="219" t="s">
        <v>1147</v>
      </c>
      <c r="B5113" s="219"/>
      <c r="C5113" s="323" t="s">
        <v>2125</v>
      </c>
      <c r="D5113" s="218" t="s">
        <v>1149</v>
      </c>
      <c r="E5113" s="222" t="s">
        <v>1353</v>
      </c>
      <c r="F5113" s="16"/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</row>
    <row r="5114" spans="1:26" ht="15.75" customHeight="1" x14ac:dyDescent="0.25">
      <c r="A5114" s="219" t="s">
        <v>549</v>
      </c>
      <c r="B5114" s="219" t="s">
        <v>550</v>
      </c>
      <c r="C5114" s="221" t="s">
        <v>551</v>
      </c>
      <c r="D5114" s="221" t="s">
        <v>552</v>
      </c>
      <c r="E5114" s="222" t="s">
        <v>553</v>
      </c>
      <c r="F5114" s="221" t="s">
        <v>554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</row>
    <row r="5115" spans="1:26" ht="15.75" customHeight="1" x14ac:dyDescent="0.25">
      <c r="A5115" s="231">
        <v>43831</v>
      </c>
      <c r="B5115" s="23"/>
      <c r="C5115" s="16" t="s">
        <v>766</v>
      </c>
      <c r="D5115" s="16"/>
      <c r="E5115" s="217"/>
      <c r="F5115" s="302">
        <v>0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</row>
    <row r="5116" spans="1:26" ht="15.75" customHeight="1" x14ac:dyDescent="0.25">
      <c r="A5116" s="44" t="s">
        <v>1642</v>
      </c>
      <c r="B5116" s="44" t="s">
        <v>596</v>
      </c>
      <c r="C5116" s="52" t="s">
        <v>344</v>
      </c>
      <c r="D5116" s="16">
        <v>800000</v>
      </c>
      <c r="E5116" s="217"/>
      <c r="F5116" s="16">
        <f t="shared" ref="F5116:F5124" si="162">F5115+D5116-E5116</f>
        <v>800000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</row>
    <row r="5117" spans="1:26" ht="15.75" customHeight="1" x14ac:dyDescent="0.25">
      <c r="A5117" s="44" t="s">
        <v>1643</v>
      </c>
      <c r="B5117" s="44" t="s">
        <v>761</v>
      </c>
      <c r="C5117" s="16" t="s">
        <v>1219</v>
      </c>
      <c r="D5117" s="16">
        <v>80000</v>
      </c>
      <c r="E5117" s="217"/>
      <c r="F5117" s="16">
        <f t="shared" si="162"/>
        <v>880000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</row>
    <row r="5118" spans="1:26" ht="15.75" customHeight="1" x14ac:dyDescent="0.25">
      <c r="A5118" s="23" t="s">
        <v>2126</v>
      </c>
      <c r="B5118" s="23" t="s">
        <v>1212</v>
      </c>
      <c r="C5118" s="16" t="s">
        <v>1153</v>
      </c>
      <c r="D5118" s="157"/>
      <c r="E5118" s="217">
        <v>55000</v>
      </c>
      <c r="F5118" s="16">
        <f t="shared" si="162"/>
        <v>825000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</row>
    <row r="5119" spans="1:26" ht="15.75" customHeight="1" x14ac:dyDescent="0.25">
      <c r="A5119" s="23"/>
      <c r="B5119" s="23"/>
      <c r="C5119" s="16"/>
      <c r="D5119" s="16"/>
      <c r="E5119" s="217"/>
      <c r="F5119" s="16">
        <f t="shared" si="162"/>
        <v>825000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</row>
    <row r="5120" spans="1:26" ht="15.75" customHeight="1" x14ac:dyDescent="0.25">
      <c r="A5120" s="23"/>
      <c r="B5120" s="23"/>
      <c r="C5120" s="16"/>
      <c r="D5120" s="16"/>
      <c r="E5120" s="217"/>
      <c r="F5120" s="16">
        <f t="shared" si="162"/>
        <v>825000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</row>
    <row r="5121" spans="1:26" ht="15.75" customHeight="1" x14ac:dyDescent="0.25">
      <c r="A5121" s="23"/>
      <c r="B5121" s="23"/>
      <c r="C5121" s="16"/>
      <c r="D5121" s="16"/>
      <c r="E5121" s="217"/>
      <c r="F5121" s="16">
        <f t="shared" si="162"/>
        <v>825000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</row>
    <row r="5122" spans="1:26" ht="15.75" customHeight="1" x14ac:dyDescent="0.25">
      <c r="A5122" s="23"/>
      <c r="B5122" s="23"/>
      <c r="C5122" s="16"/>
      <c r="D5122" s="16"/>
      <c r="E5122" s="217"/>
      <c r="F5122" s="16">
        <f t="shared" si="162"/>
        <v>825000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</row>
    <row r="5123" spans="1:26" ht="15.75" customHeight="1" x14ac:dyDescent="0.25">
      <c r="A5123" s="23"/>
      <c r="B5123" s="23"/>
      <c r="C5123" s="16"/>
      <c r="D5123" s="16"/>
      <c r="E5123" s="217"/>
      <c r="F5123" s="16">
        <f t="shared" si="162"/>
        <v>825000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</row>
    <row r="5124" spans="1:26" ht="15.75" customHeight="1" x14ac:dyDescent="0.25">
      <c r="A5124" s="23"/>
      <c r="B5124" s="23"/>
      <c r="C5124" s="16"/>
      <c r="D5124" s="16"/>
      <c r="E5124" s="217"/>
      <c r="F5124" s="16">
        <f t="shared" si="162"/>
        <v>825000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</row>
    <row r="5125" spans="1:26" ht="15.75" customHeight="1" x14ac:dyDescent="0.25">
      <c r="A5125" s="23"/>
      <c r="B5125" s="23"/>
      <c r="C5125" s="16"/>
      <c r="D5125" s="16"/>
      <c r="E5125" s="220" t="s">
        <v>12</v>
      </c>
      <c r="F5125" s="218">
        <f>F5124</f>
        <v>825000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</row>
    <row r="5126" spans="1:26" ht="15.75" customHeight="1" x14ac:dyDescent="0.25">
      <c r="A5126" s="23"/>
      <c r="B5126" s="23"/>
      <c r="C5126" s="16"/>
      <c r="D5126" s="16"/>
      <c r="E5126" s="217"/>
      <c r="F5126" s="218"/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</row>
    <row r="5127" spans="1:26" ht="15.75" customHeight="1" x14ac:dyDescent="0.25">
      <c r="A5127" s="23"/>
      <c r="B5127" s="23"/>
      <c r="C5127" s="16"/>
      <c r="D5127" s="16"/>
      <c r="E5127" s="217"/>
      <c r="F5127" s="218"/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</row>
    <row r="5128" spans="1:26" ht="15.75" customHeight="1" x14ac:dyDescent="0.25">
      <c r="A5128" s="23"/>
      <c r="B5128" s="23"/>
      <c r="C5128" s="16"/>
      <c r="D5128" s="16"/>
      <c r="E5128" s="217"/>
      <c r="F5128" s="218"/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</row>
    <row r="5129" spans="1:26" ht="15.75" customHeight="1" x14ac:dyDescent="0.25">
      <c r="A5129" s="23"/>
      <c r="B5129" s="23"/>
      <c r="C5129" s="16"/>
      <c r="D5129" s="157"/>
      <c r="E5129" s="217"/>
      <c r="F5129" s="218"/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</row>
    <row r="5130" spans="1:26" ht="15.75" customHeight="1" x14ac:dyDescent="0.25">
      <c r="A5130" s="23"/>
      <c r="B5130" s="23"/>
      <c r="C5130" s="218" t="s">
        <v>1146</v>
      </c>
      <c r="D5130" s="226"/>
      <c r="E5130" s="217"/>
      <c r="F5130" s="16"/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</row>
    <row r="5131" spans="1:26" ht="15.75" customHeight="1" x14ac:dyDescent="0.25">
      <c r="A5131" s="219" t="s">
        <v>1147</v>
      </c>
      <c r="B5131" s="219" t="s">
        <v>332</v>
      </c>
      <c r="C5131" s="323" t="s">
        <v>2127</v>
      </c>
      <c r="D5131" s="218" t="s">
        <v>1149</v>
      </c>
      <c r="E5131" s="222" t="s">
        <v>1353</v>
      </c>
      <c r="F5131" s="16"/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</row>
    <row r="5132" spans="1:26" ht="15.75" customHeight="1" x14ac:dyDescent="0.25">
      <c r="A5132" s="219" t="s">
        <v>549</v>
      </c>
      <c r="B5132" s="219" t="s">
        <v>550</v>
      </c>
      <c r="C5132" s="221" t="s">
        <v>551</v>
      </c>
      <c r="D5132" s="221" t="s">
        <v>552</v>
      </c>
      <c r="E5132" s="222" t="s">
        <v>553</v>
      </c>
      <c r="F5132" s="221" t="s">
        <v>554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</row>
    <row r="5133" spans="1:26" ht="15.75" customHeight="1" x14ac:dyDescent="0.25">
      <c r="A5133" s="231">
        <v>43831</v>
      </c>
      <c r="B5133" s="23"/>
      <c r="C5133" s="16" t="s">
        <v>766</v>
      </c>
      <c r="D5133" s="16"/>
      <c r="E5133" s="217"/>
      <c r="F5133" s="302">
        <v>0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</row>
    <row r="5134" spans="1:26" ht="15.75" customHeight="1" x14ac:dyDescent="0.25">
      <c r="A5134" s="231">
        <v>44238</v>
      </c>
      <c r="B5134" s="44" t="s">
        <v>596</v>
      </c>
      <c r="C5134" s="52" t="s">
        <v>723</v>
      </c>
      <c r="D5134" s="16">
        <v>120000</v>
      </c>
      <c r="E5134" s="217"/>
      <c r="F5134" s="16">
        <f t="shared" ref="F5134:F5159" si="163">F5133+D5134-E5134</f>
        <v>120000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</row>
    <row r="5135" spans="1:26" ht="15.75" customHeight="1" x14ac:dyDescent="0.25">
      <c r="A5135" s="231">
        <v>44238</v>
      </c>
      <c r="B5135" s="44" t="s">
        <v>761</v>
      </c>
      <c r="C5135" s="16" t="s">
        <v>2128</v>
      </c>
      <c r="D5135" s="16">
        <v>12000</v>
      </c>
      <c r="E5135" s="217"/>
      <c r="F5135" s="16">
        <f t="shared" si="163"/>
        <v>132000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</row>
    <row r="5136" spans="1:26" ht="15.75" customHeight="1" x14ac:dyDescent="0.25">
      <c r="A5136" s="217" t="s">
        <v>1212</v>
      </c>
      <c r="B5136" s="217" t="s">
        <v>1212</v>
      </c>
      <c r="C5136" s="16" t="s">
        <v>1153</v>
      </c>
      <c r="D5136" s="16"/>
      <c r="E5136" s="217">
        <v>11000</v>
      </c>
      <c r="F5136" s="16">
        <f t="shared" si="163"/>
        <v>121000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</row>
    <row r="5137" spans="1:26" ht="15.75" customHeight="1" x14ac:dyDescent="0.25">
      <c r="A5137" s="23" t="s">
        <v>1525</v>
      </c>
      <c r="B5137" s="23" t="s">
        <v>1525</v>
      </c>
      <c r="C5137" s="16" t="s">
        <v>1153</v>
      </c>
      <c r="D5137" s="16"/>
      <c r="E5137" s="217">
        <v>11000</v>
      </c>
      <c r="F5137" s="16">
        <f t="shared" si="163"/>
        <v>110000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</row>
    <row r="5138" spans="1:26" ht="15.75" customHeight="1" x14ac:dyDescent="0.25">
      <c r="A5138" s="278">
        <v>44916</v>
      </c>
      <c r="B5138" s="278">
        <v>44916</v>
      </c>
      <c r="C5138" s="16" t="s">
        <v>1153</v>
      </c>
      <c r="D5138" s="16"/>
      <c r="E5138" s="230">
        <v>11000</v>
      </c>
      <c r="F5138" s="16">
        <f t="shared" si="163"/>
        <v>99000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</row>
    <row r="5139" spans="1:26" ht="15.75" customHeight="1" x14ac:dyDescent="0.25">
      <c r="A5139" s="223">
        <v>44583</v>
      </c>
      <c r="B5139" s="223">
        <v>44583</v>
      </c>
      <c r="C5139" s="16" t="s">
        <v>1153</v>
      </c>
      <c r="D5139" s="16"/>
      <c r="E5139" s="230">
        <v>11000</v>
      </c>
      <c r="F5139" s="16">
        <f t="shared" si="163"/>
        <v>88000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</row>
    <row r="5140" spans="1:26" ht="15.75" customHeight="1" x14ac:dyDescent="0.25">
      <c r="A5140" s="223">
        <v>44614</v>
      </c>
      <c r="B5140" s="223">
        <v>44614</v>
      </c>
      <c r="C5140" s="16" t="s">
        <v>1153</v>
      </c>
      <c r="D5140" s="16"/>
      <c r="E5140" s="230">
        <v>11000</v>
      </c>
      <c r="F5140" s="16">
        <f t="shared" si="163"/>
        <v>77000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</row>
    <row r="5141" spans="1:26" ht="15.75" customHeight="1" x14ac:dyDescent="0.25">
      <c r="A5141" s="223">
        <v>44642</v>
      </c>
      <c r="B5141" s="223">
        <v>44642</v>
      </c>
      <c r="C5141" s="16" t="s">
        <v>1153</v>
      </c>
      <c r="D5141" s="16"/>
      <c r="E5141" s="230">
        <v>11000</v>
      </c>
      <c r="F5141" s="16">
        <f t="shared" si="163"/>
        <v>66000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</row>
    <row r="5142" spans="1:26" ht="15.75" customHeight="1" x14ac:dyDescent="0.25">
      <c r="A5142" s="223">
        <v>44673</v>
      </c>
      <c r="B5142" s="223">
        <v>44673</v>
      </c>
      <c r="C5142" s="16" t="s">
        <v>1153</v>
      </c>
      <c r="D5142" s="16"/>
      <c r="E5142" s="230">
        <v>11000</v>
      </c>
      <c r="F5142" s="16">
        <f t="shared" si="163"/>
        <v>55000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</row>
    <row r="5143" spans="1:26" ht="15.75" customHeight="1" x14ac:dyDescent="0.25">
      <c r="A5143" s="228">
        <v>44682</v>
      </c>
      <c r="B5143" s="228">
        <v>44682</v>
      </c>
      <c r="C5143" s="16" t="s">
        <v>1153</v>
      </c>
      <c r="D5143" s="16"/>
      <c r="E5143" s="224">
        <v>11000</v>
      </c>
      <c r="F5143" s="16">
        <f t="shared" si="163"/>
        <v>44000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</row>
    <row r="5144" spans="1:26" ht="15.75" customHeight="1" x14ac:dyDescent="0.25">
      <c r="A5144" s="228">
        <v>44713</v>
      </c>
      <c r="B5144" s="228">
        <v>44713</v>
      </c>
      <c r="C5144" s="16" t="s">
        <v>1153</v>
      </c>
      <c r="D5144" s="16"/>
      <c r="E5144" s="224">
        <v>11000</v>
      </c>
      <c r="F5144" s="16">
        <f t="shared" si="163"/>
        <v>33000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</row>
    <row r="5145" spans="1:26" ht="15.75" customHeight="1" x14ac:dyDescent="0.25">
      <c r="A5145" s="228">
        <v>44743</v>
      </c>
      <c r="B5145" s="228">
        <v>44743</v>
      </c>
      <c r="C5145" s="16" t="s">
        <v>1153</v>
      </c>
      <c r="D5145" s="16"/>
      <c r="E5145" s="224">
        <v>11000</v>
      </c>
      <c r="F5145" s="16">
        <f t="shared" si="163"/>
        <v>22000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</row>
    <row r="5146" spans="1:26" ht="15.75" customHeight="1" x14ac:dyDescent="0.25">
      <c r="A5146" s="252">
        <v>44795</v>
      </c>
      <c r="B5146" s="252">
        <v>44795</v>
      </c>
      <c r="C5146" s="16" t="s">
        <v>1153</v>
      </c>
      <c r="D5146" s="43"/>
      <c r="E5146" s="224">
        <v>11000</v>
      </c>
      <c r="F5146" s="16">
        <f t="shared" si="163"/>
        <v>11000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</row>
    <row r="5147" spans="1:26" ht="15.75" customHeight="1" x14ac:dyDescent="0.25">
      <c r="A5147" s="124" t="s">
        <v>1018</v>
      </c>
      <c r="B5147" s="64" t="s">
        <v>596</v>
      </c>
      <c r="C5147" s="98" t="s">
        <v>723</v>
      </c>
      <c r="D5147" s="43">
        <v>170000</v>
      </c>
      <c r="E5147" s="222"/>
      <c r="F5147" s="16">
        <f t="shared" si="163"/>
        <v>181000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</row>
    <row r="5148" spans="1:26" ht="15.75" customHeight="1" x14ac:dyDescent="0.25">
      <c r="A5148" s="40" t="s">
        <v>1018</v>
      </c>
      <c r="B5148" s="44" t="s">
        <v>761</v>
      </c>
      <c r="C5148" s="43" t="s">
        <v>2129</v>
      </c>
      <c r="D5148" s="43">
        <v>17000</v>
      </c>
      <c r="E5148" s="230"/>
      <c r="F5148" s="16">
        <f t="shared" si="163"/>
        <v>198000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</row>
    <row r="5149" spans="1:26" ht="15.75" customHeight="1" x14ac:dyDescent="0.25">
      <c r="A5149" s="251">
        <v>44826</v>
      </c>
      <c r="B5149" s="251">
        <v>44826</v>
      </c>
      <c r="C5149" s="16" t="s">
        <v>1153</v>
      </c>
      <c r="D5149" s="16"/>
      <c r="E5149" s="224">
        <v>15583.33</v>
      </c>
      <c r="F5149" s="16">
        <f t="shared" si="163"/>
        <v>182416.67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</row>
    <row r="5150" spans="1:26" ht="15.75" customHeight="1" x14ac:dyDescent="0.25">
      <c r="A5150" s="251">
        <v>44856</v>
      </c>
      <c r="B5150" s="251">
        <v>44856</v>
      </c>
      <c r="C5150" s="16" t="s">
        <v>1153</v>
      </c>
      <c r="D5150" s="16"/>
      <c r="E5150" s="224">
        <v>15583.33</v>
      </c>
      <c r="F5150" s="16">
        <f t="shared" si="163"/>
        <v>166833.34000000003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</row>
    <row r="5151" spans="1:26" ht="15.75" customHeight="1" x14ac:dyDescent="0.25">
      <c r="A5151" s="251">
        <v>44887</v>
      </c>
      <c r="B5151" s="251">
        <v>44887</v>
      </c>
      <c r="C5151" s="16" t="s">
        <v>1153</v>
      </c>
      <c r="D5151" s="16"/>
      <c r="E5151" s="224">
        <v>15583.33</v>
      </c>
      <c r="F5151" s="16">
        <f t="shared" si="163"/>
        <v>151250.01000000004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</row>
    <row r="5152" spans="1:26" ht="15.75" customHeight="1" x14ac:dyDescent="0.25">
      <c r="A5152" s="252">
        <v>44917</v>
      </c>
      <c r="B5152" s="252">
        <v>44917</v>
      </c>
      <c r="C5152" s="16" t="s">
        <v>1153</v>
      </c>
      <c r="D5152" s="16"/>
      <c r="E5152" s="224">
        <v>15583.33</v>
      </c>
      <c r="F5152" s="16">
        <f t="shared" si="163"/>
        <v>135666.68000000005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</row>
    <row r="5153" spans="1:26" ht="15.75" customHeight="1" x14ac:dyDescent="0.25">
      <c r="A5153" s="327"/>
      <c r="B5153" s="327"/>
      <c r="C5153" s="16"/>
      <c r="D5153" s="16"/>
      <c r="E5153" s="224"/>
      <c r="F5153" s="16">
        <f t="shared" si="163"/>
        <v>135666.68000000005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</row>
    <row r="5154" spans="1:26" ht="15.75" customHeight="1" x14ac:dyDescent="0.25">
      <c r="A5154" s="228"/>
      <c r="B5154" s="228"/>
      <c r="C5154" s="16"/>
      <c r="D5154" s="16"/>
      <c r="E5154" s="220"/>
      <c r="F5154" s="16">
        <f t="shared" si="163"/>
        <v>135666.68000000005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</row>
    <row r="5155" spans="1:26" ht="15.75" customHeight="1" x14ac:dyDescent="0.25">
      <c r="A5155" s="328"/>
      <c r="B5155" s="328"/>
      <c r="C5155" s="16"/>
      <c r="D5155" s="16"/>
      <c r="E5155" s="220"/>
      <c r="F5155" s="16">
        <f t="shared" si="163"/>
        <v>135666.68000000005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</row>
    <row r="5156" spans="1:26" ht="15.75" customHeight="1" x14ac:dyDescent="0.25">
      <c r="A5156" s="328"/>
      <c r="B5156" s="328"/>
      <c r="C5156" s="16"/>
      <c r="D5156" s="16"/>
      <c r="E5156" s="220"/>
      <c r="F5156" s="16">
        <f t="shared" si="163"/>
        <v>135666.68000000005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</row>
    <row r="5157" spans="1:26" ht="15.75" customHeight="1" x14ac:dyDescent="0.25">
      <c r="A5157" s="228"/>
      <c r="B5157" s="228"/>
      <c r="C5157" s="16"/>
      <c r="D5157" s="16"/>
      <c r="E5157" s="222"/>
      <c r="F5157" s="16">
        <f t="shared" si="163"/>
        <v>135666.68000000005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</row>
    <row r="5158" spans="1:26" ht="15.75" customHeight="1" x14ac:dyDescent="0.25">
      <c r="A5158" s="259"/>
      <c r="B5158" s="259"/>
      <c r="C5158" s="259"/>
      <c r="D5158" s="16"/>
      <c r="E5158" s="222"/>
      <c r="F5158" s="16">
        <f t="shared" si="163"/>
        <v>135666.68000000005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</row>
    <row r="5159" spans="1:26" ht="15.75" customHeight="1" x14ac:dyDescent="0.25">
      <c r="A5159" s="259"/>
      <c r="B5159" s="259"/>
      <c r="C5159" s="259"/>
      <c r="D5159" s="16"/>
      <c r="E5159" s="222"/>
      <c r="F5159" s="16">
        <f t="shared" si="163"/>
        <v>135666.68000000005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</row>
    <row r="5160" spans="1:26" ht="15.75" customHeight="1" x14ac:dyDescent="0.25">
      <c r="A5160" s="259"/>
      <c r="B5160" s="259"/>
      <c r="C5160" s="259"/>
      <c r="D5160" s="16"/>
      <c r="E5160" s="220" t="s">
        <v>12</v>
      </c>
      <c r="F5160" s="218">
        <f>F5159</f>
        <v>135666.68000000005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</row>
    <row r="5161" spans="1:26" ht="15.75" customHeight="1" x14ac:dyDescent="0.25">
      <c r="A5161" s="259"/>
      <c r="B5161" s="259"/>
      <c r="C5161" s="259"/>
      <c r="D5161" s="16"/>
      <c r="E5161" s="217"/>
      <c r="F5161" s="218"/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</row>
    <row r="5162" spans="1:26" ht="15.75" customHeight="1" x14ac:dyDescent="0.25">
      <c r="A5162" s="23"/>
      <c r="B5162" s="23"/>
      <c r="C5162" s="16"/>
      <c r="D5162" s="157"/>
      <c r="E5162" s="217"/>
      <c r="F5162" s="218"/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</row>
    <row r="5163" spans="1:26" ht="15.75" customHeight="1" x14ac:dyDescent="0.25">
      <c r="A5163" s="23"/>
      <c r="B5163" s="23"/>
      <c r="C5163" s="218" t="s">
        <v>1146</v>
      </c>
      <c r="D5163" s="226"/>
      <c r="E5163" s="217"/>
      <c r="F5163" s="16"/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</row>
    <row r="5164" spans="1:26" ht="15.75" customHeight="1" x14ac:dyDescent="0.25">
      <c r="A5164" s="219" t="s">
        <v>1147</v>
      </c>
      <c r="B5164" s="219" t="s">
        <v>380</v>
      </c>
      <c r="C5164" s="323" t="s">
        <v>378</v>
      </c>
      <c r="D5164" s="218" t="s">
        <v>1149</v>
      </c>
      <c r="E5164" s="222" t="s">
        <v>1353</v>
      </c>
      <c r="F5164" s="16"/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</row>
    <row r="5165" spans="1:26" ht="15.75" customHeight="1" x14ac:dyDescent="0.25">
      <c r="A5165" s="219" t="s">
        <v>549</v>
      </c>
      <c r="B5165" s="219" t="s">
        <v>550</v>
      </c>
      <c r="C5165" s="221" t="s">
        <v>551</v>
      </c>
      <c r="D5165" s="221" t="s">
        <v>552</v>
      </c>
      <c r="E5165" s="222" t="s">
        <v>553</v>
      </c>
      <c r="F5165" s="221" t="s">
        <v>554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</row>
    <row r="5166" spans="1:26" ht="15.75" customHeight="1" x14ac:dyDescent="0.25">
      <c r="A5166" s="231">
        <v>43831</v>
      </c>
      <c r="B5166" s="23"/>
      <c r="C5166" s="16" t="s">
        <v>766</v>
      </c>
      <c r="D5166" s="16"/>
      <c r="E5166" s="217"/>
      <c r="F5166" s="302">
        <v>0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</row>
    <row r="5167" spans="1:26" ht="15.75" customHeight="1" x14ac:dyDescent="0.25">
      <c r="A5167" s="231">
        <v>44297</v>
      </c>
      <c r="B5167" s="44" t="s">
        <v>593</v>
      </c>
      <c r="C5167" s="52" t="s">
        <v>2130</v>
      </c>
      <c r="D5167" s="16">
        <v>1200000</v>
      </c>
      <c r="E5167" s="217"/>
      <c r="F5167" s="16">
        <f t="shared" ref="F5167:F5195" si="164">F5166+D5167-E5167</f>
        <v>1200000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</row>
    <row r="5168" spans="1:26" ht="15.75" customHeight="1" x14ac:dyDescent="0.25">
      <c r="A5168" s="231">
        <v>44297</v>
      </c>
      <c r="B5168" s="44" t="s">
        <v>761</v>
      </c>
      <c r="C5168" s="16" t="s">
        <v>2131</v>
      </c>
      <c r="D5168" s="16">
        <v>180000</v>
      </c>
      <c r="E5168" s="217"/>
      <c r="F5168" s="16">
        <f t="shared" si="164"/>
        <v>1380000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</row>
    <row r="5169" spans="1:26" ht="15.75" customHeight="1" x14ac:dyDescent="0.25">
      <c r="A5169" s="23" t="s">
        <v>1212</v>
      </c>
      <c r="B5169" s="23" t="s">
        <v>1212</v>
      </c>
      <c r="C5169" s="16" t="s">
        <v>1153</v>
      </c>
      <c r="D5169" s="259"/>
      <c r="E5169" s="217">
        <v>57500</v>
      </c>
      <c r="F5169" s="16">
        <f t="shared" si="164"/>
        <v>1322500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</row>
    <row r="5170" spans="1:26" ht="15.75" customHeight="1" x14ac:dyDescent="0.25">
      <c r="A5170" s="23" t="s">
        <v>1525</v>
      </c>
      <c r="B5170" s="23" t="s">
        <v>1525</v>
      </c>
      <c r="C5170" s="16" t="s">
        <v>1153</v>
      </c>
      <c r="D5170" s="259"/>
      <c r="E5170" s="217">
        <v>57500</v>
      </c>
      <c r="F5170" s="16">
        <f t="shared" si="164"/>
        <v>1265000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</row>
    <row r="5171" spans="1:26" ht="15.75" customHeight="1" x14ac:dyDescent="0.25">
      <c r="A5171" s="223">
        <v>44583</v>
      </c>
      <c r="B5171" s="223">
        <v>44583</v>
      </c>
      <c r="C5171" s="16" t="s">
        <v>1153</v>
      </c>
      <c r="D5171" s="259"/>
      <c r="E5171" s="230">
        <v>57500</v>
      </c>
      <c r="F5171" s="16">
        <f t="shared" si="164"/>
        <v>1207500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</row>
    <row r="5172" spans="1:26" ht="15.75" customHeight="1" x14ac:dyDescent="0.25">
      <c r="A5172" s="223">
        <v>44614</v>
      </c>
      <c r="B5172" s="223">
        <v>44614</v>
      </c>
      <c r="C5172" s="16" t="s">
        <v>1153</v>
      </c>
      <c r="D5172" s="16"/>
      <c r="E5172" s="230">
        <v>57500</v>
      </c>
      <c r="F5172" s="16">
        <f t="shared" si="164"/>
        <v>1150000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</row>
    <row r="5173" spans="1:26" ht="15.75" customHeight="1" x14ac:dyDescent="0.25">
      <c r="A5173" s="223">
        <v>44642</v>
      </c>
      <c r="B5173" s="223">
        <v>44642</v>
      </c>
      <c r="C5173" s="16" t="s">
        <v>1153</v>
      </c>
      <c r="D5173" s="16"/>
      <c r="E5173" s="230">
        <v>57500</v>
      </c>
      <c r="F5173" s="16">
        <f t="shared" si="164"/>
        <v>1092500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</row>
    <row r="5174" spans="1:26" ht="15.75" customHeight="1" x14ac:dyDescent="0.25">
      <c r="A5174" s="223">
        <v>44673</v>
      </c>
      <c r="B5174" s="223">
        <v>44673</v>
      </c>
      <c r="C5174" s="16" t="s">
        <v>1153</v>
      </c>
      <c r="D5174" s="16"/>
      <c r="E5174" s="230">
        <v>57500</v>
      </c>
      <c r="F5174" s="16">
        <f t="shared" si="164"/>
        <v>1035000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</row>
    <row r="5175" spans="1:26" ht="15.75" customHeight="1" x14ac:dyDescent="0.25">
      <c r="A5175" s="228">
        <v>44682</v>
      </c>
      <c r="B5175" s="228">
        <v>44682</v>
      </c>
      <c r="C5175" s="16" t="s">
        <v>1153</v>
      </c>
      <c r="D5175" s="16"/>
      <c r="E5175" s="224">
        <v>57500</v>
      </c>
      <c r="F5175" s="16">
        <f t="shared" si="164"/>
        <v>977500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</row>
    <row r="5176" spans="1:26" ht="15.75" customHeight="1" x14ac:dyDescent="0.25">
      <c r="A5176" s="228">
        <v>44713</v>
      </c>
      <c r="B5176" s="228">
        <v>44713</v>
      </c>
      <c r="C5176" s="16" t="s">
        <v>1153</v>
      </c>
      <c r="D5176" s="16"/>
      <c r="E5176" s="224">
        <v>57500</v>
      </c>
      <c r="F5176" s="16">
        <f t="shared" si="164"/>
        <v>920000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</row>
    <row r="5177" spans="1:26" ht="15.75" customHeight="1" x14ac:dyDescent="0.25">
      <c r="A5177" s="228">
        <v>44743</v>
      </c>
      <c r="B5177" s="228">
        <v>44743</v>
      </c>
      <c r="C5177" s="16" t="s">
        <v>1153</v>
      </c>
      <c r="D5177" s="16"/>
      <c r="E5177" s="224">
        <v>57500</v>
      </c>
      <c r="F5177" s="16">
        <f t="shared" si="164"/>
        <v>862500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</row>
    <row r="5178" spans="1:26" ht="15.75" customHeight="1" x14ac:dyDescent="0.25">
      <c r="A5178" s="250">
        <v>44774</v>
      </c>
      <c r="B5178" s="250">
        <v>44774</v>
      </c>
      <c r="C5178" s="16" t="s">
        <v>1153</v>
      </c>
      <c r="D5178" s="16"/>
      <c r="E5178" s="224">
        <v>57500</v>
      </c>
      <c r="F5178" s="16">
        <f t="shared" si="164"/>
        <v>805000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</row>
    <row r="5179" spans="1:26" ht="15.75" customHeight="1" x14ac:dyDescent="0.25">
      <c r="A5179" s="24" t="s">
        <v>1292</v>
      </c>
      <c r="B5179" s="24" t="s">
        <v>1292</v>
      </c>
      <c r="C5179" s="16" t="s">
        <v>1153</v>
      </c>
      <c r="D5179" s="16"/>
      <c r="E5179" s="230">
        <v>57500</v>
      </c>
      <c r="F5179" s="16">
        <f t="shared" si="164"/>
        <v>747500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</row>
    <row r="5180" spans="1:26" ht="15.75" customHeight="1" x14ac:dyDescent="0.25">
      <c r="A5180" s="238">
        <v>44835</v>
      </c>
      <c r="B5180" s="238">
        <v>44835</v>
      </c>
      <c r="C5180" s="16" t="s">
        <v>1153</v>
      </c>
      <c r="D5180" s="16"/>
      <c r="E5180" s="230">
        <v>57500</v>
      </c>
      <c r="F5180" s="16">
        <f t="shared" si="164"/>
        <v>690000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</row>
    <row r="5181" spans="1:26" ht="15.75" customHeight="1" x14ac:dyDescent="0.25">
      <c r="A5181" s="238">
        <v>44866</v>
      </c>
      <c r="B5181" s="238">
        <v>44866</v>
      </c>
      <c r="C5181" s="16" t="s">
        <v>1153</v>
      </c>
      <c r="D5181" s="16"/>
      <c r="E5181" s="230">
        <v>57500</v>
      </c>
      <c r="F5181" s="16">
        <f t="shared" si="164"/>
        <v>632500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</row>
    <row r="5182" spans="1:26" ht="15.75" customHeight="1" x14ac:dyDescent="0.25">
      <c r="A5182" s="238">
        <v>44896</v>
      </c>
      <c r="B5182" s="238">
        <v>44896</v>
      </c>
      <c r="C5182" s="16" t="s">
        <v>1153</v>
      </c>
      <c r="D5182" s="16"/>
      <c r="E5182" s="230">
        <v>57500</v>
      </c>
      <c r="F5182" s="16">
        <f t="shared" si="164"/>
        <v>575000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</row>
    <row r="5183" spans="1:26" ht="15.75" customHeight="1" x14ac:dyDescent="0.25">
      <c r="A5183" s="23"/>
      <c r="B5183" s="23"/>
      <c r="C5183" s="16"/>
      <c r="D5183" s="16"/>
      <c r="E5183" s="222"/>
      <c r="F5183" s="16">
        <f t="shared" si="164"/>
        <v>575000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</row>
    <row r="5184" spans="1:26" ht="15.75" customHeight="1" x14ac:dyDescent="0.25">
      <c r="A5184" s="23"/>
      <c r="B5184" s="23"/>
      <c r="C5184" s="16"/>
      <c r="D5184" s="16"/>
      <c r="E5184" s="222"/>
      <c r="F5184" s="16">
        <f t="shared" si="164"/>
        <v>575000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</row>
    <row r="5185" spans="1:26" ht="15.75" customHeight="1" x14ac:dyDescent="0.25">
      <c r="A5185" s="23"/>
      <c r="B5185" s="23"/>
      <c r="C5185" s="16"/>
      <c r="D5185" s="16"/>
      <c r="E5185" s="222"/>
      <c r="F5185" s="16">
        <f t="shared" si="164"/>
        <v>575000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</row>
    <row r="5186" spans="1:26" ht="15.75" customHeight="1" x14ac:dyDescent="0.25">
      <c r="A5186" s="23"/>
      <c r="B5186" s="23"/>
      <c r="C5186" s="16"/>
      <c r="D5186" s="16"/>
      <c r="E5186" s="222"/>
      <c r="F5186" s="16">
        <f t="shared" si="164"/>
        <v>575000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</row>
    <row r="5187" spans="1:26" ht="15.75" customHeight="1" x14ac:dyDescent="0.25">
      <c r="A5187" s="23"/>
      <c r="B5187" s="23"/>
      <c r="C5187" s="16"/>
      <c r="D5187" s="16"/>
      <c r="E5187" s="222"/>
      <c r="F5187" s="16">
        <f t="shared" si="164"/>
        <v>575000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</row>
    <row r="5188" spans="1:26" ht="15.75" customHeight="1" x14ac:dyDescent="0.25">
      <c r="A5188" s="23"/>
      <c r="B5188" s="23"/>
      <c r="C5188" s="16"/>
      <c r="D5188" s="16"/>
      <c r="E5188" s="222"/>
      <c r="F5188" s="16">
        <f t="shared" si="164"/>
        <v>575000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</row>
    <row r="5189" spans="1:26" ht="15.75" customHeight="1" x14ac:dyDescent="0.25">
      <c r="A5189" s="23"/>
      <c r="B5189" s="23"/>
      <c r="C5189" s="16"/>
      <c r="D5189" s="16"/>
      <c r="E5189" s="222"/>
      <c r="F5189" s="16">
        <f t="shared" si="164"/>
        <v>575000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</row>
    <row r="5190" spans="1:26" ht="15.75" customHeight="1" x14ac:dyDescent="0.25">
      <c r="A5190" s="23"/>
      <c r="B5190" s="23"/>
      <c r="C5190" s="16"/>
      <c r="D5190" s="16"/>
      <c r="E5190" s="222"/>
      <c r="F5190" s="16">
        <f t="shared" si="164"/>
        <v>575000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</row>
    <row r="5191" spans="1:26" ht="15.75" customHeight="1" x14ac:dyDescent="0.25">
      <c r="A5191" s="23"/>
      <c r="B5191" s="23"/>
      <c r="C5191" s="16"/>
      <c r="D5191" s="16"/>
      <c r="E5191" s="222"/>
      <c r="F5191" s="16">
        <f t="shared" si="164"/>
        <v>575000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</row>
    <row r="5192" spans="1:26" ht="15.75" customHeight="1" x14ac:dyDescent="0.25">
      <c r="A5192" s="23"/>
      <c r="B5192" s="23"/>
      <c r="C5192" s="16"/>
      <c r="D5192" s="16"/>
      <c r="E5192" s="222"/>
      <c r="F5192" s="16">
        <f t="shared" si="164"/>
        <v>575000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</row>
    <row r="5193" spans="1:26" ht="15.75" customHeight="1" x14ac:dyDescent="0.25">
      <c r="A5193" s="23"/>
      <c r="B5193" s="23"/>
      <c r="C5193" s="16"/>
      <c r="D5193" s="16"/>
      <c r="E5193" s="222"/>
      <c r="F5193" s="16">
        <f t="shared" si="164"/>
        <v>575000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</row>
    <row r="5194" spans="1:26" ht="15.75" customHeight="1" x14ac:dyDescent="0.25">
      <c r="A5194" s="23"/>
      <c r="B5194" s="23"/>
      <c r="C5194" s="16"/>
      <c r="D5194" s="16"/>
      <c r="E5194" s="222"/>
      <c r="F5194" s="16">
        <f t="shared" si="164"/>
        <v>575000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</row>
    <row r="5195" spans="1:26" ht="15.75" customHeight="1" x14ac:dyDescent="0.25">
      <c r="A5195" s="23"/>
      <c r="B5195" s="23"/>
      <c r="C5195" s="16"/>
      <c r="D5195" s="16"/>
      <c r="E5195" s="222"/>
      <c r="F5195" s="16">
        <f t="shared" si="164"/>
        <v>575000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</row>
    <row r="5196" spans="1:26" ht="15.75" customHeight="1" x14ac:dyDescent="0.25">
      <c r="A5196" s="23"/>
      <c r="B5196" s="23"/>
      <c r="C5196" s="16"/>
      <c r="D5196" s="16"/>
      <c r="E5196" s="220" t="s">
        <v>12</v>
      </c>
      <c r="F5196" s="218">
        <f>F5195</f>
        <v>575000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</row>
    <row r="5197" spans="1:26" ht="15.75" customHeight="1" x14ac:dyDescent="0.25">
      <c r="A5197" s="23"/>
      <c r="B5197" s="23"/>
      <c r="C5197" s="16"/>
      <c r="D5197" s="16"/>
      <c r="E5197" s="217"/>
      <c r="F5197" s="218"/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</row>
    <row r="5198" spans="1:26" ht="15.75" customHeight="1" x14ac:dyDescent="0.25">
      <c r="A5198" s="23"/>
      <c r="B5198" s="23"/>
      <c r="C5198" s="16"/>
      <c r="D5198" s="16"/>
      <c r="E5198" s="217"/>
      <c r="F5198" s="218"/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</row>
    <row r="5199" spans="1:26" ht="15.75" customHeight="1" x14ac:dyDescent="0.25">
      <c r="A5199" s="23"/>
      <c r="B5199" s="23"/>
      <c r="C5199" s="16"/>
      <c r="D5199" s="157"/>
      <c r="E5199" s="217"/>
      <c r="F5199" s="218"/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</row>
    <row r="5200" spans="1:26" ht="15.75" customHeight="1" x14ac:dyDescent="0.25">
      <c r="A5200" s="23"/>
      <c r="B5200" s="23"/>
      <c r="C5200" s="218" t="s">
        <v>1146</v>
      </c>
      <c r="D5200" s="226"/>
      <c r="E5200" s="217"/>
      <c r="F5200" s="16"/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</row>
    <row r="5201" spans="1:26" ht="15.75" customHeight="1" x14ac:dyDescent="0.25">
      <c r="A5201" s="219" t="s">
        <v>1147</v>
      </c>
      <c r="B5201" s="329" t="s">
        <v>299</v>
      </c>
      <c r="C5201" s="324" t="s">
        <v>297</v>
      </c>
      <c r="D5201" s="218" t="s">
        <v>1149</v>
      </c>
      <c r="E5201" s="222" t="s">
        <v>1353</v>
      </c>
      <c r="F5201" s="16"/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</row>
    <row r="5202" spans="1:26" ht="15.75" customHeight="1" x14ac:dyDescent="0.25">
      <c r="A5202" s="219" t="s">
        <v>549</v>
      </c>
      <c r="B5202" s="219" t="s">
        <v>550</v>
      </c>
      <c r="C5202" s="221" t="s">
        <v>551</v>
      </c>
      <c r="D5202" s="221" t="s">
        <v>552</v>
      </c>
      <c r="E5202" s="222" t="s">
        <v>553</v>
      </c>
      <c r="F5202" s="221" t="s">
        <v>554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</row>
    <row r="5203" spans="1:26" ht="15.75" customHeight="1" x14ac:dyDescent="0.25">
      <c r="A5203" s="231">
        <v>43831</v>
      </c>
      <c r="B5203" s="23"/>
      <c r="C5203" s="16" t="s">
        <v>766</v>
      </c>
      <c r="D5203" s="16"/>
      <c r="E5203" s="217"/>
      <c r="F5203" s="302">
        <v>0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</row>
    <row r="5204" spans="1:26" ht="15.75" customHeight="1" x14ac:dyDescent="0.25">
      <c r="A5204" s="227">
        <v>44451</v>
      </c>
      <c r="B5204" s="44" t="s">
        <v>596</v>
      </c>
      <c r="C5204" s="52" t="s">
        <v>2132</v>
      </c>
      <c r="D5204" s="16">
        <v>2000000</v>
      </c>
      <c r="E5204" s="217"/>
      <c r="F5204" s="16">
        <f t="shared" ref="F5204:F5228" si="165">F5203+D5204-E5204</f>
        <v>2000000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</row>
    <row r="5205" spans="1:26" ht="15.75" customHeight="1" x14ac:dyDescent="0.25">
      <c r="A5205" s="231">
        <v>44451</v>
      </c>
      <c r="B5205" s="44" t="s">
        <v>761</v>
      </c>
      <c r="C5205" s="16" t="s">
        <v>2133</v>
      </c>
      <c r="D5205" s="16">
        <v>300000</v>
      </c>
      <c r="E5205" s="217"/>
      <c r="F5205" s="16">
        <f t="shared" si="165"/>
        <v>2300000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</row>
    <row r="5206" spans="1:26" ht="15.75" customHeight="1" x14ac:dyDescent="0.25">
      <c r="A5206" s="223">
        <v>44583</v>
      </c>
      <c r="B5206" s="260">
        <v>44583</v>
      </c>
      <c r="C5206" s="16" t="s">
        <v>1153</v>
      </c>
      <c r="D5206" s="16"/>
      <c r="E5206" s="230">
        <v>95833.33</v>
      </c>
      <c r="F5206" s="16">
        <f t="shared" si="165"/>
        <v>2204166.67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</row>
    <row r="5207" spans="1:26" ht="15.75" customHeight="1" x14ac:dyDescent="0.25">
      <c r="A5207" s="261">
        <v>44614</v>
      </c>
      <c r="B5207" s="262">
        <v>44614</v>
      </c>
      <c r="C5207" s="16" t="s">
        <v>1153</v>
      </c>
      <c r="D5207" s="16"/>
      <c r="E5207" s="230">
        <v>95833.33</v>
      </c>
      <c r="F5207" s="16">
        <f t="shared" si="165"/>
        <v>2108333.34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</row>
    <row r="5208" spans="1:26" ht="15.75" customHeight="1" x14ac:dyDescent="0.25">
      <c r="A5208" s="261">
        <v>44642</v>
      </c>
      <c r="B5208" s="262">
        <v>44642</v>
      </c>
      <c r="C5208" s="16" t="s">
        <v>1153</v>
      </c>
      <c r="D5208" s="16"/>
      <c r="E5208" s="230">
        <v>95833.33</v>
      </c>
      <c r="F5208" s="16">
        <f t="shared" si="165"/>
        <v>2012500.0099999998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</row>
    <row r="5209" spans="1:26" ht="15.75" customHeight="1" x14ac:dyDescent="0.25">
      <c r="A5209" s="261">
        <v>44673</v>
      </c>
      <c r="B5209" s="262">
        <v>44673</v>
      </c>
      <c r="C5209" s="16" t="s">
        <v>1153</v>
      </c>
      <c r="D5209" s="16"/>
      <c r="E5209" s="230">
        <v>95833.33</v>
      </c>
      <c r="F5209" s="16">
        <f t="shared" si="165"/>
        <v>1916666.6799999997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</row>
    <row r="5210" spans="1:26" ht="15.75" customHeight="1" x14ac:dyDescent="0.25">
      <c r="A5210" s="228">
        <v>44682</v>
      </c>
      <c r="B5210" s="228">
        <v>44682</v>
      </c>
      <c r="C5210" s="16" t="s">
        <v>1153</v>
      </c>
      <c r="D5210" s="16"/>
      <c r="E5210" s="224">
        <v>95833.33</v>
      </c>
      <c r="F5210" s="16">
        <f t="shared" si="165"/>
        <v>1820833.3499999996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</row>
    <row r="5211" spans="1:26" ht="15.75" customHeight="1" x14ac:dyDescent="0.25">
      <c r="A5211" s="228">
        <v>44713</v>
      </c>
      <c r="B5211" s="228">
        <v>44713</v>
      </c>
      <c r="C5211" s="16" t="s">
        <v>1153</v>
      </c>
      <c r="D5211" s="16"/>
      <c r="E5211" s="224">
        <v>95833.33</v>
      </c>
      <c r="F5211" s="16">
        <f t="shared" si="165"/>
        <v>1725000.0199999996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</row>
    <row r="5212" spans="1:26" ht="15.75" customHeight="1" x14ac:dyDescent="0.25">
      <c r="A5212" s="228">
        <v>44743</v>
      </c>
      <c r="B5212" s="228">
        <v>44743</v>
      </c>
      <c r="C5212" s="16" t="s">
        <v>1153</v>
      </c>
      <c r="D5212" s="16"/>
      <c r="E5212" s="224">
        <v>95833.33</v>
      </c>
      <c r="F5212" s="16">
        <f t="shared" si="165"/>
        <v>1629166.6899999995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</row>
    <row r="5213" spans="1:26" ht="15.75" customHeight="1" x14ac:dyDescent="0.25">
      <c r="A5213" s="250">
        <v>44774</v>
      </c>
      <c r="B5213" s="250">
        <v>44774</v>
      </c>
      <c r="C5213" s="16" t="s">
        <v>1153</v>
      </c>
      <c r="D5213" s="16"/>
      <c r="E5213" s="224">
        <v>95833.33</v>
      </c>
      <c r="F5213" s="16">
        <f t="shared" si="165"/>
        <v>1533333.3599999994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</row>
    <row r="5214" spans="1:26" ht="15.75" customHeight="1" x14ac:dyDescent="0.25">
      <c r="A5214" s="24" t="s">
        <v>1292</v>
      </c>
      <c r="B5214" s="24" t="s">
        <v>1292</v>
      </c>
      <c r="C5214" s="16" t="s">
        <v>1153</v>
      </c>
      <c r="D5214" s="16"/>
      <c r="E5214" s="224">
        <v>95833.33</v>
      </c>
      <c r="F5214" s="16">
        <f t="shared" si="165"/>
        <v>1437500.0299999993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</row>
    <row r="5215" spans="1:26" ht="15.75" customHeight="1" x14ac:dyDescent="0.25">
      <c r="A5215" s="238">
        <v>44835</v>
      </c>
      <c r="B5215" s="238">
        <v>44835</v>
      </c>
      <c r="C5215" s="16" t="s">
        <v>1153</v>
      </c>
      <c r="D5215" s="16"/>
      <c r="E5215" s="224">
        <v>95833.33</v>
      </c>
      <c r="F5215" s="16">
        <f t="shared" si="165"/>
        <v>1341666.6999999993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</row>
    <row r="5216" spans="1:26" ht="15.75" customHeight="1" x14ac:dyDescent="0.25">
      <c r="A5216" s="238">
        <v>44866</v>
      </c>
      <c r="B5216" s="238">
        <v>44866</v>
      </c>
      <c r="C5216" s="16" t="s">
        <v>1153</v>
      </c>
      <c r="D5216" s="16"/>
      <c r="E5216" s="224">
        <v>95833.33</v>
      </c>
      <c r="F5216" s="16">
        <f t="shared" si="165"/>
        <v>1245833.3699999992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</row>
    <row r="5217" spans="1:26" ht="15.75" customHeight="1" x14ac:dyDescent="0.25">
      <c r="A5217" s="238">
        <v>44896</v>
      </c>
      <c r="B5217" s="238">
        <v>44896</v>
      </c>
      <c r="C5217" s="16" t="s">
        <v>1153</v>
      </c>
      <c r="D5217" s="16"/>
      <c r="E5217" s="224">
        <v>95833.33</v>
      </c>
      <c r="F5217" s="16">
        <f t="shared" si="165"/>
        <v>1150000.0399999991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</row>
    <row r="5218" spans="1:26" ht="15.75" customHeight="1" x14ac:dyDescent="0.25">
      <c r="A5218" s="24"/>
      <c r="B5218" s="23"/>
      <c r="C5218" s="16"/>
      <c r="D5218" s="16"/>
      <c r="E5218" s="217"/>
      <c r="F5218" s="16">
        <f t="shared" si="165"/>
        <v>1150000.0399999991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</row>
    <row r="5219" spans="1:26" ht="15.75" customHeight="1" x14ac:dyDescent="0.25">
      <c r="A5219" s="24"/>
      <c r="B5219" s="23"/>
      <c r="C5219" s="16"/>
      <c r="D5219" s="16"/>
      <c r="E5219" s="217"/>
      <c r="F5219" s="16">
        <f t="shared" si="165"/>
        <v>1150000.0399999991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</row>
    <row r="5220" spans="1:26" ht="15.75" customHeight="1" x14ac:dyDescent="0.25">
      <c r="A5220" s="24"/>
      <c r="B5220" s="23"/>
      <c r="C5220" s="16"/>
      <c r="D5220" s="16"/>
      <c r="E5220" s="217"/>
      <c r="F5220" s="16">
        <f t="shared" si="165"/>
        <v>1150000.0399999991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</row>
    <row r="5221" spans="1:26" ht="15.75" customHeight="1" x14ac:dyDescent="0.25">
      <c r="A5221" s="24"/>
      <c r="B5221" s="23"/>
      <c r="C5221" s="16"/>
      <c r="D5221" s="16"/>
      <c r="E5221" s="217"/>
      <c r="F5221" s="16">
        <f t="shared" si="165"/>
        <v>1150000.0399999991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</row>
    <row r="5222" spans="1:26" ht="15.75" customHeight="1" x14ac:dyDescent="0.25">
      <c r="A5222" s="24"/>
      <c r="B5222" s="23"/>
      <c r="C5222" s="16"/>
      <c r="D5222" s="16"/>
      <c r="E5222" s="217"/>
      <c r="F5222" s="16">
        <f t="shared" si="165"/>
        <v>1150000.0399999991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</row>
    <row r="5223" spans="1:26" ht="15.75" customHeight="1" x14ac:dyDescent="0.25">
      <c r="A5223" s="24"/>
      <c r="B5223" s="23"/>
      <c r="C5223" s="16"/>
      <c r="D5223" s="16"/>
      <c r="E5223" s="217"/>
      <c r="F5223" s="16">
        <f t="shared" si="165"/>
        <v>1150000.0399999991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</row>
    <row r="5224" spans="1:26" ht="15.75" customHeight="1" x14ac:dyDescent="0.25">
      <c r="A5224" s="24"/>
      <c r="B5224" s="23"/>
      <c r="C5224" s="16"/>
      <c r="D5224" s="16"/>
      <c r="E5224" s="217"/>
      <c r="F5224" s="16">
        <f t="shared" si="165"/>
        <v>1150000.0399999991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</row>
    <row r="5225" spans="1:26" ht="15.75" customHeight="1" x14ac:dyDescent="0.25">
      <c r="A5225" s="24"/>
      <c r="B5225" s="23"/>
      <c r="C5225" s="16"/>
      <c r="D5225" s="16"/>
      <c r="E5225" s="217"/>
      <c r="F5225" s="16">
        <f t="shared" si="165"/>
        <v>1150000.0399999991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</row>
    <row r="5226" spans="1:26" ht="15.75" customHeight="1" x14ac:dyDescent="0.25">
      <c r="A5226" s="24"/>
      <c r="B5226" s="23"/>
      <c r="C5226" s="16"/>
      <c r="D5226" s="16"/>
      <c r="E5226" s="217"/>
      <c r="F5226" s="16">
        <f t="shared" si="165"/>
        <v>1150000.0399999991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</row>
    <row r="5227" spans="1:26" ht="15.75" customHeight="1" x14ac:dyDescent="0.25">
      <c r="A5227" s="238"/>
      <c r="B5227" s="23"/>
      <c r="C5227" s="16"/>
      <c r="D5227" s="16"/>
      <c r="E5227" s="217"/>
      <c r="F5227" s="16">
        <f t="shared" si="165"/>
        <v>1150000.0399999991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</row>
    <row r="5228" spans="1:26" ht="15.75" customHeight="1" x14ac:dyDescent="0.25">
      <c r="A5228" s="238"/>
      <c r="B5228" s="23"/>
      <c r="C5228" s="16"/>
      <c r="D5228" s="16"/>
      <c r="E5228" s="217"/>
      <c r="F5228" s="16">
        <f t="shared" si="165"/>
        <v>1150000.0399999991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</row>
    <row r="5229" spans="1:26" ht="15.75" customHeight="1" x14ac:dyDescent="0.25">
      <c r="A5229" s="238"/>
      <c r="B5229" s="23"/>
      <c r="C5229" s="16"/>
      <c r="D5229" s="16"/>
      <c r="E5229" s="220" t="s">
        <v>12</v>
      </c>
      <c r="F5229" s="218">
        <f>F5228</f>
        <v>1150000.0399999991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</row>
    <row r="5230" spans="1:26" ht="15.75" customHeight="1" x14ac:dyDescent="0.25">
      <c r="A5230" s="23"/>
      <c r="B5230" s="23"/>
      <c r="C5230" s="16"/>
      <c r="D5230" s="16"/>
      <c r="E5230" s="217"/>
      <c r="F5230" s="218"/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</row>
    <row r="5231" spans="1:26" ht="15.75" customHeight="1" x14ac:dyDescent="0.25">
      <c r="A5231" s="23"/>
      <c r="B5231" s="23"/>
      <c r="C5231" s="16"/>
      <c r="D5231" s="226"/>
      <c r="E5231" s="217"/>
      <c r="F5231" s="218"/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</row>
    <row r="5232" spans="1:26" ht="15.75" customHeight="1" x14ac:dyDescent="0.25">
      <c r="A5232" s="23"/>
      <c r="B5232" s="23"/>
      <c r="C5232" s="218" t="s">
        <v>1146</v>
      </c>
      <c r="D5232" s="157"/>
      <c r="E5232" s="217"/>
      <c r="F5232" s="16"/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</row>
    <row r="5233" spans="1:26" ht="15.75" customHeight="1" x14ac:dyDescent="0.25">
      <c r="A5233" s="219" t="s">
        <v>1147</v>
      </c>
      <c r="B5233" s="219"/>
      <c r="C5233" s="323" t="s">
        <v>2134</v>
      </c>
      <c r="D5233" s="218" t="s">
        <v>1149</v>
      </c>
      <c r="E5233" s="222" t="s">
        <v>1353</v>
      </c>
      <c r="F5233" s="16"/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</row>
    <row r="5234" spans="1:26" ht="15.75" customHeight="1" x14ac:dyDescent="0.25">
      <c r="A5234" s="219" t="s">
        <v>549</v>
      </c>
      <c r="B5234" s="219" t="s">
        <v>550</v>
      </c>
      <c r="C5234" s="221" t="s">
        <v>551</v>
      </c>
      <c r="D5234" s="221" t="s">
        <v>552</v>
      </c>
      <c r="E5234" s="222" t="s">
        <v>553</v>
      </c>
      <c r="F5234" s="221" t="s">
        <v>554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</row>
    <row r="5235" spans="1:26" ht="15.75" customHeight="1" x14ac:dyDescent="0.25">
      <c r="A5235" s="231">
        <v>43831</v>
      </c>
      <c r="B5235" s="23"/>
      <c r="C5235" s="16" t="s">
        <v>766</v>
      </c>
      <c r="D5235" s="16"/>
      <c r="E5235" s="217"/>
      <c r="F5235" s="302">
        <v>0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</row>
    <row r="5236" spans="1:26" ht="15.75" customHeight="1" x14ac:dyDescent="0.25">
      <c r="A5236" s="227">
        <v>44208</v>
      </c>
      <c r="B5236" s="44" t="s">
        <v>593</v>
      </c>
      <c r="C5236" s="52" t="s">
        <v>2135</v>
      </c>
      <c r="D5236" s="16">
        <v>50000</v>
      </c>
      <c r="E5236" s="217"/>
      <c r="F5236" s="16">
        <f t="shared" ref="F5236:F5266" si="166">F5235+D5236-E5236</f>
        <v>50000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</row>
    <row r="5237" spans="1:26" ht="15.75" customHeight="1" x14ac:dyDescent="0.25">
      <c r="A5237" s="231">
        <v>44208</v>
      </c>
      <c r="B5237" s="44" t="s">
        <v>761</v>
      </c>
      <c r="C5237" s="16" t="s">
        <v>2136</v>
      </c>
      <c r="D5237" s="16">
        <v>5000</v>
      </c>
      <c r="E5237" s="217"/>
      <c r="F5237" s="16">
        <f t="shared" si="166"/>
        <v>55000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</row>
    <row r="5238" spans="1:26" ht="15.75" customHeight="1" x14ac:dyDescent="0.25">
      <c r="A5238" s="241">
        <v>44806</v>
      </c>
      <c r="B5238" s="31" t="s">
        <v>593</v>
      </c>
      <c r="C5238" s="58" t="s">
        <v>805</v>
      </c>
      <c r="D5238" s="43">
        <v>800000</v>
      </c>
      <c r="E5238" s="217"/>
      <c r="F5238" s="16">
        <f t="shared" si="166"/>
        <v>855000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</row>
    <row r="5239" spans="1:26" ht="15.75" customHeight="1" x14ac:dyDescent="0.25">
      <c r="A5239" s="241">
        <v>44806</v>
      </c>
      <c r="B5239" s="44" t="s">
        <v>761</v>
      </c>
      <c r="C5239" s="16" t="s">
        <v>2136</v>
      </c>
      <c r="D5239" s="43">
        <v>80000</v>
      </c>
      <c r="E5239" s="217"/>
      <c r="F5239" s="16">
        <f t="shared" si="166"/>
        <v>935000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</row>
    <row r="5240" spans="1:26" ht="15.75" customHeight="1" x14ac:dyDescent="0.25">
      <c r="A5240" s="271">
        <v>44583</v>
      </c>
      <c r="B5240" s="271">
        <v>44583</v>
      </c>
      <c r="C5240" s="16" t="s">
        <v>1153</v>
      </c>
      <c r="D5240" s="43"/>
      <c r="E5240" s="230">
        <v>18333.330000000002</v>
      </c>
      <c r="F5240" s="16">
        <f t="shared" si="166"/>
        <v>916666.67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</row>
    <row r="5241" spans="1:26" ht="15.75" customHeight="1" x14ac:dyDescent="0.25">
      <c r="A5241" s="271">
        <v>44614</v>
      </c>
      <c r="B5241" s="271">
        <v>44614</v>
      </c>
      <c r="C5241" s="16" t="s">
        <v>1153</v>
      </c>
      <c r="D5241" s="43"/>
      <c r="E5241" s="230">
        <v>55000</v>
      </c>
      <c r="F5241" s="16">
        <f t="shared" si="166"/>
        <v>861666.67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</row>
    <row r="5242" spans="1:26" ht="15.75" customHeight="1" x14ac:dyDescent="0.25">
      <c r="A5242" s="271">
        <v>44642</v>
      </c>
      <c r="B5242" s="271">
        <v>44642</v>
      </c>
      <c r="C5242" s="16" t="s">
        <v>1153</v>
      </c>
      <c r="D5242" s="43"/>
      <c r="E5242" s="230">
        <v>55000</v>
      </c>
      <c r="F5242" s="16">
        <f t="shared" si="166"/>
        <v>806666.67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</row>
    <row r="5243" spans="1:26" ht="15.75" customHeight="1" x14ac:dyDescent="0.25">
      <c r="A5243" s="271">
        <v>44673</v>
      </c>
      <c r="B5243" s="271">
        <v>44673</v>
      </c>
      <c r="C5243" s="16" t="s">
        <v>1153</v>
      </c>
      <c r="D5243" s="16"/>
      <c r="E5243" s="230">
        <v>64000</v>
      </c>
      <c r="F5243" s="16">
        <f t="shared" si="166"/>
        <v>742666.67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</row>
    <row r="5244" spans="1:26" ht="15.75" customHeight="1" x14ac:dyDescent="0.25">
      <c r="A5244" s="229">
        <v>44682</v>
      </c>
      <c r="B5244" s="228">
        <v>44682</v>
      </c>
      <c r="C5244" s="16" t="s">
        <v>1153</v>
      </c>
      <c r="D5244" s="16"/>
      <c r="E5244" s="230">
        <v>64500</v>
      </c>
      <c r="F5244" s="16">
        <f t="shared" si="166"/>
        <v>678166.67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</row>
    <row r="5245" spans="1:26" ht="15.75" customHeight="1" x14ac:dyDescent="0.25">
      <c r="A5245" s="228">
        <v>44713</v>
      </c>
      <c r="B5245" s="228">
        <v>44713</v>
      </c>
      <c r="C5245" s="16" t="s">
        <v>1153</v>
      </c>
      <c r="D5245" s="16"/>
      <c r="E5245" s="230">
        <v>73333.33</v>
      </c>
      <c r="F5245" s="16">
        <f t="shared" si="166"/>
        <v>604833.34000000008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</row>
    <row r="5246" spans="1:26" ht="15.75" customHeight="1" x14ac:dyDescent="0.25">
      <c r="A5246" s="228">
        <v>44743</v>
      </c>
      <c r="B5246" s="228">
        <v>44743</v>
      </c>
      <c r="C5246" s="16" t="s">
        <v>1153</v>
      </c>
      <c r="D5246" s="16"/>
      <c r="E5246" s="230">
        <v>73333.33</v>
      </c>
      <c r="F5246" s="16">
        <f t="shared" si="166"/>
        <v>531500.01000000013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</row>
    <row r="5247" spans="1:26" ht="15.75" customHeight="1" x14ac:dyDescent="0.25">
      <c r="A5247" s="228">
        <v>44774</v>
      </c>
      <c r="B5247" s="228">
        <v>44774</v>
      </c>
      <c r="C5247" s="16" t="s">
        <v>1153</v>
      </c>
      <c r="D5247" s="16"/>
      <c r="E5247" s="230">
        <v>73333.33</v>
      </c>
      <c r="F5247" s="16">
        <f t="shared" si="166"/>
        <v>458166.68000000011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</row>
    <row r="5248" spans="1:26" ht="15.75" customHeight="1" x14ac:dyDescent="0.25">
      <c r="A5248" s="24" t="s">
        <v>1676</v>
      </c>
      <c r="B5248" s="24" t="s">
        <v>1676</v>
      </c>
      <c r="C5248" s="16" t="s">
        <v>1153</v>
      </c>
      <c r="D5248" s="16"/>
      <c r="E5248" s="230">
        <v>73333.33</v>
      </c>
      <c r="F5248" s="16">
        <f t="shared" si="166"/>
        <v>384833.35000000009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</row>
    <row r="5249" spans="1:26" ht="15.75" customHeight="1" x14ac:dyDescent="0.25">
      <c r="A5249" s="250">
        <v>44835</v>
      </c>
      <c r="B5249" s="250">
        <v>44835</v>
      </c>
      <c r="C5249" s="16" t="s">
        <v>1153</v>
      </c>
      <c r="D5249" s="16"/>
      <c r="E5249" s="249">
        <v>73333.33</v>
      </c>
      <c r="F5249" s="16">
        <f t="shared" si="166"/>
        <v>311500.02000000008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</row>
    <row r="5250" spans="1:26" ht="15.75" customHeight="1" x14ac:dyDescent="0.25">
      <c r="A5250" s="250">
        <v>44866</v>
      </c>
      <c r="B5250" s="250">
        <v>44866</v>
      </c>
      <c r="C5250" s="16" t="s">
        <v>1153</v>
      </c>
      <c r="D5250" s="16"/>
      <c r="E5250" s="249">
        <v>73333.33</v>
      </c>
      <c r="F5250" s="16">
        <f t="shared" si="166"/>
        <v>238166.69000000006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</row>
    <row r="5251" spans="1:26" ht="15.75" customHeight="1" x14ac:dyDescent="0.25">
      <c r="A5251" s="238">
        <v>44896</v>
      </c>
      <c r="B5251" s="238">
        <v>44896</v>
      </c>
      <c r="C5251" s="16" t="s">
        <v>1153</v>
      </c>
      <c r="D5251" s="16"/>
      <c r="E5251" s="249">
        <v>73333.33</v>
      </c>
      <c r="F5251" s="16">
        <f t="shared" si="166"/>
        <v>164833.36000000004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</row>
    <row r="5252" spans="1:26" ht="15.75" customHeight="1" x14ac:dyDescent="0.25">
      <c r="A5252" s="23"/>
      <c r="B5252" s="23"/>
      <c r="C5252" s="16"/>
      <c r="D5252" s="16"/>
      <c r="E5252" s="217"/>
      <c r="F5252" s="16">
        <f t="shared" si="166"/>
        <v>164833.36000000004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</row>
    <row r="5253" spans="1:26" ht="15.75" customHeight="1" x14ac:dyDescent="0.25">
      <c r="A5253" s="23"/>
      <c r="B5253" s="23"/>
      <c r="C5253" s="16"/>
      <c r="D5253" s="16"/>
      <c r="E5253" s="217"/>
      <c r="F5253" s="16">
        <f t="shared" si="166"/>
        <v>164833.36000000004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</row>
    <row r="5254" spans="1:26" ht="15.75" customHeight="1" x14ac:dyDescent="0.25">
      <c r="A5254" s="23"/>
      <c r="B5254" s="23"/>
      <c r="C5254" s="16"/>
      <c r="D5254" s="16"/>
      <c r="E5254" s="217"/>
      <c r="F5254" s="16">
        <f t="shared" si="166"/>
        <v>164833.36000000004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</row>
    <row r="5255" spans="1:26" ht="15.75" customHeight="1" x14ac:dyDescent="0.25">
      <c r="A5255" s="23"/>
      <c r="B5255" s="23"/>
      <c r="C5255" s="16"/>
      <c r="D5255" s="16"/>
      <c r="E5255" s="217"/>
      <c r="F5255" s="16">
        <f t="shared" si="166"/>
        <v>164833.36000000004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</row>
    <row r="5256" spans="1:26" ht="15.75" customHeight="1" x14ac:dyDescent="0.25">
      <c r="A5256" s="23"/>
      <c r="B5256" s="23"/>
      <c r="C5256" s="16"/>
      <c r="D5256" s="16"/>
      <c r="E5256" s="217"/>
      <c r="F5256" s="16">
        <f t="shared" si="166"/>
        <v>164833.36000000004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</row>
    <row r="5257" spans="1:26" ht="15.75" customHeight="1" x14ac:dyDescent="0.25">
      <c r="A5257" s="23"/>
      <c r="B5257" s="23"/>
      <c r="C5257" s="16"/>
      <c r="D5257" s="16"/>
      <c r="E5257" s="217"/>
      <c r="F5257" s="16">
        <f t="shared" si="166"/>
        <v>164833.36000000004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</row>
    <row r="5258" spans="1:26" ht="15.75" customHeight="1" x14ac:dyDescent="0.25">
      <c r="A5258" s="23"/>
      <c r="B5258" s="23"/>
      <c r="C5258" s="16"/>
      <c r="D5258" s="16"/>
      <c r="E5258" s="217"/>
      <c r="F5258" s="16">
        <f t="shared" si="166"/>
        <v>164833.36000000004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</row>
    <row r="5259" spans="1:26" ht="15.75" customHeight="1" x14ac:dyDescent="0.25">
      <c r="A5259" s="23"/>
      <c r="B5259" s="23"/>
      <c r="C5259" s="16"/>
      <c r="D5259" s="16"/>
      <c r="E5259" s="217"/>
      <c r="F5259" s="16">
        <f t="shared" si="166"/>
        <v>164833.36000000004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</row>
    <row r="5260" spans="1:26" ht="15.75" customHeight="1" x14ac:dyDescent="0.25">
      <c r="A5260" s="23"/>
      <c r="B5260" s="23"/>
      <c r="C5260" s="16"/>
      <c r="D5260" s="16"/>
      <c r="E5260" s="217"/>
      <c r="F5260" s="16">
        <f t="shared" si="166"/>
        <v>164833.36000000004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</row>
    <row r="5261" spans="1:26" ht="15.75" customHeight="1" x14ac:dyDescent="0.25">
      <c r="A5261" s="23"/>
      <c r="B5261" s="23"/>
      <c r="C5261" s="16"/>
      <c r="D5261" s="16"/>
      <c r="E5261" s="217"/>
      <c r="F5261" s="16">
        <f t="shared" si="166"/>
        <v>164833.36000000004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</row>
    <row r="5262" spans="1:26" ht="15.75" customHeight="1" x14ac:dyDescent="0.25">
      <c r="A5262" s="23"/>
      <c r="B5262" s="23"/>
      <c r="C5262" s="16"/>
      <c r="D5262" s="16"/>
      <c r="E5262" s="217"/>
      <c r="F5262" s="16">
        <f t="shared" si="166"/>
        <v>164833.36000000004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</row>
    <row r="5263" spans="1:26" ht="15.75" customHeight="1" x14ac:dyDescent="0.25">
      <c r="A5263" s="23"/>
      <c r="B5263" s="23"/>
      <c r="C5263" s="16"/>
      <c r="D5263" s="16"/>
      <c r="E5263" s="217"/>
      <c r="F5263" s="16">
        <f t="shared" si="166"/>
        <v>164833.36000000004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</row>
    <row r="5264" spans="1:26" ht="15.75" customHeight="1" x14ac:dyDescent="0.25">
      <c r="A5264" s="23"/>
      <c r="B5264" s="23"/>
      <c r="C5264" s="16"/>
      <c r="D5264" s="16"/>
      <c r="E5264" s="217"/>
      <c r="F5264" s="16">
        <f t="shared" si="166"/>
        <v>164833.36000000004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</row>
    <row r="5265" spans="1:26" ht="15.75" customHeight="1" x14ac:dyDescent="0.25">
      <c r="A5265" s="23"/>
      <c r="B5265" s="23"/>
      <c r="C5265" s="16"/>
      <c r="D5265" s="16"/>
      <c r="E5265" s="217"/>
      <c r="F5265" s="16">
        <f t="shared" si="166"/>
        <v>164833.36000000004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</row>
    <row r="5266" spans="1:26" ht="15.75" customHeight="1" x14ac:dyDescent="0.25">
      <c r="A5266" s="23"/>
      <c r="B5266" s="23"/>
      <c r="C5266" s="16"/>
      <c r="D5266" s="16"/>
      <c r="E5266" s="217"/>
      <c r="F5266" s="16">
        <f t="shared" si="166"/>
        <v>164833.36000000004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</row>
    <row r="5267" spans="1:26" ht="15.75" customHeight="1" x14ac:dyDescent="0.25">
      <c r="A5267" s="23"/>
      <c r="B5267" s="23"/>
      <c r="C5267" s="16"/>
      <c r="D5267" s="16"/>
      <c r="E5267" s="220" t="s">
        <v>12</v>
      </c>
      <c r="F5267" s="218">
        <f>F5266</f>
        <v>164833.36000000004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</row>
    <row r="5268" spans="1:26" ht="15.75" customHeight="1" x14ac:dyDescent="0.25">
      <c r="A5268" s="23"/>
      <c r="B5268" s="23"/>
      <c r="C5268" s="16"/>
      <c r="D5268" s="16"/>
      <c r="E5268" s="222"/>
      <c r="F5268" s="218"/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</row>
    <row r="5269" spans="1:26" ht="15.75" customHeight="1" x14ac:dyDescent="0.25">
      <c r="A5269" s="23"/>
      <c r="B5269" s="23"/>
      <c r="C5269" s="16"/>
      <c r="D5269" s="16"/>
      <c r="E5269" s="217"/>
      <c r="F5269" s="218"/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</row>
    <row r="5270" spans="1:26" ht="15.75" customHeight="1" x14ac:dyDescent="0.25">
      <c r="A5270" s="23"/>
      <c r="B5270" s="23"/>
      <c r="C5270" s="16"/>
      <c r="D5270" s="226"/>
      <c r="E5270" s="217"/>
      <c r="F5270" s="218"/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</row>
    <row r="5271" spans="1:26" ht="15.75" customHeight="1" x14ac:dyDescent="0.25">
      <c r="A5271" s="23"/>
      <c r="B5271" s="23"/>
      <c r="C5271" s="218" t="s">
        <v>1146</v>
      </c>
      <c r="D5271" s="157"/>
      <c r="E5271" s="217"/>
      <c r="F5271" s="16"/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</row>
    <row r="5272" spans="1:26" ht="15.75" customHeight="1" x14ac:dyDescent="0.25">
      <c r="A5272" s="219" t="s">
        <v>1147</v>
      </c>
      <c r="B5272" s="330" t="s">
        <v>2137</v>
      </c>
      <c r="C5272" s="323" t="s">
        <v>407</v>
      </c>
      <c r="D5272" s="218" t="s">
        <v>1149</v>
      </c>
      <c r="E5272" s="222" t="s">
        <v>1353</v>
      </c>
      <c r="F5272" s="16"/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</row>
    <row r="5273" spans="1:26" ht="15.75" customHeight="1" x14ac:dyDescent="0.25">
      <c r="A5273" s="219" t="s">
        <v>549</v>
      </c>
      <c r="B5273" s="219" t="s">
        <v>550</v>
      </c>
      <c r="C5273" s="221" t="s">
        <v>551</v>
      </c>
      <c r="D5273" s="221" t="s">
        <v>552</v>
      </c>
      <c r="E5273" s="222" t="s">
        <v>553</v>
      </c>
      <c r="F5273" s="221" t="s">
        <v>554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</row>
    <row r="5274" spans="1:26" ht="15.75" customHeight="1" x14ac:dyDescent="0.25">
      <c r="A5274" s="231">
        <v>43831</v>
      </c>
      <c r="B5274" s="23"/>
      <c r="C5274" s="16" t="s">
        <v>766</v>
      </c>
      <c r="D5274" s="16"/>
      <c r="E5274" s="217"/>
      <c r="F5274" s="302">
        <v>0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</row>
    <row r="5275" spans="1:26" ht="15.75" customHeight="1" x14ac:dyDescent="0.25">
      <c r="A5275" s="44" t="s">
        <v>1351</v>
      </c>
      <c r="B5275" s="44" t="s">
        <v>596</v>
      </c>
      <c r="C5275" s="52" t="s">
        <v>407</v>
      </c>
      <c r="D5275" s="16">
        <v>240000</v>
      </c>
      <c r="E5275" s="217"/>
      <c r="F5275" s="16">
        <f t="shared" ref="F5275:F5289" si="167">F5274+D5275-E5275</f>
        <v>240000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</row>
    <row r="5276" spans="1:26" ht="15.75" customHeight="1" x14ac:dyDescent="0.25">
      <c r="A5276" s="44" t="s">
        <v>1351</v>
      </c>
      <c r="B5276" s="44" t="s">
        <v>761</v>
      </c>
      <c r="C5276" s="16" t="s">
        <v>2138</v>
      </c>
      <c r="D5276" s="16">
        <v>24000</v>
      </c>
      <c r="E5276" s="217"/>
      <c r="F5276" s="16">
        <f t="shared" si="167"/>
        <v>264000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</row>
    <row r="5277" spans="1:26" ht="15.75" customHeight="1" x14ac:dyDescent="0.25">
      <c r="A5277" s="223">
        <v>44583</v>
      </c>
      <c r="B5277" s="223">
        <v>44583</v>
      </c>
      <c r="C5277" s="16" t="s">
        <v>1153</v>
      </c>
      <c r="D5277" s="16"/>
      <c r="E5277" s="230">
        <v>22000</v>
      </c>
      <c r="F5277" s="16">
        <f t="shared" si="167"/>
        <v>242000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</row>
    <row r="5278" spans="1:26" ht="15.75" customHeight="1" x14ac:dyDescent="0.25">
      <c r="A5278" s="223">
        <v>44614</v>
      </c>
      <c r="B5278" s="223">
        <v>44614</v>
      </c>
      <c r="C5278" s="16" t="s">
        <v>1153</v>
      </c>
      <c r="D5278" s="16"/>
      <c r="E5278" s="230">
        <v>22000</v>
      </c>
      <c r="F5278" s="16">
        <f t="shared" si="167"/>
        <v>220000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</row>
    <row r="5279" spans="1:26" ht="15.75" customHeight="1" x14ac:dyDescent="0.25">
      <c r="A5279" s="223">
        <v>44642</v>
      </c>
      <c r="B5279" s="223">
        <v>44642</v>
      </c>
      <c r="C5279" s="16" t="s">
        <v>1153</v>
      </c>
      <c r="D5279" s="16"/>
      <c r="E5279" s="230">
        <v>22000</v>
      </c>
      <c r="F5279" s="16">
        <f t="shared" si="167"/>
        <v>198000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</row>
    <row r="5280" spans="1:26" ht="15.75" customHeight="1" x14ac:dyDescent="0.25">
      <c r="A5280" s="223">
        <v>44673</v>
      </c>
      <c r="B5280" s="223">
        <v>44673</v>
      </c>
      <c r="C5280" s="16" t="s">
        <v>1153</v>
      </c>
      <c r="D5280" s="16"/>
      <c r="E5280" s="230">
        <v>22000</v>
      </c>
      <c r="F5280" s="16">
        <f t="shared" si="167"/>
        <v>176000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</row>
    <row r="5281" spans="1:26" ht="15.75" customHeight="1" x14ac:dyDescent="0.25">
      <c r="A5281" s="24" t="s">
        <v>2139</v>
      </c>
      <c r="B5281" s="23" t="s">
        <v>761</v>
      </c>
      <c r="C5281" s="16" t="s">
        <v>1597</v>
      </c>
      <c r="D5281" s="16"/>
      <c r="E5281" s="230">
        <v>176000</v>
      </c>
      <c r="F5281" s="16">
        <f t="shared" si="167"/>
        <v>0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</row>
    <row r="5282" spans="1:26" ht="15.75" customHeight="1" x14ac:dyDescent="0.25">
      <c r="A5282" s="40" t="s">
        <v>1137</v>
      </c>
      <c r="B5282" s="64" t="s">
        <v>596</v>
      </c>
      <c r="C5282" s="240" t="s">
        <v>1141</v>
      </c>
      <c r="D5282" s="43">
        <v>150000</v>
      </c>
      <c r="E5282" s="217"/>
      <c r="F5282" s="16">
        <f t="shared" si="167"/>
        <v>150000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</row>
    <row r="5283" spans="1:26" ht="15.75" customHeight="1" x14ac:dyDescent="0.25">
      <c r="A5283" s="40" t="s">
        <v>1137</v>
      </c>
      <c r="B5283" s="64" t="s">
        <v>761</v>
      </c>
      <c r="C5283" s="240" t="s">
        <v>2140</v>
      </c>
      <c r="D5283" s="43">
        <v>15000</v>
      </c>
      <c r="E5283" s="217"/>
      <c r="F5283" s="16">
        <f t="shared" si="167"/>
        <v>165000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</row>
    <row r="5284" spans="1:26" ht="15.75" customHeight="1" x14ac:dyDescent="0.25">
      <c r="A5284" s="259"/>
      <c r="B5284" s="259"/>
      <c r="C5284" s="259"/>
      <c r="D5284" s="43"/>
      <c r="E5284" s="217"/>
      <c r="F5284" s="16">
        <f t="shared" si="167"/>
        <v>165000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</row>
    <row r="5285" spans="1:26" ht="15.75" customHeight="1" x14ac:dyDescent="0.25">
      <c r="A5285" s="23"/>
      <c r="B5285" s="23"/>
      <c r="C5285" s="16"/>
      <c r="D5285" s="16"/>
      <c r="E5285" s="217"/>
      <c r="F5285" s="16">
        <f t="shared" si="167"/>
        <v>165000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</row>
    <row r="5286" spans="1:26" ht="15.75" customHeight="1" x14ac:dyDescent="0.25">
      <c r="A5286" s="23"/>
      <c r="B5286" s="23"/>
      <c r="C5286" s="16"/>
      <c r="D5286" s="16"/>
      <c r="E5286" s="217"/>
      <c r="F5286" s="16">
        <f t="shared" si="167"/>
        <v>165000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</row>
    <row r="5287" spans="1:26" ht="15.75" customHeight="1" x14ac:dyDescent="0.25">
      <c r="A5287" s="23"/>
      <c r="B5287" s="23"/>
      <c r="C5287" s="16"/>
      <c r="D5287" s="16"/>
      <c r="E5287" s="217"/>
      <c r="F5287" s="16">
        <f t="shared" si="167"/>
        <v>165000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</row>
    <row r="5288" spans="1:26" ht="15.75" customHeight="1" x14ac:dyDescent="0.25">
      <c r="A5288" s="23"/>
      <c r="B5288" s="23"/>
      <c r="C5288" s="16"/>
      <c r="D5288" s="16"/>
      <c r="E5288" s="217"/>
      <c r="F5288" s="16">
        <f t="shared" si="167"/>
        <v>165000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</row>
    <row r="5289" spans="1:26" ht="15.75" customHeight="1" x14ac:dyDescent="0.25">
      <c r="A5289" s="23"/>
      <c r="B5289" s="23"/>
      <c r="C5289" s="16"/>
      <c r="D5289" s="16"/>
      <c r="E5289" s="217"/>
      <c r="F5289" s="16">
        <f t="shared" si="167"/>
        <v>165000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</row>
    <row r="5290" spans="1:26" ht="15.75" customHeight="1" x14ac:dyDescent="0.25">
      <c r="A5290" s="23"/>
      <c r="B5290" s="23"/>
      <c r="C5290" s="16"/>
      <c r="D5290" s="16"/>
      <c r="E5290" s="220" t="s">
        <v>12</v>
      </c>
      <c r="F5290" s="218">
        <f>F5289</f>
        <v>165000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</row>
    <row r="5291" spans="1:26" ht="15.75" customHeight="1" x14ac:dyDescent="0.25">
      <c r="A5291" s="23"/>
      <c r="B5291" s="23"/>
      <c r="C5291" s="16"/>
      <c r="D5291" s="16"/>
      <c r="E5291" s="217"/>
      <c r="F5291" s="218"/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</row>
    <row r="5292" spans="1:26" ht="15.75" customHeight="1" x14ac:dyDescent="0.25">
      <c r="A5292" s="23"/>
      <c r="B5292" s="23"/>
      <c r="C5292" s="16"/>
      <c r="D5292" s="16"/>
      <c r="E5292" s="217"/>
      <c r="F5292" s="218"/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</row>
    <row r="5293" spans="1:26" ht="15.75" customHeight="1" x14ac:dyDescent="0.25">
      <c r="A5293" s="23"/>
      <c r="B5293" s="23"/>
      <c r="C5293" s="16"/>
      <c r="D5293" s="226"/>
      <c r="E5293" s="217"/>
      <c r="F5293" s="218"/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</row>
    <row r="5294" spans="1:26" ht="15.75" customHeight="1" x14ac:dyDescent="0.25">
      <c r="A5294" s="23"/>
      <c r="B5294" s="23"/>
      <c r="C5294" s="218" t="s">
        <v>1146</v>
      </c>
      <c r="D5294" s="157"/>
      <c r="E5294" s="217"/>
      <c r="F5294" s="16"/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</row>
    <row r="5295" spans="1:26" ht="15.75" customHeight="1" x14ac:dyDescent="0.25">
      <c r="A5295" s="219" t="s">
        <v>1147</v>
      </c>
      <c r="B5295" s="219" t="s">
        <v>377</v>
      </c>
      <c r="C5295" s="331" t="s">
        <v>2141</v>
      </c>
      <c r="D5295" s="218" t="s">
        <v>1149</v>
      </c>
      <c r="E5295" s="222" t="s">
        <v>1353</v>
      </c>
      <c r="F5295" s="16"/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</row>
    <row r="5296" spans="1:26" ht="15.75" customHeight="1" x14ac:dyDescent="0.25">
      <c r="A5296" s="219" t="s">
        <v>549</v>
      </c>
      <c r="B5296" s="219" t="s">
        <v>550</v>
      </c>
      <c r="C5296" s="221" t="s">
        <v>551</v>
      </c>
      <c r="D5296" s="221" t="s">
        <v>552</v>
      </c>
      <c r="E5296" s="222" t="s">
        <v>553</v>
      </c>
      <c r="F5296" s="221" t="s">
        <v>554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</row>
    <row r="5297" spans="1:26" ht="15.75" customHeight="1" x14ac:dyDescent="0.25">
      <c r="A5297" s="231">
        <v>43831</v>
      </c>
      <c r="B5297" s="23"/>
      <c r="C5297" s="16" t="s">
        <v>766</v>
      </c>
      <c r="D5297" s="16"/>
      <c r="E5297" s="217"/>
      <c r="F5297" s="302">
        <v>0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</row>
    <row r="5298" spans="1:26" ht="15.75" customHeight="1" x14ac:dyDescent="0.25">
      <c r="A5298" s="300">
        <v>44835</v>
      </c>
      <c r="B5298" s="31" t="s">
        <v>596</v>
      </c>
      <c r="C5298" s="58" t="s">
        <v>597</v>
      </c>
      <c r="D5298" s="43">
        <v>240000</v>
      </c>
      <c r="E5298" s="217"/>
      <c r="F5298" s="302">
        <f t="shared" ref="F5298:F5319" si="168">F5297+D5298-E5298</f>
        <v>240000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</row>
    <row r="5299" spans="1:26" ht="15.75" customHeight="1" x14ac:dyDescent="0.25">
      <c r="A5299" s="267">
        <v>44835</v>
      </c>
      <c r="B5299" s="44" t="s">
        <v>761</v>
      </c>
      <c r="C5299" s="43" t="s">
        <v>2142</v>
      </c>
      <c r="D5299" s="43">
        <v>24000</v>
      </c>
      <c r="E5299" s="217"/>
      <c r="F5299" s="302">
        <f t="shared" si="168"/>
        <v>264000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</row>
    <row r="5300" spans="1:26" ht="15.75" customHeight="1" x14ac:dyDescent="0.25">
      <c r="A5300" s="260">
        <v>44583</v>
      </c>
      <c r="B5300" s="260">
        <v>44583</v>
      </c>
      <c r="C5300" s="16" t="s">
        <v>1153</v>
      </c>
      <c r="D5300" s="43"/>
      <c r="E5300" s="230">
        <v>22000</v>
      </c>
      <c r="F5300" s="302">
        <f t="shared" si="168"/>
        <v>242000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</row>
    <row r="5301" spans="1:26" ht="15.75" customHeight="1" x14ac:dyDescent="0.25">
      <c r="A5301" s="262">
        <v>44614</v>
      </c>
      <c r="B5301" s="262">
        <v>44614</v>
      </c>
      <c r="C5301" s="16" t="s">
        <v>1153</v>
      </c>
      <c r="D5301" s="43"/>
      <c r="E5301" s="230">
        <v>22000</v>
      </c>
      <c r="F5301" s="302">
        <f t="shared" si="168"/>
        <v>220000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</row>
    <row r="5302" spans="1:26" ht="15.75" customHeight="1" x14ac:dyDescent="0.25">
      <c r="A5302" s="262">
        <v>44642</v>
      </c>
      <c r="B5302" s="262">
        <v>44642</v>
      </c>
      <c r="C5302" s="16" t="s">
        <v>1153</v>
      </c>
      <c r="D5302" s="43"/>
      <c r="E5302" s="230">
        <v>22000</v>
      </c>
      <c r="F5302" s="302">
        <f t="shared" si="168"/>
        <v>198000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</row>
    <row r="5303" spans="1:26" ht="15.75" customHeight="1" x14ac:dyDescent="0.25">
      <c r="A5303" s="262">
        <v>44673</v>
      </c>
      <c r="B5303" s="262">
        <v>44673</v>
      </c>
      <c r="C5303" s="16" t="s">
        <v>1153</v>
      </c>
      <c r="D5303" s="43"/>
      <c r="E5303" s="230">
        <v>22000</v>
      </c>
      <c r="F5303" s="302">
        <f t="shared" si="168"/>
        <v>176000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</row>
    <row r="5304" spans="1:26" ht="15.75" customHeight="1" x14ac:dyDescent="0.25">
      <c r="A5304" s="228">
        <v>44682</v>
      </c>
      <c r="B5304" s="228">
        <v>44682</v>
      </c>
      <c r="C5304" s="16" t="s">
        <v>1153</v>
      </c>
      <c r="D5304" s="43"/>
      <c r="E5304" s="224">
        <v>22000</v>
      </c>
      <c r="F5304" s="302">
        <f t="shared" si="168"/>
        <v>154000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</row>
    <row r="5305" spans="1:26" ht="15.75" customHeight="1" x14ac:dyDescent="0.25">
      <c r="A5305" s="228">
        <v>44713</v>
      </c>
      <c r="B5305" s="228">
        <v>44713</v>
      </c>
      <c r="C5305" s="16" t="s">
        <v>1153</v>
      </c>
      <c r="D5305" s="43"/>
      <c r="E5305" s="224">
        <v>22000</v>
      </c>
      <c r="F5305" s="302">
        <f t="shared" si="168"/>
        <v>132000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</row>
    <row r="5306" spans="1:26" ht="15.75" customHeight="1" x14ac:dyDescent="0.25">
      <c r="A5306" s="228">
        <v>44743</v>
      </c>
      <c r="B5306" s="228">
        <v>44743</v>
      </c>
      <c r="C5306" s="16" t="s">
        <v>1153</v>
      </c>
      <c r="D5306" s="226"/>
      <c r="E5306" s="224">
        <v>22000</v>
      </c>
      <c r="F5306" s="302">
        <f t="shared" si="168"/>
        <v>110000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</row>
    <row r="5307" spans="1:26" ht="15.75" customHeight="1" x14ac:dyDescent="0.25">
      <c r="A5307" s="250">
        <v>44774</v>
      </c>
      <c r="B5307" s="250">
        <v>44774</v>
      </c>
      <c r="C5307" s="16" t="s">
        <v>1153</v>
      </c>
      <c r="D5307" s="16"/>
      <c r="E5307" s="224">
        <v>22000</v>
      </c>
      <c r="F5307" s="302">
        <f t="shared" si="168"/>
        <v>88000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</row>
    <row r="5308" spans="1:26" ht="15.75" customHeight="1" x14ac:dyDescent="0.25">
      <c r="A5308" s="268">
        <v>45191</v>
      </c>
      <c r="B5308" s="269">
        <v>45191</v>
      </c>
      <c r="C5308" s="16" t="s">
        <v>1153</v>
      </c>
      <c r="D5308" s="16"/>
      <c r="E5308" s="224">
        <v>22000</v>
      </c>
      <c r="F5308" s="302">
        <f t="shared" si="168"/>
        <v>66000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</row>
    <row r="5309" spans="1:26" ht="15.75" customHeight="1" x14ac:dyDescent="0.25">
      <c r="A5309" s="268">
        <v>45221</v>
      </c>
      <c r="B5309" s="269">
        <v>45221</v>
      </c>
      <c r="C5309" s="16" t="s">
        <v>1153</v>
      </c>
      <c r="D5309" s="16"/>
      <c r="E5309" s="224">
        <v>22000</v>
      </c>
      <c r="F5309" s="302">
        <f t="shared" si="168"/>
        <v>44000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</row>
    <row r="5310" spans="1:26" ht="15.75" customHeight="1" x14ac:dyDescent="0.25">
      <c r="A5310" s="268">
        <v>45252</v>
      </c>
      <c r="B5310" s="269">
        <v>45252</v>
      </c>
      <c r="C5310" s="16" t="s">
        <v>1153</v>
      </c>
      <c r="D5310" s="16"/>
      <c r="E5310" s="224">
        <v>22000</v>
      </c>
      <c r="F5310" s="302">
        <f t="shared" si="168"/>
        <v>22000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</row>
    <row r="5311" spans="1:26" ht="15.75" customHeight="1" x14ac:dyDescent="0.25">
      <c r="A5311" s="268">
        <v>45282</v>
      </c>
      <c r="B5311" s="269">
        <v>45282</v>
      </c>
      <c r="C5311" s="16" t="s">
        <v>1153</v>
      </c>
      <c r="D5311" s="16"/>
      <c r="E5311" s="224">
        <v>22000</v>
      </c>
      <c r="F5311" s="302">
        <f t="shared" si="168"/>
        <v>0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</row>
    <row r="5312" spans="1:26" ht="15.75" customHeight="1" x14ac:dyDescent="0.25">
      <c r="A5312" s="263"/>
      <c r="B5312" s="263"/>
      <c r="C5312" s="226"/>
      <c r="D5312" s="16"/>
      <c r="E5312" s="217"/>
      <c r="F5312" s="302">
        <f t="shared" si="168"/>
        <v>0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</row>
    <row r="5313" spans="1:26" ht="15.75" customHeight="1" x14ac:dyDescent="0.25">
      <c r="A5313" s="263"/>
      <c r="B5313" s="263"/>
      <c r="C5313" s="226"/>
      <c r="D5313" s="16"/>
      <c r="E5313" s="217"/>
      <c r="F5313" s="302">
        <f t="shared" si="168"/>
        <v>0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</row>
    <row r="5314" spans="1:26" ht="15.75" customHeight="1" x14ac:dyDescent="0.25">
      <c r="A5314" s="263"/>
      <c r="B5314" s="263"/>
      <c r="C5314" s="226"/>
      <c r="D5314" s="16"/>
      <c r="E5314" s="217"/>
      <c r="F5314" s="302">
        <f t="shared" si="168"/>
        <v>0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</row>
    <row r="5315" spans="1:26" ht="15.75" customHeight="1" x14ac:dyDescent="0.25">
      <c r="A5315" s="263"/>
      <c r="B5315" s="263"/>
      <c r="C5315" s="226"/>
      <c r="D5315" s="16"/>
      <c r="E5315" s="217"/>
      <c r="F5315" s="302">
        <f t="shared" si="168"/>
        <v>0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</row>
    <row r="5316" spans="1:26" ht="15.75" customHeight="1" x14ac:dyDescent="0.25">
      <c r="A5316" s="263"/>
      <c r="B5316" s="263"/>
      <c r="C5316" s="226"/>
      <c r="D5316" s="16"/>
      <c r="E5316" s="217"/>
      <c r="F5316" s="302">
        <f t="shared" si="168"/>
        <v>0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</row>
    <row r="5317" spans="1:26" ht="15.75" customHeight="1" x14ac:dyDescent="0.25">
      <c r="A5317" s="263"/>
      <c r="B5317" s="263"/>
      <c r="C5317" s="226"/>
      <c r="D5317" s="16"/>
      <c r="E5317" s="217"/>
      <c r="F5317" s="302">
        <f t="shared" si="168"/>
        <v>0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</row>
    <row r="5318" spans="1:26" ht="15.75" customHeight="1" x14ac:dyDescent="0.25">
      <c r="A5318" s="263"/>
      <c r="B5318" s="263"/>
      <c r="C5318" s="226"/>
      <c r="D5318" s="16"/>
      <c r="E5318" s="217"/>
      <c r="F5318" s="302">
        <f t="shared" si="168"/>
        <v>0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</row>
    <row r="5319" spans="1:26" ht="15.75" customHeight="1" x14ac:dyDescent="0.25">
      <c r="A5319" s="263"/>
      <c r="B5319" s="263"/>
      <c r="C5319" s="226"/>
      <c r="D5319" s="16"/>
      <c r="E5319" s="217"/>
      <c r="F5319" s="302">
        <f t="shared" si="168"/>
        <v>0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</row>
    <row r="5320" spans="1:26" ht="15.75" customHeight="1" x14ac:dyDescent="0.25">
      <c r="A5320" s="23"/>
      <c r="B5320" s="23"/>
      <c r="C5320" s="16"/>
      <c r="D5320" s="16"/>
      <c r="E5320" s="220" t="s">
        <v>12</v>
      </c>
      <c r="F5320" s="305">
        <f>F5319</f>
        <v>0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</row>
    <row r="5321" spans="1:26" ht="15.75" customHeight="1" x14ac:dyDescent="0.25">
      <c r="A5321" s="23"/>
      <c r="B5321" s="23"/>
      <c r="C5321" s="16"/>
      <c r="D5321" s="157"/>
      <c r="E5321" s="217"/>
      <c r="F5321" s="218"/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</row>
    <row r="5322" spans="1:26" ht="15.75" customHeight="1" x14ac:dyDescent="0.25">
      <c r="A5322" s="23"/>
      <c r="B5322" s="23"/>
      <c r="C5322" s="218" t="s">
        <v>1146</v>
      </c>
      <c r="D5322" s="226"/>
      <c r="E5322" s="217"/>
      <c r="F5322" s="16"/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</row>
    <row r="5323" spans="1:26" ht="15.75" customHeight="1" x14ac:dyDescent="0.25">
      <c r="A5323" s="219" t="s">
        <v>1147</v>
      </c>
      <c r="B5323" s="219"/>
      <c r="C5323" s="332" t="s">
        <v>392</v>
      </c>
      <c r="D5323" s="218" t="s">
        <v>1149</v>
      </c>
      <c r="E5323" s="222" t="s">
        <v>1353</v>
      </c>
      <c r="F5323" s="16"/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</row>
    <row r="5324" spans="1:26" ht="15.75" customHeight="1" x14ac:dyDescent="0.25">
      <c r="A5324" s="219" t="s">
        <v>549</v>
      </c>
      <c r="B5324" s="219" t="s">
        <v>550</v>
      </c>
      <c r="C5324" s="221" t="s">
        <v>551</v>
      </c>
      <c r="D5324" s="221" t="s">
        <v>552</v>
      </c>
      <c r="E5324" s="222" t="s">
        <v>553</v>
      </c>
      <c r="F5324" s="221" t="s">
        <v>554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</row>
    <row r="5325" spans="1:26" ht="15.75" customHeight="1" x14ac:dyDescent="0.25">
      <c r="A5325" s="231">
        <v>43831</v>
      </c>
      <c r="B5325" s="23"/>
      <c r="C5325" s="16" t="s">
        <v>766</v>
      </c>
      <c r="D5325" s="16"/>
      <c r="E5325" s="217"/>
      <c r="F5325" s="302">
        <v>0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</row>
    <row r="5326" spans="1:26" ht="15.75" customHeight="1" x14ac:dyDescent="0.25">
      <c r="A5326" s="31" t="s">
        <v>611</v>
      </c>
      <c r="B5326" s="31" t="s">
        <v>593</v>
      </c>
      <c r="C5326" s="58" t="s">
        <v>775</v>
      </c>
      <c r="D5326" s="43">
        <v>200000</v>
      </c>
      <c r="E5326" s="217"/>
      <c r="F5326" s="302">
        <f t="shared" ref="F5326:F5347" si="169">F5325+D5326-E5326</f>
        <v>200000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</row>
    <row r="5327" spans="1:26" ht="15.75" customHeight="1" x14ac:dyDescent="0.25">
      <c r="A5327" s="24" t="s">
        <v>611</v>
      </c>
      <c r="B5327" s="24" t="s">
        <v>761</v>
      </c>
      <c r="C5327" s="43" t="s">
        <v>2143</v>
      </c>
      <c r="D5327" s="43">
        <v>20000</v>
      </c>
      <c r="E5327" s="217"/>
      <c r="F5327" s="302">
        <f t="shared" si="169"/>
        <v>220000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</row>
    <row r="5328" spans="1:26" ht="15.75" customHeight="1" x14ac:dyDescent="0.25">
      <c r="A5328" s="223">
        <v>44583</v>
      </c>
      <c r="B5328" s="223">
        <v>44583</v>
      </c>
      <c r="C5328" s="16" t="s">
        <v>1153</v>
      </c>
      <c r="D5328" s="43"/>
      <c r="E5328" s="230">
        <v>18333.330000000002</v>
      </c>
      <c r="F5328" s="302">
        <f t="shared" si="169"/>
        <v>201666.66999999998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</row>
    <row r="5329" spans="1:26" ht="15.75" customHeight="1" x14ac:dyDescent="0.25">
      <c r="A5329" s="223">
        <v>44614</v>
      </c>
      <c r="B5329" s="223">
        <v>44614</v>
      </c>
      <c r="C5329" s="16" t="s">
        <v>1153</v>
      </c>
      <c r="D5329" s="43"/>
      <c r="E5329" s="230">
        <v>18333.330000000002</v>
      </c>
      <c r="F5329" s="302">
        <f t="shared" si="169"/>
        <v>183333.33999999997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</row>
    <row r="5330" spans="1:26" ht="15.75" customHeight="1" x14ac:dyDescent="0.25">
      <c r="A5330" s="223">
        <v>44642</v>
      </c>
      <c r="B5330" s="223">
        <v>44642</v>
      </c>
      <c r="C5330" s="16" t="s">
        <v>1153</v>
      </c>
      <c r="D5330" s="43"/>
      <c r="E5330" s="230">
        <v>18333.330000000002</v>
      </c>
      <c r="F5330" s="302">
        <f t="shared" si="169"/>
        <v>165000.00999999995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</row>
    <row r="5331" spans="1:26" ht="15.75" customHeight="1" x14ac:dyDescent="0.25">
      <c r="A5331" s="223">
        <v>44673</v>
      </c>
      <c r="B5331" s="223">
        <v>44673</v>
      </c>
      <c r="C5331" s="16" t="s">
        <v>1153</v>
      </c>
      <c r="D5331" s="43"/>
      <c r="E5331" s="230">
        <v>18333.330000000002</v>
      </c>
      <c r="F5331" s="302">
        <f t="shared" si="169"/>
        <v>146666.67999999993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</row>
    <row r="5332" spans="1:26" ht="15.75" customHeight="1" x14ac:dyDescent="0.25">
      <c r="A5332" s="228">
        <v>44682</v>
      </c>
      <c r="B5332" s="228">
        <v>44682</v>
      </c>
      <c r="C5332" s="16" t="s">
        <v>1153</v>
      </c>
      <c r="D5332" s="43"/>
      <c r="E5332" s="224">
        <v>18333.330000000002</v>
      </c>
      <c r="F5332" s="302">
        <f t="shared" si="169"/>
        <v>128333.34999999993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</row>
    <row r="5333" spans="1:26" ht="15.75" customHeight="1" x14ac:dyDescent="0.25">
      <c r="A5333" s="228">
        <v>44713</v>
      </c>
      <c r="B5333" s="228">
        <v>44713</v>
      </c>
      <c r="C5333" s="16" t="s">
        <v>1153</v>
      </c>
      <c r="D5333" s="226"/>
      <c r="E5333" s="224">
        <v>18333.330000000002</v>
      </c>
      <c r="F5333" s="302">
        <f t="shared" si="169"/>
        <v>110000.01999999993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</row>
    <row r="5334" spans="1:26" ht="15.75" customHeight="1" x14ac:dyDescent="0.25">
      <c r="A5334" s="228">
        <v>44743</v>
      </c>
      <c r="B5334" s="228">
        <v>44743</v>
      </c>
      <c r="C5334" s="16" t="s">
        <v>1153</v>
      </c>
      <c r="D5334" s="16"/>
      <c r="E5334" s="224">
        <v>18333.330000000002</v>
      </c>
      <c r="F5334" s="302">
        <f t="shared" si="169"/>
        <v>91666.68999999993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</row>
    <row r="5335" spans="1:26" ht="15.75" customHeight="1" x14ac:dyDescent="0.25">
      <c r="A5335" s="250">
        <v>44774</v>
      </c>
      <c r="B5335" s="250">
        <v>44774</v>
      </c>
      <c r="C5335" s="16" t="s">
        <v>1153</v>
      </c>
      <c r="D5335" s="16"/>
      <c r="E5335" s="224">
        <v>18333.330000000002</v>
      </c>
      <c r="F5335" s="302">
        <f t="shared" si="169"/>
        <v>73333.359999999928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</row>
    <row r="5336" spans="1:26" ht="15.75" customHeight="1" x14ac:dyDescent="0.25">
      <c r="A5336" s="268">
        <v>45191</v>
      </c>
      <c r="B5336" s="269">
        <v>45191</v>
      </c>
      <c r="C5336" s="16" t="s">
        <v>1153</v>
      </c>
      <c r="D5336" s="16"/>
      <c r="E5336" s="230">
        <v>18333.330000000002</v>
      </c>
      <c r="F5336" s="302">
        <f t="shared" si="169"/>
        <v>55000.029999999926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</row>
    <row r="5337" spans="1:26" ht="15.75" customHeight="1" x14ac:dyDescent="0.25">
      <c r="A5337" s="268">
        <v>45221</v>
      </c>
      <c r="B5337" s="269">
        <v>45221</v>
      </c>
      <c r="C5337" s="16" t="s">
        <v>1153</v>
      </c>
      <c r="D5337" s="43"/>
      <c r="E5337" s="224">
        <v>22916.67</v>
      </c>
      <c r="F5337" s="302">
        <f t="shared" si="169"/>
        <v>32083.359999999928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</row>
    <row r="5338" spans="1:26" ht="15.75" customHeight="1" x14ac:dyDescent="0.25">
      <c r="A5338" s="250">
        <v>44835</v>
      </c>
      <c r="B5338" s="23" t="s">
        <v>761</v>
      </c>
      <c r="C5338" s="16" t="s">
        <v>1597</v>
      </c>
      <c r="D5338" s="43"/>
      <c r="E5338" s="230">
        <v>55000.03</v>
      </c>
      <c r="F5338" s="302">
        <f t="shared" si="169"/>
        <v>-22916.670000000071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</row>
    <row r="5339" spans="1:26" ht="15.75" customHeight="1" x14ac:dyDescent="0.25">
      <c r="A5339" s="248">
        <v>44691</v>
      </c>
      <c r="B5339" s="64" t="s">
        <v>593</v>
      </c>
      <c r="C5339" s="64" t="s">
        <v>392</v>
      </c>
      <c r="D5339" s="43">
        <v>250000</v>
      </c>
      <c r="E5339" s="217"/>
      <c r="F5339" s="302">
        <f t="shared" si="169"/>
        <v>227083.32999999993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</row>
    <row r="5340" spans="1:26" ht="15.75" customHeight="1" x14ac:dyDescent="0.25">
      <c r="A5340" s="248">
        <v>44691</v>
      </c>
      <c r="B5340" s="24" t="s">
        <v>761</v>
      </c>
      <c r="C5340" s="43" t="s">
        <v>2143</v>
      </c>
      <c r="D5340" s="43">
        <v>25000</v>
      </c>
      <c r="E5340" s="217"/>
      <c r="F5340" s="302">
        <f t="shared" si="169"/>
        <v>252083.32999999993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</row>
    <row r="5341" spans="1:26" ht="15.75" customHeight="1" x14ac:dyDescent="0.25">
      <c r="A5341" s="306">
        <v>45252</v>
      </c>
      <c r="B5341" s="306">
        <v>45252</v>
      </c>
      <c r="C5341" s="16" t="s">
        <v>1153</v>
      </c>
      <c r="D5341" s="16"/>
      <c r="E5341" s="224">
        <v>22916.67</v>
      </c>
      <c r="F5341" s="302">
        <f t="shared" si="169"/>
        <v>229166.65999999992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</row>
    <row r="5342" spans="1:26" ht="15.75" customHeight="1" x14ac:dyDescent="0.25">
      <c r="A5342" s="333">
        <v>45282</v>
      </c>
      <c r="B5342" s="333">
        <v>45282</v>
      </c>
      <c r="C5342" s="16" t="s">
        <v>1153</v>
      </c>
      <c r="D5342" s="16"/>
      <c r="E5342" s="224">
        <v>22916.67</v>
      </c>
      <c r="F5342" s="302">
        <f t="shared" si="169"/>
        <v>206249.98999999993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</row>
    <row r="5343" spans="1:26" ht="15.75" customHeight="1" x14ac:dyDescent="0.25">
      <c r="A5343" s="226"/>
      <c r="B5343" s="226"/>
      <c r="C5343" s="226"/>
      <c r="D5343" s="16"/>
      <c r="E5343" s="230"/>
      <c r="F5343" s="302">
        <f t="shared" si="169"/>
        <v>206249.98999999993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</row>
    <row r="5344" spans="1:26" ht="15.75" customHeight="1" x14ac:dyDescent="0.25">
      <c r="A5344" s="226"/>
      <c r="B5344" s="226"/>
      <c r="C5344" s="226"/>
      <c r="D5344" s="43"/>
      <c r="E5344" s="217"/>
      <c r="F5344" s="302">
        <f t="shared" si="169"/>
        <v>206249.98999999993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</row>
    <row r="5345" spans="1:26" ht="15.75" customHeight="1" x14ac:dyDescent="0.25">
      <c r="A5345" s="226"/>
      <c r="B5345" s="226"/>
      <c r="C5345" s="226"/>
      <c r="D5345" s="43"/>
      <c r="E5345" s="217"/>
      <c r="F5345" s="302">
        <f t="shared" si="169"/>
        <v>206249.98999999993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</row>
    <row r="5346" spans="1:26" ht="15.75" customHeight="1" x14ac:dyDescent="0.25">
      <c r="A5346" s="250"/>
      <c r="B5346" s="250"/>
      <c r="C5346" s="16"/>
      <c r="D5346" s="16"/>
      <c r="E5346" s="217"/>
      <c r="F5346" s="302">
        <f t="shared" si="169"/>
        <v>206249.98999999993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</row>
    <row r="5347" spans="1:26" ht="15.75" customHeight="1" x14ac:dyDescent="0.25">
      <c r="A5347" s="226"/>
      <c r="B5347" s="226"/>
      <c r="C5347" s="226"/>
      <c r="D5347" s="16"/>
      <c r="E5347" s="217"/>
      <c r="F5347" s="302">
        <f t="shared" si="169"/>
        <v>206249.98999999993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</row>
    <row r="5348" spans="1:26" ht="15.75" customHeight="1" x14ac:dyDescent="0.25">
      <c r="A5348" s="226"/>
      <c r="B5348" s="226"/>
      <c r="C5348" s="16"/>
      <c r="D5348" s="16"/>
      <c r="E5348" s="220" t="s">
        <v>12</v>
      </c>
      <c r="F5348" s="305">
        <f>F5347</f>
        <v>206249.98999999993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</row>
    <row r="5349" spans="1:26" ht="15.75" customHeight="1" x14ac:dyDescent="0.25">
      <c r="A5349" s="23"/>
      <c r="B5349" s="23"/>
      <c r="C5349" s="16"/>
      <c r="D5349" s="16"/>
      <c r="E5349" s="217"/>
      <c r="F5349" s="218"/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</row>
    <row r="5350" spans="1:26" ht="15.75" customHeight="1" x14ac:dyDescent="0.25">
      <c r="A5350" s="23"/>
      <c r="B5350" s="23"/>
      <c r="C5350" s="16"/>
      <c r="D5350" s="16"/>
      <c r="E5350" s="217"/>
      <c r="F5350" s="218"/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</row>
    <row r="5351" spans="1:26" ht="15.75" customHeight="1" x14ac:dyDescent="0.25">
      <c r="A5351" s="23"/>
      <c r="B5351" s="23"/>
      <c r="C5351" s="16"/>
      <c r="D5351" s="226"/>
      <c r="E5351" s="217"/>
      <c r="F5351" s="218"/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</row>
    <row r="5352" spans="1:26" ht="15.75" customHeight="1" x14ac:dyDescent="0.25">
      <c r="A5352" s="23"/>
      <c r="B5352" s="23"/>
      <c r="C5352" s="218" t="s">
        <v>1146</v>
      </c>
      <c r="D5352" s="157"/>
      <c r="E5352" s="217"/>
      <c r="F5352" s="16"/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</row>
    <row r="5353" spans="1:26" ht="15.75" customHeight="1" x14ac:dyDescent="0.25">
      <c r="A5353" s="219" t="s">
        <v>1147</v>
      </c>
      <c r="B5353" s="23" t="s">
        <v>355</v>
      </c>
      <c r="C5353" s="331" t="s">
        <v>2144</v>
      </c>
      <c r="D5353" s="218" t="s">
        <v>1149</v>
      </c>
      <c r="E5353" s="222" t="s">
        <v>1353</v>
      </c>
      <c r="F5353" s="16"/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</row>
    <row r="5354" spans="1:26" ht="15.75" customHeight="1" x14ac:dyDescent="0.25">
      <c r="A5354" s="219" t="s">
        <v>549</v>
      </c>
      <c r="B5354" s="219" t="s">
        <v>550</v>
      </c>
      <c r="C5354" s="221" t="s">
        <v>551</v>
      </c>
      <c r="D5354" s="221" t="s">
        <v>552</v>
      </c>
      <c r="E5354" s="222" t="s">
        <v>553</v>
      </c>
      <c r="F5354" s="221" t="s">
        <v>554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</row>
    <row r="5355" spans="1:26" ht="15.75" customHeight="1" x14ac:dyDescent="0.25">
      <c r="A5355" s="231">
        <v>43831</v>
      </c>
      <c r="B5355" s="23"/>
      <c r="C5355" s="16" t="s">
        <v>766</v>
      </c>
      <c r="D5355" s="16"/>
      <c r="E5355" s="217"/>
      <c r="F5355" s="302">
        <v>0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</row>
    <row r="5356" spans="1:26" ht="15.75" customHeight="1" x14ac:dyDescent="0.25">
      <c r="A5356" s="241">
        <v>44806</v>
      </c>
      <c r="B5356" s="31" t="s">
        <v>596</v>
      </c>
      <c r="C5356" s="58" t="s">
        <v>2145</v>
      </c>
      <c r="D5356" s="43">
        <v>300000</v>
      </c>
      <c r="E5356" s="217"/>
      <c r="F5356" s="302">
        <f t="shared" ref="F5356:F5370" si="170">F5355+D5356-E5356</f>
        <v>300000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</row>
    <row r="5357" spans="1:26" ht="15.75" customHeight="1" x14ac:dyDescent="0.25">
      <c r="A5357" s="241">
        <v>44806</v>
      </c>
      <c r="B5357" s="24" t="s">
        <v>761</v>
      </c>
      <c r="C5357" s="43" t="s">
        <v>2146</v>
      </c>
      <c r="D5357" s="43">
        <v>30000</v>
      </c>
      <c r="E5357" s="217"/>
      <c r="F5357" s="302">
        <f t="shared" si="170"/>
        <v>330000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</row>
    <row r="5358" spans="1:26" ht="15.75" customHeight="1" x14ac:dyDescent="0.25">
      <c r="A5358" s="31" t="s">
        <v>663</v>
      </c>
      <c r="B5358" s="31" t="s">
        <v>596</v>
      </c>
      <c r="C5358" s="58" t="s">
        <v>621</v>
      </c>
      <c r="D5358" s="43">
        <v>8666.67</v>
      </c>
      <c r="E5358" s="217"/>
      <c r="F5358" s="302">
        <f t="shared" si="170"/>
        <v>338666.67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</row>
    <row r="5359" spans="1:26" ht="15.75" customHeight="1" x14ac:dyDescent="0.25">
      <c r="A5359" s="223">
        <v>44642</v>
      </c>
      <c r="B5359" s="223">
        <v>44642</v>
      </c>
      <c r="C5359" s="16" t="s">
        <v>1153</v>
      </c>
      <c r="D5359" s="16"/>
      <c r="E5359" s="224">
        <v>27500</v>
      </c>
      <c r="F5359" s="302">
        <f t="shared" si="170"/>
        <v>311166.67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</row>
    <row r="5360" spans="1:26" ht="15.75" customHeight="1" x14ac:dyDescent="0.25">
      <c r="A5360" s="223">
        <v>44673</v>
      </c>
      <c r="B5360" s="223">
        <v>44673</v>
      </c>
      <c r="C5360" s="16" t="s">
        <v>1153</v>
      </c>
      <c r="D5360" s="16"/>
      <c r="E5360" s="224">
        <v>27500</v>
      </c>
      <c r="F5360" s="302">
        <f t="shared" si="170"/>
        <v>283666.67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</row>
    <row r="5361" spans="1:26" ht="15.75" customHeight="1" x14ac:dyDescent="0.25">
      <c r="A5361" s="31" t="s">
        <v>2147</v>
      </c>
      <c r="B5361" s="23" t="s">
        <v>761</v>
      </c>
      <c r="C5361" s="16" t="s">
        <v>1597</v>
      </c>
      <c r="D5361" s="43"/>
      <c r="E5361" s="224">
        <v>256166.67</v>
      </c>
      <c r="F5361" s="302">
        <f t="shared" si="170"/>
        <v>27499.999999999971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</row>
    <row r="5362" spans="1:26" ht="15.75" customHeight="1" x14ac:dyDescent="0.25">
      <c r="A5362" s="228">
        <v>44682</v>
      </c>
      <c r="B5362" s="228">
        <v>44682</v>
      </c>
      <c r="C5362" s="16" t="s">
        <v>1153</v>
      </c>
      <c r="D5362" s="16"/>
      <c r="E5362" s="224">
        <v>27500</v>
      </c>
      <c r="F5362" s="302">
        <f t="shared" si="170"/>
        <v>-2.9103830456733704E-11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</row>
    <row r="5363" spans="1:26" ht="15.75" customHeight="1" x14ac:dyDescent="0.25">
      <c r="A5363" s="23"/>
      <c r="B5363" s="23"/>
      <c r="C5363" s="16"/>
      <c r="D5363" s="16"/>
      <c r="E5363" s="217"/>
      <c r="F5363" s="302">
        <f t="shared" si="170"/>
        <v>-2.9103830456733704E-11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</row>
    <row r="5364" spans="1:26" ht="15.75" customHeight="1" x14ac:dyDescent="0.25">
      <c r="A5364" s="23"/>
      <c r="B5364" s="23"/>
      <c r="C5364" s="16"/>
      <c r="D5364" s="16"/>
      <c r="E5364" s="217"/>
      <c r="F5364" s="302">
        <f t="shared" si="170"/>
        <v>-2.9103830456733704E-11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</row>
    <row r="5365" spans="1:26" ht="15.75" customHeight="1" x14ac:dyDescent="0.25">
      <c r="A5365" s="23"/>
      <c r="B5365" s="23"/>
      <c r="C5365" s="16"/>
      <c r="D5365" s="16"/>
      <c r="E5365" s="217"/>
      <c r="F5365" s="302">
        <f t="shared" si="170"/>
        <v>-2.9103830456733704E-11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</row>
    <row r="5366" spans="1:26" ht="15.75" customHeight="1" x14ac:dyDescent="0.25">
      <c r="A5366" s="23"/>
      <c r="B5366" s="23"/>
      <c r="C5366" s="16"/>
      <c r="D5366" s="16"/>
      <c r="E5366" s="217"/>
      <c r="F5366" s="302">
        <f t="shared" si="170"/>
        <v>-2.9103830456733704E-11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</row>
    <row r="5367" spans="1:26" ht="15.75" customHeight="1" x14ac:dyDescent="0.25">
      <c r="A5367" s="23"/>
      <c r="B5367" s="23"/>
      <c r="C5367" s="16"/>
      <c r="D5367" s="16"/>
      <c r="E5367" s="217"/>
      <c r="F5367" s="302">
        <f t="shared" si="170"/>
        <v>-2.9103830456733704E-11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</row>
    <row r="5368" spans="1:26" ht="15.75" customHeight="1" x14ac:dyDescent="0.25">
      <c r="A5368" s="23"/>
      <c r="B5368" s="23"/>
      <c r="C5368" s="16"/>
      <c r="D5368" s="16"/>
      <c r="E5368" s="217"/>
      <c r="F5368" s="302">
        <f t="shared" si="170"/>
        <v>-2.9103830456733704E-11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</row>
    <row r="5369" spans="1:26" ht="15.75" customHeight="1" x14ac:dyDescent="0.25">
      <c r="A5369" s="23"/>
      <c r="B5369" s="23"/>
      <c r="C5369" s="16"/>
      <c r="D5369" s="16"/>
      <c r="E5369" s="217"/>
      <c r="F5369" s="302">
        <f t="shared" si="170"/>
        <v>-2.9103830456733704E-11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</row>
    <row r="5370" spans="1:26" ht="15.75" customHeight="1" x14ac:dyDescent="0.25">
      <c r="A5370" s="23"/>
      <c r="B5370" s="23"/>
      <c r="C5370" s="16"/>
      <c r="D5370" s="16"/>
      <c r="E5370" s="217"/>
      <c r="F5370" s="302">
        <f t="shared" si="170"/>
        <v>-2.9103830456733704E-11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</row>
    <row r="5371" spans="1:26" ht="15.75" customHeight="1" x14ac:dyDescent="0.25">
      <c r="A5371" s="23"/>
      <c r="B5371" s="23"/>
      <c r="C5371" s="16"/>
      <c r="D5371" s="16"/>
      <c r="E5371" s="220" t="s">
        <v>12</v>
      </c>
      <c r="F5371" s="305">
        <f>F5370</f>
        <v>-2.9103830456733704E-11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</row>
    <row r="5372" spans="1:26" ht="15.75" customHeight="1" x14ac:dyDescent="0.25">
      <c r="A5372" s="23"/>
      <c r="B5372" s="23"/>
      <c r="C5372" s="16"/>
      <c r="D5372" s="16"/>
      <c r="E5372" s="217"/>
      <c r="F5372" s="218"/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</row>
    <row r="5373" spans="1:26" ht="15.75" customHeight="1" x14ac:dyDescent="0.25">
      <c r="A5373" s="23"/>
      <c r="B5373" s="23"/>
      <c r="C5373" s="16"/>
      <c r="D5373" s="16"/>
      <c r="E5373" s="217"/>
      <c r="F5373" s="218"/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</row>
    <row r="5374" spans="1:26" ht="15.75" customHeight="1" x14ac:dyDescent="0.25">
      <c r="A5374" s="23"/>
      <c r="B5374" s="23"/>
      <c r="C5374" s="16"/>
      <c r="D5374" s="16"/>
      <c r="E5374" s="217"/>
      <c r="F5374" s="218"/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</row>
    <row r="5375" spans="1:26" ht="15.75" customHeight="1" x14ac:dyDescent="0.25">
      <c r="A5375" s="23"/>
      <c r="B5375" s="23"/>
      <c r="C5375" s="16"/>
      <c r="D5375" s="226"/>
      <c r="E5375" s="217"/>
      <c r="F5375" s="218"/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</row>
    <row r="5376" spans="1:26" ht="15.75" customHeight="1" x14ac:dyDescent="0.25">
      <c r="A5376" s="23"/>
      <c r="B5376" s="23"/>
      <c r="C5376" s="218" t="s">
        <v>1146</v>
      </c>
      <c r="D5376" s="157"/>
      <c r="E5376" s="217"/>
      <c r="F5376" s="16"/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</row>
    <row r="5377" spans="1:26" ht="15.75" customHeight="1" x14ac:dyDescent="0.25">
      <c r="A5377" s="219" t="s">
        <v>1147</v>
      </c>
      <c r="B5377" s="329" t="s">
        <v>238</v>
      </c>
      <c r="C5377" s="219" t="s">
        <v>237</v>
      </c>
      <c r="D5377" s="218" t="s">
        <v>1149</v>
      </c>
      <c r="E5377" s="222" t="s">
        <v>1353</v>
      </c>
      <c r="F5377" s="16"/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</row>
    <row r="5378" spans="1:26" ht="15.75" customHeight="1" x14ac:dyDescent="0.25">
      <c r="A5378" s="219" t="s">
        <v>549</v>
      </c>
      <c r="B5378" s="219" t="s">
        <v>550</v>
      </c>
      <c r="C5378" s="221" t="s">
        <v>551</v>
      </c>
      <c r="D5378" s="221" t="s">
        <v>552</v>
      </c>
      <c r="E5378" s="222" t="s">
        <v>553</v>
      </c>
      <c r="F5378" s="221" t="s">
        <v>554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</row>
    <row r="5379" spans="1:26" ht="15.75" customHeight="1" x14ac:dyDescent="0.25">
      <c r="A5379" s="231">
        <v>43831</v>
      </c>
      <c r="B5379" s="23"/>
      <c r="C5379" s="16" t="s">
        <v>766</v>
      </c>
      <c r="D5379" s="16"/>
      <c r="E5379" s="217"/>
      <c r="F5379" s="302">
        <v>0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</row>
    <row r="5380" spans="1:26" ht="15.75" customHeight="1" x14ac:dyDescent="0.25">
      <c r="A5380" s="31" t="s">
        <v>636</v>
      </c>
      <c r="B5380" s="31" t="s">
        <v>596</v>
      </c>
      <c r="C5380" s="58" t="s">
        <v>812</v>
      </c>
      <c r="D5380" s="43">
        <v>120000</v>
      </c>
      <c r="E5380" s="217"/>
      <c r="F5380" s="16">
        <f t="shared" ref="F5380:F5402" si="171">F5379+D5380-E5380</f>
        <v>120000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</row>
    <row r="5381" spans="1:26" ht="15.75" customHeight="1" x14ac:dyDescent="0.25">
      <c r="A5381" s="24" t="s">
        <v>636</v>
      </c>
      <c r="B5381" s="24" t="s">
        <v>761</v>
      </c>
      <c r="C5381" s="43" t="s">
        <v>2148</v>
      </c>
      <c r="D5381" s="43">
        <v>12000</v>
      </c>
      <c r="E5381" s="217"/>
      <c r="F5381" s="16">
        <f t="shared" si="171"/>
        <v>132000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</row>
    <row r="5382" spans="1:26" ht="15.75" customHeight="1" x14ac:dyDescent="0.25">
      <c r="A5382" s="223">
        <v>44614</v>
      </c>
      <c r="B5382" s="260">
        <v>44614</v>
      </c>
      <c r="C5382" s="16" t="s">
        <v>1153</v>
      </c>
      <c r="D5382" s="16"/>
      <c r="E5382" s="230">
        <v>11000</v>
      </c>
      <c r="F5382" s="16">
        <f t="shared" si="171"/>
        <v>121000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</row>
    <row r="5383" spans="1:26" ht="15.75" customHeight="1" x14ac:dyDescent="0.25">
      <c r="A5383" s="261">
        <v>44642</v>
      </c>
      <c r="B5383" s="262">
        <v>44642</v>
      </c>
      <c r="C5383" s="16" t="s">
        <v>1153</v>
      </c>
      <c r="D5383" s="16"/>
      <c r="E5383" s="230">
        <v>11000</v>
      </c>
      <c r="F5383" s="16">
        <f t="shared" si="171"/>
        <v>110000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</row>
    <row r="5384" spans="1:26" ht="15.75" customHeight="1" x14ac:dyDescent="0.25">
      <c r="A5384" s="261">
        <v>44673</v>
      </c>
      <c r="B5384" s="262">
        <v>44673</v>
      </c>
      <c r="C5384" s="16" t="s">
        <v>1153</v>
      </c>
      <c r="D5384" s="16"/>
      <c r="E5384" s="230">
        <v>11000</v>
      </c>
      <c r="F5384" s="16">
        <f t="shared" si="171"/>
        <v>99000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</row>
    <row r="5385" spans="1:26" ht="15.75" customHeight="1" x14ac:dyDescent="0.25">
      <c r="A5385" s="228">
        <v>44682</v>
      </c>
      <c r="B5385" s="228">
        <v>44682</v>
      </c>
      <c r="C5385" s="16" t="s">
        <v>1153</v>
      </c>
      <c r="D5385" s="16"/>
      <c r="E5385" s="224">
        <v>11000</v>
      </c>
      <c r="F5385" s="16">
        <f t="shared" si="171"/>
        <v>88000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</row>
    <row r="5386" spans="1:26" ht="15.75" customHeight="1" x14ac:dyDescent="0.25">
      <c r="A5386" s="228">
        <v>44713</v>
      </c>
      <c r="B5386" s="228">
        <v>44713</v>
      </c>
      <c r="C5386" s="16" t="s">
        <v>1153</v>
      </c>
      <c r="D5386" s="16"/>
      <c r="E5386" s="224">
        <v>11000</v>
      </c>
      <c r="F5386" s="16">
        <f t="shared" si="171"/>
        <v>77000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</row>
    <row r="5387" spans="1:26" ht="15.75" customHeight="1" x14ac:dyDescent="0.25">
      <c r="A5387" s="228">
        <v>44743</v>
      </c>
      <c r="B5387" s="228">
        <v>44743</v>
      </c>
      <c r="C5387" s="16" t="s">
        <v>1153</v>
      </c>
      <c r="D5387" s="16"/>
      <c r="E5387" s="224">
        <v>11000</v>
      </c>
      <c r="F5387" s="16">
        <f t="shared" si="171"/>
        <v>66000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</row>
    <row r="5388" spans="1:26" ht="15.75" customHeight="1" x14ac:dyDescent="0.25">
      <c r="A5388" s="250">
        <v>44774</v>
      </c>
      <c r="B5388" s="250">
        <v>44774</v>
      </c>
      <c r="C5388" s="16" t="s">
        <v>1153</v>
      </c>
      <c r="D5388" s="16"/>
      <c r="E5388" s="224">
        <v>11000</v>
      </c>
      <c r="F5388" s="16">
        <f t="shared" si="171"/>
        <v>55000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</row>
    <row r="5389" spans="1:26" ht="15.75" customHeight="1" x14ac:dyDescent="0.25">
      <c r="A5389" s="334">
        <v>44826</v>
      </c>
      <c r="B5389" s="334">
        <v>44826</v>
      </c>
      <c r="C5389" s="16" t="s">
        <v>1153</v>
      </c>
      <c r="D5389" s="16"/>
      <c r="E5389" s="230">
        <v>11000</v>
      </c>
      <c r="F5389" s="16">
        <f t="shared" si="171"/>
        <v>44000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</row>
    <row r="5390" spans="1:26" ht="15.75" customHeight="1" x14ac:dyDescent="0.25">
      <c r="A5390" s="334">
        <v>44856</v>
      </c>
      <c r="B5390" s="334">
        <v>44856</v>
      </c>
      <c r="C5390" s="16" t="s">
        <v>1153</v>
      </c>
      <c r="D5390" s="16"/>
      <c r="E5390" s="230">
        <v>11000</v>
      </c>
      <c r="F5390" s="16">
        <f t="shared" si="171"/>
        <v>33000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</row>
    <row r="5391" spans="1:26" ht="15.75" customHeight="1" x14ac:dyDescent="0.25">
      <c r="A5391" s="334">
        <v>44887</v>
      </c>
      <c r="B5391" s="334">
        <v>44887</v>
      </c>
      <c r="C5391" s="16" t="s">
        <v>1153</v>
      </c>
      <c r="D5391" s="16"/>
      <c r="E5391" s="230">
        <v>11000</v>
      </c>
      <c r="F5391" s="16">
        <f t="shared" si="171"/>
        <v>22000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</row>
    <row r="5392" spans="1:26" ht="15.75" customHeight="1" x14ac:dyDescent="0.25">
      <c r="A5392" s="334">
        <v>44917</v>
      </c>
      <c r="B5392" s="334">
        <v>44917</v>
      </c>
      <c r="C5392" s="16" t="s">
        <v>1153</v>
      </c>
      <c r="D5392" s="16"/>
      <c r="E5392" s="230">
        <v>11000</v>
      </c>
      <c r="F5392" s="16">
        <f t="shared" si="171"/>
        <v>11000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</row>
    <row r="5393" spans="1:26" ht="15.75" customHeight="1" x14ac:dyDescent="0.25">
      <c r="A5393" s="250"/>
      <c r="B5393" s="250"/>
      <c r="C5393" s="16"/>
      <c r="D5393" s="16"/>
      <c r="E5393" s="217"/>
      <c r="F5393" s="16">
        <f t="shared" si="171"/>
        <v>11000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</row>
    <row r="5394" spans="1:26" ht="15.75" customHeight="1" x14ac:dyDescent="0.25">
      <c r="A5394" s="250"/>
      <c r="B5394" s="250"/>
      <c r="C5394" s="16"/>
      <c r="D5394" s="16"/>
      <c r="E5394" s="217"/>
      <c r="F5394" s="16">
        <f t="shared" si="171"/>
        <v>11000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</row>
    <row r="5395" spans="1:26" ht="15.75" customHeight="1" x14ac:dyDescent="0.25">
      <c r="A5395" s="250"/>
      <c r="B5395" s="250"/>
      <c r="C5395" s="16"/>
      <c r="D5395" s="16"/>
      <c r="E5395" s="217"/>
      <c r="F5395" s="16">
        <f t="shared" si="171"/>
        <v>11000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</row>
    <row r="5396" spans="1:26" ht="15.75" customHeight="1" x14ac:dyDescent="0.25">
      <c r="A5396" s="250"/>
      <c r="B5396" s="250"/>
      <c r="C5396" s="16"/>
      <c r="D5396" s="16"/>
      <c r="E5396" s="217"/>
      <c r="F5396" s="16">
        <f t="shared" si="171"/>
        <v>11000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</row>
    <row r="5397" spans="1:26" ht="15.75" customHeight="1" x14ac:dyDescent="0.25">
      <c r="A5397" s="250"/>
      <c r="B5397" s="250"/>
      <c r="C5397" s="16"/>
      <c r="D5397" s="16"/>
      <c r="E5397" s="217"/>
      <c r="F5397" s="16">
        <f t="shared" si="171"/>
        <v>11000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</row>
    <row r="5398" spans="1:26" ht="15.75" customHeight="1" x14ac:dyDescent="0.25">
      <c r="A5398" s="250"/>
      <c r="B5398" s="250"/>
      <c r="C5398" s="16"/>
      <c r="D5398" s="16"/>
      <c r="E5398" s="217"/>
      <c r="F5398" s="16">
        <f t="shared" si="171"/>
        <v>11000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</row>
    <row r="5399" spans="1:26" ht="15.75" customHeight="1" x14ac:dyDescent="0.25">
      <c r="A5399" s="250"/>
      <c r="B5399" s="250"/>
      <c r="C5399" s="16"/>
      <c r="D5399" s="16"/>
      <c r="E5399" s="217"/>
      <c r="F5399" s="16">
        <f t="shared" si="171"/>
        <v>11000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</row>
    <row r="5400" spans="1:26" ht="15.75" customHeight="1" x14ac:dyDescent="0.25">
      <c r="A5400" s="250"/>
      <c r="B5400" s="250"/>
      <c r="C5400" s="16"/>
      <c r="D5400" s="16"/>
      <c r="E5400" s="217"/>
      <c r="F5400" s="16">
        <f t="shared" si="171"/>
        <v>11000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</row>
    <row r="5401" spans="1:26" ht="15.75" customHeight="1" x14ac:dyDescent="0.25">
      <c r="A5401" s="250"/>
      <c r="B5401" s="250"/>
      <c r="C5401" s="16"/>
      <c r="D5401" s="16"/>
      <c r="E5401" s="217"/>
      <c r="F5401" s="16">
        <f t="shared" si="171"/>
        <v>11000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</row>
    <row r="5402" spans="1:26" ht="15.75" customHeight="1" x14ac:dyDescent="0.25">
      <c r="A5402" s="216"/>
      <c r="B5402" s="263"/>
      <c r="C5402" s="157"/>
      <c r="D5402" s="16"/>
      <c r="E5402" s="217"/>
      <c r="F5402" s="16">
        <f t="shared" si="171"/>
        <v>11000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</row>
    <row r="5403" spans="1:26" ht="15.75" customHeight="1" x14ac:dyDescent="0.25">
      <c r="A5403" s="23"/>
      <c r="B5403" s="23"/>
      <c r="C5403" s="16"/>
      <c r="D5403" s="16"/>
      <c r="E5403" s="220" t="s">
        <v>12</v>
      </c>
      <c r="F5403" s="218">
        <f>F5402</f>
        <v>11000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</row>
    <row r="5404" spans="1:26" ht="15.75" customHeight="1" x14ac:dyDescent="0.25">
      <c r="A5404" s="23"/>
      <c r="B5404" s="23"/>
      <c r="C5404" s="16"/>
      <c r="D5404" s="16"/>
      <c r="E5404" s="217"/>
      <c r="F5404" s="218"/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</row>
    <row r="5405" spans="1:26" ht="15.75" customHeight="1" x14ac:dyDescent="0.25">
      <c r="A5405" s="23"/>
      <c r="B5405" s="23"/>
      <c r="C5405" s="16"/>
      <c r="D5405" s="16"/>
      <c r="E5405" s="217"/>
      <c r="F5405" s="218"/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</row>
    <row r="5406" spans="1:26" ht="15.75" customHeight="1" x14ac:dyDescent="0.25">
      <c r="A5406" s="23"/>
      <c r="B5406" s="23"/>
      <c r="C5406" s="16"/>
      <c r="D5406" s="157"/>
      <c r="E5406" s="217"/>
      <c r="F5406" s="218"/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</row>
    <row r="5407" spans="1:26" ht="15.75" customHeight="1" x14ac:dyDescent="0.25">
      <c r="A5407" s="23"/>
      <c r="B5407" s="23"/>
      <c r="C5407" s="218" t="s">
        <v>1146</v>
      </c>
      <c r="D5407" s="226"/>
      <c r="E5407" s="217"/>
      <c r="F5407" s="16"/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</row>
    <row r="5408" spans="1:26" ht="15.75" customHeight="1" x14ac:dyDescent="0.25">
      <c r="A5408" s="219" t="s">
        <v>1147</v>
      </c>
      <c r="B5408" s="219"/>
      <c r="C5408" s="331" t="s">
        <v>404</v>
      </c>
      <c r="D5408" s="218" t="s">
        <v>1149</v>
      </c>
      <c r="E5408" s="222" t="s">
        <v>1353</v>
      </c>
      <c r="F5408" s="16"/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</row>
    <row r="5409" spans="1:26" ht="15.75" customHeight="1" x14ac:dyDescent="0.25">
      <c r="A5409" s="219" t="s">
        <v>549</v>
      </c>
      <c r="B5409" s="219" t="s">
        <v>550</v>
      </c>
      <c r="C5409" s="221" t="s">
        <v>551</v>
      </c>
      <c r="D5409" s="221" t="s">
        <v>552</v>
      </c>
      <c r="E5409" s="222" t="s">
        <v>553</v>
      </c>
      <c r="F5409" s="221" t="s">
        <v>554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</row>
    <row r="5410" spans="1:26" ht="15.75" customHeight="1" x14ac:dyDescent="0.25">
      <c r="A5410" s="231">
        <v>43831</v>
      </c>
      <c r="B5410" s="23"/>
      <c r="C5410" s="16" t="s">
        <v>766</v>
      </c>
      <c r="D5410" s="16"/>
      <c r="E5410" s="217"/>
      <c r="F5410" s="302">
        <v>0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</row>
    <row r="5411" spans="1:26" ht="15.75" customHeight="1" x14ac:dyDescent="0.25">
      <c r="A5411" s="31" t="s">
        <v>640</v>
      </c>
      <c r="B5411" s="31" t="s">
        <v>596</v>
      </c>
      <c r="C5411" s="58" t="s">
        <v>641</v>
      </c>
      <c r="D5411" s="43">
        <v>240000</v>
      </c>
      <c r="E5411" s="217"/>
      <c r="F5411" s="218">
        <f t="shared" ref="F5411:F5418" si="172">F5410+D5411-E5411</f>
        <v>240000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</row>
    <row r="5412" spans="1:26" ht="15.75" customHeight="1" x14ac:dyDescent="0.25">
      <c r="A5412" s="24" t="s">
        <v>640</v>
      </c>
      <c r="B5412" s="24" t="s">
        <v>761</v>
      </c>
      <c r="C5412" s="43" t="s">
        <v>2149</v>
      </c>
      <c r="D5412" s="43">
        <v>24000</v>
      </c>
      <c r="E5412" s="217"/>
      <c r="F5412" s="218">
        <f t="shared" si="172"/>
        <v>264000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</row>
    <row r="5413" spans="1:26" ht="15.75" customHeight="1" x14ac:dyDescent="0.25">
      <c r="A5413" s="31" t="s">
        <v>663</v>
      </c>
      <c r="B5413" s="31" t="s">
        <v>596</v>
      </c>
      <c r="C5413" s="58" t="s">
        <v>641</v>
      </c>
      <c r="D5413" s="43"/>
      <c r="E5413" s="230">
        <v>10000</v>
      </c>
      <c r="F5413" s="218">
        <f t="shared" si="172"/>
        <v>254000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</row>
    <row r="5414" spans="1:26" ht="15.75" customHeight="1" x14ac:dyDescent="0.25">
      <c r="A5414" s="223">
        <v>44642</v>
      </c>
      <c r="B5414" s="223">
        <v>44642</v>
      </c>
      <c r="C5414" s="16" t="s">
        <v>1153</v>
      </c>
      <c r="D5414" s="43"/>
      <c r="E5414" s="230">
        <v>22000</v>
      </c>
      <c r="F5414" s="218">
        <f t="shared" si="172"/>
        <v>232000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</row>
    <row r="5415" spans="1:26" ht="15.75" customHeight="1" x14ac:dyDescent="0.25">
      <c r="A5415" s="24" t="s">
        <v>2150</v>
      </c>
      <c r="B5415" s="24" t="s">
        <v>761</v>
      </c>
      <c r="C5415" s="43" t="s">
        <v>2151</v>
      </c>
      <c r="D5415" s="43"/>
      <c r="E5415" s="230">
        <v>198000</v>
      </c>
      <c r="F5415" s="218">
        <f t="shared" si="172"/>
        <v>34000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</row>
    <row r="5416" spans="1:26" ht="15.75" customHeight="1" x14ac:dyDescent="0.25">
      <c r="A5416" s="24"/>
      <c r="B5416" s="24"/>
      <c r="C5416" s="43"/>
      <c r="D5416" s="226"/>
      <c r="E5416" s="217"/>
      <c r="F5416" s="218">
        <f t="shared" si="172"/>
        <v>34000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</row>
    <row r="5417" spans="1:26" ht="15.75" customHeight="1" x14ac:dyDescent="0.25">
      <c r="A5417" s="24"/>
      <c r="B5417" s="24"/>
      <c r="C5417" s="43"/>
      <c r="D5417" s="16"/>
      <c r="E5417" s="217"/>
      <c r="F5417" s="218">
        <f t="shared" si="172"/>
        <v>34000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</row>
    <row r="5418" spans="1:26" ht="15.75" customHeight="1" x14ac:dyDescent="0.25">
      <c r="A5418" s="263"/>
      <c r="B5418" s="263"/>
      <c r="C5418" s="226"/>
      <c r="D5418" s="16"/>
      <c r="E5418" s="217"/>
      <c r="F5418" s="218">
        <f t="shared" si="172"/>
        <v>34000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</row>
    <row r="5419" spans="1:26" ht="15.75" customHeight="1" x14ac:dyDescent="0.25">
      <c r="A5419" s="23"/>
      <c r="B5419" s="23"/>
      <c r="C5419" s="16"/>
      <c r="D5419" s="16"/>
      <c r="E5419" s="220" t="s">
        <v>12</v>
      </c>
      <c r="F5419" s="218">
        <f>F5418</f>
        <v>34000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</row>
    <row r="5420" spans="1:26" ht="15.75" customHeight="1" x14ac:dyDescent="0.25">
      <c r="A5420" s="23"/>
      <c r="B5420" s="23"/>
      <c r="C5420" s="16"/>
      <c r="D5420" s="16"/>
      <c r="E5420" s="217"/>
      <c r="F5420" s="218"/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</row>
    <row r="5421" spans="1:26" ht="15.75" customHeight="1" x14ac:dyDescent="0.25">
      <c r="A5421" s="23"/>
      <c r="B5421" s="23"/>
      <c r="C5421" s="16"/>
      <c r="D5421" s="16"/>
      <c r="E5421" s="217"/>
      <c r="F5421" s="218"/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</row>
    <row r="5422" spans="1:26" ht="15.75" customHeight="1" x14ac:dyDescent="0.25">
      <c r="A5422" s="23"/>
      <c r="B5422" s="23"/>
      <c r="C5422" s="16"/>
      <c r="D5422" s="16"/>
      <c r="E5422" s="217"/>
      <c r="F5422" s="218"/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</row>
    <row r="5423" spans="1:26" ht="15.75" customHeight="1" x14ac:dyDescent="0.25">
      <c r="A5423" s="23"/>
      <c r="B5423" s="23"/>
      <c r="C5423" s="16"/>
      <c r="D5423" s="226"/>
      <c r="E5423" s="217"/>
      <c r="F5423" s="218"/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</row>
    <row r="5424" spans="1:26" ht="15.75" customHeight="1" x14ac:dyDescent="0.25">
      <c r="A5424" s="23"/>
      <c r="B5424" s="23"/>
      <c r="C5424" s="218" t="s">
        <v>1146</v>
      </c>
      <c r="D5424" s="157"/>
      <c r="E5424" s="217"/>
      <c r="F5424" s="16"/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</row>
    <row r="5425" spans="1:26" ht="15.75" customHeight="1" x14ac:dyDescent="0.25">
      <c r="A5425" s="219" t="s">
        <v>1147</v>
      </c>
      <c r="B5425" s="219"/>
      <c r="C5425" s="331" t="s">
        <v>836</v>
      </c>
      <c r="D5425" s="218" t="s">
        <v>1149</v>
      </c>
      <c r="E5425" s="222" t="s">
        <v>1353</v>
      </c>
      <c r="F5425" s="16"/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</row>
    <row r="5426" spans="1:26" ht="15.75" customHeight="1" x14ac:dyDescent="0.25">
      <c r="A5426" s="219" t="s">
        <v>549</v>
      </c>
      <c r="B5426" s="219" t="s">
        <v>550</v>
      </c>
      <c r="C5426" s="221" t="s">
        <v>551</v>
      </c>
      <c r="D5426" s="221" t="s">
        <v>552</v>
      </c>
      <c r="E5426" s="222" t="s">
        <v>553</v>
      </c>
      <c r="F5426" s="221" t="s">
        <v>554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</row>
    <row r="5427" spans="1:26" ht="15.75" customHeight="1" x14ac:dyDescent="0.25">
      <c r="A5427" s="231">
        <v>43831</v>
      </c>
      <c r="B5427" s="23"/>
      <c r="C5427" s="16" t="s">
        <v>766</v>
      </c>
      <c r="D5427" s="16"/>
      <c r="E5427" s="217"/>
      <c r="F5427" s="302">
        <v>0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</row>
    <row r="5428" spans="1:26" ht="15.75" customHeight="1" x14ac:dyDescent="0.25">
      <c r="A5428" s="241">
        <v>44868</v>
      </c>
      <c r="B5428" s="31" t="s">
        <v>593</v>
      </c>
      <c r="C5428" s="58" t="s">
        <v>836</v>
      </c>
      <c r="D5428" s="43">
        <v>100000</v>
      </c>
      <c r="E5428" s="217"/>
      <c r="F5428" s="218">
        <f t="shared" ref="F5428:F5436" si="173">F5427+D5428-E5428</f>
        <v>100000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</row>
    <row r="5429" spans="1:26" ht="15.75" customHeight="1" x14ac:dyDescent="0.25">
      <c r="A5429" s="241">
        <v>44868</v>
      </c>
      <c r="B5429" s="24" t="s">
        <v>761</v>
      </c>
      <c r="C5429" s="43" t="s">
        <v>2152</v>
      </c>
      <c r="D5429" s="43">
        <v>10000</v>
      </c>
      <c r="E5429" s="217"/>
      <c r="F5429" s="218">
        <f t="shared" si="173"/>
        <v>110000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</row>
    <row r="5430" spans="1:26" ht="15.75" customHeight="1" x14ac:dyDescent="0.25">
      <c r="A5430" s="24" t="s">
        <v>2153</v>
      </c>
      <c r="B5430" s="23" t="s">
        <v>761</v>
      </c>
      <c r="C5430" s="43" t="s">
        <v>2154</v>
      </c>
      <c r="D5430" s="16"/>
      <c r="E5430" s="230">
        <v>55000</v>
      </c>
      <c r="F5430" s="218">
        <f t="shared" si="173"/>
        <v>55000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</row>
    <row r="5431" spans="1:26" ht="15.75" customHeight="1" x14ac:dyDescent="0.25">
      <c r="A5431" s="24" t="s">
        <v>1144</v>
      </c>
      <c r="B5431" s="23" t="s">
        <v>761</v>
      </c>
      <c r="C5431" s="43" t="s">
        <v>2155</v>
      </c>
      <c r="D5431" s="16"/>
      <c r="E5431" s="230">
        <v>36666.67</v>
      </c>
      <c r="F5431" s="218">
        <f t="shared" si="173"/>
        <v>18333.330000000002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</row>
    <row r="5432" spans="1:26" ht="15.75" customHeight="1" x14ac:dyDescent="0.25">
      <c r="A5432" s="23"/>
      <c r="B5432" s="23"/>
      <c r="C5432" s="16"/>
      <c r="D5432" s="16"/>
      <c r="E5432" s="217"/>
      <c r="F5432" s="218">
        <f t="shared" si="173"/>
        <v>18333.330000000002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</row>
    <row r="5433" spans="1:26" ht="15.75" customHeight="1" x14ac:dyDescent="0.25">
      <c r="A5433" s="23"/>
      <c r="B5433" s="23"/>
      <c r="C5433" s="16"/>
      <c r="D5433" s="16"/>
      <c r="E5433" s="217"/>
      <c r="F5433" s="218">
        <f t="shared" si="173"/>
        <v>18333.330000000002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</row>
    <row r="5434" spans="1:26" ht="15.75" customHeight="1" x14ac:dyDescent="0.25">
      <c r="A5434" s="23"/>
      <c r="B5434" s="23"/>
      <c r="C5434" s="16"/>
      <c r="D5434" s="16"/>
      <c r="E5434" s="217"/>
      <c r="F5434" s="218">
        <f t="shared" si="173"/>
        <v>18333.330000000002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</row>
    <row r="5435" spans="1:26" ht="15.75" customHeight="1" x14ac:dyDescent="0.25">
      <c r="A5435" s="23"/>
      <c r="B5435" s="23"/>
      <c r="C5435" s="16"/>
      <c r="D5435" s="16"/>
      <c r="E5435" s="217"/>
      <c r="F5435" s="218">
        <f t="shared" si="173"/>
        <v>18333.330000000002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</row>
    <row r="5436" spans="1:26" ht="15.75" customHeight="1" x14ac:dyDescent="0.25">
      <c r="A5436" s="23"/>
      <c r="B5436" s="23"/>
      <c r="C5436" s="16"/>
      <c r="D5436" s="16"/>
      <c r="E5436" s="217"/>
      <c r="F5436" s="218">
        <f t="shared" si="173"/>
        <v>18333.330000000002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</row>
    <row r="5437" spans="1:26" ht="15.75" customHeight="1" x14ac:dyDescent="0.25">
      <c r="A5437" s="23"/>
      <c r="B5437" s="23"/>
      <c r="C5437" s="16"/>
      <c r="D5437" s="16"/>
      <c r="E5437" s="220" t="s">
        <v>12</v>
      </c>
      <c r="F5437" s="218">
        <f>F5436</f>
        <v>18333.330000000002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</row>
    <row r="5438" spans="1:26" ht="15.75" customHeight="1" x14ac:dyDescent="0.25">
      <c r="A5438" s="23"/>
      <c r="B5438" s="23"/>
      <c r="C5438" s="16"/>
      <c r="D5438" s="16"/>
      <c r="E5438" s="217"/>
      <c r="F5438" s="218"/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</row>
    <row r="5439" spans="1:26" ht="15.75" customHeight="1" x14ac:dyDescent="0.25">
      <c r="A5439" s="23"/>
      <c r="B5439" s="23"/>
      <c r="C5439" s="16"/>
      <c r="D5439" s="226"/>
      <c r="E5439" s="217"/>
      <c r="F5439" s="218"/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</row>
    <row r="5440" spans="1:26" ht="15.75" customHeight="1" x14ac:dyDescent="0.25">
      <c r="A5440" s="23"/>
      <c r="B5440" s="23"/>
      <c r="C5440" s="218" t="s">
        <v>1146</v>
      </c>
      <c r="D5440" s="157"/>
      <c r="E5440" s="217"/>
      <c r="F5440" s="16"/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</row>
    <row r="5441" spans="1:26" ht="15.75" customHeight="1" x14ac:dyDescent="0.25">
      <c r="A5441" s="219" t="s">
        <v>1147</v>
      </c>
      <c r="B5441" s="219"/>
      <c r="C5441" s="331" t="s">
        <v>2156</v>
      </c>
      <c r="D5441" s="218" t="s">
        <v>1149</v>
      </c>
      <c r="E5441" s="222" t="s">
        <v>1353</v>
      </c>
      <c r="F5441" s="16"/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</row>
    <row r="5442" spans="1:26" ht="15.75" customHeight="1" x14ac:dyDescent="0.25">
      <c r="A5442" s="219" t="s">
        <v>549</v>
      </c>
      <c r="B5442" s="219" t="s">
        <v>550</v>
      </c>
      <c r="C5442" s="221" t="s">
        <v>551</v>
      </c>
      <c r="D5442" s="221" t="s">
        <v>552</v>
      </c>
      <c r="E5442" s="222" t="s">
        <v>553</v>
      </c>
      <c r="F5442" s="221" t="s">
        <v>554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</row>
    <row r="5443" spans="1:26" ht="15.75" customHeight="1" x14ac:dyDescent="0.25">
      <c r="A5443" s="231">
        <v>43831</v>
      </c>
      <c r="B5443" s="23"/>
      <c r="C5443" s="16" t="s">
        <v>766</v>
      </c>
      <c r="D5443" s="16"/>
      <c r="E5443" s="217"/>
      <c r="F5443" s="302">
        <v>0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</row>
    <row r="5444" spans="1:26" ht="15.75" customHeight="1" x14ac:dyDescent="0.25">
      <c r="A5444" s="241">
        <v>44685</v>
      </c>
      <c r="B5444" s="31" t="s">
        <v>593</v>
      </c>
      <c r="C5444" s="58" t="s">
        <v>865</v>
      </c>
      <c r="D5444" s="43">
        <v>30000</v>
      </c>
      <c r="E5444" s="335"/>
      <c r="F5444" s="218">
        <f t="shared" ref="F5444:F5462" si="174">F5443+D5444-E5444</f>
        <v>30000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</row>
    <row r="5445" spans="1:26" ht="15.75" customHeight="1" x14ac:dyDescent="0.25">
      <c r="A5445" s="241">
        <v>44685</v>
      </c>
      <c r="B5445" s="24" t="s">
        <v>761</v>
      </c>
      <c r="C5445" s="43" t="s">
        <v>2157</v>
      </c>
      <c r="D5445" s="43">
        <v>3000</v>
      </c>
      <c r="E5445" s="217"/>
      <c r="F5445" s="218">
        <f t="shared" si="174"/>
        <v>33000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</row>
    <row r="5446" spans="1:26" ht="15.75" customHeight="1" x14ac:dyDescent="0.25">
      <c r="A5446" s="223">
        <v>44673</v>
      </c>
      <c r="B5446" s="223">
        <v>44673</v>
      </c>
      <c r="C5446" s="16" t="s">
        <v>1153</v>
      </c>
      <c r="D5446" s="16"/>
      <c r="E5446" s="230">
        <v>5500</v>
      </c>
      <c r="F5446" s="218">
        <f t="shared" si="174"/>
        <v>27500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</row>
    <row r="5447" spans="1:26" ht="15.75" customHeight="1" x14ac:dyDescent="0.25">
      <c r="A5447" s="229">
        <v>44682</v>
      </c>
      <c r="B5447" s="229">
        <v>44682</v>
      </c>
      <c r="C5447" s="16" t="s">
        <v>1153</v>
      </c>
      <c r="D5447" s="16"/>
      <c r="E5447" s="230">
        <v>5500</v>
      </c>
      <c r="F5447" s="218">
        <f t="shared" si="174"/>
        <v>22000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</row>
    <row r="5448" spans="1:26" ht="15.75" customHeight="1" x14ac:dyDescent="0.25">
      <c r="A5448" s="228">
        <v>44713</v>
      </c>
      <c r="B5448" s="228">
        <v>44713</v>
      </c>
      <c r="C5448" s="16" t="s">
        <v>1153</v>
      </c>
      <c r="D5448" s="16"/>
      <c r="E5448" s="230">
        <v>5500</v>
      </c>
      <c r="F5448" s="218">
        <f t="shared" si="174"/>
        <v>16500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</row>
    <row r="5449" spans="1:26" ht="15.75" customHeight="1" x14ac:dyDescent="0.25">
      <c r="A5449" s="228">
        <v>44743</v>
      </c>
      <c r="B5449" s="228">
        <v>44743</v>
      </c>
      <c r="C5449" s="16" t="s">
        <v>1153</v>
      </c>
      <c r="D5449" s="16"/>
      <c r="E5449" s="230">
        <v>5500</v>
      </c>
      <c r="F5449" s="218">
        <f t="shared" si="174"/>
        <v>11000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</row>
    <row r="5450" spans="1:26" ht="15.75" customHeight="1" x14ac:dyDescent="0.25">
      <c r="A5450" s="228">
        <v>44774</v>
      </c>
      <c r="B5450" s="228">
        <v>44774</v>
      </c>
      <c r="C5450" s="16" t="s">
        <v>1153</v>
      </c>
      <c r="D5450" s="16"/>
      <c r="E5450" s="230">
        <v>5500</v>
      </c>
      <c r="F5450" s="218">
        <f t="shared" si="174"/>
        <v>5500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</row>
    <row r="5451" spans="1:26" ht="15.75" customHeight="1" x14ac:dyDescent="0.25">
      <c r="A5451" s="24" t="s">
        <v>1292</v>
      </c>
      <c r="B5451" s="24" t="s">
        <v>1292</v>
      </c>
      <c r="C5451" s="16" t="s">
        <v>1153</v>
      </c>
      <c r="D5451" s="16"/>
      <c r="E5451" s="230">
        <v>5500</v>
      </c>
      <c r="F5451" s="218">
        <f t="shared" si="174"/>
        <v>0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</row>
    <row r="5452" spans="1:26" ht="15.75" customHeight="1" x14ac:dyDescent="0.25">
      <c r="A5452" s="238">
        <v>44835</v>
      </c>
      <c r="B5452" s="238">
        <v>44835</v>
      </c>
      <c r="C5452" s="13" t="s">
        <v>1153</v>
      </c>
      <c r="D5452" s="16"/>
      <c r="E5452" s="230">
        <v>5500</v>
      </c>
      <c r="F5452" s="218">
        <f t="shared" si="174"/>
        <v>-5500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</row>
    <row r="5453" spans="1:26" ht="15.75" customHeight="1" x14ac:dyDescent="0.25">
      <c r="A5453" s="270">
        <v>44876</v>
      </c>
      <c r="B5453" s="64" t="s">
        <v>593</v>
      </c>
      <c r="C5453" s="336" t="s">
        <v>594</v>
      </c>
      <c r="D5453" s="43">
        <v>1500000</v>
      </c>
      <c r="E5453" s="220"/>
      <c r="F5453" s="218">
        <f t="shared" si="174"/>
        <v>1494500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</row>
    <row r="5454" spans="1:26" ht="15.75" customHeight="1" x14ac:dyDescent="0.25">
      <c r="A5454" s="267">
        <v>44876</v>
      </c>
      <c r="B5454" s="24" t="s">
        <v>761</v>
      </c>
      <c r="C5454" s="43" t="s">
        <v>2158</v>
      </c>
      <c r="D5454" s="43">
        <v>225000</v>
      </c>
      <c r="E5454" s="220"/>
      <c r="F5454" s="218">
        <f t="shared" si="174"/>
        <v>1719500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</row>
    <row r="5455" spans="1:26" ht="15.75" customHeight="1" x14ac:dyDescent="0.25">
      <c r="A5455" s="238">
        <v>44866</v>
      </c>
      <c r="B5455" s="238">
        <v>44866</v>
      </c>
      <c r="C5455" s="16" t="s">
        <v>1153</v>
      </c>
      <c r="D5455" s="16"/>
      <c r="E5455" s="249">
        <v>71875</v>
      </c>
      <c r="F5455" s="218">
        <f t="shared" si="174"/>
        <v>1647625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</row>
    <row r="5456" spans="1:26" ht="15.75" customHeight="1" x14ac:dyDescent="0.25">
      <c r="A5456" s="238">
        <v>44896</v>
      </c>
      <c r="B5456" s="238">
        <v>44896</v>
      </c>
      <c r="C5456" s="16" t="s">
        <v>1153</v>
      </c>
      <c r="D5456" s="16"/>
      <c r="E5456" s="249">
        <v>71875</v>
      </c>
      <c r="F5456" s="218">
        <f t="shared" si="174"/>
        <v>1575750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</row>
    <row r="5457" spans="1:26" ht="15.75" customHeight="1" x14ac:dyDescent="0.25">
      <c r="A5457" s="270"/>
      <c r="B5457" s="64"/>
      <c r="C5457" s="336"/>
      <c r="D5457" s="16"/>
      <c r="E5457" s="220"/>
      <c r="F5457" s="218">
        <f t="shared" si="174"/>
        <v>1575750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</row>
    <row r="5458" spans="1:26" ht="15.75" customHeight="1" x14ac:dyDescent="0.25">
      <c r="A5458" s="270"/>
      <c r="B5458" s="64"/>
      <c r="C5458" s="336"/>
      <c r="D5458" s="16"/>
      <c r="E5458" s="220"/>
      <c r="F5458" s="218">
        <f t="shared" si="174"/>
        <v>1575750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</row>
    <row r="5459" spans="1:26" ht="15.75" customHeight="1" x14ac:dyDescent="0.25">
      <c r="A5459" s="270"/>
      <c r="B5459" s="64"/>
      <c r="C5459" s="336"/>
      <c r="D5459" s="16"/>
      <c r="E5459" s="220"/>
      <c r="F5459" s="218">
        <f t="shared" si="174"/>
        <v>1575750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</row>
    <row r="5460" spans="1:26" ht="15.75" customHeight="1" x14ac:dyDescent="0.25">
      <c r="A5460" s="270"/>
      <c r="B5460" s="64"/>
      <c r="C5460" s="336"/>
      <c r="D5460" s="16"/>
      <c r="E5460" s="220"/>
      <c r="F5460" s="218">
        <f t="shared" si="174"/>
        <v>1575750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</row>
    <row r="5461" spans="1:26" ht="15.75" customHeight="1" x14ac:dyDescent="0.25">
      <c r="A5461" s="270"/>
      <c r="B5461" s="64"/>
      <c r="C5461" s="336"/>
      <c r="D5461" s="16"/>
      <c r="E5461" s="220"/>
      <c r="F5461" s="218">
        <f t="shared" si="174"/>
        <v>1575750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</row>
    <row r="5462" spans="1:26" ht="15.75" customHeight="1" x14ac:dyDescent="0.25">
      <c r="A5462" s="270"/>
      <c r="B5462" s="64"/>
      <c r="C5462" s="336"/>
      <c r="D5462" s="16"/>
      <c r="E5462" s="220"/>
      <c r="F5462" s="218">
        <f t="shared" si="174"/>
        <v>1575750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</row>
    <row r="5463" spans="1:26" ht="15.75" customHeight="1" x14ac:dyDescent="0.25">
      <c r="A5463" s="226"/>
      <c r="B5463" s="226"/>
      <c r="C5463" s="226"/>
      <c r="D5463" s="16"/>
      <c r="E5463" s="220" t="s">
        <v>12</v>
      </c>
      <c r="F5463" s="218">
        <f>F5462</f>
        <v>1575750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</row>
    <row r="5464" spans="1:26" ht="15.75" customHeight="1" x14ac:dyDescent="0.25">
      <c r="A5464" s="226"/>
      <c r="B5464" s="226"/>
      <c r="C5464" s="226"/>
      <c r="D5464" s="226"/>
      <c r="E5464" s="217"/>
      <c r="F5464" s="218"/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</row>
    <row r="5465" spans="1:26" ht="15.75" customHeight="1" x14ac:dyDescent="0.25">
      <c r="A5465" s="23"/>
      <c r="B5465" s="23"/>
      <c r="C5465" s="16"/>
      <c r="D5465" s="226"/>
      <c r="E5465" s="217"/>
      <c r="F5465" s="218"/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</row>
    <row r="5466" spans="1:26" ht="15.75" customHeight="1" x14ac:dyDescent="0.25">
      <c r="A5466" s="23"/>
      <c r="B5466" s="23"/>
      <c r="C5466" s="16"/>
      <c r="D5466" s="226"/>
      <c r="E5466" s="217"/>
      <c r="F5466" s="218"/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</row>
    <row r="5467" spans="1:26" ht="15.75" customHeight="1" x14ac:dyDescent="0.25">
      <c r="A5467" s="23"/>
      <c r="B5467" s="23"/>
      <c r="C5467" s="218" t="s">
        <v>1146</v>
      </c>
      <c r="D5467" s="157"/>
      <c r="E5467" s="217"/>
      <c r="F5467" s="16"/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</row>
    <row r="5468" spans="1:26" ht="15.75" customHeight="1" x14ac:dyDescent="0.25">
      <c r="A5468" s="219" t="s">
        <v>1147</v>
      </c>
      <c r="B5468" s="219"/>
      <c r="C5468" s="19" t="s">
        <v>150</v>
      </c>
      <c r="D5468" s="218" t="s">
        <v>1149</v>
      </c>
      <c r="E5468" s="222" t="s">
        <v>1353</v>
      </c>
      <c r="F5468" s="16"/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</row>
    <row r="5469" spans="1:26" ht="15.75" customHeight="1" x14ac:dyDescent="0.25">
      <c r="A5469" s="219" t="s">
        <v>549</v>
      </c>
      <c r="B5469" s="219" t="s">
        <v>550</v>
      </c>
      <c r="C5469" s="221" t="s">
        <v>551</v>
      </c>
      <c r="D5469" s="221" t="s">
        <v>552</v>
      </c>
      <c r="E5469" s="222" t="s">
        <v>553</v>
      </c>
      <c r="F5469" s="221" t="s">
        <v>554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</row>
    <row r="5470" spans="1:26" ht="15.75" customHeight="1" x14ac:dyDescent="0.25">
      <c r="A5470" s="231">
        <v>43831</v>
      </c>
      <c r="B5470" s="23"/>
      <c r="C5470" s="16" t="s">
        <v>766</v>
      </c>
      <c r="D5470" s="16"/>
      <c r="E5470" s="217"/>
      <c r="F5470" s="302">
        <v>0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</row>
    <row r="5471" spans="1:26" ht="15.75" customHeight="1" x14ac:dyDescent="0.25">
      <c r="A5471" s="241">
        <v>44746</v>
      </c>
      <c r="B5471" s="31" t="s">
        <v>593</v>
      </c>
      <c r="C5471" s="58" t="s">
        <v>869</v>
      </c>
      <c r="D5471" s="43">
        <v>50000</v>
      </c>
      <c r="E5471" s="335"/>
      <c r="F5471" s="218">
        <f t="shared" ref="F5471:F5486" si="175">F5470+D5471-E5471</f>
        <v>50000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</row>
    <row r="5472" spans="1:26" ht="15.75" customHeight="1" x14ac:dyDescent="0.25">
      <c r="A5472" s="241">
        <v>44746</v>
      </c>
      <c r="B5472" s="24" t="s">
        <v>761</v>
      </c>
      <c r="C5472" s="43" t="s">
        <v>2159</v>
      </c>
      <c r="D5472" s="43">
        <v>5000</v>
      </c>
      <c r="E5472" s="217"/>
      <c r="F5472" s="218">
        <f t="shared" si="175"/>
        <v>55000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</row>
    <row r="5473" spans="1:26" ht="15.75" customHeight="1" x14ac:dyDescent="0.25">
      <c r="A5473" s="223">
        <v>44673</v>
      </c>
      <c r="B5473" s="223">
        <v>44673</v>
      </c>
      <c r="C5473" s="16" t="s">
        <v>1153</v>
      </c>
      <c r="D5473" s="16"/>
      <c r="E5473" s="230">
        <v>5000</v>
      </c>
      <c r="F5473" s="218">
        <f t="shared" si="175"/>
        <v>50000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</row>
    <row r="5474" spans="1:26" ht="15.75" customHeight="1" x14ac:dyDescent="0.25">
      <c r="A5474" s="228">
        <v>44682</v>
      </c>
      <c r="B5474" s="228">
        <v>44682</v>
      </c>
      <c r="C5474" s="16" t="s">
        <v>1153</v>
      </c>
      <c r="D5474" s="16"/>
      <c r="E5474" s="230">
        <v>5000</v>
      </c>
      <c r="F5474" s="218">
        <f t="shared" si="175"/>
        <v>45000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</row>
    <row r="5475" spans="1:26" ht="15.75" customHeight="1" x14ac:dyDescent="0.25">
      <c r="A5475" s="228">
        <v>44713</v>
      </c>
      <c r="B5475" s="228">
        <v>44713</v>
      </c>
      <c r="C5475" s="16" t="s">
        <v>1153</v>
      </c>
      <c r="D5475" s="16"/>
      <c r="E5475" s="230">
        <v>5000</v>
      </c>
      <c r="F5475" s="218">
        <f t="shared" si="175"/>
        <v>40000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</row>
    <row r="5476" spans="1:26" ht="15.75" customHeight="1" x14ac:dyDescent="0.25">
      <c r="A5476" s="228">
        <v>44743</v>
      </c>
      <c r="B5476" s="228">
        <v>44743</v>
      </c>
      <c r="C5476" s="16" t="s">
        <v>1153</v>
      </c>
      <c r="D5476" s="16"/>
      <c r="E5476" s="230">
        <v>5000</v>
      </c>
      <c r="F5476" s="218">
        <f t="shared" si="175"/>
        <v>35000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</row>
    <row r="5477" spans="1:26" ht="15.75" customHeight="1" x14ac:dyDescent="0.25">
      <c r="A5477" s="250">
        <v>44774</v>
      </c>
      <c r="B5477" s="250">
        <v>44774</v>
      </c>
      <c r="C5477" s="16" t="s">
        <v>1153</v>
      </c>
      <c r="D5477" s="16"/>
      <c r="E5477" s="230">
        <v>5000</v>
      </c>
      <c r="F5477" s="218">
        <f t="shared" si="175"/>
        <v>30000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</row>
    <row r="5478" spans="1:26" ht="15.75" customHeight="1" x14ac:dyDescent="0.25">
      <c r="A5478" s="268">
        <v>45191</v>
      </c>
      <c r="B5478" s="269">
        <v>45191</v>
      </c>
      <c r="C5478" s="16" t="s">
        <v>1153</v>
      </c>
      <c r="D5478" s="16"/>
      <c r="E5478" s="230">
        <v>5000</v>
      </c>
      <c r="F5478" s="218">
        <f t="shared" si="175"/>
        <v>25000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</row>
    <row r="5479" spans="1:26" ht="15.75" customHeight="1" x14ac:dyDescent="0.25">
      <c r="A5479" s="268">
        <v>45221</v>
      </c>
      <c r="B5479" s="269">
        <v>45221</v>
      </c>
      <c r="C5479" s="16" t="s">
        <v>1153</v>
      </c>
      <c r="D5479" s="16"/>
      <c r="E5479" s="230">
        <v>5000</v>
      </c>
      <c r="F5479" s="218">
        <f t="shared" si="175"/>
        <v>20000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</row>
    <row r="5480" spans="1:26" ht="15.75" customHeight="1" x14ac:dyDescent="0.25">
      <c r="A5480" s="238">
        <v>44866</v>
      </c>
      <c r="B5480" s="238">
        <v>44866</v>
      </c>
      <c r="C5480" s="16" t="s">
        <v>1153</v>
      </c>
      <c r="D5480" s="16"/>
      <c r="E5480" s="230">
        <v>5000</v>
      </c>
      <c r="F5480" s="218">
        <f t="shared" si="175"/>
        <v>15000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</row>
    <row r="5481" spans="1:26" ht="15.75" customHeight="1" x14ac:dyDescent="0.25">
      <c r="A5481" s="238">
        <v>44896</v>
      </c>
      <c r="B5481" s="238">
        <v>44896</v>
      </c>
      <c r="C5481" s="16" t="s">
        <v>1153</v>
      </c>
      <c r="D5481" s="16"/>
      <c r="E5481" s="230">
        <v>5000</v>
      </c>
      <c r="F5481" s="218">
        <f t="shared" si="175"/>
        <v>10000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</row>
    <row r="5482" spans="1:26" ht="15.75" customHeight="1" x14ac:dyDescent="0.25">
      <c r="A5482" s="268"/>
      <c r="B5482" s="269"/>
      <c r="C5482" s="16"/>
      <c r="D5482" s="16"/>
      <c r="E5482" s="220"/>
      <c r="F5482" s="218">
        <f t="shared" si="175"/>
        <v>10000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</row>
    <row r="5483" spans="1:26" ht="15.75" customHeight="1" x14ac:dyDescent="0.25">
      <c r="A5483" s="268"/>
      <c r="B5483" s="269"/>
      <c r="C5483" s="16"/>
      <c r="D5483" s="16"/>
      <c r="E5483" s="220"/>
      <c r="F5483" s="218">
        <f t="shared" si="175"/>
        <v>10000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</row>
    <row r="5484" spans="1:26" ht="15.75" customHeight="1" x14ac:dyDescent="0.25">
      <c r="A5484" s="268"/>
      <c r="B5484" s="269"/>
      <c r="C5484" s="16"/>
      <c r="D5484" s="16"/>
      <c r="E5484" s="220"/>
      <c r="F5484" s="218">
        <f t="shared" si="175"/>
        <v>10000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</row>
    <row r="5485" spans="1:26" ht="15.75" customHeight="1" x14ac:dyDescent="0.25">
      <c r="A5485" s="268"/>
      <c r="B5485" s="269"/>
      <c r="C5485" s="16"/>
      <c r="D5485" s="16"/>
      <c r="E5485" s="220"/>
      <c r="F5485" s="218">
        <f t="shared" si="175"/>
        <v>10000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</row>
    <row r="5486" spans="1:26" ht="15.75" customHeight="1" x14ac:dyDescent="0.25">
      <c r="A5486" s="268"/>
      <c r="B5486" s="269"/>
      <c r="C5486" s="16"/>
      <c r="D5486" s="16"/>
      <c r="E5486" s="220"/>
      <c r="F5486" s="218">
        <f t="shared" si="175"/>
        <v>10000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</row>
    <row r="5487" spans="1:26" ht="15.75" customHeight="1" x14ac:dyDescent="0.25">
      <c r="A5487" s="268"/>
      <c r="B5487" s="269"/>
      <c r="C5487" s="16"/>
      <c r="D5487" s="16"/>
      <c r="E5487" s="220"/>
      <c r="F5487" s="218"/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</row>
    <row r="5488" spans="1:26" ht="15.75" customHeight="1" x14ac:dyDescent="0.25">
      <c r="A5488" s="268"/>
      <c r="B5488" s="269"/>
      <c r="C5488" s="16"/>
      <c r="D5488" s="16"/>
      <c r="E5488" s="220" t="s">
        <v>12</v>
      </c>
      <c r="F5488" s="218">
        <f>F5486</f>
        <v>10000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</row>
    <row r="5489" spans="1:26" ht="15.75" customHeight="1" x14ac:dyDescent="0.25">
      <c r="A5489" s="268"/>
      <c r="B5489" s="269"/>
      <c r="C5489" s="16"/>
      <c r="D5489" s="16"/>
      <c r="E5489" s="217"/>
      <c r="F5489" s="218"/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</row>
    <row r="5490" spans="1:26" ht="15.75" customHeight="1" x14ac:dyDescent="0.25">
      <c r="A5490" s="23"/>
      <c r="B5490" s="23"/>
      <c r="C5490" s="16"/>
      <c r="D5490" s="218"/>
      <c r="E5490" s="217"/>
      <c r="F5490" s="218"/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</row>
    <row r="5491" spans="1:26" ht="15.75" customHeight="1" x14ac:dyDescent="0.25">
      <c r="A5491" s="23"/>
      <c r="B5491" s="23"/>
      <c r="C5491" s="16"/>
      <c r="D5491" s="218" t="s">
        <v>1149</v>
      </c>
      <c r="E5491" s="217"/>
      <c r="F5491" s="218"/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</row>
    <row r="5492" spans="1:26" ht="15.75" customHeight="1" x14ac:dyDescent="0.25">
      <c r="A5492" s="23"/>
      <c r="B5492" s="23"/>
      <c r="C5492" s="218" t="s">
        <v>1146</v>
      </c>
      <c r="D5492" s="221" t="s">
        <v>552</v>
      </c>
      <c r="E5492" s="222"/>
      <c r="F5492" s="16"/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</row>
    <row r="5493" spans="1:26" ht="15.75" customHeight="1" x14ac:dyDescent="0.25">
      <c r="A5493" s="219" t="s">
        <v>1147</v>
      </c>
      <c r="B5493" s="219"/>
      <c r="C5493" s="337" t="s">
        <v>2160</v>
      </c>
      <c r="D5493" s="218" t="s">
        <v>1149</v>
      </c>
      <c r="E5493" s="222" t="s">
        <v>1353</v>
      </c>
      <c r="F5493" s="16"/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</row>
    <row r="5494" spans="1:26" ht="15.75" customHeight="1" x14ac:dyDescent="0.25">
      <c r="A5494" s="219" t="s">
        <v>549</v>
      </c>
      <c r="B5494" s="219" t="s">
        <v>550</v>
      </c>
      <c r="C5494" s="221" t="s">
        <v>551</v>
      </c>
      <c r="D5494" s="221" t="s">
        <v>552</v>
      </c>
      <c r="E5494" s="222" t="s">
        <v>553</v>
      </c>
      <c r="F5494" s="221" t="s">
        <v>554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</row>
    <row r="5495" spans="1:26" ht="15.75" customHeight="1" x14ac:dyDescent="0.25">
      <c r="A5495" s="231">
        <v>43831</v>
      </c>
      <c r="B5495" s="23"/>
      <c r="C5495" s="16" t="s">
        <v>766</v>
      </c>
      <c r="D5495" s="16"/>
      <c r="E5495" s="217"/>
      <c r="F5495" s="302">
        <v>0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</row>
    <row r="5496" spans="1:26" ht="15.75" customHeight="1" x14ac:dyDescent="0.25">
      <c r="A5496" s="241">
        <v>44655</v>
      </c>
      <c r="B5496" s="31" t="s">
        <v>593</v>
      </c>
      <c r="C5496" s="58" t="s">
        <v>862</v>
      </c>
      <c r="D5496" s="43">
        <v>120000</v>
      </c>
      <c r="E5496" s="217"/>
      <c r="F5496" s="218">
        <f t="shared" ref="F5496:F5502" si="176">F5495+D5496-E5496</f>
        <v>120000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</row>
    <row r="5497" spans="1:26" ht="15.75" customHeight="1" x14ac:dyDescent="0.25">
      <c r="A5497" s="241">
        <v>44655</v>
      </c>
      <c r="B5497" s="24" t="s">
        <v>511</v>
      </c>
      <c r="C5497" s="81" t="s">
        <v>863</v>
      </c>
      <c r="D5497" s="43"/>
      <c r="E5497" s="230">
        <v>100000</v>
      </c>
      <c r="F5497" s="218">
        <f t="shared" si="176"/>
        <v>20000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</row>
    <row r="5498" spans="1:26" ht="15.75" customHeight="1" x14ac:dyDescent="0.25">
      <c r="A5498" s="223">
        <v>44673</v>
      </c>
      <c r="B5498" s="260">
        <v>44673</v>
      </c>
      <c r="C5498" s="43" t="s">
        <v>2161</v>
      </c>
      <c r="D5498" s="43">
        <v>2000</v>
      </c>
      <c r="E5498" s="230"/>
      <c r="F5498" s="218">
        <f t="shared" si="176"/>
        <v>22000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</row>
    <row r="5499" spans="1:26" ht="15.75" customHeight="1" x14ac:dyDescent="0.25">
      <c r="A5499" s="338">
        <v>44673</v>
      </c>
      <c r="B5499" s="338">
        <v>44673</v>
      </c>
      <c r="C5499" s="301" t="s">
        <v>1153</v>
      </c>
      <c r="D5499" s="43"/>
      <c r="E5499" s="230">
        <v>4400</v>
      </c>
      <c r="F5499" s="218">
        <f t="shared" si="176"/>
        <v>17600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</row>
    <row r="5500" spans="1:26" ht="15.75" customHeight="1" x14ac:dyDescent="0.25">
      <c r="A5500" s="228">
        <v>44682</v>
      </c>
      <c r="B5500" s="228">
        <v>44682</v>
      </c>
      <c r="C5500" s="16" t="s">
        <v>1153</v>
      </c>
      <c r="D5500" s="43"/>
      <c r="E5500" s="224">
        <v>4400</v>
      </c>
      <c r="F5500" s="218">
        <f t="shared" si="176"/>
        <v>13200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</row>
    <row r="5501" spans="1:26" ht="15.75" customHeight="1" x14ac:dyDescent="0.25">
      <c r="A5501" s="228">
        <v>44713</v>
      </c>
      <c r="B5501" s="228">
        <v>44713</v>
      </c>
      <c r="C5501" s="16" t="s">
        <v>1153</v>
      </c>
      <c r="D5501" s="43"/>
      <c r="E5501" s="224">
        <v>4400</v>
      </c>
      <c r="F5501" s="218">
        <f t="shared" si="176"/>
        <v>8800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</row>
    <row r="5502" spans="1:26" ht="15.75" customHeight="1" x14ac:dyDescent="0.25">
      <c r="A5502" s="228">
        <v>44743</v>
      </c>
      <c r="B5502" s="228">
        <v>44743</v>
      </c>
      <c r="C5502" s="16" t="s">
        <v>1153</v>
      </c>
      <c r="D5502" s="16"/>
      <c r="E5502" s="224">
        <v>4400</v>
      </c>
      <c r="F5502" s="218">
        <f t="shared" si="176"/>
        <v>4400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</row>
    <row r="5503" spans="1:26" ht="15.75" customHeight="1" x14ac:dyDescent="0.25">
      <c r="A5503" s="250">
        <v>44774</v>
      </c>
      <c r="B5503" s="250">
        <v>44774</v>
      </c>
      <c r="C5503" s="16" t="s">
        <v>1153</v>
      </c>
      <c r="D5503" s="218"/>
      <c r="E5503" s="224">
        <v>4400</v>
      </c>
      <c r="F5503" s="218">
        <f t="shared" ref="F5503:F5514" si="177">F5502+D5501-E5503</f>
        <v>0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</row>
    <row r="5504" spans="1:26" ht="15.75" customHeight="1" x14ac:dyDescent="0.25">
      <c r="A5504" s="268">
        <v>45191</v>
      </c>
      <c r="B5504" s="269">
        <v>45191</v>
      </c>
      <c r="C5504" s="16" t="s">
        <v>1153</v>
      </c>
      <c r="D5504" s="221"/>
      <c r="E5504" s="230">
        <v>4400</v>
      </c>
      <c r="F5504" s="218">
        <f t="shared" si="177"/>
        <v>-4400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</row>
    <row r="5505" spans="1:26" ht="15.75" customHeight="1" x14ac:dyDescent="0.25">
      <c r="A5505" s="339"/>
      <c r="B5505" s="340"/>
      <c r="C5505" s="13"/>
      <c r="D5505" s="16"/>
      <c r="E5505" s="217"/>
      <c r="F5505" s="218">
        <f t="shared" si="177"/>
        <v>-4400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</row>
    <row r="5506" spans="1:26" ht="15.75" customHeight="1" x14ac:dyDescent="0.25">
      <c r="A5506" s="339"/>
      <c r="B5506" s="340"/>
      <c r="C5506" s="13"/>
      <c r="D5506" s="16"/>
      <c r="E5506" s="217"/>
      <c r="F5506" s="218">
        <f t="shared" si="177"/>
        <v>-4400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</row>
    <row r="5507" spans="1:26" ht="15.75" customHeight="1" x14ac:dyDescent="0.25">
      <c r="A5507" s="339"/>
      <c r="B5507" s="340"/>
      <c r="C5507" s="13"/>
      <c r="D5507" s="16"/>
      <c r="E5507" s="217"/>
      <c r="F5507" s="218">
        <f t="shared" si="177"/>
        <v>-4400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</row>
    <row r="5508" spans="1:26" ht="15.75" customHeight="1" x14ac:dyDescent="0.25">
      <c r="A5508" s="339"/>
      <c r="B5508" s="340"/>
      <c r="C5508" s="13"/>
      <c r="D5508" s="16"/>
      <c r="E5508" s="217"/>
      <c r="F5508" s="218">
        <f t="shared" si="177"/>
        <v>-4400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</row>
    <row r="5509" spans="1:26" ht="15.75" customHeight="1" x14ac:dyDescent="0.25">
      <c r="A5509" s="339"/>
      <c r="B5509" s="340"/>
      <c r="C5509" s="13"/>
      <c r="D5509" s="16"/>
      <c r="E5509" s="217"/>
      <c r="F5509" s="218">
        <f t="shared" si="177"/>
        <v>-4400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</row>
    <row r="5510" spans="1:26" ht="15.75" customHeight="1" x14ac:dyDescent="0.25">
      <c r="A5510" s="339"/>
      <c r="B5510" s="340"/>
      <c r="C5510" s="13"/>
      <c r="D5510" s="16"/>
      <c r="E5510" s="217"/>
      <c r="F5510" s="218">
        <f t="shared" si="177"/>
        <v>-4400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</row>
    <row r="5511" spans="1:26" ht="15.75" customHeight="1" x14ac:dyDescent="0.25">
      <c r="A5511" s="339"/>
      <c r="B5511" s="340"/>
      <c r="C5511" s="13"/>
      <c r="D5511" s="16"/>
      <c r="E5511" s="217"/>
      <c r="F5511" s="218">
        <f t="shared" si="177"/>
        <v>-4400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</row>
    <row r="5512" spans="1:26" ht="15.75" customHeight="1" x14ac:dyDescent="0.25">
      <c r="A5512" s="339"/>
      <c r="B5512" s="340"/>
      <c r="C5512" s="13"/>
      <c r="D5512" s="16"/>
      <c r="E5512" s="217"/>
      <c r="F5512" s="218">
        <f t="shared" si="177"/>
        <v>-4400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</row>
    <row r="5513" spans="1:26" ht="15.75" customHeight="1" x14ac:dyDescent="0.25">
      <c r="A5513" s="339"/>
      <c r="B5513" s="340"/>
      <c r="C5513" s="13"/>
      <c r="D5513" s="16"/>
      <c r="E5513" s="217"/>
      <c r="F5513" s="218">
        <f t="shared" si="177"/>
        <v>-4400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</row>
    <row r="5514" spans="1:26" ht="15.75" customHeight="1" x14ac:dyDescent="0.25">
      <c r="A5514" s="339"/>
      <c r="B5514" s="340"/>
      <c r="C5514" s="13"/>
      <c r="D5514" s="16"/>
      <c r="E5514" s="217"/>
      <c r="F5514" s="218">
        <f t="shared" si="177"/>
        <v>-4400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</row>
    <row r="5515" spans="1:26" ht="15.75" customHeight="1" x14ac:dyDescent="0.25">
      <c r="A5515" s="219"/>
      <c r="B5515" s="219"/>
      <c r="C5515" s="13"/>
      <c r="D5515" s="16"/>
      <c r="E5515" s="217"/>
      <c r="F5515" s="218">
        <f>F5504+D5503-E5515</f>
        <v>-4400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</row>
    <row r="5516" spans="1:26" ht="15.75" customHeight="1" x14ac:dyDescent="0.25">
      <c r="A5516" s="219"/>
      <c r="B5516" s="219"/>
      <c r="C5516" s="221"/>
      <c r="D5516" s="43"/>
      <c r="E5516" s="217"/>
      <c r="F5516" s="218">
        <f>F5515+D5504-E5516</f>
        <v>-4400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</row>
    <row r="5517" spans="1:26" ht="15.75" customHeight="1" x14ac:dyDescent="0.25">
      <c r="A5517" s="231"/>
      <c r="B5517" s="23"/>
      <c r="C5517" s="16"/>
      <c r="D5517" s="43"/>
      <c r="E5517" s="220" t="s">
        <v>12</v>
      </c>
      <c r="F5517" s="218">
        <f>F5516</f>
        <v>-4400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</row>
    <row r="5518" spans="1:26" ht="15.75" customHeight="1" x14ac:dyDescent="0.25">
      <c r="A5518" s="23"/>
      <c r="B5518" s="31"/>
      <c r="C5518" s="16"/>
      <c r="D5518" s="16"/>
      <c r="E5518" s="217"/>
      <c r="F5518" s="218"/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</row>
    <row r="5519" spans="1:26" ht="15.75" customHeight="1" x14ac:dyDescent="0.25">
      <c r="A5519" s="23"/>
      <c r="B5519" s="24"/>
      <c r="C5519" s="16"/>
      <c r="D5519" s="226"/>
      <c r="E5519" s="217"/>
      <c r="F5519" s="218"/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</row>
    <row r="5520" spans="1:26" ht="15.75" customHeight="1" x14ac:dyDescent="0.25">
      <c r="A5520" s="23"/>
      <c r="B5520" s="23"/>
      <c r="C5520" s="16"/>
      <c r="D5520" s="226"/>
      <c r="E5520" s="217"/>
      <c r="F5520" s="218"/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</row>
    <row r="5521" spans="1:26" ht="15.75" customHeight="1" x14ac:dyDescent="0.25">
      <c r="A5521" s="23"/>
      <c r="B5521" s="23"/>
      <c r="C5521" s="218" t="s">
        <v>1146</v>
      </c>
      <c r="D5521" s="226"/>
      <c r="E5521" s="217"/>
      <c r="F5521" s="16"/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</row>
    <row r="5522" spans="1:26" ht="15.75" customHeight="1" x14ac:dyDescent="0.25">
      <c r="A5522" s="219" t="s">
        <v>1147</v>
      </c>
      <c r="B5522" s="219"/>
      <c r="C5522" s="281" t="s">
        <v>463</v>
      </c>
      <c r="D5522" s="218" t="s">
        <v>1149</v>
      </c>
      <c r="E5522" s="222" t="s">
        <v>1353</v>
      </c>
      <c r="F5522" s="16"/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</row>
    <row r="5523" spans="1:26" ht="15.75" customHeight="1" x14ac:dyDescent="0.25">
      <c r="A5523" s="219" t="s">
        <v>549</v>
      </c>
      <c r="B5523" s="219" t="s">
        <v>550</v>
      </c>
      <c r="C5523" s="221" t="s">
        <v>551</v>
      </c>
      <c r="D5523" s="221" t="s">
        <v>552</v>
      </c>
      <c r="E5523" s="222" t="s">
        <v>553</v>
      </c>
      <c r="F5523" s="221" t="s">
        <v>554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</row>
    <row r="5524" spans="1:26" ht="15.75" customHeight="1" x14ac:dyDescent="0.25">
      <c r="A5524" s="231">
        <v>43831</v>
      </c>
      <c r="B5524" s="23"/>
      <c r="C5524" s="16" t="s">
        <v>766</v>
      </c>
      <c r="D5524" s="221"/>
      <c r="E5524" s="217"/>
      <c r="F5524" s="302">
        <v>0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</row>
    <row r="5525" spans="1:26" ht="15.75" customHeight="1" x14ac:dyDescent="0.25">
      <c r="A5525" s="44" t="s">
        <v>1801</v>
      </c>
      <c r="B5525" s="44" t="s">
        <v>596</v>
      </c>
      <c r="C5525" s="52" t="s">
        <v>995</v>
      </c>
      <c r="D5525" s="43">
        <v>200000</v>
      </c>
      <c r="E5525" s="217"/>
      <c r="F5525" s="218">
        <f t="shared" ref="F5525:F5545" si="178">F5524+D5525-E5525</f>
        <v>200000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</row>
    <row r="5526" spans="1:26" ht="15.75" customHeight="1" x14ac:dyDescent="0.25">
      <c r="A5526" s="23" t="s">
        <v>1801</v>
      </c>
      <c r="B5526" s="23" t="s">
        <v>761</v>
      </c>
      <c r="C5526" s="16" t="s">
        <v>2162</v>
      </c>
      <c r="D5526" s="43">
        <v>20000</v>
      </c>
      <c r="E5526" s="217"/>
      <c r="F5526" s="218">
        <f t="shared" si="178"/>
        <v>220000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</row>
    <row r="5527" spans="1:26" ht="15.75" customHeight="1" x14ac:dyDescent="0.25">
      <c r="A5527" s="223">
        <v>44583</v>
      </c>
      <c r="B5527" s="341" t="s">
        <v>1680</v>
      </c>
      <c r="C5527" s="16" t="s">
        <v>1153</v>
      </c>
      <c r="D5527" s="16"/>
      <c r="E5527" s="230">
        <v>50000</v>
      </c>
      <c r="F5527" s="218">
        <f t="shared" si="178"/>
        <v>170000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</row>
    <row r="5528" spans="1:26" ht="15.75" customHeight="1" x14ac:dyDescent="0.25">
      <c r="A5528" s="24" t="s">
        <v>1882</v>
      </c>
      <c r="B5528" s="341" t="s">
        <v>1680</v>
      </c>
      <c r="C5528" s="16" t="s">
        <v>1153</v>
      </c>
      <c r="D5528" s="16"/>
      <c r="E5528" s="230">
        <v>50000</v>
      </c>
      <c r="F5528" s="218">
        <f t="shared" si="178"/>
        <v>120000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</row>
    <row r="5529" spans="1:26" ht="15.75" customHeight="1" x14ac:dyDescent="0.25">
      <c r="A5529" s="24" t="s">
        <v>1883</v>
      </c>
      <c r="B5529" s="341" t="s">
        <v>1680</v>
      </c>
      <c r="C5529" s="16" t="s">
        <v>1153</v>
      </c>
      <c r="D5529" s="16"/>
      <c r="E5529" s="230">
        <v>50000</v>
      </c>
      <c r="F5529" s="218">
        <f t="shared" si="178"/>
        <v>70000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</row>
    <row r="5530" spans="1:26" ht="15.75" customHeight="1" x14ac:dyDescent="0.25">
      <c r="A5530" s="24" t="s">
        <v>2163</v>
      </c>
      <c r="B5530" s="341" t="s">
        <v>1680</v>
      </c>
      <c r="C5530" s="16" t="s">
        <v>1153</v>
      </c>
      <c r="D5530" s="16"/>
      <c r="E5530" s="230">
        <v>50000</v>
      </c>
      <c r="F5530" s="218">
        <f t="shared" si="178"/>
        <v>20000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</row>
    <row r="5531" spans="1:26" ht="15.75" customHeight="1" x14ac:dyDescent="0.25">
      <c r="A5531" s="40" t="s">
        <v>949</v>
      </c>
      <c r="B5531" s="40" t="s">
        <v>596</v>
      </c>
      <c r="C5531" s="64" t="s">
        <v>951</v>
      </c>
      <c r="D5531" s="43">
        <v>520000</v>
      </c>
      <c r="E5531" s="217"/>
      <c r="F5531" s="218">
        <f t="shared" si="178"/>
        <v>540000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</row>
    <row r="5532" spans="1:26" ht="15.75" customHeight="1" x14ac:dyDescent="0.25">
      <c r="A5532" s="40" t="s">
        <v>949</v>
      </c>
      <c r="B5532" s="40" t="s">
        <v>761</v>
      </c>
      <c r="C5532" s="64" t="s">
        <v>2164</v>
      </c>
      <c r="D5532" s="43">
        <v>52000</v>
      </c>
      <c r="E5532" s="217"/>
      <c r="F5532" s="218">
        <f t="shared" si="178"/>
        <v>592000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</row>
    <row r="5533" spans="1:26" ht="15.75" customHeight="1" x14ac:dyDescent="0.25">
      <c r="A5533" s="295">
        <v>44774</v>
      </c>
      <c r="B5533" s="296">
        <v>44774</v>
      </c>
      <c r="C5533" s="294" t="s">
        <v>1153</v>
      </c>
      <c r="D5533" s="221"/>
      <c r="E5533" s="280">
        <v>47666.66</v>
      </c>
      <c r="F5533" s="218">
        <f t="shared" si="178"/>
        <v>544333.34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</row>
    <row r="5534" spans="1:26" ht="15.75" customHeight="1" x14ac:dyDescent="0.25">
      <c r="A5534" s="24" t="s">
        <v>1676</v>
      </c>
      <c r="B5534" s="24" t="s">
        <v>1676</v>
      </c>
      <c r="C5534" s="294" t="s">
        <v>1153</v>
      </c>
      <c r="D5534" s="16"/>
      <c r="E5534" s="224">
        <v>47666.66</v>
      </c>
      <c r="F5534" s="218">
        <f t="shared" si="178"/>
        <v>496666.67999999993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</row>
    <row r="5535" spans="1:26" ht="15.75" customHeight="1" x14ac:dyDescent="0.25">
      <c r="A5535" s="238">
        <v>44835</v>
      </c>
      <c r="B5535" s="238">
        <v>44835</v>
      </c>
      <c r="C5535" s="294" t="s">
        <v>1153</v>
      </c>
      <c r="D5535" s="16"/>
      <c r="E5535" s="224">
        <v>47666.66</v>
      </c>
      <c r="F5535" s="218">
        <f t="shared" si="178"/>
        <v>449000.0199999999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</row>
    <row r="5536" spans="1:26" ht="15.75" customHeight="1" x14ac:dyDescent="0.25">
      <c r="A5536" s="238">
        <v>44866</v>
      </c>
      <c r="B5536" s="238">
        <v>44866</v>
      </c>
      <c r="C5536" s="294" t="s">
        <v>1153</v>
      </c>
      <c r="D5536" s="16"/>
      <c r="E5536" s="224">
        <v>47666.66</v>
      </c>
      <c r="F5536" s="218">
        <f t="shared" si="178"/>
        <v>401333.35999999987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</row>
    <row r="5537" spans="1:26" ht="15.75" customHeight="1" x14ac:dyDescent="0.25">
      <c r="A5537" s="238">
        <v>44896</v>
      </c>
      <c r="B5537" s="238">
        <v>44896</v>
      </c>
      <c r="C5537" s="294" t="s">
        <v>1153</v>
      </c>
      <c r="D5537" s="16"/>
      <c r="E5537" s="224">
        <v>47666.66</v>
      </c>
      <c r="F5537" s="218">
        <f t="shared" si="178"/>
        <v>353666.69999999984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</row>
    <row r="5538" spans="1:26" ht="15.75" customHeight="1" x14ac:dyDescent="0.25">
      <c r="A5538" s="219"/>
      <c r="B5538" s="219"/>
      <c r="C5538" s="221"/>
      <c r="D5538" s="16"/>
      <c r="E5538" s="217"/>
      <c r="F5538" s="218">
        <f t="shared" si="178"/>
        <v>353666.69999999984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</row>
    <row r="5539" spans="1:26" ht="15.75" customHeight="1" x14ac:dyDescent="0.25">
      <c r="A5539" s="219"/>
      <c r="B5539" s="219"/>
      <c r="C5539" s="221"/>
      <c r="D5539" s="16"/>
      <c r="E5539" s="217"/>
      <c r="F5539" s="218">
        <f t="shared" si="178"/>
        <v>353666.69999999984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</row>
    <row r="5540" spans="1:26" ht="15.75" customHeight="1" x14ac:dyDescent="0.25">
      <c r="A5540" s="219"/>
      <c r="B5540" s="219"/>
      <c r="C5540" s="221"/>
      <c r="D5540" s="16"/>
      <c r="E5540" s="217"/>
      <c r="F5540" s="218">
        <f t="shared" si="178"/>
        <v>353666.69999999984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</row>
    <row r="5541" spans="1:26" ht="15.75" customHeight="1" x14ac:dyDescent="0.25">
      <c r="A5541" s="219"/>
      <c r="B5541" s="219"/>
      <c r="C5541" s="221"/>
      <c r="D5541" s="16"/>
      <c r="E5541" s="217"/>
      <c r="F5541" s="218">
        <f t="shared" si="178"/>
        <v>353666.69999999984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</row>
    <row r="5542" spans="1:26" ht="15.75" customHeight="1" x14ac:dyDescent="0.25">
      <c r="A5542" s="219"/>
      <c r="B5542" s="219"/>
      <c r="C5542" s="221"/>
      <c r="D5542" s="16"/>
      <c r="E5542" s="217"/>
      <c r="F5542" s="218">
        <f t="shared" si="178"/>
        <v>353666.69999999984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</row>
    <row r="5543" spans="1:26" ht="15.75" customHeight="1" x14ac:dyDescent="0.25">
      <c r="A5543" s="219"/>
      <c r="B5543" s="219"/>
      <c r="C5543" s="221"/>
      <c r="D5543" s="16"/>
      <c r="E5543" s="217"/>
      <c r="F5543" s="218">
        <f t="shared" si="178"/>
        <v>353666.69999999984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</row>
    <row r="5544" spans="1:26" ht="15.75" customHeight="1" x14ac:dyDescent="0.25">
      <c r="A5544" s="219"/>
      <c r="B5544" s="219"/>
      <c r="C5544" s="221"/>
      <c r="D5544" s="16"/>
      <c r="E5544" s="217"/>
      <c r="F5544" s="218">
        <f t="shared" si="178"/>
        <v>353666.69999999984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</row>
    <row r="5545" spans="1:26" ht="15.75" customHeight="1" x14ac:dyDescent="0.25">
      <c r="A5545" s="219"/>
      <c r="B5545" s="219"/>
      <c r="C5545" s="221"/>
      <c r="D5545" s="16"/>
      <c r="E5545" s="217"/>
      <c r="F5545" s="218">
        <f t="shared" si="178"/>
        <v>353666.69999999984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</row>
    <row r="5546" spans="1:26" ht="15.75" customHeight="1" x14ac:dyDescent="0.25">
      <c r="A5546" s="231"/>
      <c r="B5546" s="23"/>
      <c r="C5546" s="16"/>
      <c r="D5546" s="16"/>
      <c r="E5546" s="220" t="s">
        <v>12</v>
      </c>
      <c r="F5546" s="218">
        <f>F5545</f>
        <v>353666.69999999984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</row>
    <row r="5547" spans="1:26" ht="15.75" customHeight="1" x14ac:dyDescent="0.25">
      <c r="A5547" s="23"/>
      <c r="B5547" s="23"/>
      <c r="C5547" s="16"/>
      <c r="D5547" s="16"/>
      <c r="E5547" s="217"/>
      <c r="F5547" s="218"/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</row>
    <row r="5548" spans="1:26" ht="15.75" customHeight="1" x14ac:dyDescent="0.25">
      <c r="A5548" s="23"/>
      <c r="B5548" s="23"/>
      <c r="C5548" s="218" t="s">
        <v>1146</v>
      </c>
      <c r="D5548" s="157"/>
      <c r="E5548" s="217"/>
      <c r="F5548" s="218"/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</row>
    <row r="5549" spans="1:26" ht="15.75" customHeight="1" x14ac:dyDescent="0.25">
      <c r="A5549" s="219" t="s">
        <v>1147</v>
      </c>
      <c r="B5549" s="219"/>
      <c r="C5549" s="190" t="s">
        <v>616</v>
      </c>
      <c r="D5549" s="218" t="s">
        <v>1149</v>
      </c>
      <c r="E5549" s="222" t="s">
        <v>1353</v>
      </c>
      <c r="F5549" s="218"/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</row>
    <row r="5550" spans="1:26" ht="15.75" customHeight="1" x14ac:dyDescent="0.25">
      <c r="A5550" s="219" t="s">
        <v>549</v>
      </c>
      <c r="B5550" s="219" t="s">
        <v>550</v>
      </c>
      <c r="C5550" s="221" t="s">
        <v>551</v>
      </c>
      <c r="D5550" s="221" t="s">
        <v>552</v>
      </c>
      <c r="E5550" s="222" t="s">
        <v>553</v>
      </c>
      <c r="F5550" s="218"/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</row>
    <row r="5551" spans="1:26" ht="15.75" customHeight="1" x14ac:dyDescent="0.25">
      <c r="A5551" s="263"/>
      <c r="B5551" s="263"/>
      <c r="C5551" s="58" t="s">
        <v>1887</v>
      </c>
      <c r="D5551" s="226"/>
      <c r="E5551" s="217"/>
      <c r="F5551" s="302">
        <v>0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</row>
    <row r="5552" spans="1:26" ht="15.75" customHeight="1" x14ac:dyDescent="0.25">
      <c r="A5552" s="127">
        <v>44686</v>
      </c>
      <c r="B5552" s="40" t="s">
        <v>593</v>
      </c>
      <c r="C5552" s="58" t="s">
        <v>616</v>
      </c>
      <c r="D5552" s="43">
        <v>240000</v>
      </c>
      <c r="E5552" s="217"/>
      <c r="F5552" s="218">
        <f t="shared" ref="F5552:F5564" si="179">F5551+D5552-E5552</f>
        <v>240000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</row>
    <row r="5553" spans="1:26" ht="15.75" customHeight="1" x14ac:dyDescent="0.25">
      <c r="A5553" s="24" t="s">
        <v>2165</v>
      </c>
      <c r="B5553" s="23" t="s">
        <v>761</v>
      </c>
      <c r="C5553" s="43" t="s">
        <v>2166</v>
      </c>
      <c r="D5553" s="43">
        <v>24000</v>
      </c>
      <c r="E5553" s="217"/>
      <c r="F5553" s="218">
        <f t="shared" si="179"/>
        <v>264000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</row>
    <row r="5554" spans="1:26" ht="15.75" customHeight="1" x14ac:dyDescent="0.25">
      <c r="A5554" s="127">
        <v>44686</v>
      </c>
      <c r="B5554" s="40" t="s">
        <v>593</v>
      </c>
      <c r="C5554" s="58" t="s">
        <v>616</v>
      </c>
      <c r="D5554" s="43">
        <v>300000</v>
      </c>
      <c r="E5554" s="217"/>
      <c r="F5554" s="218">
        <f t="shared" si="179"/>
        <v>564000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</row>
    <row r="5555" spans="1:26" ht="15.75" customHeight="1" x14ac:dyDescent="0.25">
      <c r="A5555" s="24" t="s">
        <v>2165</v>
      </c>
      <c r="B5555" s="23" t="s">
        <v>761</v>
      </c>
      <c r="C5555" s="43" t="s">
        <v>2166</v>
      </c>
      <c r="D5555" s="43">
        <v>30000</v>
      </c>
      <c r="E5555" s="217"/>
      <c r="F5555" s="218">
        <f t="shared" si="179"/>
        <v>594000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</row>
    <row r="5556" spans="1:26" ht="15.75" customHeight="1" x14ac:dyDescent="0.25">
      <c r="A5556" s="228">
        <v>44682</v>
      </c>
      <c r="B5556" s="228">
        <v>44682</v>
      </c>
      <c r="C5556" s="16" t="s">
        <v>1153</v>
      </c>
      <c r="D5556" s="16"/>
      <c r="E5556" s="224">
        <v>49500</v>
      </c>
      <c r="F5556" s="218">
        <f t="shared" si="179"/>
        <v>544500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</row>
    <row r="5557" spans="1:26" ht="15.75" customHeight="1" x14ac:dyDescent="0.25">
      <c r="A5557" s="228">
        <v>44713</v>
      </c>
      <c r="B5557" s="228">
        <v>44713</v>
      </c>
      <c r="C5557" s="16" t="s">
        <v>1153</v>
      </c>
      <c r="D5557" s="16"/>
      <c r="E5557" s="224">
        <v>49500</v>
      </c>
      <c r="F5557" s="218">
        <f t="shared" si="179"/>
        <v>495000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</row>
    <row r="5558" spans="1:26" ht="15.75" customHeight="1" x14ac:dyDescent="0.25">
      <c r="A5558" s="228">
        <v>44743</v>
      </c>
      <c r="B5558" s="228">
        <v>44743</v>
      </c>
      <c r="C5558" s="16" t="s">
        <v>1153</v>
      </c>
      <c r="D5558" s="16"/>
      <c r="E5558" s="224">
        <v>49500</v>
      </c>
      <c r="F5558" s="218">
        <f t="shared" si="179"/>
        <v>445500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</row>
    <row r="5559" spans="1:26" ht="15.75" customHeight="1" x14ac:dyDescent="0.25">
      <c r="A5559" s="250">
        <v>44774</v>
      </c>
      <c r="B5559" s="250">
        <v>44774</v>
      </c>
      <c r="C5559" s="16" t="s">
        <v>1153</v>
      </c>
      <c r="D5559" s="16"/>
      <c r="E5559" s="224">
        <v>49500</v>
      </c>
      <c r="F5559" s="218">
        <f t="shared" si="179"/>
        <v>396000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</row>
    <row r="5560" spans="1:26" ht="15.75" customHeight="1" x14ac:dyDescent="0.25">
      <c r="A5560" s="342">
        <v>45191</v>
      </c>
      <c r="B5560" s="343">
        <v>45191</v>
      </c>
      <c r="C5560" s="16" t="s">
        <v>1153</v>
      </c>
      <c r="D5560" s="16"/>
      <c r="E5560" s="224">
        <v>49500</v>
      </c>
      <c r="F5560" s="218">
        <f t="shared" si="179"/>
        <v>346500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</row>
    <row r="5561" spans="1:26" ht="15.75" customHeight="1" x14ac:dyDescent="0.25">
      <c r="A5561" s="342">
        <v>45221</v>
      </c>
      <c r="B5561" s="343">
        <v>45221</v>
      </c>
      <c r="C5561" s="16" t="s">
        <v>1153</v>
      </c>
      <c r="D5561" s="16"/>
      <c r="E5561" s="224">
        <v>49500</v>
      </c>
      <c r="F5561" s="218">
        <f t="shared" si="179"/>
        <v>297000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</row>
    <row r="5562" spans="1:26" ht="15.75" customHeight="1" x14ac:dyDescent="0.25">
      <c r="A5562" s="342">
        <v>45252</v>
      </c>
      <c r="B5562" s="343">
        <v>45252</v>
      </c>
      <c r="C5562" s="16" t="s">
        <v>1153</v>
      </c>
      <c r="D5562" s="16"/>
      <c r="E5562" s="224">
        <v>49500</v>
      </c>
      <c r="F5562" s="218">
        <f t="shared" si="179"/>
        <v>247500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</row>
    <row r="5563" spans="1:26" ht="15.75" customHeight="1" x14ac:dyDescent="0.25">
      <c r="A5563" s="342">
        <v>45282</v>
      </c>
      <c r="B5563" s="343">
        <v>45282</v>
      </c>
      <c r="C5563" s="16" t="s">
        <v>1153</v>
      </c>
      <c r="D5563" s="16"/>
      <c r="E5563" s="224">
        <v>49500</v>
      </c>
      <c r="F5563" s="218">
        <f t="shared" si="179"/>
        <v>198000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</row>
    <row r="5564" spans="1:26" ht="15.75" customHeight="1" x14ac:dyDescent="0.25">
      <c r="A5564" s="23"/>
      <c r="B5564" s="23"/>
      <c r="C5564" s="16"/>
      <c r="D5564" s="16"/>
      <c r="E5564" s="217"/>
      <c r="F5564" s="218">
        <f t="shared" si="179"/>
        <v>198000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</row>
    <row r="5565" spans="1:26" ht="15.75" customHeight="1" x14ac:dyDescent="0.25">
      <c r="A5565" s="23"/>
      <c r="B5565" s="23"/>
      <c r="C5565" s="16"/>
      <c r="D5565" s="16"/>
      <c r="E5565" s="220" t="s">
        <v>12</v>
      </c>
      <c r="F5565" s="344">
        <f>F5564</f>
        <v>198000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</row>
    <row r="5566" spans="1:26" ht="15.75" customHeight="1" x14ac:dyDescent="0.25">
      <c r="A5566" s="23"/>
      <c r="B5566" s="23"/>
      <c r="C5566" s="16"/>
      <c r="D5566" s="16"/>
      <c r="E5566" s="217"/>
      <c r="F5566" s="218"/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</row>
    <row r="5567" spans="1:26" ht="15.75" customHeight="1" x14ac:dyDescent="0.25">
      <c r="A5567" s="23"/>
      <c r="B5567" s="23"/>
      <c r="C5567" s="16"/>
      <c r="D5567" s="16"/>
      <c r="E5567" s="217"/>
      <c r="F5567" s="218"/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</row>
    <row r="5568" spans="1:26" ht="15.75" customHeight="1" x14ac:dyDescent="0.25">
      <c r="A5568" s="23"/>
      <c r="B5568" s="23"/>
      <c r="C5568" s="16"/>
      <c r="D5568" s="16"/>
      <c r="E5568" s="217"/>
      <c r="F5568" s="218"/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</row>
    <row r="5569" spans="1:26" ht="15.75" customHeight="1" x14ac:dyDescent="0.25">
      <c r="A5569" s="23"/>
      <c r="B5569" s="23"/>
      <c r="C5569" s="218" t="s">
        <v>1146</v>
      </c>
      <c r="D5569" s="157"/>
      <c r="E5569" s="217"/>
      <c r="F5569" s="218"/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</row>
    <row r="5570" spans="1:26" ht="15.75" customHeight="1" x14ac:dyDescent="0.25">
      <c r="A5570" s="219" t="s">
        <v>1147</v>
      </c>
      <c r="B5570" s="219"/>
      <c r="C5570" s="337" t="s">
        <v>465</v>
      </c>
      <c r="D5570" s="218" t="s">
        <v>1149</v>
      </c>
      <c r="E5570" s="222" t="s">
        <v>1353</v>
      </c>
      <c r="F5570" s="218"/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</row>
    <row r="5571" spans="1:26" ht="15.75" customHeight="1" x14ac:dyDescent="0.25">
      <c r="A5571" s="219" t="s">
        <v>549</v>
      </c>
      <c r="B5571" s="219" t="s">
        <v>550</v>
      </c>
      <c r="C5571" s="221" t="s">
        <v>551</v>
      </c>
      <c r="D5571" s="221" t="s">
        <v>552</v>
      </c>
      <c r="E5571" s="222" t="s">
        <v>553</v>
      </c>
      <c r="F5571" s="218"/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</row>
    <row r="5572" spans="1:26" ht="15.75" customHeight="1" x14ac:dyDescent="0.25">
      <c r="A5572" s="263"/>
      <c r="B5572" s="263"/>
      <c r="C5572" s="58" t="s">
        <v>1887</v>
      </c>
      <c r="D5572" s="226"/>
      <c r="E5572" s="217"/>
      <c r="F5572" s="302">
        <v>0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</row>
    <row r="5573" spans="1:26" ht="15.75" customHeight="1" x14ac:dyDescent="0.25">
      <c r="A5573" s="40" t="s">
        <v>677</v>
      </c>
      <c r="B5573" s="124" t="s">
        <v>593</v>
      </c>
      <c r="C5573" s="345" t="s">
        <v>465</v>
      </c>
      <c r="D5573" s="43">
        <v>40000</v>
      </c>
      <c r="E5573" s="217"/>
      <c r="F5573" s="218">
        <f t="shared" ref="F5573:F5585" si="180">F5572+D5573-E5573</f>
        <v>40000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</row>
    <row r="5574" spans="1:26" ht="15.75" customHeight="1" x14ac:dyDescent="0.25">
      <c r="A5574" s="40" t="s">
        <v>677</v>
      </c>
      <c r="B5574" s="24" t="s">
        <v>761</v>
      </c>
      <c r="C5574" s="346" t="s">
        <v>2167</v>
      </c>
      <c r="D5574" s="43">
        <v>2000</v>
      </c>
      <c r="E5574" s="217"/>
      <c r="F5574" s="218">
        <f t="shared" si="180"/>
        <v>42000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</row>
    <row r="5575" spans="1:26" ht="15.75" customHeight="1" x14ac:dyDescent="0.25">
      <c r="A5575" s="228">
        <v>44713</v>
      </c>
      <c r="B5575" s="228">
        <v>44713</v>
      </c>
      <c r="C5575" s="16" t="s">
        <v>1153</v>
      </c>
      <c r="D5575" s="43"/>
      <c r="E5575" s="224">
        <v>7333.33</v>
      </c>
      <c r="F5575" s="218">
        <f t="shared" si="180"/>
        <v>34666.67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</row>
    <row r="5576" spans="1:26" ht="15.75" customHeight="1" x14ac:dyDescent="0.25">
      <c r="A5576" s="228">
        <v>44743</v>
      </c>
      <c r="B5576" s="228">
        <v>44743</v>
      </c>
      <c r="C5576" s="16" t="s">
        <v>1153</v>
      </c>
      <c r="D5576" s="43"/>
      <c r="E5576" s="224">
        <v>7333.33</v>
      </c>
      <c r="F5576" s="218">
        <f t="shared" si="180"/>
        <v>27333.339999999997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</row>
    <row r="5577" spans="1:26" ht="15.75" customHeight="1" x14ac:dyDescent="0.25">
      <c r="A5577" s="250">
        <v>44774</v>
      </c>
      <c r="B5577" s="250">
        <v>44774</v>
      </c>
      <c r="C5577" s="16" t="s">
        <v>1153</v>
      </c>
      <c r="D5577" s="16"/>
      <c r="E5577" s="224">
        <v>7333.33</v>
      </c>
      <c r="F5577" s="218">
        <f t="shared" si="180"/>
        <v>20000.009999999995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</row>
    <row r="5578" spans="1:26" ht="15.75" customHeight="1" x14ac:dyDescent="0.25">
      <c r="A5578" s="58" t="s">
        <v>1292</v>
      </c>
      <c r="B5578" s="58" t="s">
        <v>1292</v>
      </c>
      <c r="C5578" s="16" t="s">
        <v>1153</v>
      </c>
      <c r="D5578" s="16"/>
      <c r="E5578" s="224">
        <v>7333.33</v>
      </c>
      <c r="F5578" s="218">
        <f t="shared" si="180"/>
        <v>12666.679999999995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</row>
    <row r="5579" spans="1:26" ht="15.75" customHeight="1" x14ac:dyDescent="0.25">
      <c r="A5579" s="238">
        <v>44835</v>
      </c>
      <c r="B5579" s="238">
        <v>44835</v>
      </c>
      <c r="C5579" s="16" t="s">
        <v>1153</v>
      </c>
      <c r="D5579" s="16"/>
      <c r="E5579" s="224">
        <v>7333.33</v>
      </c>
      <c r="F5579" s="218">
        <f t="shared" si="180"/>
        <v>5333.3499999999949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</row>
    <row r="5580" spans="1:26" ht="15.75" customHeight="1" x14ac:dyDescent="0.25">
      <c r="A5580" s="238">
        <v>44866</v>
      </c>
      <c r="B5580" s="238">
        <v>44866</v>
      </c>
      <c r="C5580" s="16" t="s">
        <v>1153</v>
      </c>
      <c r="D5580" s="16"/>
      <c r="E5580" s="224">
        <v>7333.33</v>
      </c>
      <c r="F5580" s="218">
        <f t="shared" si="180"/>
        <v>-1999.980000000005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</row>
    <row r="5581" spans="1:26" ht="15.75" customHeight="1" x14ac:dyDescent="0.25">
      <c r="A5581" s="238">
        <v>44896</v>
      </c>
      <c r="B5581" s="238">
        <v>44896</v>
      </c>
      <c r="C5581" s="16" t="s">
        <v>1153</v>
      </c>
      <c r="D5581" s="16"/>
      <c r="E5581" s="224">
        <v>7333.33</v>
      </c>
      <c r="F5581" s="218">
        <f t="shared" si="180"/>
        <v>-9333.3100000000049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</row>
    <row r="5582" spans="1:26" ht="15.75" customHeight="1" x14ac:dyDescent="0.25">
      <c r="A5582" s="23"/>
      <c r="B5582" s="23"/>
      <c r="C5582" s="58" t="s">
        <v>2168</v>
      </c>
      <c r="D5582" s="16"/>
      <c r="E5582" s="217"/>
      <c r="F5582" s="218">
        <f t="shared" si="180"/>
        <v>-9333.3100000000049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</row>
    <row r="5583" spans="1:26" ht="15.75" customHeight="1" x14ac:dyDescent="0.25">
      <c r="A5583" s="23"/>
      <c r="B5583" s="23"/>
      <c r="C5583" s="16"/>
      <c r="D5583" s="16"/>
      <c r="E5583" s="217"/>
      <c r="F5583" s="218">
        <f t="shared" si="180"/>
        <v>-9333.3100000000049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</row>
    <row r="5584" spans="1:26" ht="15.75" customHeight="1" x14ac:dyDescent="0.25">
      <c r="A5584" s="23"/>
      <c r="B5584" s="23"/>
      <c r="C5584" s="16"/>
      <c r="D5584" s="16"/>
      <c r="E5584" s="217"/>
      <c r="F5584" s="218">
        <f t="shared" si="180"/>
        <v>-9333.3100000000049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</row>
    <row r="5585" spans="1:26" ht="15.75" customHeight="1" x14ac:dyDescent="0.25">
      <c r="A5585" s="23"/>
      <c r="B5585" s="23"/>
      <c r="C5585" s="16"/>
      <c r="D5585" s="16"/>
      <c r="E5585" s="217"/>
      <c r="F5585" s="218">
        <f t="shared" si="180"/>
        <v>-9333.3100000000049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</row>
    <row r="5586" spans="1:26" ht="15.75" customHeight="1" x14ac:dyDescent="0.25">
      <c r="A5586" s="23"/>
      <c r="B5586" s="23"/>
      <c r="C5586" s="16"/>
      <c r="D5586" s="16"/>
      <c r="E5586" s="220" t="s">
        <v>12</v>
      </c>
      <c r="F5586" s="344">
        <f>F5585</f>
        <v>-9333.3100000000049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</row>
    <row r="5587" spans="1:26" ht="15.75" customHeight="1" x14ac:dyDescent="0.25">
      <c r="A5587" s="23"/>
      <c r="B5587" s="23"/>
      <c r="C5587" s="16"/>
      <c r="D5587" s="16"/>
      <c r="E5587" s="217"/>
      <c r="F5587" s="218"/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</row>
    <row r="5588" spans="1:26" ht="15.75" customHeight="1" x14ac:dyDescent="0.25">
      <c r="A5588" s="23"/>
      <c r="B5588" s="23"/>
      <c r="C5588" s="16"/>
      <c r="D5588" s="16"/>
      <c r="E5588" s="217"/>
      <c r="F5588" s="218"/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</row>
    <row r="5589" spans="1:26" ht="15.75" customHeight="1" x14ac:dyDescent="0.25">
      <c r="A5589" s="23"/>
      <c r="B5589" s="23"/>
      <c r="C5589" s="218" t="s">
        <v>1146</v>
      </c>
      <c r="D5589" s="157"/>
      <c r="E5589" s="217"/>
      <c r="F5589" s="218"/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</row>
    <row r="5590" spans="1:26" ht="15.75" customHeight="1" x14ac:dyDescent="0.25">
      <c r="A5590" s="219" t="s">
        <v>1147</v>
      </c>
      <c r="B5590" s="219"/>
      <c r="C5590" s="219" t="s">
        <v>396</v>
      </c>
      <c r="D5590" s="218" t="s">
        <v>1149</v>
      </c>
      <c r="E5590" s="222" t="s">
        <v>1353</v>
      </c>
      <c r="F5590" s="218"/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</row>
    <row r="5591" spans="1:26" ht="15.75" customHeight="1" x14ac:dyDescent="0.25">
      <c r="A5591" s="219" t="s">
        <v>549</v>
      </c>
      <c r="B5591" s="219" t="s">
        <v>550</v>
      </c>
      <c r="C5591" s="221" t="s">
        <v>551</v>
      </c>
      <c r="D5591" s="221" t="s">
        <v>552</v>
      </c>
      <c r="E5591" s="222" t="s">
        <v>553</v>
      </c>
      <c r="F5591" s="218"/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</row>
    <row r="5592" spans="1:26" ht="15.75" customHeight="1" x14ac:dyDescent="0.25">
      <c r="A5592" s="23"/>
      <c r="B5592" s="23"/>
      <c r="C5592" s="58" t="s">
        <v>1887</v>
      </c>
      <c r="D5592" s="16"/>
      <c r="E5592" s="217"/>
      <c r="F5592" s="302">
        <v>0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</row>
    <row r="5593" spans="1:26" ht="15.75" customHeight="1" x14ac:dyDescent="0.25">
      <c r="A5593" s="248">
        <v>44718</v>
      </c>
      <c r="B5593" s="40" t="s">
        <v>593</v>
      </c>
      <c r="C5593" s="64" t="s">
        <v>728</v>
      </c>
      <c r="D5593" s="43">
        <v>240000</v>
      </c>
      <c r="E5593" s="217"/>
      <c r="F5593" s="218">
        <f t="shared" ref="F5593:F5607" si="181">F5592+D5593-E5593</f>
        <v>240000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</row>
    <row r="5594" spans="1:26" ht="15.75" customHeight="1" x14ac:dyDescent="0.25">
      <c r="A5594" s="248">
        <v>44718</v>
      </c>
      <c r="B5594" s="24" t="s">
        <v>761</v>
      </c>
      <c r="C5594" s="64" t="s">
        <v>2169</v>
      </c>
      <c r="D5594" s="43">
        <v>24000</v>
      </c>
      <c r="E5594" s="217"/>
      <c r="F5594" s="218">
        <f t="shared" si="181"/>
        <v>264000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</row>
    <row r="5595" spans="1:26" ht="15.75" customHeight="1" x14ac:dyDescent="0.25">
      <c r="A5595" s="228">
        <v>44713</v>
      </c>
      <c r="B5595" s="228">
        <v>44713</v>
      </c>
      <c r="C5595" s="16" t="s">
        <v>1153</v>
      </c>
      <c r="D5595" s="16"/>
      <c r="E5595" s="224">
        <v>26400</v>
      </c>
      <c r="F5595" s="218">
        <f t="shared" si="181"/>
        <v>237600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</row>
    <row r="5596" spans="1:26" ht="15.75" customHeight="1" x14ac:dyDescent="0.25">
      <c r="A5596" s="228">
        <v>44743</v>
      </c>
      <c r="B5596" s="228">
        <v>44743</v>
      </c>
      <c r="C5596" s="16" t="s">
        <v>1153</v>
      </c>
      <c r="D5596" s="16"/>
      <c r="E5596" s="224">
        <v>26400</v>
      </c>
      <c r="F5596" s="218">
        <f t="shared" si="181"/>
        <v>211200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</row>
    <row r="5597" spans="1:26" ht="15.75" customHeight="1" x14ac:dyDescent="0.25">
      <c r="A5597" s="241">
        <v>44691</v>
      </c>
      <c r="B5597" s="23" t="s">
        <v>761</v>
      </c>
      <c r="C5597" s="16" t="s">
        <v>1680</v>
      </c>
      <c r="D5597" s="16"/>
      <c r="E5597" s="230">
        <v>211200</v>
      </c>
      <c r="F5597" s="218">
        <f t="shared" si="181"/>
        <v>0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</row>
    <row r="5598" spans="1:26" ht="15.75" customHeight="1" x14ac:dyDescent="0.25">
      <c r="A5598" s="270">
        <v>44722</v>
      </c>
      <c r="B5598" s="64" t="s">
        <v>596</v>
      </c>
      <c r="C5598" s="64" t="s">
        <v>728</v>
      </c>
      <c r="D5598" s="43">
        <v>150000</v>
      </c>
      <c r="E5598" s="217"/>
      <c r="F5598" s="218">
        <f t="shared" si="181"/>
        <v>150000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</row>
    <row r="5599" spans="1:26" ht="15.75" customHeight="1" x14ac:dyDescent="0.25">
      <c r="A5599" s="270">
        <v>44722</v>
      </c>
      <c r="B5599" s="24" t="s">
        <v>761</v>
      </c>
      <c r="C5599" s="64" t="s">
        <v>2169</v>
      </c>
      <c r="D5599" s="43">
        <v>15000</v>
      </c>
      <c r="E5599" s="217"/>
      <c r="F5599" s="218">
        <f t="shared" si="181"/>
        <v>165000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</row>
    <row r="5600" spans="1:26" ht="15.75" customHeight="1" x14ac:dyDescent="0.25">
      <c r="A5600" s="268">
        <v>45221</v>
      </c>
      <c r="B5600" s="269">
        <v>45221</v>
      </c>
      <c r="C5600" s="16" t="s">
        <v>1153</v>
      </c>
      <c r="D5600" s="16"/>
      <c r="E5600" s="224">
        <v>13750</v>
      </c>
      <c r="F5600" s="218">
        <f t="shared" si="181"/>
        <v>151250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</row>
    <row r="5601" spans="1:26" ht="15.75" customHeight="1" x14ac:dyDescent="0.25">
      <c r="A5601" s="268">
        <v>45252</v>
      </c>
      <c r="B5601" s="269">
        <v>45252</v>
      </c>
      <c r="C5601" s="16" t="s">
        <v>1153</v>
      </c>
      <c r="D5601" s="16"/>
      <c r="E5601" s="224">
        <v>13750</v>
      </c>
      <c r="F5601" s="218">
        <f t="shared" si="181"/>
        <v>137500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</row>
    <row r="5602" spans="1:26" ht="15.75" customHeight="1" x14ac:dyDescent="0.25">
      <c r="A5602" s="268">
        <v>45282</v>
      </c>
      <c r="B5602" s="269">
        <v>45282</v>
      </c>
      <c r="C5602" s="16" t="s">
        <v>1153</v>
      </c>
      <c r="D5602" s="16"/>
      <c r="E5602" s="224">
        <v>13750</v>
      </c>
      <c r="F5602" s="218">
        <f t="shared" si="181"/>
        <v>123750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</row>
    <row r="5603" spans="1:26" ht="15.75" customHeight="1" x14ac:dyDescent="0.25">
      <c r="A5603" s="23"/>
      <c r="B5603" s="23"/>
      <c r="C5603" s="16"/>
      <c r="D5603" s="16"/>
      <c r="E5603" s="217"/>
      <c r="F5603" s="218">
        <f t="shared" si="181"/>
        <v>123750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</row>
    <row r="5604" spans="1:26" ht="15.75" customHeight="1" x14ac:dyDescent="0.25">
      <c r="A5604" s="23"/>
      <c r="B5604" s="23"/>
      <c r="C5604" s="16"/>
      <c r="D5604" s="16"/>
      <c r="E5604" s="217"/>
      <c r="F5604" s="218">
        <f t="shared" si="181"/>
        <v>123750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</row>
    <row r="5605" spans="1:26" ht="15.75" customHeight="1" x14ac:dyDescent="0.25">
      <c r="A5605" s="23"/>
      <c r="B5605" s="23"/>
      <c r="C5605" s="16"/>
      <c r="D5605" s="16"/>
      <c r="E5605" s="217"/>
      <c r="F5605" s="218">
        <f t="shared" si="181"/>
        <v>123750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</row>
    <row r="5606" spans="1:26" ht="15.75" customHeight="1" x14ac:dyDescent="0.25">
      <c r="A5606" s="23"/>
      <c r="B5606" s="23"/>
      <c r="C5606" s="16"/>
      <c r="D5606" s="16"/>
      <c r="E5606" s="217"/>
      <c r="F5606" s="218">
        <f t="shared" si="181"/>
        <v>123750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</row>
    <row r="5607" spans="1:26" ht="15.75" customHeight="1" x14ac:dyDescent="0.25">
      <c r="A5607" s="23"/>
      <c r="B5607" s="23"/>
      <c r="C5607" s="16"/>
      <c r="D5607" s="16"/>
      <c r="E5607" s="217"/>
      <c r="F5607" s="218">
        <f t="shared" si="181"/>
        <v>123750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</row>
    <row r="5608" spans="1:26" ht="15.75" customHeight="1" x14ac:dyDescent="0.25">
      <c r="A5608" s="23"/>
      <c r="B5608" s="23"/>
      <c r="C5608" s="16"/>
      <c r="D5608" s="16"/>
      <c r="E5608" s="220" t="s">
        <v>12</v>
      </c>
      <c r="F5608" s="344">
        <f>F5607</f>
        <v>123750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</row>
    <row r="5609" spans="1:26" ht="15.75" customHeight="1" x14ac:dyDescent="0.25">
      <c r="A5609" s="23"/>
      <c r="B5609" s="23"/>
      <c r="C5609" s="16"/>
      <c r="D5609" s="16"/>
      <c r="E5609" s="217"/>
      <c r="F5609" s="218"/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</row>
    <row r="5610" spans="1:26" ht="15.75" customHeight="1" x14ac:dyDescent="0.25">
      <c r="A5610" s="23"/>
      <c r="B5610" s="23"/>
      <c r="C5610" s="16"/>
      <c r="D5610" s="16"/>
      <c r="E5610" s="217"/>
      <c r="F5610" s="218"/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</row>
    <row r="5611" spans="1:26" ht="15.75" customHeight="1" x14ac:dyDescent="0.25">
      <c r="A5611" s="23"/>
      <c r="B5611" s="23"/>
      <c r="C5611" s="218" t="s">
        <v>1146</v>
      </c>
      <c r="D5611" s="157"/>
      <c r="E5611" s="217"/>
      <c r="F5611" s="218"/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</row>
    <row r="5612" spans="1:26" ht="15.75" customHeight="1" x14ac:dyDescent="0.25">
      <c r="A5612" s="219" t="s">
        <v>1147</v>
      </c>
      <c r="B5612" s="219"/>
      <c r="C5612" s="118" t="s">
        <v>927</v>
      </c>
      <c r="D5612" s="218" t="s">
        <v>1149</v>
      </c>
      <c r="E5612" s="222" t="s">
        <v>1353</v>
      </c>
      <c r="F5612" s="218"/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</row>
    <row r="5613" spans="1:26" ht="15.75" customHeight="1" x14ac:dyDescent="0.25">
      <c r="A5613" s="219" t="s">
        <v>549</v>
      </c>
      <c r="B5613" s="219" t="s">
        <v>550</v>
      </c>
      <c r="C5613" s="221" t="s">
        <v>551</v>
      </c>
      <c r="D5613" s="221" t="s">
        <v>552</v>
      </c>
      <c r="E5613" s="222" t="s">
        <v>553</v>
      </c>
      <c r="F5613" s="218"/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</row>
    <row r="5614" spans="1:26" ht="15.75" customHeight="1" x14ac:dyDescent="0.25">
      <c r="A5614" s="23"/>
      <c r="B5614" s="23"/>
      <c r="C5614" s="58" t="s">
        <v>2170</v>
      </c>
      <c r="D5614" s="16"/>
      <c r="E5614" s="217"/>
      <c r="F5614" s="302">
        <v>0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</row>
    <row r="5615" spans="1:26" ht="15.75" customHeight="1" x14ac:dyDescent="0.25">
      <c r="A5615" s="248">
        <v>44718</v>
      </c>
      <c r="B5615" s="124" t="s">
        <v>593</v>
      </c>
      <c r="C5615" s="64" t="s">
        <v>927</v>
      </c>
      <c r="D5615" s="43">
        <v>200000</v>
      </c>
      <c r="E5615" s="217"/>
      <c r="F5615" s="218">
        <f t="shared" ref="F5615:F5629" si="182">F5614+D5615-E5615</f>
        <v>200000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</row>
    <row r="5616" spans="1:26" ht="15.75" customHeight="1" x14ac:dyDescent="0.25">
      <c r="A5616" s="125">
        <v>44718</v>
      </c>
      <c r="B5616" s="24" t="s">
        <v>761</v>
      </c>
      <c r="C5616" s="58" t="s">
        <v>2171</v>
      </c>
      <c r="D5616" s="43">
        <v>20000</v>
      </c>
      <c r="E5616" s="217"/>
      <c r="F5616" s="218">
        <f t="shared" si="182"/>
        <v>220000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</row>
    <row r="5617" spans="1:26" ht="15.75" customHeight="1" x14ac:dyDescent="0.25">
      <c r="A5617" s="228">
        <v>44713</v>
      </c>
      <c r="B5617" s="228">
        <v>44713</v>
      </c>
      <c r="C5617" s="16" t="s">
        <v>1153</v>
      </c>
      <c r="D5617" s="16"/>
      <c r="E5617" s="224">
        <v>18333.330000000002</v>
      </c>
      <c r="F5617" s="218">
        <f t="shared" si="182"/>
        <v>201666.66999999998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</row>
    <row r="5618" spans="1:26" ht="15.75" customHeight="1" x14ac:dyDescent="0.25">
      <c r="A5618" s="228">
        <v>44743</v>
      </c>
      <c r="B5618" s="228">
        <v>44743</v>
      </c>
      <c r="C5618" s="16" t="s">
        <v>1153</v>
      </c>
      <c r="D5618" s="16"/>
      <c r="E5618" s="224">
        <v>18333.330000000002</v>
      </c>
      <c r="F5618" s="218">
        <f t="shared" si="182"/>
        <v>183333.33999999997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</row>
    <row r="5619" spans="1:26" ht="15.75" customHeight="1" x14ac:dyDescent="0.25">
      <c r="A5619" s="250">
        <v>44774</v>
      </c>
      <c r="B5619" s="250">
        <v>44774</v>
      </c>
      <c r="C5619" s="16" t="s">
        <v>1153</v>
      </c>
      <c r="D5619" s="16"/>
      <c r="E5619" s="224">
        <v>18333.330000000002</v>
      </c>
      <c r="F5619" s="218">
        <f t="shared" si="182"/>
        <v>165000.00999999995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</row>
    <row r="5620" spans="1:26" ht="15.75" customHeight="1" x14ac:dyDescent="0.25">
      <c r="A5620" s="268">
        <v>45191</v>
      </c>
      <c r="B5620" s="269">
        <v>45191</v>
      </c>
      <c r="C5620" s="16" t="s">
        <v>1153</v>
      </c>
      <c r="D5620" s="16"/>
      <c r="E5620" s="230">
        <v>18333.330000000002</v>
      </c>
      <c r="F5620" s="218">
        <f t="shared" si="182"/>
        <v>146666.67999999993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</row>
    <row r="5621" spans="1:26" ht="15.75" customHeight="1" x14ac:dyDescent="0.25">
      <c r="A5621" s="268">
        <v>45221</v>
      </c>
      <c r="B5621" s="269">
        <v>45221</v>
      </c>
      <c r="C5621" s="16" t="s">
        <v>1153</v>
      </c>
      <c r="D5621" s="16"/>
      <c r="E5621" s="230">
        <v>18333.330000000002</v>
      </c>
      <c r="F5621" s="218">
        <f t="shared" si="182"/>
        <v>128333.34999999993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</row>
    <row r="5622" spans="1:26" ht="15.75" customHeight="1" x14ac:dyDescent="0.25">
      <c r="A5622" s="268">
        <v>45252</v>
      </c>
      <c r="B5622" s="269">
        <v>45252</v>
      </c>
      <c r="C5622" s="16" t="s">
        <v>1153</v>
      </c>
      <c r="D5622" s="16"/>
      <c r="E5622" s="230">
        <v>18333.330000000002</v>
      </c>
      <c r="F5622" s="218">
        <f t="shared" si="182"/>
        <v>110000.01999999993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</row>
    <row r="5623" spans="1:26" ht="15.75" customHeight="1" x14ac:dyDescent="0.25">
      <c r="A5623" s="268">
        <v>45282</v>
      </c>
      <c r="B5623" s="269">
        <v>45282</v>
      </c>
      <c r="C5623" s="16" t="s">
        <v>1153</v>
      </c>
      <c r="D5623" s="16"/>
      <c r="E5623" s="230">
        <v>18333.330000000002</v>
      </c>
      <c r="F5623" s="218">
        <f t="shared" si="182"/>
        <v>91666.68999999993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</row>
    <row r="5624" spans="1:26" ht="15.75" customHeight="1" x14ac:dyDescent="0.25">
      <c r="A5624" s="23"/>
      <c r="B5624" s="23"/>
      <c r="C5624" s="58"/>
      <c r="D5624" s="16"/>
      <c r="E5624" s="217"/>
      <c r="F5624" s="218">
        <f t="shared" si="182"/>
        <v>91666.68999999993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</row>
    <row r="5625" spans="1:26" ht="15.75" customHeight="1" x14ac:dyDescent="0.25">
      <c r="A5625" s="23"/>
      <c r="B5625" s="23"/>
      <c r="C5625" s="58"/>
      <c r="D5625" s="16"/>
      <c r="E5625" s="217"/>
      <c r="F5625" s="218">
        <f t="shared" si="182"/>
        <v>91666.68999999993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</row>
    <row r="5626" spans="1:26" ht="15.75" customHeight="1" x14ac:dyDescent="0.25">
      <c r="A5626" s="23"/>
      <c r="B5626" s="23"/>
      <c r="C5626" s="58"/>
      <c r="D5626" s="16"/>
      <c r="E5626" s="217"/>
      <c r="F5626" s="218">
        <f t="shared" si="182"/>
        <v>91666.68999999993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</row>
    <row r="5627" spans="1:26" ht="15.75" customHeight="1" x14ac:dyDescent="0.25">
      <c r="A5627" s="23"/>
      <c r="B5627" s="23"/>
      <c r="C5627" s="58"/>
      <c r="D5627" s="16"/>
      <c r="E5627" s="217"/>
      <c r="F5627" s="218">
        <f t="shared" si="182"/>
        <v>91666.68999999993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</row>
    <row r="5628" spans="1:26" ht="15.75" customHeight="1" x14ac:dyDescent="0.25">
      <c r="A5628" s="23"/>
      <c r="B5628" s="23"/>
      <c r="C5628" s="58"/>
      <c r="D5628" s="16"/>
      <c r="E5628" s="217"/>
      <c r="F5628" s="218">
        <f t="shared" si="182"/>
        <v>91666.68999999993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</row>
    <row r="5629" spans="1:26" ht="15.75" customHeight="1" x14ac:dyDescent="0.25">
      <c r="A5629" s="23"/>
      <c r="B5629" s="23"/>
      <c r="C5629" s="58"/>
      <c r="D5629" s="16"/>
      <c r="E5629" s="217"/>
      <c r="F5629" s="218">
        <f t="shared" si="182"/>
        <v>91666.68999999993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</row>
    <row r="5630" spans="1:26" ht="15.75" customHeight="1" x14ac:dyDescent="0.25">
      <c r="A5630" s="23"/>
      <c r="B5630" s="23"/>
      <c r="C5630" s="58"/>
      <c r="D5630" s="16"/>
      <c r="E5630" s="220" t="s">
        <v>12</v>
      </c>
      <c r="F5630" s="274">
        <f>F5629</f>
        <v>91666.68999999993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</row>
    <row r="5631" spans="1:26" ht="15.75" customHeight="1" x14ac:dyDescent="0.25">
      <c r="A5631" s="23"/>
      <c r="B5631" s="23"/>
      <c r="C5631" s="58"/>
      <c r="D5631" s="16"/>
      <c r="E5631" s="217"/>
      <c r="F5631" s="218"/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</row>
    <row r="5632" spans="1:26" ht="15.75" customHeight="1" x14ac:dyDescent="0.25">
      <c r="A5632" s="23"/>
      <c r="B5632" s="23"/>
      <c r="C5632" s="58"/>
      <c r="D5632" s="16"/>
      <c r="E5632" s="217"/>
      <c r="F5632" s="218"/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</row>
    <row r="5633" spans="1:26" ht="15.75" customHeight="1" x14ac:dyDescent="0.25">
      <c r="A5633" s="23"/>
      <c r="B5633" s="23"/>
      <c r="C5633" s="218" t="s">
        <v>1146</v>
      </c>
      <c r="D5633" s="157"/>
      <c r="E5633" s="217"/>
      <c r="F5633" s="218"/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</row>
    <row r="5634" spans="1:26" ht="15.75" customHeight="1" x14ac:dyDescent="0.25">
      <c r="A5634" s="219" t="s">
        <v>1147</v>
      </c>
      <c r="B5634" s="219"/>
      <c r="C5634" s="347" t="s">
        <v>402</v>
      </c>
      <c r="D5634" s="218" t="s">
        <v>1149</v>
      </c>
      <c r="E5634" s="222" t="s">
        <v>1353</v>
      </c>
      <c r="F5634" s="218"/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</row>
    <row r="5635" spans="1:26" ht="15.75" customHeight="1" x14ac:dyDescent="0.25">
      <c r="A5635" s="219" t="s">
        <v>549</v>
      </c>
      <c r="B5635" s="219" t="s">
        <v>550</v>
      </c>
      <c r="C5635" s="221" t="s">
        <v>551</v>
      </c>
      <c r="D5635" s="221" t="s">
        <v>552</v>
      </c>
      <c r="E5635" s="222" t="s">
        <v>553</v>
      </c>
      <c r="F5635" s="218"/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</row>
    <row r="5636" spans="1:26" ht="15.75" customHeight="1" x14ac:dyDescent="0.25">
      <c r="A5636" s="23"/>
      <c r="B5636" s="23"/>
      <c r="C5636" s="58" t="s">
        <v>2170</v>
      </c>
      <c r="D5636" s="16"/>
      <c r="E5636" s="217"/>
      <c r="F5636" s="302">
        <v>0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</row>
    <row r="5637" spans="1:26" ht="15.75" customHeight="1" x14ac:dyDescent="0.25">
      <c r="A5637" s="248">
        <v>44718</v>
      </c>
      <c r="B5637" s="40" t="s">
        <v>593</v>
      </c>
      <c r="C5637" s="64" t="s">
        <v>682</v>
      </c>
      <c r="D5637" s="43">
        <v>30000</v>
      </c>
      <c r="E5637" s="217"/>
      <c r="F5637" s="218">
        <f t="shared" ref="F5637:F5651" si="183">F5636+D5637-E5637</f>
        <v>30000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</row>
    <row r="5638" spans="1:26" ht="15.75" customHeight="1" x14ac:dyDescent="0.25">
      <c r="A5638" s="241">
        <v>44718</v>
      </c>
      <c r="B5638" s="24" t="s">
        <v>761</v>
      </c>
      <c r="C5638" s="64" t="s">
        <v>2172</v>
      </c>
      <c r="D5638" s="43">
        <v>3000</v>
      </c>
      <c r="E5638" s="217"/>
      <c r="F5638" s="218">
        <f t="shared" si="183"/>
        <v>33000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</row>
    <row r="5639" spans="1:26" ht="15.75" customHeight="1" x14ac:dyDescent="0.25">
      <c r="A5639" s="228">
        <v>44713</v>
      </c>
      <c r="B5639" s="228">
        <v>44713</v>
      </c>
      <c r="C5639" s="16" t="s">
        <v>1153</v>
      </c>
      <c r="D5639" s="16"/>
      <c r="E5639" s="224">
        <v>16500</v>
      </c>
      <c r="F5639" s="218">
        <f t="shared" si="183"/>
        <v>16500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</row>
    <row r="5640" spans="1:26" ht="15.75" customHeight="1" x14ac:dyDescent="0.25">
      <c r="A5640" s="228">
        <v>44743</v>
      </c>
      <c r="B5640" s="228">
        <v>44743</v>
      </c>
      <c r="C5640" s="16" t="s">
        <v>1153</v>
      </c>
      <c r="D5640" s="16"/>
      <c r="E5640" s="224">
        <v>16500</v>
      </c>
      <c r="F5640" s="218">
        <f t="shared" si="183"/>
        <v>0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</row>
    <row r="5641" spans="1:26" ht="15.75" customHeight="1" x14ac:dyDescent="0.25">
      <c r="A5641" s="250">
        <v>44774</v>
      </c>
      <c r="B5641" s="250">
        <v>44774</v>
      </c>
      <c r="C5641" s="16" t="s">
        <v>1153</v>
      </c>
      <c r="D5641" s="16"/>
      <c r="E5641" s="224">
        <v>16500</v>
      </c>
      <c r="F5641" s="218">
        <f t="shared" si="183"/>
        <v>-16500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</row>
    <row r="5642" spans="1:26" ht="15.75" customHeight="1" x14ac:dyDescent="0.25">
      <c r="A5642" s="58" t="s">
        <v>2173</v>
      </c>
      <c r="B5642" s="58" t="s">
        <v>2173</v>
      </c>
      <c r="C5642" s="58" t="s">
        <v>2174</v>
      </c>
      <c r="D5642" s="43">
        <v>16500</v>
      </c>
      <c r="E5642" s="230"/>
      <c r="F5642" s="218">
        <f t="shared" si="183"/>
        <v>0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</row>
    <row r="5643" spans="1:26" ht="15.75" customHeight="1" x14ac:dyDescent="0.25">
      <c r="A5643" s="40" t="s">
        <v>743</v>
      </c>
      <c r="B5643" s="40" t="s">
        <v>593</v>
      </c>
      <c r="C5643" s="64" t="s">
        <v>682</v>
      </c>
      <c r="D5643" s="43">
        <v>50000</v>
      </c>
      <c r="E5643" s="217"/>
      <c r="F5643" s="218">
        <f t="shared" si="183"/>
        <v>50000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</row>
    <row r="5644" spans="1:26" ht="15.75" customHeight="1" x14ac:dyDescent="0.25">
      <c r="A5644" s="40" t="s">
        <v>743</v>
      </c>
      <c r="B5644" s="24" t="s">
        <v>761</v>
      </c>
      <c r="C5644" s="64" t="s">
        <v>2172</v>
      </c>
      <c r="D5644" s="43">
        <v>5000</v>
      </c>
      <c r="E5644" s="217"/>
      <c r="F5644" s="218">
        <f t="shared" si="183"/>
        <v>55000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</row>
    <row r="5645" spans="1:26" ht="15.75" customHeight="1" x14ac:dyDescent="0.25">
      <c r="A5645" s="250">
        <v>44896</v>
      </c>
      <c r="B5645" s="250">
        <v>44896</v>
      </c>
      <c r="C5645" s="58" t="s">
        <v>1153</v>
      </c>
      <c r="D5645" s="43"/>
      <c r="E5645" s="249">
        <v>9166.67</v>
      </c>
      <c r="F5645" s="218">
        <f t="shared" si="183"/>
        <v>45833.33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</row>
    <row r="5646" spans="1:26" ht="15.75" customHeight="1" x14ac:dyDescent="0.25">
      <c r="A5646" s="259"/>
      <c r="B5646" s="259"/>
      <c r="C5646" s="259"/>
      <c r="D5646" s="16"/>
      <c r="E5646" s="348"/>
      <c r="F5646" s="218">
        <f t="shared" si="183"/>
        <v>45833.33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</row>
    <row r="5647" spans="1:26" ht="15.75" customHeight="1" x14ac:dyDescent="0.25">
      <c r="A5647" s="23"/>
      <c r="B5647" s="23"/>
      <c r="C5647" s="58"/>
      <c r="D5647" s="16"/>
      <c r="E5647" s="217"/>
      <c r="F5647" s="218">
        <f t="shared" si="183"/>
        <v>45833.33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</row>
    <row r="5648" spans="1:26" ht="15.75" customHeight="1" x14ac:dyDescent="0.25">
      <c r="A5648" s="23"/>
      <c r="B5648" s="23"/>
      <c r="C5648" s="58"/>
      <c r="D5648" s="16"/>
      <c r="E5648" s="217"/>
      <c r="F5648" s="218">
        <f t="shared" si="183"/>
        <v>45833.33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</row>
    <row r="5649" spans="1:26" ht="15.75" customHeight="1" x14ac:dyDescent="0.25">
      <c r="A5649" s="23"/>
      <c r="B5649" s="23"/>
      <c r="C5649" s="58"/>
      <c r="D5649" s="16"/>
      <c r="E5649" s="217"/>
      <c r="F5649" s="218">
        <f t="shared" si="183"/>
        <v>45833.33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</row>
    <row r="5650" spans="1:26" ht="15.75" customHeight="1" x14ac:dyDescent="0.25">
      <c r="A5650" s="23"/>
      <c r="B5650" s="23"/>
      <c r="C5650" s="58"/>
      <c r="D5650" s="16"/>
      <c r="E5650" s="217"/>
      <c r="F5650" s="218">
        <f t="shared" si="183"/>
        <v>45833.33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</row>
    <row r="5651" spans="1:26" ht="15.75" customHeight="1" x14ac:dyDescent="0.25">
      <c r="A5651" s="23"/>
      <c r="B5651" s="23"/>
      <c r="C5651" s="58"/>
      <c r="D5651" s="16"/>
      <c r="E5651" s="217"/>
      <c r="F5651" s="218">
        <f t="shared" si="183"/>
        <v>45833.33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</row>
    <row r="5652" spans="1:26" ht="15.75" customHeight="1" x14ac:dyDescent="0.25">
      <c r="A5652" s="23"/>
      <c r="B5652" s="23"/>
      <c r="C5652" s="58"/>
      <c r="D5652" s="16"/>
      <c r="E5652" s="220" t="s">
        <v>12</v>
      </c>
      <c r="F5652" s="274">
        <f>F5651</f>
        <v>45833.33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</row>
    <row r="5653" spans="1:26" ht="15.75" customHeight="1" x14ac:dyDescent="0.25">
      <c r="A5653" s="23"/>
      <c r="B5653" s="23"/>
      <c r="C5653" s="58"/>
      <c r="D5653" s="16"/>
      <c r="E5653" s="217"/>
      <c r="F5653" s="218"/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</row>
    <row r="5654" spans="1:26" ht="15.75" customHeight="1" x14ac:dyDescent="0.25">
      <c r="A5654" s="23"/>
      <c r="B5654" s="23"/>
      <c r="C5654" s="58"/>
      <c r="D5654" s="16"/>
      <c r="E5654" s="217"/>
      <c r="F5654" s="218"/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</row>
    <row r="5655" spans="1:26" ht="15.75" customHeight="1" x14ac:dyDescent="0.25">
      <c r="A5655" s="23"/>
      <c r="B5655" s="23"/>
      <c r="C5655" s="218" t="s">
        <v>1146</v>
      </c>
      <c r="D5655" s="157"/>
      <c r="E5655" s="217"/>
      <c r="F5655" s="218"/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</row>
    <row r="5656" spans="1:26" ht="15.75" customHeight="1" x14ac:dyDescent="0.25">
      <c r="A5656" s="219" t="s">
        <v>1147</v>
      </c>
      <c r="B5656" s="219"/>
      <c r="C5656" s="118" t="s">
        <v>294</v>
      </c>
      <c r="D5656" s="218" t="s">
        <v>1149</v>
      </c>
      <c r="E5656" s="222" t="s">
        <v>1353</v>
      </c>
      <c r="F5656" s="218"/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</row>
    <row r="5657" spans="1:26" ht="15.75" customHeight="1" x14ac:dyDescent="0.25">
      <c r="A5657" s="219" t="s">
        <v>549</v>
      </c>
      <c r="B5657" s="219" t="s">
        <v>550</v>
      </c>
      <c r="C5657" s="221" t="s">
        <v>551</v>
      </c>
      <c r="D5657" s="221" t="s">
        <v>552</v>
      </c>
      <c r="E5657" s="222" t="s">
        <v>553</v>
      </c>
      <c r="F5657" s="218"/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</row>
    <row r="5658" spans="1:26" ht="15.75" customHeight="1" x14ac:dyDescent="0.25">
      <c r="A5658" s="23"/>
      <c r="B5658" s="23"/>
      <c r="C5658" s="58" t="s">
        <v>2170</v>
      </c>
      <c r="D5658" s="16"/>
      <c r="E5658" s="217"/>
      <c r="F5658" s="302">
        <v>0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</row>
    <row r="5659" spans="1:26" ht="15.75" customHeight="1" x14ac:dyDescent="0.25">
      <c r="A5659" s="248">
        <v>44810</v>
      </c>
      <c r="B5659" s="40" t="s">
        <v>596</v>
      </c>
      <c r="C5659" s="64" t="s">
        <v>294</v>
      </c>
      <c r="D5659" s="43">
        <v>560000</v>
      </c>
      <c r="E5659" s="217"/>
      <c r="F5659" s="218">
        <f t="shared" ref="F5659:F5674" si="184">F5658+D5659-E5659</f>
        <v>560000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</row>
    <row r="5660" spans="1:26" ht="15.75" customHeight="1" x14ac:dyDescent="0.25">
      <c r="A5660" s="125">
        <v>44810</v>
      </c>
      <c r="B5660" s="24" t="s">
        <v>761</v>
      </c>
      <c r="C5660" s="98" t="s">
        <v>2175</v>
      </c>
      <c r="D5660" s="43">
        <v>56000</v>
      </c>
      <c r="E5660" s="217"/>
      <c r="F5660" s="218">
        <f t="shared" si="184"/>
        <v>616000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</row>
    <row r="5661" spans="1:26" ht="15.75" customHeight="1" x14ac:dyDescent="0.25">
      <c r="A5661" s="228">
        <v>44713</v>
      </c>
      <c r="B5661" s="228">
        <v>44713</v>
      </c>
      <c r="C5661" s="16" t="s">
        <v>1153</v>
      </c>
      <c r="D5661" s="16"/>
      <c r="E5661" s="224">
        <v>51333.33</v>
      </c>
      <c r="F5661" s="218">
        <f t="shared" si="184"/>
        <v>564666.67000000004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</row>
    <row r="5662" spans="1:26" ht="15.75" customHeight="1" x14ac:dyDescent="0.25">
      <c r="A5662" s="228">
        <v>44743</v>
      </c>
      <c r="B5662" s="228">
        <v>44743</v>
      </c>
      <c r="C5662" s="16" t="s">
        <v>1153</v>
      </c>
      <c r="D5662" s="16"/>
      <c r="E5662" s="224">
        <v>51333.33</v>
      </c>
      <c r="F5662" s="218">
        <f t="shared" si="184"/>
        <v>513333.34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</row>
    <row r="5663" spans="1:26" ht="15.75" customHeight="1" x14ac:dyDescent="0.25">
      <c r="A5663" s="250">
        <v>44774</v>
      </c>
      <c r="B5663" s="250">
        <v>44774</v>
      </c>
      <c r="C5663" s="16" t="s">
        <v>1153</v>
      </c>
      <c r="D5663" s="16"/>
      <c r="E5663" s="224">
        <v>51333.33</v>
      </c>
      <c r="F5663" s="218">
        <f t="shared" si="184"/>
        <v>462000.01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</row>
    <row r="5664" spans="1:26" ht="15.75" customHeight="1" x14ac:dyDescent="0.25">
      <c r="A5664" s="283">
        <v>44826</v>
      </c>
      <c r="B5664" s="349">
        <v>44826</v>
      </c>
      <c r="C5664" s="16" t="s">
        <v>1153</v>
      </c>
      <c r="D5664" s="16"/>
      <c r="E5664" s="224">
        <v>51333.33</v>
      </c>
      <c r="F5664" s="218">
        <f t="shared" si="184"/>
        <v>410666.68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</row>
    <row r="5665" spans="1:26" ht="15.75" customHeight="1" x14ac:dyDescent="0.25">
      <c r="A5665" s="268">
        <v>45221</v>
      </c>
      <c r="B5665" s="269">
        <v>45221</v>
      </c>
      <c r="C5665" s="16" t="s">
        <v>1153</v>
      </c>
      <c r="D5665" s="16"/>
      <c r="E5665" s="224">
        <v>51333.33</v>
      </c>
      <c r="F5665" s="218">
        <f t="shared" si="184"/>
        <v>359333.35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</row>
    <row r="5666" spans="1:26" ht="15.75" customHeight="1" x14ac:dyDescent="0.25">
      <c r="A5666" s="268">
        <v>45252</v>
      </c>
      <c r="B5666" s="269">
        <v>45252</v>
      </c>
      <c r="C5666" s="16" t="s">
        <v>1153</v>
      </c>
      <c r="D5666" s="16"/>
      <c r="E5666" s="224">
        <v>51333.33</v>
      </c>
      <c r="F5666" s="218">
        <f t="shared" si="184"/>
        <v>308000.01999999996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</row>
    <row r="5667" spans="1:26" ht="15.75" customHeight="1" x14ac:dyDescent="0.25">
      <c r="A5667" s="268">
        <v>45282</v>
      </c>
      <c r="B5667" s="269">
        <v>45282</v>
      </c>
      <c r="C5667" s="16" t="s">
        <v>1153</v>
      </c>
      <c r="D5667" s="16"/>
      <c r="E5667" s="224">
        <v>51333.33</v>
      </c>
      <c r="F5667" s="218">
        <f t="shared" si="184"/>
        <v>256666.68999999994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</row>
    <row r="5668" spans="1:26" ht="15.75" customHeight="1" x14ac:dyDescent="0.25">
      <c r="A5668" s="23"/>
      <c r="B5668" s="23"/>
      <c r="C5668" s="58"/>
      <c r="D5668" s="16"/>
      <c r="E5668" s="217"/>
      <c r="F5668" s="218">
        <f t="shared" si="184"/>
        <v>256666.68999999994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</row>
    <row r="5669" spans="1:26" ht="15.75" customHeight="1" x14ac:dyDescent="0.25">
      <c r="A5669" s="23"/>
      <c r="B5669" s="23"/>
      <c r="C5669" s="58"/>
      <c r="D5669" s="16"/>
      <c r="E5669" s="217"/>
      <c r="F5669" s="218">
        <f t="shared" si="184"/>
        <v>256666.68999999994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</row>
    <row r="5670" spans="1:26" ht="15.75" customHeight="1" x14ac:dyDescent="0.25">
      <c r="A5670" s="23"/>
      <c r="B5670" s="23"/>
      <c r="C5670" s="58"/>
      <c r="D5670" s="16"/>
      <c r="E5670" s="217"/>
      <c r="F5670" s="218">
        <f t="shared" si="184"/>
        <v>256666.68999999994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</row>
    <row r="5671" spans="1:26" ht="15.75" customHeight="1" x14ac:dyDescent="0.25">
      <c r="A5671" s="23"/>
      <c r="B5671" s="23"/>
      <c r="C5671" s="58"/>
      <c r="D5671" s="16"/>
      <c r="E5671" s="217"/>
      <c r="F5671" s="218">
        <f t="shared" si="184"/>
        <v>256666.68999999994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</row>
    <row r="5672" spans="1:26" ht="15.75" customHeight="1" x14ac:dyDescent="0.25">
      <c r="A5672" s="23"/>
      <c r="B5672" s="23"/>
      <c r="C5672" s="58"/>
      <c r="D5672" s="16"/>
      <c r="E5672" s="217"/>
      <c r="F5672" s="218">
        <f t="shared" si="184"/>
        <v>256666.68999999994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</row>
    <row r="5673" spans="1:26" ht="15.75" customHeight="1" x14ac:dyDescent="0.25">
      <c r="A5673" s="23"/>
      <c r="B5673" s="23"/>
      <c r="C5673" s="58"/>
      <c r="D5673" s="16"/>
      <c r="E5673" s="217"/>
      <c r="F5673" s="218">
        <f t="shared" si="184"/>
        <v>256666.68999999994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</row>
    <row r="5674" spans="1:26" ht="15.75" customHeight="1" x14ac:dyDescent="0.25">
      <c r="A5674" s="23"/>
      <c r="B5674" s="23"/>
      <c r="C5674" s="58"/>
      <c r="D5674" s="16"/>
      <c r="E5674" s="217"/>
      <c r="F5674" s="218">
        <f t="shared" si="184"/>
        <v>256666.68999999994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</row>
    <row r="5675" spans="1:26" ht="15.75" customHeight="1" x14ac:dyDescent="0.25">
      <c r="A5675" s="23"/>
      <c r="B5675" s="23"/>
      <c r="C5675" s="58"/>
      <c r="D5675" s="16"/>
      <c r="E5675" s="220" t="s">
        <v>12</v>
      </c>
      <c r="F5675" s="274">
        <f>F5674</f>
        <v>256666.68999999994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</row>
    <row r="5676" spans="1:26" ht="15.75" customHeight="1" x14ac:dyDescent="0.25">
      <c r="A5676" s="23"/>
      <c r="B5676" s="23"/>
      <c r="C5676" s="58"/>
      <c r="D5676" s="16"/>
      <c r="E5676" s="217"/>
      <c r="F5676" s="218"/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</row>
    <row r="5677" spans="1:26" ht="15.75" customHeight="1" x14ac:dyDescent="0.25">
      <c r="A5677" s="23"/>
      <c r="B5677" s="23"/>
      <c r="C5677" s="218" t="s">
        <v>1146</v>
      </c>
      <c r="D5677" s="157"/>
      <c r="E5677" s="217"/>
      <c r="F5677" s="218"/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</row>
    <row r="5678" spans="1:26" ht="15.75" customHeight="1" x14ac:dyDescent="0.25">
      <c r="A5678" s="219" t="s">
        <v>1147</v>
      </c>
      <c r="B5678" s="219"/>
      <c r="C5678" s="350" t="s">
        <v>446</v>
      </c>
      <c r="D5678" s="218" t="s">
        <v>1149</v>
      </c>
      <c r="E5678" s="222" t="s">
        <v>1353</v>
      </c>
      <c r="F5678" s="218"/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</row>
    <row r="5679" spans="1:26" ht="15.75" customHeight="1" x14ac:dyDescent="0.25">
      <c r="A5679" s="219" t="s">
        <v>549</v>
      </c>
      <c r="B5679" s="219" t="s">
        <v>550</v>
      </c>
      <c r="C5679" s="221" t="s">
        <v>551</v>
      </c>
      <c r="D5679" s="221" t="s">
        <v>552</v>
      </c>
      <c r="E5679" s="222" t="s">
        <v>553</v>
      </c>
      <c r="F5679" s="218"/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</row>
    <row r="5680" spans="1:26" ht="15.75" customHeight="1" x14ac:dyDescent="0.25">
      <c r="A5680" s="23"/>
      <c r="B5680" s="23"/>
      <c r="C5680" s="58" t="s">
        <v>2170</v>
      </c>
      <c r="D5680" s="16"/>
      <c r="E5680" s="217"/>
      <c r="F5680" s="302">
        <v>0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</row>
    <row r="5681" spans="1:26" ht="15.75" customHeight="1" x14ac:dyDescent="0.25">
      <c r="A5681" s="248">
        <v>44719</v>
      </c>
      <c r="B5681" s="40" t="s">
        <v>596</v>
      </c>
      <c r="C5681" s="64" t="s">
        <v>446</v>
      </c>
      <c r="D5681" s="43">
        <v>240000</v>
      </c>
      <c r="E5681" s="217"/>
      <c r="F5681" s="218">
        <f t="shared" ref="F5681:F5703" si="185">F5680+D5681-E5681</f>
        <v>240000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</row>
    <row r="5682" spans="1:26" ht="15.75" customHeight="1" x14ac:dyDescent="0.25">
      <c r="A5682" s="248">
        <v>44719</v>
      </c>
      <c r="B5682" s="40" t="s">
        <v>596</v>
      </c>
      <c r="C5682" s="64" t="s">
        <v>2176</v>
      </c>
      <c r="D5682" s="43">
        <v>24000</v>
      </c>
      <c r="E5682" s="217"/>
      <c r="F5682" s="218">
        <f t="shared" si="185"/>
        <v>264000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</row>
    <row r="5683" spans="1:26" ht="15.75" customHeight="1" x14ac:dyDescent="0.25">
      <c r="A5683" s="228">
        <v>44743</v>
      </c>
      <c r="B5683" s="228">
        <v>44743</v>
      </c>
      <c r="C5683" s="16" t="s">
        <v>1153</v>
      </c>
      <c r="D5683" s="16"/>
      <c r="E5683" s="224">
        <v>22000</v>
      </c>
      <c r="F5683" s="218">
        <f t="shared" si="185"/>
        <v>242000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</row>
    <row r="5684" spans="1:26" ht="15.75" customHeight="1" x14ac:dyDescent="0.25">
      <c r="A5684" s="250">
        <v>44774</v>
      </c>
      <c r="B5684" s="250">
        <v>44774</v>
      </c>
      <c r="C5684" s="16" t="s">
        <v>1153</v>
      </c>
      <c r="D5684" s="16"/>
      <c r="E5684" s="224">
        <v>22000</v>
      </c>
      <c r="F5684" s="218">
        <f t="shared" si="185"/>
        <v>220000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</row>
    <row r="5685" spans="1:26" ht="15.75" customHeight="1" x14ac:dyDescent="0.25">
      <c r="A5685" s="268">
        <v>45191</v>
      </c>
      <c r="B5685" s="269">
        <v>45191</v>
      </c>
      <c r="C5685" s="16" t="s">
        <v>1153</v>
      </c>
      <c r="D5685" s="16"/>
      <c r="E5685" s="230">
        <v>22000</v>
      </c>
      <c r="F5685" s="218">
        <f t="shared" si="185"/>
        <v>198000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</row>
    <row r="5686" spans="1:26" ht="15.75" customHeight="1" x14ac:dyDescent="0.25">
      <c r="A5686" s="306">
        <v>45221</v>
      </c>
      <c r="B5686" s="306">
        <v>45221</v>
      </c>
      <c r="C5686" s="16" t="s">
        <v>1153</v>
      </c>
      <c r="D5686" s="16"/>
      <c r="E5686" s="230">
        <v>22000</v>
      </c>
      <c r="F5686" s="218">
        <f t="shared" si="185"/>
        <v>176000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</row>
    <row r="5687" spans="1:26" ht="15.75" customHeight="1" x14ac:dyDescent="0.25">
      <c r="A5687" s="306">
        <v>45252</v>
      </c>
      <c r="B5687" s="306">
        <v>45252</v>
      </c>
      <c r="C5687" s="16" t="s">
        <v>1153</v>
      </c>
      <c r="D5687" s="16"/>
      <c r="E5687" s="230">
        <v>22000</v>
      </c>
      <c r="F5687" s="218">
        <f t="shared" si="185"/>
        <v>154000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</row>
    <row r="5688" spans="1:26" ht="15.75" customHeight="1" x14ac:dyDescent="0.25">
      <c r="A5688" s="40" t="s">
        <v>752</v>
      </c>
      <c r="B5688" s="64" t="s">
        <v>752</v>
      </c>
      <c r="C5688" s="240" t="s">
        <v>2177</v>
      </c>
      <c r="D5688" s="16"/>
      <c r="E5688" s="230">
        <v>154000</v>
      </c>
      <c r="F5688" s="218">
        <f t="shared" si="185"/>
        <v>0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</row>
    <row r="5689" spans="1:26" ht="15.75" customHeight="1" x14ac:dyDescent="0.25">
      <c r="A5689" s="40" t="s">
        <v>754</v>
      </c>
      <c r="B5689" s="64" t="s">
        <v>593</v>
      </c>
      <c r="C5689" s="240" t="s">
        <v>446</v>
      </c>
      <c r="D5689" s="43">
        <v>440000</v>
      </c>
      <c r="E5689" s="230"/>
      <c r="F5689" s="218">
        <f t="shared" si="185"/>
        <v>440000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</row>
    <row r="5690" spans="1:26" ht="15.75" customHeight="1" x14ac:dyDescent="0.25">
      <c r="A5690" s="240" t="s">
        <v>754</v>
      </c>
      <c r="B5690" s="240" t="s">
        <v>761</v>
      </c>
      <c r="C5690" s="64" t="s">
        <v>2176</v>
      </c>
      <c r="D5690" s="43">
        <v>44000</v>
      </c>
      <c r="E5690" s="217"/>
      <c r="F5690" s="218">
        <f t="shared" si="185"/>
        <v>484000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</row>
    <row r="5691" spans="1:26" ht="15.75" customHeight="1" x14ac:dyDescent="0.25">
      <c r="A5691" s="276">
        <v>44896</v>
      </c>
      <c r="B5691" s="276">
        <v>44896</v>
      </c>
      <c r="C5691" s="16" t="s">
        <v>1153</v>
      </c>
      <c r="D5691" s="16"/>
      <c r="E5691" s="230">
        <v>22000</v>
      </c>
      <c r="F5691" s="218">
        <f t="shared" si="185"/>
        <v>462000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</row>
    <row r="5692" spans="1:26" ht="15.75" customHeight="1" x14ac:dyDescent="0.25">
      <c r="A5692" s="259"/>
      <c r="B5692" s="259"/>
      <c r="C5692" s="259"/>
      <c r="D5692" s="16"/>
      <c r="E5692" s="217"/>
      <c r="F5692" s="218">
        <f t="shared" si="185"/>
        <v>462000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</row>
    <row r="5693" spans="1:26" ht="15.75" customHeight="1" x14ac:dyDescent="0.25">
      <c r="A5693" s="259"/>
      <c r="B5693" s="259"/>
      <c r="C5693" s="259"/>
      <c r="D5693" s="16"/>
      <c r="E5693" s="217"/>
      <c r="F5693" s="218">
        <f t="shared" si="185"/>
        <v>462000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</row>
    <row r="5694" spans="1:26" ht="15.75" customHeight="1" x14ac:dyDescent="0.25">
      <c r="A5694" s="259"/>
      <c r="B5694" s="259"/>
      <c r="C5694" s="259"/>
      <c r="D5694" s="16"/>
      <c r="E5694" s="217"/>
      <c r="F5694" s="218">
        <f t="shared" si="185"/>
        <v>462000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</row>
    <row r="5695" spans="1:26" ht="15.75" customHeight="1" x14ac:dyDescent="0.25">
      <c r="A5695" s="259"/>
      <c r="B5695" s="259"/>
      <c r="C5695" s="259"/>
      <c r="D5695" s="16"/>
      <c r="E5695" s="217"/>
      <c r="F5695" s="218">
        <f t="shared" si="185"/>
        <v>462000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</row>
    <row r="5696" spans="1:26" ht="15.75" customHeight="1" x14ac:dyDescent="0.25">
      <c r="A5696" s="259"/>
      <c r="B5696" s="259"/>
      <c r="C5696" s="259"/>
      <c r="D5696" s="16"/>
      <c r="E5696" s="217"/>
      <c r="F5696" s="218">
        <f t="shared" si="185"/>
        <v>462000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</row>
    <row r="5697" spans="1:26" ht="15.75" customHeight="1" x14ac:dyDescent="0.25">
      <c r="A5697" s="259"/>
      <c r="B5697" s="259"/>
      <c r="C5697" s="259"/>
      <c r="D5697" s="16"/>
      <c r="E5697" s="217"/>
      <c r="F5697" s="218">
        <f t="shared" si="185"/>
        <v>462000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</row>
    <row r="5698" spans="1:26" ht="15.75" customHeight="1" x14ac:dyDescent="0.25">
      <c r="A5698" s="259"/>
      <c r="B5698" s="259"/>
      <c r="C5698" s="259"/>
      <c r="D5698" s="16"/>
      <c r="E5698" s="217"/>
      <c r="F5698" s="218">
        <f t="shared" si="185"/>
        <v>462000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</row>
    <row r="5699" spans="1:26" ht="15.75" customHeight="1" x14ac:dyDescent="0.25">
      <c r="A5699" s="259"/>
      <c r="B5699" s="259"/>
      <c r="C5699" s="259"/>
      <c r="D5699" s="16"/>
      <c r="E5699" s="217"/>
      <c r="F5699" s="218">
        <f t="shared" si="185"/>
        <v>462000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</row>
    <row r="5700" spans="1:26" ht="15.75" customHeight="1" x14ac:dyDescent="0.25">
      <c r="A5700" s="259"/>
      <c r="B5700" s="259"/>
      <c r="C5700" s="259"/>
      <c r="D5700" s="16"/>
      <c r="E5700" s="217"/>
      <c r="F5700" s="218">
        <f t="shared" si="185"/>
        <v>462000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</row>
    <row r="5701" spans="1:26" ht="15.75" customHeight="1" x14ac:dyDescent="0.25">
      <c r="A5701" s="259"/>
      <c r="B5701" s="259"/>
      <c r="C5701" s="259"/>
      <c r="D5701" s="16"/>
      <c r="E5701" s="217"/>
      <c r="F5701" s="218">
        <f t="shared" si="185"/>
        <v>462000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</row>
    <row r="5702" spans="1:26" ht="15.75" customHeight="1" x14ac:dyDescent="0.25">
      <c r="A5702" s="259"/>
      <c r="B5702" s="259"/>
      <c r="C5702" s="259"/>
      <c r="D5702" s="16"/>
      <c r="E5702" s="217"/>
      <c r="F5702" s="218">
        <f t="shared" si="185"/>
        <v>462000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</row>
    <row r="5703" spans="1:26" ht="15.75" customHeight="1" x14ac:dyDescent="0.25">
      <c r="A5703" s="259"/>
      <c r="B5703" s="259"/>
      <c r="C5703" s="259"/>
      <c r="D5703" s="16"/>
      <c r="E5703" s="217"/>
      <c r="F5703" s="218">
        <f t="shared" si="185"/>
        <v>462000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</row>
    <row r="5704" spans="1:26" ht="15.75" customHeight="1" x14ac:dyDescent="0.25">
      <c r="A5704" s="259"/>
      <c r="B5704" s="259"/>
      <c r="C5704" s="259"/>
      <c r="D5704" s="16"/>
      <c r="E5704" s="351" t="s">
        <v>12</v>
      </c>
      <c r="F5704" s="274">
        <f>F5703</f>
        <v>462000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</row>
    <row r="5705" spans="1:26" ht="15.75" customHeight="1" x14ac:dyDescent="0.25">
      <c r="A5705" s="306"/>
      <c r="B5705" s="306"/>
      <c r="C5705" s="16"/>
      <c r="D5705" s="16"/>
      <c r="E5705" s="217"/>
      <c r="F5705" s="218"/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</row>
    <row r="5706" spans="1:26" ht="15.75" customHeight="1" x14ac:dyDescent="0.25">
      <c r="A5706" s="23"/>
      <c r="B5706" s="23"/>
      <c r="C5706" s="58"/>
      <c r="D5706" s="16"/>
      <c r="E5706" s="217"/>
      <c r="F5706" s="218"/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</row>
    <row r="5707" spans="1:26" ht="15.75" customHeight="1" x14ac:dyDescent="0.25">
      <c r="A5707" s="23"/>
      <c r="B5707" s="23"/>
      <c r="C5707" s="58"/>
      <c r="D5707" s="16"/>
      <c r="E5707" s="217"/>
      <c r="F5707" s="218"/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</row>
    <row r="5708" spans="1:26" ht="15.75" customHeight="1" x14ac:dyDescent="0.25">
      <c r="A5708" s="23"/>
      <c r="B5708" s="23"/>
      <c r="C5708" s="58"/>
      <c r="D5708" s="16"/>
      <c r="E5708" s="217"/>
      <c r="F5708" s="218"/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</row>
    <row r="5709" spans="1:26" ht="15.75" customHeight="1" x14ac:dyDescent="0.25">
      <c r="A5709" s="23"/>
      <c r="B5709" s="23"/>
      <c r="C5709" s="58"/>
      <c r="D5709" s="16"/>
      <c r="E5709" s="217"/>
      <c r="F5709" s="218"/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</row>
    <row r="5710" spans="1:26" ht="15.75" customHeight="1" x14ac:dyDescent="0.25">
      <c r="A5710" s="23"/>
      <c r="B5710" s="23"/>
      <c r="C5710" s="58"/>
      <c r="D5710" s="16"/>
      <c r="E5710" s="217"/>
      <c r="F5710" s="218"/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</row>
    <row r="5711" spans="1:26" ht="15.75" customHeight="1" x14ac:dyDescent="0.25">
      <c r="A5711" s="23"/>
      <c r="B5711" s="23"/>
      <c r="C5711" s="218" t="s">
        <v>1146</v>
      </c>
      <c r="D5711" s="157"/>
      <c r="E5711" s="217"/>
      <c r="F5711" s="218"/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</row>
    <row r="5712" spans="1:26" ht="15.75" customHeight="1" x14ac:dyDescent="0.25">
      <c r="A5712" s="219" t="s">
        <v>1147</v>
      </c>
      <c r="B5712" s="219"/>
      <c r="C5712" s="352" t="s">
        <v>961</v>
      </c>
      <c r="D5712" s="218" t="s">
        <v>1149</v>
      </c>
      <c r="E5712" s="222" t="s">
        <v>1353</v>
      </c>
      <c r="F5712" s="218"/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</row>
    <row r="5713" spans="1:26" ht="15.75" customHeight="1" x14ac:dyDescent="0.25">
      <c r="A5713" s="219" t="s">
        <v>549</v>
      </c>
      <c r="B5713" s="219" t="s">
        <v>550</v>
      </c>
      <c r="C5713" s="221" t="s">
        <v>551</v>
      </c>
      <c r="D5713" s="221" t="s">
        <v>552</v>
      </c>
      <c r="E5713" s="222" t="s">
        <v>553</v>
      </c>
      <c r="F5713" s="218"/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</row>
    <row r="5714" spans="1:26" ht="15.75" customHeight="1" x14ac:dyDescent="0.25">
      <c r="A5714" s="23"/>
      <c r="B5714" s="23"/>
      <c r="C5714" s="58" t="s">
        <v>2170</v>
      </c>
      <c r="D5714" s="16"/>
      <c r="E5714" s="217"/>
      <c r="F5714" s="302">
        <v>0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</row>
    <row r="5715" spans="1:26" ht="15.75" customHeight="1" x14ac:dyDescent="0.25">
      <c r="A5715" s="248">
        <v>44719</v>
      </c>
      <c r="B5715" s="35" t="s">
        <v>596</v>
      </c>
      <c r="C5715" s="27" t="s">
        <v>961</v>
      </c>
      <c r="D5715" s="43">
        <v>60000</v>
      </c>
      <c r="E5715" s="217"/>
      <c r="F5715" s="218">
        <f t="shared" ref="F5715:F5725" si="186">F5714+D5715-E5715</f>
        <v>60000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</row>
    <row r="5716" spans="1:26" ht="15.75" customHeight="1" x14ac:dyDescent="0.25">
      <c r="A5716" s="248">
        <v>44719</v>
      </c>
      <c r="B5716" s="35" t="s">
        <v>596</v>
      </c>
      <c r="C5716" s="27" t="s">
        <v>2178</v>
      </c>
      <c r="D5716" s="43">
        <v>6000</v>
      </c>
      <c r="E5716" s="217"/>
      <c r="F5716" s="218">
        <f t="shared" si="186"/>
        <v>66000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</row>
    <row r="5717" spans="1:26" ht="15.75" customHeight="1" x14ac:dyDescent="0.25">
      <c r="A5717" s="228">
        <v>44743</v>
      </c>
      <c r="B5717" s="228">
        <v>44743</v>
      </c>
      <c r="C5717" s="16" t="s">
        <v>1153</v>
      </c>
      <c r="D5717" s="16"/>
      <c r="E5717" s="224">
        <v>5500</v>
      </c>
      <c r="F5717" s="218">
        <f t="shared" si="186"/>
        <v>60500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</row>
    <row r="5718" spans="1:26" ht="15.75" customHeight="1" x14ac:dyDescent="0.25">
      <c r="A5718" s="250">
        <v>44774</v>
      </c>
      <c r="B5718" s="250">
        <v>44774</v>
      </c>
      <c r="C5718" s="16" t="s">
        <v>1153</v>
      </c>
      <c r="D5718" s="16"/>
      <c r="E5718" s="318">
        <v>5500</v>
      </c>
      <c r="F5718" s="218">
        <f t="shared" si="186"/>
        <v>55000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</row>
    <row r="5719" spans="1:26" ht="15.75" customHeight="1" x14ac:dyDescent="0.25">
      <c r="A5719" s="342">
        <v>45191</v>
      </c>
      <c r="B5719" s="343">
        <v>45191</v>
      </c>
      <c r="C5719" s="16" t="s">
        <v>1153</v>
      </c>
      <c r="D5719" s="16"/>
      <c r="E5719" s="230">
        <v>5500</v>
      </c>
      <c r="F5719" s="218">
        <f t="shared" si="186"/>
        <v>49500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</row>
    <row r="5720" spans="1:26" ht="15.75" customHeight="1" x14ac:dyDescent="0.25">
      <c r="A5720" s="342">
        <v>45221</v>
      </c>
      <c r="B5720" s="343">
        <v>45221</v>
      </c>
      <c r="C5720" s="16" t="s">
        <v>1153</v>
      </c>
      <c r="D5720" s="16"/>
      <c r="E5720" s="230">
        <v>5500</v>
      </c>
      <c r="F5720" s="218">
        <f t="shared" si="186"/>
        <v>44000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</row>
    <row r="5721" spans="1:26" ht="15.75" customHeight="1" x14ac:dyDescent="0.25">
      <c r="A5721" s="342">
        <v>45252</v>
      </c>
      <c r="B5721" s="343">
        <v>45252</v>
      </c>
      <c r="C5721" s="16" t="s">
        <v>1153</v>
      </c>
      <c r="D5721" s="16"/>
      <c r="E5721" s="230">
        <v>5500</v>
      </c>
      <c r="F5721" s="218">
        <f t="shared" si="186"/>
        <v>38500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</row>
    <row r="5722" spans="1:26" ht="15.75" customHeight="1" x14ac:dyDescent="0.25">
      <c r="A5722" s="342">
        <v>45282</v>
      </c>
      <c r="B5722" s="343">
        <v>45282</v>
      </c>
      <c r="C5722" s="16" t="s">
        <v>1153</v>
      </c>
      <c r="D5722" s="16"/>
      <c r="E5722" s="230">
        <v>5500</v>
      </c>
      <c r="F5722" s="218">
        <f t="shared" si="186"/>
        <v>33000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</row>
    <row r="5723" spans="1:26" ht="15.75" customHeight="1" x14ac:dyDescent="0.25">
      <c r="A5723" s="23"/>
      <c r="B5723" s="23"/>
      <c r="C5723" s="58"/>
      <c r="D5723" s="16"/>
      <c r="E5723" s="217"/>
      <c r="F5723" s="218">
        <f t="shared" si="186"/>
        <v>33000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</row>
    <row r="5724" spans="1:26" ht="15.75" customHeight="1" x14ac:dyDescent="0.25">
      <c r="A5724" s="23"/>
      <c r="B5724" s="23"/>
      <c r="C5724" s="58"/>
      <c r="D5724" s="16"/>
      <c r="E5724" s="217"/>
      <c r="F5724" s="218">
        <f t="shared" si="186"/>
        <v>33000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</row>
    <row r="5725" spans="1:26" ht="15.75" customHeight="1" x14ac:dyDescent="0.25">
      <c r="A5725" s="23"/>
      <c r="B5725" s="23"/>
      <c r="C5725" s="58"/>
      <c r="D5725" s="16"/>
      <c r="E5725" s="217"/>
      <c r="F5725" s="218">
        <f t="shared" si="186"/>
        <v>33000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</row>
    <row r="5726" spans="1:26" ht="15.75" customHeight="1" x14ac:dyDescent="0.25">
      <c r="A5726" s="23"/>
      <c r="B5726" s="23"/>
      <c r="C5726" s="58"/>
      <c r="D5726" s="16"/>
      <c r="E5726" s="351" t="s">
        <v>12</v>
      </c>
      <c r="F5726" s="274">
        <f>F5725</f>
        <v>33000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</row>
    <row r="5727" spans="1:26" ht="15.75" customHeight="1" x14ac:dyDescent="0.25">
      <c r="A5727" s="23"/>
      <c r="B5727" s="23"/>
      <c r="C5727" s="58"/>
      <c r="D5727" s="16"/>
      <c r="E5727" s="217"/>
      <c r="F5727" s="218"/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</row>
    <row r="5728" spans="1:26" ht="15.75" customHeight="1" x14ac:dyDescent="0.25">
      <c r="A5728" s="23"/>
      <c r="B5728" s="23"/>
      <c r="C5728" s="58"/>
      <c r="D5728" s="16"/>
      <c r="E5728" s="217"/>
      <c r="F5728" s="218"/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</row>
    <row r="5729" spans="1:26" ht="15.75" customHeight="1" x14ac:dyDescent="0.25">
      <c r="A5729" s="23"/>
      <c r="B5729" s="23"/>
      <c r="C5729" s="58"/>
      <c r="D5729" s="16"/>
      <c r="E5729" s="217"/>
      <c r="F5729" s="218"/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</row>
    <row r="5730" spans="1:26" ht="15.75" customHeight="1" x14ac:dyDescent="0.25">
      <c r="A5730" s="23"/>
      <c r="B5730" s="23"/>
      <c r="C5730" s="218" t="s">
        <v>1146</v>
      </c>
      <c r="D5730" s="157"/>
      <c r="E5730" s="217"/>
      <c r="F5730" s="218"/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</row>
    <row r="5731" spans="1:26" ht="15.75" customHeight="1" x14ac:dyDescent="0.25">
      <c r="A5731" s="219" t="s">
        <v>1147</v>
      </c>
      <c r="B5731" s="219"/>
      <c r="C5731" s="352" t="s">
        <v>336</v>
      </c>
      <c r="D5731" s="218" t="s">
        <v>1149</v>
      </c>
      <c r="E5731" s="222" t="s">
        <v>1353</v>
      </c>
      <c r="F5731" s="218"/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</row>
    <row r="5732" spans="1:26" ht="15.75" customHeight="1" x14ac:dyDescent="0.25">
      <c r="A5732" s="219" t="s">
        <v>549</v>
      </c>
      <c r="B5732" s="219" t="s">
        <v>550</v>
      </c>
      <c r="C5732" s="221" t="s">
        <v>551</v>
      </c>
      <c r="D5732" s="221" t="s">
        <v>552</v>
      </c>
      <c r="E5732" s="222" t="s">
        <v>553</v>
      </c>
      <c r="F5732" s="218"/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</row>
    <row r="5733" spans="1:26" ht="15.75" customHeight="1" x14ac:dyDescent="0.25">
      <c r="A5733" s="23"/>
      <c r="B5733" s="23"/>
      <c r="C5733" s="58" t="s">
        <v>2170</v>
      </c>
      <c r="D5733" s="16"/>
      <c r="E5733" s="217"/>
      <c r="F5733" s="302">
        <v>0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</row>
    <row r="5734" spans="1:26" ht="15.75" customHeight="1" x14ac:dyDescent="0.25">
      <c r="A5734" s="40" t="s">
        <v>707</v>
      </c>
      <c r="B5734" s="35" t="s">
        <v>596</v>
      </c>
      <c r="C5734" s="27" t="s">
        <v>336</v>
      </c>
      <c r="D5734" s="43">
        <v>200000</v>
      </c>
      <c r="E5734" s="217"/>
      <c r="F5734" s="218">
        <f t="shared" ref="F5734:F5744" si="187">F5733+D5734-E5734</f>
        <v>200000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</row>
    <row r="5735" spans="1:26" ht="15.75" customHeight="1" x14ac:dyDescent="0.25">
      <c r="A5735" s="40" t="s">
        <v>707</v>
      </c>
      <c r="B5735" s="35" t="s">
        <v>596</v>
      </c>
      <c r="C5735" s="27" t="s">
        <v>2179</v>
      </c>
      <c r="D5735" s="43">
        <v>20000</v>
      </c>
      <c r="E5735" s="217"/>
      <c r="F5735" s="218">
        <f t="shared" si="187"/>
        <v>220000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</row>
    <row r="5736" spans="1:26" ht="15.75" customHeight="1" x14ac:dyDescent="0.25">
      <c r="A5736" s="250">
        <v>44774</v>
      </c>
      <c r="B5736" s="250">
        <v>44774</v>
      </c>
      <c r="C5736" s="16" t="s">
        <v>1153</v>
      </c>
      <c r="D5736" s="16"/>
      <c r="E5736" s="280">
        <v>18333.330000000002</v>
      </c>
      <c r="F5736" s="218">
        <f t="shared" si="187"/>
        <v>201666.66999999998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</row>
    <row r="5737" spans="1:26" ht="15.75" customHeight="1" x14ac:dyDescent="0.25">
      <c r="A5737" s="298">
        <v>44826</v>
      </c>
      <c r="B5737" s="298">
        <v>44826</v>
      </c>
      <c r="C5737" s="16" t="s">
        <v>1153</v>
      </c>
      <c r="D5737" s="16"/>
      <c r="E5737" s="280">
        <v>18333.330000000002</v>
      </c>
      <c r="F5737" s="218">
        <f t="shared" si="187"/>
        <v>183333.33999999997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</row>
    <row r="5738" spans="1:26" ht="15.75" customHeight="1" x14ac:dyDescent="0.25">
      <c r="A5738" s="298">
        <v>44856</v>
      </c>
      <c r="B5738" s="298">
        <v>44856</v>
      </c>
      <c r="C5738" s="16" t="s">
        <v>1153</v>
      </c>
      <c r="D5738" s="16"/>
      <c r="E5738" s="280">
        <v>18333.330000000002</v>
      </c>
      <c r="F5738" s="218">
        <f t="shared" si="187"/>
        <v>165000.00999999995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</row>
    <row r="5739" spans="1:26" ht="15.75" customHeight="1" x14ac:dyDescent="0.25">
      <c r="A5739" s="342">
        <v>45252</v>
      </c>
      <c r="B5739" s="343">
        <v>45252</v>
      </c>
      <c r="C5739" s="16" t="s">
        <v>1153</v>
      </c>
      <c r="D5739" s="16"/>
      <c r="E5739" s="280">
        <v>18333.330000000002</v>
      </c>
      <c r="F5739" s="218">
        <f t="shared" si="187"/>
        <v>146666.67999999993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</row>
    <row r="5740" spans="1:26" ht="15.75" customHeight="1" x14ac:dyDescent="0.25">
      <c r="A5740" s="342">
        <v>45282</v>
      </c>
      <c r="B5740" s="343">
        <v>45282</v>
      </c>
      <c r="C5740" s="16" t="s">
        <v>1153</v>
      </c>
      <c r="D5740" s="16"/>
      <c r="E5740" s="280">
        <v>18333.330000000002</v>
      </c>
      <c r="F5740" s="218">
        <f t="shared" si="187"/>
        <v>128333.34999999993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</row>
    <row r="5741" spans="1:26" ht="15.75" customHeight="1" x14ac:dyDescent="0.25">
      <c r="A5741" s="23"/>
      <c r="B5741" s="23"/>
      <c r="C5741" s="58"/>
      <c r="D5741" s="16"/>
      <c r="E5741" s="217"/>
      <c r="F5741" s="218">
        <f t="shared" si="187"/>
        <v>128333.34999999993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</row>
    <row r="5742" spans="1:26" ht="15.75" customHeight="1" x14ac:dyDescent="0.25">
      <c r="A5742" s="23"/>
      <c r="B5742" s="23"/>
      <c r="C5742" s="58"/>
      <c r="D5742" s="16"/>
      <c r="E5742" s="217"/>
      <c r="F5742" s="218">
        <f t="shared" si="187"/>
        <v>128333.34999999993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</row>
    <row r="5743" spans="1:26" ht="15.75" customHeight="1" x14ac:dyDescent="0.25">
      <c r="A5743" s="23"/>
      <c r="B5743" s="23"/>
      <c r="C5743" s="58"/>
      <c r="D5743" s="16"/>
      <c r="E5743" s="217"/>
      <c r="F5743" s="218">
        <f t="shared" si="187"/>
        <v>128333.34999999993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</row>
    <row r="5744" spans="1:26" ht="15.75" customHeight="1" x14ac:dyDescent="0.25">
      <c r="A5744" s="23"/>
      <c r="B5744" s="23"/>
      <c r="C5744" s="58"/>
      <c r="D5744" s="16"/>
      <c r="E5744" s="217"/>
      <c r="F5744" s="218">
        <f t="shared" si="187"/>
        <v>128333.34999999993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</row>
    <row r="5745" spans="1:26" ht="15.75" customHeight="1" x14ac:dyDescent="0.25">
      <c r="A5745" s="23"/>
      <c r="B5745" s="23"/>
      <c r="C5745" s="58"/>
      <c r="D5745" s="16"/>
      <c r="E5745" s="351" t="s">
        <v>12</v>
      </c>
      <c r="F5745" s="274">
        <f>F5744</f>
        <v>128333.34999999993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</row>
    <row r="5746" spans="1:26" ht="15.75" customHeight="1" x14ac:dyDescent="0.25">
      <c r="A5746" s="23"/>
      <c r="B5746" s="23"/>
      <c r="C5746" s="58"/>
      <c r="D5746" s="16"/>
      <c r="E5746" s="217"/>
      <c r="F5746" s="218"/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</row>
    <row r="5747" spans="1:26" ht="15.75" customHeight="1" x14ac:dyDescent="0.25">
      <c r="A5747" s="23"/>
      <c r="B5747" s="23"/>
      <c r="C5747" s="58"/>
      <c r="D5747" s="16"/>
      <c r="E5747" s="217"/>
      <c r="F5747" s="218"/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</row>
    <row r="5748" spans="1:26" ht="15.75" customHeight="1" x14ac:dyDescent="0.25">
      <c r="A5748" s="23"/>
      <c r="B5748" s="23"/>
      <c r="C5748" s="218" t="s">
        <v>1146</v>
      </c>
      <c r="D5748" s="157"/>
      <c r="E5748" s="217"/>
      <c r="F5748" s="218"/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</row>
    <row r="5749" spans="1:26" ht="15.75" customHeight="1" x14ac:dyDescent="0.25">
      <c r="A5749" s="219" t="s">
        <v>1147</v>
      </c>
      <c r="B5749" s="219"/>
      <c r="C5749" s="353" t="s">
        <v>473</v>
      </c>
      <c r="D5749" s="218" t="s">
        <v>1149</v>
      </c>
      <c r="E5749" s="222" t="s">
        <v>1353</v>
      </c>
      <c r="F5749" s="218"/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</row>
    <row r="5750" spans="1:26" ht="15.75" customHeight="1" x14ac:dyDescent="0.25">
      <c r="A5750" s="219" t="s">
        <v>549</v>
      </c>
      <c r="B5750" s="219" t="s">
        <v>550</v>
      </c>
      <c r="C5750" s="221" t="s">
        <v>551</v>
      </c>
      <c r="D5750" s="221" t="s">
        <v>552</v>
      </c>
      <c r="E5750" s="222" t="s">
        <v>553</v>
      </c>
      <c r="F5750" s="218"/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</row>
    <row r="5751" spans="1:26" ht="15.75" customHeight="1" x14ac:dyDescent="0.25">
      <c r="A5751" s="23"/>
      <c r="B5751" s="23"/>
      <c r="C5751" s="58" t="s">
        <v>2170</v>
      </c>
      <c r="D5751" s="16"/>
      <c r="E5751" s="217"/>
      <c r="F5751" s="302">
        <v>0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</row>
    <row r="5752" spans="1:26" ht="15.75" customHeight="1" x14ac:dyDescent="0.25">
      <c r="A5752" s="40" t="s">
        <v>998</v>
      </c>
      <c r="B5752" s="35" t="s">
        <v>596</v>
      </c>
      <c r="C5752" s="27" t="s">
        <v>2180</v>
      </c>
      <c r="D5752" s="43">
        <v>40000</v>
      </c>
      <c r="E5752" s="217"/>
      <c r="F5752" s="218">
        <f t="shared" ref="F5752:F5762" si="188">F5751+D5752-E5752</f>
        <v>40000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</row>
    <row r="5753" spans="1:26" ht="15.75" customHeight="1" x14ac:dyDescent="0.25">
      <c r="A5753" s="40" t="s">
        <v>998</v>
      </c>
      <c r="B5753" s="35" t="s">
        <v>596</v>
      </c>
      <c r="C5753" s="27" t="s">
        <v>2181</v>
      </c>
      <c r="D5753" s="43">
        <v>4000</v>
      </c>
      <c r="E5753" s="217"/>
      <c r="F5753" s="218">
        <f t="shared" si="188"/>
        <v>44000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</row>
    <row r="5754" spans="1:26" ht="15.75" customHeight="1" x14ac:dyDescent="0.25">
      <c r="A5754" s="250">
        <v>44774</v>
      </c>
      <c r="B5754" s="250">
        <v>44774</v>
      </c>
      <c r="C5754" s="16" t="s">
        <v>1153</v>
      </c>
      <c r="D5754" s="16"/>
      <c r="E5754" s="280">
        <v>14666.67</v>
      </c>
      <c r="F5754" s="218">
        <f t="shared" si="188"/>
        <v>29333.33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</row>
    <row r="5755" spans="1:26" ht="15.75" customHeight="1" x14ac:dyDescent="0.25">
      <c r="A5755" s="354">
        <v>45191</v>
      </c>
      <c r="B5755" s="354">
        <v>45191</v>
      </c>
      <c r="C5755" s="16" t="s">
        <v>1153</v>
      </c>
      <c r="D5755" s="43"/>
      <c r="E5755" s="249">
        <v>14666.67</v>
      </c>
      <c r="F5755" s="218">
        <f t="shared" si="188"/>
        <v>14666.660000000002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</row>
    <row r="5756" spans="1:26" ht="15.75" customHeight="1" x14ac:dyDescent="0.25">
      <c r="A5756" s="354">
        <v>45221</v>
      </c>
      <c r="B5756" s="354">
        <v>45221</v>
      </c>
      <c r="C5756" s="16" t="s">
        <v>1153</v>
      </c>
      <c r="D5756" s="43"/>
      <c r="E5756" s="249">
        <v>14666.67</v>
      </c>
      <c r="F5756" s="218">
        <f t="shared" si="188"/>
        <v>-9.9999999983992893E-3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</row>
    <row r="5757" spans="1:26" ht="15.75" customHeight="1" x14ac:dyDescent="0.25">
      <c r="A5757" s="300">
        <v>44631</v>
      </c>
      <c r="B5757" s="300">
        <v>44631</v>
      </c>
      <c r="C5757" s="355" t="s">
        <v>2182</v>
      </c>
      <c r="D5757" s="43">
        <v>100000</v>
      </c>
      <c r="E5757" s="217"/>
      <c r="F5757" s="218">
        <f t="shared" si="188"/>
        <v>99999.99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</row>
    <row r="5758" spans="1:26" ht="15.75" customHeight="1" x14ac:dyDescent="0.25">
      <c r="A5758" s="300">
        <v>44631</v>
      </c>
      <c r="B5758" s="300">
        <v>44631</v>
      </c>
      <c r="C5758" s="27" t="s">
        <v>2181</v>
      </c>
      <c r="D5758" s="43">
        <v>10000</v>
      </c>
      <c r="E5758" s="217"/>
      <c r="F5758" s="218">
        <f t="shared" si="188"/>
        <v>109999.99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</row>
    <row r="5759" spans="1:26" ht="15.75" customHeight="1" x14ac:dyDescent="0.25">
      <c r="A5759" s="354">
        <v>45252</v>
      </c>
      <c r="B5759" s="354">
        <v>45252</v>
      </c>
      <c r="C5759" s="16" t="s">
        <v>1153</v>
      </c>
      <c r="D5759" s="43"/>
      <c r="E5759" s="249">
        <v>9166.67</v>
      </c>
      <c r="F5759" s="218">
        <f t="shared" si="188"/>
        <v>100833.32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</row>
    <row r="5760" spans="1:26" ht="15.75" customHeight="1" x14ac:dyDescent="0.25">
      <c r="A5760" s="354">
        <v>45282</v>
      </c>
      <c r="B5760" s="354">
        <v>45282</v>
      </c>
      <c r="C5760" s="16" t="s">
        <v>1153</v>
      </c>
      <c r="D5760" s="43"/>
      <c r="E5760" s="249">
        <v>9166.67</v>
      </c>
      <c r="F5760" s="218">
        <f t="shared" si="188"/>
        <v>91666.650000000009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</row>
    <row r="5761" spans="1:26" ht="15.75" customHeight="1" x14ac:dyDescent="0.25">
      <c r="A5761" s="259"/>
      <c r="B5761" s="259"/>
      <c r="C5761" s="259"/>
      <c r="D5761" s="16"/>
      <c r="E5761" s="217"/>
      <c r="F5761" s="218">
        <f t="shared" si="188"/>
        <v>91666.650000000009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</row>
    <row r="5762" spans="1:26" ht="15.75" customHeight="1" x14ac:dyDescent="0.25">
      <c r="A5762" s="259"/>
      <c r="B5762" s="259"/>
      <c r="C5762" s="259"/>
      <c r="D5762" s="16"/>
      <c r="E5762" s="217"/>
      <c r="F5762" s="218">
        <f t="shared" si="188"/>
        <v>91666.650000000009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</row>
    <row r="5763" spans="1:26" ht="15.75" customHeight="1" x14ac:dyDescent="0.25">
      <c r="A5763" s="23"/>
      <c r="B5763" s="23"/>
      <c r="C5763" s="58"/>
      <c r="D5763" s="16"/>
      <c r="E5763" s="351" t="s">
        <v>12</v>
      </c>
      <c r="F5763" s="274">
        <f>F5762</f>
        <v>91666.650000000009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</row>
    <row r="5764" spans="1:26" ht="15.75" customHeight="1" x14ac:dyDescent="0.25">
      <c r="A5764" s="23"/>
      <c r="B5764" s="23"/>
      <c r="C5764" s="58"/>
      <c r="D5764" s="16"/>
      <c r="E5764" s="217"/>
      <c r="F5764" s="218"/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</row>
    <row r="5765" spans="1:26" ht="15.75" customHeight="1" x14ac:dyDescent="0.25">
      <c r="A5765" s="23"/>
      <c r="B5765" s="23"/>
      <c r="C5765" s="58"/>
      <c r="D5765" s="16"/>
      <c r="E5765" s="217"/>
      <c r="F5765" s="218"/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</row>
    <row r="5766" spans="1:26" ht="15.75" customHeight="1" x14ac:dyDescent="0.25">
      <c r="A5766" s="23"/>
      <c r="B5766" s="23"/>
      <c r="C5766" s="58"/>
      <c r="D5766" s="16"/>
      <c r="E5766" s="217"/>
      <c r="F5766" s="218"/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</row>
    <row r="5767" spans="1:26" ht="15.75" customHeight="1" x14ac:dyDescent="0.25">
      <c r="A5767" s="23"/>
      <c r="B5767" s="23"/>
      <c r="C5767" s="218" t="s">
        <v>1146</v>
      </c>
      <c r="D5767" s="157"/>
      <c r="E5767" s="217"/>
      <c r="F5767" s="218"/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</row>
    <row r="5768" spans="1:26" ht="15.75" customHeight="1" x14ac:dyDescent="0.25">
      <c r="A5768" s="219" t="s">
        <v>1147</v>
      </c>
      <c r="B5768" s="219"/>
      <c r="C5768" s="353" t="s">
        <v>381</v>
      </c>
      <c r="D5768" s="218" t="s">
        <v>1149</v>
      </c>
      <c r="E5768" s="222" t="s">
        <v>1353</v>
      </c>
      <c r="F5768" s="218"/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</row>
    <row r="5769" spans="1:26" ht="15.75" customHeight="1" x14ac:dyDescent="0.25">
      <c r="A5769" s="219" t="s">
        <v>549</v>
      </c>
      <c r="B5769" s="219" t="s">
        <v>550</v>
      </c>
      <c r="C5769" s="221" t="s">
        <v>551</v>
      </c>
      <c r="D5769" s="221" t="s">
        <v>552</v>
      </c>
      <c r="E5769" s="222" t="s">
        <v>553</v>
      </c>
      <c r="F5769" s="218"/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</row>
    <row r="5770" spans="1:26" ht="15.75" customHeight="1" x14ac:dyDescent="0.25">
      <c r="A5770" s="23"/>
      <c r="B5770" s="23"/>
      <c r="C5770" s="58" t="s">
        <v>2170</v>
      </c>
      <c r="D5770" s="16"/>
      <c r="E5770" s="217"/>
      <c r="F5770" s="302">
        <v>0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</row>
    <row r="5771" spans="1:26" ht="15.75" customHeight="1" x14ac:dyDescent="0.25">
      <c r="A5771" s="40" t="s">
        <v>716</v>
      </c>
      <c r="B5771" s="98" t="s">
        <v>593</v>
      </c>
      <c r="C5771" s="64" t="s">
        <v>381</v>
      </c>
      <c r="D5771" s="43">
        <v>400000</v>
      </c>
      <c r="E5771" s="217"/>
      <c r="F5771" s="218">
        <f t="shared" ref="F5771:F5781" si="189">F5770+D5771-E5771</f>
        <v>400000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</row>
    <row r="5772" spans="1:26" ht="15.75" customHeight="1" x14ac:dyDescent="0.25">
      <c r="A5772" s="124" t="s">
        <v>716</v>
      </c>
      <c r="B5772" s="35" t="s">
        <v>761</v>
      </c>
      <c r="C5772" s="27" t="s">
        <v>2183</v>
      </c>
      <c r="D5772" s="43">
        <v>40000</v>
      </c>
      <c r="E5772" s="217"/>
      <c r="F5772" s="218">
        <f t="shared" si="189"/>
        <v>440000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</row>
    <row r="5773" spans="1:26" ht="15.75" customHeight="1" x14ac:dyDescent="0.25">
      <c r="A5773" s="31" t="s">
        <v>1676</v>
      </c>
      <c r="B5773" s="31" t="s">
        <v>1676</v>
      </c>
      <c r="C5773" s="16" t="s">
        <v>1153</v>
      </c>
      <c r="D5773" s="16"/>
      <c r="E5773" s="249">
        <v>36666.67</v>
      </c>
      <c r="F5773" s="218">
        <f t="shared" si="189"/>
        <v>403333.33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</row>
    <row r="5774" spans="1:26" ht="15.75" customHeight="1" x14ac:dyDescent="0.25">
      <c r="A5774" s="228">
        <v>44835</v>
      </c>
      <c r="B5774" s="228">
        <v>44835</v>
      </c>
      <c r="C5774" s="16" t="s">
        <v>1153</v>
      </c>
      <c r="D5774" s="16"/>
      <c r="E5774" s="249">
        <v>36666.67</v>
      </c>
      <c r="F5774" s="218">
        <f t="shared" si="189"/>
        <v>366666.66000000003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</row>
    <row r="5775" spans="1:26" ht="15.75" customHeight="1" x14ac:dyDescent="0.25">
      <c r="A5775" s="228">
        <v>44866</v>
      </c>
      <c r="B5775" s="228">
        <v>44866</v>
      </c>
      <c r="C5775" s="16" t="s">
        <v>1153</v>
      </c>
      <c r="D5775" s="16"/>
      <c r="E5775" s="249">
        <v>36666.67</v>
      </c>
      <c r="F5775" s="218">
        <f t="shared" si="189"/>
        <v>329999.99000000005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</row>
    <row r="5776" spans="1:26" ht="15.75" customHeight="1" x14ac:dyDescent="0.25">
      <c r="A5776" s="238">
        <v>44896</v>
      </c>
      <c r="B5776" s="238">
        <v>44896</v>
      </c>
      <c r="C5776" s="16" t="s">
        <v>1153</v>
      </c>
      <c r="D5776" s="16"/>
      <c r="E5776" s="249">
        <v>36666.67</v>
      </c>
      <c r="F5776" s="218">
        <f t="shared" si="189"/>
        <v>293333.32000000007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</row>
    <row r="5777" spans="1:26" ht="15.75" customHeight="1" x14ac:dyDescent="0.25">
      <c r="A5777" s="23"/>
      <c r="B5777" s="23"/>
      <c r="C5777" s="58"/>
      <c r="D5777" s="16"/>
      <c r="E5777" s="217"/>
      <c r="F5777" s="218">
        <f t="shared" si="189"/>
        <v>293333.32000000007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</row>
    <row r="5778" spans="1:26" ht="15.75" customHeight="1" x14ac:dyDescent="0.25">
      <c r="A5778" s="23"/>
      <c r="B5778" s="23"/>
      <c r="C5778" s="58"/>
      <c r="D5778" s="16"/>
      <c r="E5778" s="217"/>
      <c r="F5778" s="218">
        <f t="shared" si="189"/>
        <v>293333.32000000007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</row>
    <row r="5779" spans="1:26" ht="15.75" customHeight="1" x14ac:dyDescent="0.25">
      <c r="A5779" s="23"/>
      <c r="B5779" s="23"/>
      <c r="C5779" s="58"/>
      <c r="D5779" s="16"/>
      <c r="E5779" s="217"/>
      <c r="F5779" s="218">
        <f t="shared" si="189"/>
        <v>293333.32000000007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</row>
    <row r="5780" spans="1:26" ht="15.75" customHeight="1" x14ac:dyDescent="0.25">
      <c r="A5780" s="23"/>
      <c r="B5780" s="23"/>
      <c r="C5780" s="58"/>
      <c r="D5780" s="16"/>
      <c r="E5780" s="217"/>
      <c r="F5780" s="218">
        <f t="shared" si="189"/>
        <v>293333.32000000007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</row>
    <row r="5781" spans="1:26" ht="15.75" customHeight="1" x14ac:dyDescent="0.25">
      <c r="A5781" s="23"/>
      <c r="B5781" s="23"/>
      <c r="C5781" s="58"/>
      <c r="D5781" s="16"/>
      <c r="E5781" s="217"/>
      <c r="F5781" s="218">
        <f t="shared" si="189"/>
        <v>293333.32000000007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</row>
    <row r="5782" spans="1:26" ht="15.75" customHeight="1" x14ac:dyDescent="0.25">
      <c r="A5782" s="23"/>
      <c r="B5782" s="23"/>
      <c r="C5782" s="58"/>
      <c r="D5782" s="16"/>
      <c r="E5782" s="351" t="s">
        <v>12</v>
      </c>
      <c r="F5782" s="274">
        <f>F5781</f>
        <v>293333.32000000007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</row>
    <row r="5783" spans="1:26" ht="15.75" customHeight="1" x14ac:dyDescent="0.25">
      <c r="A5783" s="23"/>
      <c r="B5783" s="23"/>
      <c r="C5783" s="58"/>
      <c r="D5783" s="16"/>
      <c r="E5783" s="217"/>
      <c r="F5783" s="218"/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</row>
    <row r="5784" spans="1:26" ht="15.75" customHeight="1" x14ac:dyDescent="0.25">
      <c r="A5784" s="23"/>
      <c r="B5784" s="23"/>
      <c r="C5784" s="58"/>
      <c r="D5784" s="16"/>
      <c r="E5784" s="217"/>
      <c r="F5784" s="218"/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</row>
    <row r="5785" spans="1:26" ht="15.75" customHeight="1" x14ac:dyDescent="0.25">
      <c r="A5785" s="23"/>
      <c r="B5785" s="23"/>
      <c r="C5785" s="58"/>
      <c r="D5785" s="16"/>
      <c r="E5785" s="217"/>
      <c r="F5785" s="218"/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</row>
    <row r="5786" spans="1:26" ht="15.75" customHeight="1" x14ac:dyDescent="0.25">
      <c r="A5786" s="23"/>
      <c r="B5786" s="23"/>
      <c r="C5786" s="58"/>
      <c r="D5786" s="16"/>
      <c r="E5786" s="217"/>
      <c r="F5786" s="218"/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</row>
    <row r="5787" spans="1:26" ht="15.75" customHeight="1" x14ac:dyDescent="0.25">
      <c r="A5787" s="23"/>
      <c r="B5787" s="23"/>
      <c r="C5787" s="218" t="s">
        <v>1146</v>
      </c>
      <c r="D5787" s="157"/>
      <c r="E5787" s="217"/>
      <c r="F5787" s="218"/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</row>
    <row r="5788" spans="1:26" ht="15.75" customHeight="1" x14ac:dyDescent="0.25">
      <c r="A5788" s="219" t="s">
        <v>1147</v>
      </c>
      <c r="B5788" s="219"/>
      <c r="C5788" s="353" t="s">
        <v>434</v>
      </c>
      <c r="D5788" s="218" t="s">
        <v>1149</v>
      </c>
      <c r="E5788" s="222" t="s">
        <v>1353</v>
      </c>
      <c r="F5788" s="218"/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</row>
    <row r="5789" spans="1:26" ht="15.75" customHeight="1" x14ac:dyDescent="0.25">
      <c r="A5789" s="219" t="s">
        <v>549</v>
      </c>
      <c r="B5789" s="219" t="s">
        <v>550</v>
      </c>
      <c r="C5789" s="221" t="s">
        <v>551</v>
      </c>
      <c r="D5789" s="221" t="s">
        <v>552</v>
      </c>
      <c r="E5789" s="222" t="s">
        <v>553</v>
      </c>
      <c r="F5789" s="218"/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</row>
    <row r="5790" spans="1:26" ht="15.75" customHeight="1" x14ac:dyDescent="0.25">
      <c r="A5790" s="23"/>
      <c r="B5790" s="23"/>
      <c r="C5790" s="58" t="s">
        <v>2170</v>
      </c>
      <c r="D5790" s="16"/>
      <c r="E5790" s="217"/>
      <c r="F5790" s="302">
        <v>0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</row>
    <row r="5791" spans="1:26" ht="15.75" customHeight="1" x14ac:dyDescent="0.25">
      <c r="A5791" s="40" t="s">
        <v>716</v>
      </c>
      <c r="B5791" s="64" t="s">
        <v>596</v>
      </c>
      <c r="C5791" s="64" t="s">
        <v>434</v>
      </c>
      <c r="D5791" s="43">
        <v>140000</v>
      </c>
      <c r="E5791" s="217"/>
      <c r="F5791" s="218">
        <f t="shared" ref="F5791:F5801" si="190">F5790+D5791-E5791</f>
        <v>140000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</row>
    <row r="5792" spans="1:26" ht="15.75" customHeight="1" x14ac:dyDescent="0.25">
      <c r="A5792" s="40" t="s">
        <v>716</v>
      </c>
      <c r="B5792" s="64" t="s">
        <v>761</v>
      </c>
      <c r="C5792" s="27" t="s">
        <v>2184</v>
      </c>
      <c r="D5792" s="43">
        <v>14000</v>
      </c>
      <c r="E5792" s="217"/>
      <c r="F5792" s="218">
        <f t="shared" si="190"/>
        <v>154000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</row>
    <row r="5793" spans="1:26" ht="15.75" customHeight="1" x14ac:dyDescent="0.25">
      <c r="A5793" s="24" t="s">
        <v>1292</v>
      </c>
      <c r="B5793" s="24" t="s">
        <v>1292</v>
      </c>
      <c r="C5793" s="16" t="s">
        <v>1153</v>
      </c>
      <c r="D5793" s="16"/>
      <c r="E5793" s="280">
        <v>12833.33</v>
      </c>
      <c r="F5793" s="218">
        <f t="shared" si="190"/>
        <v>141166.67000000001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</row>
    <row r="5794" spans="1:26" ht="15.75" customHeight="1" x14ac:dyDescent="0.25">
      <c r="A5794" s="238">
        <v>44835</v>
      </c>
      <c r="B5794" s="238">
        <v>44835</v>
      </c>
      <c r="C5794" s="13" t="s">
        <v>1153</v>
      </c>
      <c r="D5794" s="16"/>
      <c r="E5794" s="230">
        <v>12833.33</v>
      </c>
      <c r="F5794" s="218">
        <f t="shared" si="190"/>
        <v>128333.34000000001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</row>
    <row r="5795" spans="1:26" ht="15.75" customHeight="1" x14ac:dyDescent="0.25">
      <c r="A5795" s="238">
        <v>44866</v>
      </c>
      <c r="B5795" s="238">
        <v>44866</v>
      </c>
      <c r="C5795" s="13" t="s">
        <v>1153</v>
      </c>
      <c r="D5795" s="16"/>
      <c r="E5795" s="230">
        <v>12833.33</v>
      </c>
      <c r="F5795" s="218">
        <f t="shared" si="190"/>
        <v>115500.01000000001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</row>
    <row r="5796" spans="1:26" ht="15.75" customHeight="1" x14ac:dyDescent="0.25">
      <c r="A5796" s="238">
        <v>44896</v>
      </c>
      <c r="B5796" s="238">
        <v>44896</v>
      </c>
      <c r="C5796" s="13" t="s">
        <v>1153</v>
      </c>
      <c r="D5796" s="16"/>
      <c r="E5796" s="230">
        <v>12833.33</v>
      </c>
      <c r="F5796" s="218">
        <f t="shared" si="190"/>
        <v>102666.68000000001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</row>
    <row r="5797" spans="1:26" ht="15.75" customHeight="1" x14ac:dyDescent="0.25">
      <c r="A5797" s="23"/>
      <c r="B5797" s="23"/>
      <c r="C5797" s="58"/>
      <c r="D5797" s="16"/>
      <c r="E5797" s="217"/>
      <c r="F5797" s="218">
        <f t="shared" si="190"/>
        <v>102666.68000000001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</row>
    <row r="5798" spans="1:26" ht="15.75" customHeight="1" x14ac:dyDescent="0.25">
      <c r="A5798" s="23"/>
      <c r="B5798" s="23"/>
      <c r="C5798" s="58"/>
      <c r="D5798" s="16"/>
      <c r="E5798" s="217"/>
      <c r="F5798" s="218">
        <f t="shared" si="190"/>
        <v>102666.68000000001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</row>
    <row r="5799" spans="1:26" ht="15.75" customHeight="1" x14ac:dyDescent="0.25">
      <c r="A5799" s="23"/>
      <c r="B5799" s="23"/>
      <c r="C5799" s="58"/>
      <c r="D5799" s="16"/>
      <c r="E5799" s="217"/>
      <c r="F5799" s="218">
        <f t="shared" si="190"/>
        <v>102666.68000000001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</row>
    <row r="5800" spans="1:26" ht="15.75" customHeight="1" x14ac:dyDescent="0.25">
      <c r="A5800" s="23"/>
      <c r="B5800" s="23"/>
      <c r="C5800" s="58"/>
      <c r="D5800" s="16"/>
      <c r="E5800" s="217"/>
      <c r="F5800" s="218">
        <f t="shared" si="190"/>
        <v>102666.68000000001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</row>
    <row r="5801" spans="1:26" ht="15.75" customHeight="1" x14ac:dyDescent="0.25">
      <c r="A5801" s="23"/>
      <c r="B5801" s="23"/>
      <c r="C5801" s="58"/>
      <c r="D5801" s="16"/>
      <c r="E5801" s="217"/>
      <c r="F5801" s="218">
        <f t="shared" si="190"/>
        <v>102666.68000000001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</row>
    <row r="5802" spans="1:26" ht="15.75" customHeight="1" x14ac:dyDescent="0.25">
      <c r="A5802" s="23"/>
      <c r="B5802" s="23"/>
      <c r="C5802" s="58"/>
      <c r="D5802" s="16"/>
      <c r="E5802" s="351" t="s">
        <v>12</v>
      </c>
      <c r="F5802" s="274">
        <f>F5801</f>
        <v>102666.68000000001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</row>
    <row r="5803" spans="1:26" ht="15.75" customHeight="1" x14ac:dyDescent="0.25">
      <c r="A5803" s="23"/>
      <c r="B5803" s="23"/>
      <c r="C5803" s="58"/>
      <c r="D5803" s="16"/>
      <c r="E5803" s="217"/>
      <c r="F5803" s="218"/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</row>
    <row r="5804" spans="1:26" ht="15.75" customHeight="1" x14ac:dyDescent="0.25">
      <c r="A5804" s="23"/>
      <c r="B5804" s="23"/>
      <c r="C5804" s="58"/>
      <c r="D5804" s="16"/>
      <c r="E5804" s="217"/>
      <c r="F5804" s="218"/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</row>
    <row r="5805" spans="1:26" ht="15.75" customHeight="1" x14ac:dyDescent="0.25">
      <c r="A5805" s="23"/>
      <c r="B5805" s="23"/>
      <c r="C5805" s="218" t="s">
        <v>1146</v>
      </c>
      <c r="D5805" s="157"/>
      <c r="E5805" s="217"/>
      <c r="F5805" s="218"/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</row>
    <row r="5806" spans="1:26" ht="15.75" customHeight="1" x14ac:dyDescent="0.25">
      <c r="A5806" s="219" t="s">
        <v>1147</v>
      </c>
      <c r="B5806" s="219"/>
      <c r="C5806" s="118" t="s">
        <v>718</v>
      </c>
      <c r="D5806" s="218" t="s">
        <v>1149</v>
      </c>
      <c r="E5806" s="222" t="s">
        <v>1353</v>
      </c>
      <c r="F5806" s="218"/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</row>
    <row r="5807" spans="1:26" ht="15.75" customHeight="1" x14ac:dyDescent="0.25">
      <c r="A5807" s="219" t="s">
        <v>549</v>
      </c>
      <c r="B5807" s="219" t="s">
        <v>550</v>
      </c>
      <c r="C5807" s="221" t="s">
        <v>551</v>
      </c>
      <c r="D5807" s="221" t="s">
        <v>552</v>
      </c>
      <c r="E5807" s="222" t="s">
        <v>553</v>
      </c>
      <c r="F5807" s="218"/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</row>
    <row r="5808" spans="1:26" ht="15.75" customHeight="1" x14ac:dyDescent="0.25">
      <c r="A5808" s="23"/>
      <c r="B5808" s="23"/>
      <c r="C5808" s="58" t="s">
        <v>2170</v>
      </c>
      <c r="D5808" s="16"/>
      <c r="E5808" s="217"/>
      <c r="F5808" s="302">
        <v>0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</row>
    <row r="5809" spans="1:26" ht="15.75" customHeight="1" x14ac:dyDescent="0.25">
      <c r="A5809" s="125">
        <v>44690</v>
      </c>
      <c r="B5809" s="64" t="s">
        <v>596</v>
      </c>
      <c r="C5809" s="98" t="s">
        <v>718</v>
      </c>
      <c r="D5809" s="43">
        <v>600000</v>
      </c>
      <c r="E5809" s="217"/>
      <c r="F5809" s="218">
        <f t="shared" ref="F5809:F5819" si="191">F5808+D5809-E5809</f>
        <v>600000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</row>
    <row r="5810" spans="1:26" ht="15.75" customHeight="1" x14ac:dyDescent="0.25">
      <c r="A5810" s="248">
        <v>44690</v>
      </c>
      <c r="B5810" s="64" t="s">
        <v>761</v>
      </c>
      <c r="C5810" s="27" t="s">
        <v>2185</v>
      </c>
      <c r="D5810" s="43">
        <v>60000</v>
      </c>
      <c r="E5810" s="217"/>
      <c r="F5810" s="218">
        <f t="shared" si="191"/>
        <v>660000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</row>
    <row r="5811" spans="1:26" ht="15.75" customHeight="1" x14ac:dyDescent="0.25">
      <c r="A5811" s="283">
        <v>44826</v>
      </c>
      <c r="B5811" s="283">
        <v>44826</v>
      </c>
      <c r="C5811" s="13" t="s">
        <v>1153</v>
      </c>
      <c r="D5811" s="16"/>
      <c r="E5811" s="224">
        <v>55000</v>
      </c>
      <c r="F5811" s="218">
        <f t="shared" si="191"/>
        <v>605000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</row>
    <row r="5812" spans="1:26" ht="15.75" customHeight="1" x14ac:dyDescent="0.25">
      <c r="A5812" s="251">
        <v>44856</v>
      </c>
      <c r="B5812" s="251">
        <v>44856</v>
      </c>
      <c r="C5812" s="13" t="s">
        <v>1153</v>
      </c>
      <c r="D5812" s="16"/>
      <c r="E5812" s="224">
        <v>55000</v>
      </c>
      <c r="F5812" s="218">
        <f t="shared" si="191"/>
        <v>550000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</row>
    <row r="5813" spans="1:26" ht="15.75" customHeight="1" x14ac:dyDescent="0.25">
      <c r="A5813" s="251">
        <v>44887</v>
      </c>
      <c r="B5813" s="251">
        <v>44887</v>
      </c>
      <c r="C5813" s="13" t="s">
        <v>1153</v>
      </c>
      <c r="D5813" s="16"/>
      <c r="E5813" s="224">
        <v>55000</v>
      </c>
      <c r="F5813" s="218">
        <f t="shared" si="191"/>
        <v>495000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</row>
    <row r="5814" spans="1:26" ht="15.75" customHeight="1" x14ac:dyDescent="0.25">
      <c r="A5814" s="268">
        <v>45282</v>
      </c>
      <c r="B5814" s="268">
        <v>45282</v>
      </c>
      <c r="C5814" s="13" t="s">
        <v>1153</v>
      </c>
      <c r="D5814" s="16"/>
      <c r="E5814" s="224">
        <v>55000</v>
      </c>
      <c r="F5814" s="218">
        <f t="shared" si="191"/>
        <v>440000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</row>
    <row r="5815" spans="1:26" ht="15.75" customHeight="1" x14ac:dyDescent="0.25">
      <c r="A5815" s="23"/>
      <c r="B5815" s="23"/>
      <c r="C5815" s="58"/>
      <c r="D5815" s="16"/>
      <c r="E5815" s="217"/>
      <c r="F5815" s="218">
        <f t="shared" si="191"/>
        <v>440000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</row>
    <row r="5816" spans="1:26" ht="15.75" customHeight="1" x14ac:dyDescent="0.25">
      <c r="A5816" s="23"/>
      <c r="B5816" s="23"/>
      <c r="C5816" s="58"/>
      <c r="D5816" s="16"/>
      <c r="E5816" s="217"/>
      <c r="F5816" s="218">
        <f t="shared" si="191"/>
        <v>440000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</row>
    <row r="5817" spans="1:26" ht="15.75" customHeight="1" x14ac:dyDescent="0.25">
      <c r="A5817" s="23"/>
      <c r="B5817" s="23"/>
      <c r="C5817" s="58"/>
      <c r="D5817" s="16"/>
      <c r="E5817" s="217"/>
      <c r="F5817" s="218">
        <f t="shared" si="191"/>
        <v>440000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</row>
    <row r="5818" spans="1:26" ht="15.75" customHeight="1" x14ac:dyDescent="0.25">
      <c r="A5818" s="23"/>
      <c r="B5818" s="23"/>
      <c r="C5818" s="58"/>
      <c r="D5818" s="16"/>
      <c r="E5818" s="217"/>
      <c r="F5818" s="218">
        <f t="shared" si="191"/>
        <v>440000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</row>
    <row r="5819" spans="1:26" ht="15.75" customHeight="1" x14ac:dyDescent="0.25">
      <c r="A5819" s="23"/>
      <c r="B5819" s="23"/>
      <c r="C5819" s="58"/>
      <c r="D5819" s="16"/>
      <c r="E5819" s="217"/>
      <c r="F5819" s="218">
        <f t="shared" si="191"/>
        <v>440000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</row>
    <row r="5820" spans="1:26" ht="15.75" customHeight="1" x14ac:dyDescent="0.25">
      <c r="A5820" s="23"/>
      <c r="B5820" s="23"/>
      <c r="C5820" s="58"/>
      <c r="D5820" s="16"/>
      <c r="E5820" s="351" t="s">
        <v>12</v>
      </c>
      <c r="F5820" s="274">
        <f>F5819</f>
        <v>440000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</row>
    <row r="5821" spans="1:26" ht="15.75" customHeight="1" x14ac:dyDescent="0.25">
      <c r="A5821" s="23"/>
      <c r="B5821" s="23"/>
      <c r="C5821" s="58"/>
      <c r="D5821" s="16"/>
      <c r="E5821" s="217"/>
      <c r="F5821" s="218"/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</row>
    <row r="5822" spans="1:26" ht="15.75" customHeight="1" x14ac:dyDescent="0.25">
      <c r="A5822" s="23"/>
      <c r="B5822" s="23"/>
      <c r="C5822" s="58"/>
      <c r="D5822" s="16"/>
      <c r="E5822" s="217"/>
      <c r="F5822" s="218"/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</row>
    <row r="5823" spans="1:26" ht="15.75" customHeight="1" x14ac:dyDescent="0.25">
      <c r="A5823" s="23"/>
      <c r="B5823" s="23"/>
      <c r="C5823" s="58"/>
      <c r="D5823" s="16"/>
      <c r="E5823" s="217"/>
      <c r="F5823" s="218"/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</row>
    <row r="5824" spans="1:26" ht="15.75" customHeight="1" x14ac:dyDescent="0.25">
      <c r="A5824" s="23"/>
      <c r="B5824" s="23"/>
      <c r="C5824" s="218" t="s">
        <v>1146</v>
      </c>
      <c r="D5824" s="226"/>
      <c r="E5824" s="217"/>
      <c r="F5824" s="218"/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</row>
    <row r="5825" spans="1:26" ht="15.75" customHeight="1" x14ac:dyDescent="0.25">
      <c r="A5825" s="219" t="s">
        <v>1147</v>
      </c>
      <c r="B5825" s="219"/>
      <c r="C5825" s="350" t="s">
        <v>405</v>
      </c>
      <c r="D5825" s="218" t="s">
        <v>1149</v>
      </c>
      <c r="E5825" s="220" t="s">
        <v>1216</v>
      </c>
      <c r="F5825" s="218"/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</row>
    <row r="5826" spans="1:26" ht="15.75" customHeight="1" x14ac:dyDescent="0.25">
      <c r="A5826" s="219" t="s">
        <v>549</v>
      </c>
      <c r="B5826" s="219" t="s">
        <v>550</v>
      </c>
      <c r="C5826" s="221" t="s">
        <v>551</v>
      </c>
      <c r="D5826" s="221" t="s">
        <v>552</v>
      </c>
      <c r="E5826" s="222" t="s">
        <v>553</v>
      </c>
      <c r="F5826" s="218"/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</row>
    <row r="5827" spans="1:26" ht="15.75" customHeight="1" x14ac:dyDescent="0.25">
      <c r="A5827" s="23"/>
      <c r="B5827" s="23"/>
      <c r="C5827" s="58" t="s">
        <v>2170</v>
      </c>
      <c r="D5827" s="16"/>
      <c r="E5827" s="217"/>
      <c r="F5827" s="302">
        <v>0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</row>
    <row r="5828" spans="1:26" ht="15.75" customHeight="1" x14ac:dyDescent="0.25">
      <c r="A5828" s="248">
        <v>44751</v>
      </c>
      <c r="B5828" s="64" t="s">
        <v>596</v>
      </c>
      <c r="C5828" s="64" t="s">
        <v>405</v>
      </c>
      <c r="D5828" s="43">
        <v>400000</v>
      </c>
      <c r="E5828" s="217"/>
      <c r="F5828" s="218">
        <f t="shared" ref="F5828:F5838" si="192">F5827+D5828-E5828</f>
        <v>400000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</row>
    <row r="5829" spans="1:26" ht="15.75" customHeight="1" x14ac:dyDescent="0.25">
      <c r="A5829" s="248">
        <v>44751</v>
      </c>
      <c r="B5829" s="64" t="s">
        <v>761</v>
      </c>
      <c r="C5829" s="27" t="s">
        <v>2186</v>
      </c>
      <c r="D5829" s="43">
        <v>40000</v>
      </c>
      <c r="E5829" s="217"/>
      <c r="F5829" s="218">
        <f t="shared" si="192"/>
        <v>440000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</row>
    <row r="5830" spans="1:26" ht="15.75" customHeight="1" x14ac:dyDescent="0.25">
      <c r="A5830" s="24" t="s">
        <v>1292</v>
      </c>
      <c r="B5830" s="24" t="s">
        <v>1292</v>
      </c>
      <c r="C5830" s="16" t="s">
        <v>1153</v>
      </c>
      <c r="D5830" s="16"/>
      <c r="E5830" s="224">
        <v>36666.67</v>
      </c>
      <c r="F5830" s="218">
        <f t="shared" si="192"/>
        <v>403333.33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</row>
    <row r="5831" spans="1:26" ht="15.75" customHeight="1" x14ac:dyDescent="0.25">
      <c r="A5831" s="238">
        <v>44835</v>
      </c>
      <c r="B5831" s="238">
        <v>44835</v>
      </c>
      <c r="C5831" s="13" t="s">
        <v>1153</v>
      </c>
      <c r="D5831" s="16"/>
      <c r="E5831" s="230">
        <v>36666.67</v>
      </c>
      <c r="F5831" s="218">
        <f t="shared" si="192"/>
        <v>366666.66000000003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</row>
    <row r="5832" spans="1:26" ht="15.75" customHeight="1" x14ac:dyDescent="0.25">
      <c r="A5832" s="238">
        <v>44866</v>
      </c>
      <c r="B5832" s="238">
        <v>44866</v>
      </c>
      <c r="C5832" s="13" t="s">
        <v>1153</v>
      </c>
      <c r="D5832" s="16"/>
      <c r="E5832" s="230">
        <v>36666.67</v>
      </c>
      <c r="F5832" s="218">
        <f t="shared" si="192"/>
        <v>329999.99000000005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</row>
    <row r="5833" spans="1:26" ht="15.75" customHeight="1" x14ac:dyDescent="0.25">
      <c r="A5833" s="238">
        <v>44896</v>
      </c>
      <c r="B5833" s="238">
        <v>44896</v>
      </c>
      <c r="C5833" s="13" t="s">
        <v>1153</v>
      </c>
      <c r="D5833" s="16"/>
      <c r="E5833" s="230">
        <v>36666.67</v>
      </c>
      <c r="F5833" s="218">
        <f t="shared" si="192"/>
        <v>293333.32000000007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</row>
    <row r="5834" spans="1:26" ht="15.75" customHeight="1" x14ac:dyDescent="0.25">
      <c r="A5834" s="23"/>
      <c r="B5834" s="23"/>
      <c r="C5834" s="58"/>
      <c r="D5834" s="16"/>
      <c r="E5834" s="217"/>
      <c r="F5834" s="218">
        <f t="shared" si="192"/>
        <v>293333.32000000007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</row>
    <row r="5835" spans="1:26" ht="15.75" customHeight="1" x14ac:dyDescent="0.25">
      <c r="A5835" s="23"/>
      <c r="B5835" s="23"/>
      <c r="C5835" s="58"/>
      <c r="D5835" s="16"/>
      <c r="E5835" s="217"/>
      <c r="F5835" s="218">
        <f t="shared" si="192"/>
        <v>293333.32000000007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</row>
    <row r="5836" spans="1:26" ht="15.75" customHeight="1" x14ac:dyDescent="0.25">
      <c r="A5836" s="23"/>
      <c r="B5836" s="23"/>
      <c r="C5836" s="58"/>
      <c r="D5836" s="16"/>
      <c r="E5836" s="217"/>
      <c r="F5836" s="218">
        <f t="shared" si="192"/>
        <v>293333.32000000007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</row>
    <row r="5837" spans="1:26" ht="15.75" customHeight="1" x14ac:dyDescent="0.25">
      <c r="A5837" s="23"/>
      <c r="B5837" s="23"/>
      <c r="C5837" s="58"/>
      <c r="D5837" s="16"/>
      <c r="E5837" s="217"/>
      <c r="F5837" s="218">
        <f t="shared" si="192"/>
        <v>293333.32000000007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</row>
    <row r="5838" spans="1:26" ht="15.75" customHeight="1" x14ac:dyDescent="0.25">
      <c r="A5838" s="23"/>
      <c r="B5838" s="23"/>
      <c r="C5838" s="58"/>
      <c r="D5838" s="16"/>
      <c r="E5838" s="217"/>
      <c r="F5838" s="218">
        <f t="shared" si="192"/>
        <v>293333.32000000007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</row>
    <row r="5839" spans="1:26" ht="15.75" customHeight="1" x14ac:dyDescent="0.25">
      <c r="A5839" s="23"/>
      <c r="B5839" s="23"/>
      <c r="C5839" s="58"/>
      <c r="D5839" s="16"/>
      <c r="E5839" s="351" t="s">
        <v>12</v>
      </c>
      <c r="F5839" s="274">
        <f>F5838</f>
        <v>293333.32000000007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</row>
    <row r="5840" spans="1:26" ht="15.75" customHeight="1" x14ac:dyDescent="0.25">
      <c r="A5840" s="23"/>
      <c r="B5840" s="23"/>
      <c r="C5840" s="58"/>
      <c r="D5840" s="16"/>
      <c r="E5840" s="217"/>
      <c r="F5840" s="218"/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</row>
    <row r="5841" spans="1:26" ht="15.75" customHeight="1" x14ac:dyDescent="0.25">
      <c r="A5841" s="23"/>
      <c r="B5841" s="23"/>
      <c r="C5841" s="58"/>
      <c r="D5841" s="16"/>
      <c r="E5841" s="217"/>
      <c r="F5841" s="218"/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</row>
    <row r="5842" spans="1:26" ht="15.75" customHeight="1" x14ac:dyDescent="0.25">
      <c r="A5842" s="23"/>
      <c r="B5842" s="23"/>
      <c r="C5842" s="58"/>
      <c r="D5842" s="16"/>
      <c r="E5842" s="217"/>
      <c r="F5842" s="218"/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</row>
    <row r="5843" spans="1:26" ht="15.75" customHeight="1" x14ac:dyDescent="0.25">
      <c r="A5843" s="23"/>
      <c r="B5843" s="23"/>
      <c r="C5843" s="218" t="s">
        <v>1146</v>
      </c>
      <c r="D5843" s="226"/>
      <c r="E5843" s="217"/>
      <c r="F5843" s="218"/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</row>
    <row r="5844" spans="1:26" ht="15.75" customHeight="1" x14ac:dyDescent="0.25">
      <c r="A5844" s="219" t="s">
        <v>1147</v>
      </c>
      <c r="B5844" s="219"/>
      <c r="C5844" s="350" t="s">
        <v>456</v>
      </c>
      <c r="D5844" s="218" t="s">
        <v>1149</v>
      </c>
      <c r="E5844" s="222" t="s">
        <v>1353</v>
      </c>
      <c r="F5844" s="218"/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</row>
    <row r="5845" spans="1:26" ht="15.75" customHeight="1" x14ac:dyDescent="0.25">
      <c r="A5845" s="219" t="s">
        <v>549</v>
      </c>
      <c r="B5845" s="219" t="s">
        <v>550</v>
      </c>
      <c r="C5845" s="221" t="s">
        <v>551</v>
      </c>
      <c r="D5845" s="221" t="s">
        <v>552</v>
      </c>
      <c r="E5845" s="222" t="s">
        <v>553</v>
      </c>
      <c r="F5845" s="218"/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</row>
    <row r="5846" spans="1:26" ht="15.75" customHeight="1" x14ac:dyDescent="0.25">
      <c r="A5846" s="23"/>
      <c r="B5846" s="23"/>
      <c r="C5846" s="58" t="s">
        <v>2170</v>
      </c>
      <c r="D5846" s="16"/>
      <c r="E5846" s="217"/>
      <c r="F5846" s="302">
        <v>0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</row>
    <row r="5847" spans="1:26" ht="15.75" customHeight="1" x14ac:dyDescent="0.25">
      <c r="A5847" s="40" t="s">
        <v>1018</v>
      </c>
      <c r="B5847" s="98" t="s">
        <v>593</v>
      </c>
      <c r="C5847" s="64" t="s">
        <v>456</v>
      </c>
      <c r="D5847" s="43">
        <v>250000</v>
      </c>
      <c r="E5847" s="217"/>
      <c r="F5847" s="218">
        <f t="shared" ref="F5847:F5857" si="193">F5846+D5847-E5847</f>
        <v>250000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</row>
    <row r="5848" spans="1:26" ht="15.75" customHeight="1" x14ac:dyDescent="0.25">
      <c r="A5848" s="124" t="s">
        <v>1018</v>
      </c>
      <c r="B5848" s="64" t="s">
        <v>761</v>
      </c>
      <c r="C5848" s="27" t="s">
        <v>2187</v>
      </c>
      <c r="D5848" s="43">
        <v>25000</v>
      </c>
      <c r="E5848" s="217"/>
      <c r="F5848" s="218">
        <f t="shared" si="193"/>
        <v>275000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</row>
    <row r="5849" spans="1:26" ht="15.75" customHeight="1" x14ac:dyDescent="0.25">
      <c r="A5849" s="31" t="s">
        <v>1676</v>
      </c>
      <c r="B5849" s="31" t="s">
        <v>1676</v>
      </c>
      <c r="C5849" s="13" t="s">
        <v>1153</v>
      </c>
      <c r="D5849" s="16"/>
      <c r="E5849" s="249">
        <v>22916.67</v>
      </c>
      <c r="F5849" s="218">
        <f t="shared" si="193"/>
        <v>252083.33000000002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</row>
    <row r="5850" spans="1:26" ht="15.75" customHeight="1" x14ac:dyDescent="0.25">
      <c r="A5850" s="228">
        <v>44835</v>
      </c>
      <c r="B5850" s="228">
        <v>44835</v>
      </c>
      <c r="C5850" s="13" t="s">
        <v>1153</v>
      </c>
      <c r="D5850" s="16"/>
      <c r="E5850" s="249">
        <v>22916.67</v>
      </c>
      <c r="F5850" s="218">
        <f t="shared" si="193"/>
        <v>229166.66000000003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</row>
    <row r="5851" spans="1:26" ht="15.75" customHeight="1" x14ac:dyDescent="0.25">
      <c r="A5851" s="228">
        <v>44866</v>
      </c>
      <c r="B5851" s="228">
        <v>44866</v>
      </c>
      <c r="C5851" s="13" t="s">
        <v>1153</v>
      </c>
      <c r="D5851" s="16"/>
      <c r="E5851" s="249">
        <v>22916.67</v>
      </c>
      <c r="F5851" s="218">
        <f t="shared" si="193"/>
        <v>206249.99000000005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</row>
    <row r="5852" spans="1:26" ht="15.75" customHeight="1" x14ac:dyDescent="0.25">
      <c r="A5852" s="238">
        <v>44896</v>
      </c>
      <c r="B5852" s="238">
        <v>44896</v>
      </c>
      <c r="C5852" s="13" t="s">
        <v>1153</v>
      </c>
      <c r="D5852" s="16"/>
      <c r="E5852" s="249">
        <v>22916.67</v>
      </c>
      <c r="F5852" s="218">
        <f t="shared" si="193"/>
        <v>183333.32000000007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</row>
    <row r="5853" spans="1:26" ht="15.75" customHeight="1" x14ac:dyDescent="0.25">
      <c r="A5853" s="23"/>
      <c r="B5853" s="23"/>
      <c r="C5853" s="58"/>
      <c r="D5853" s="16"/>
      <c r="E5853" s="217"/>
      <c r="F5853" s="218">
        <f t="shared" si="193"/>
        <v>183333.32000000007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</row>
    <row r="5854" spans="1:26" ht="15.75" customHeight="1" x14ac:dyDescent="0.25">
      <c r="A5854" s="23"/>
      <c r="B5854" s="23"/>
      <c r="C5854" s="58"/>
      <c r="D5854" s="16"/>
      <c r="E5854" s="217"/>
      <c r="F5854" s="218">
        <f t="shared" si="193"/>
        <v>183333.32000000007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</row>
    <row r="5855" spans="1:26" ht="15.75" customHeight="1" x14ac:dyDescent="0.25">
      <c r="A5855" s="23"/>
      <c r="B5855" s="23"/>
      <c r="C5855" s="58"/>
      <c r="D5855" s="16"/>
      <c r="E5855" s="217"/>
      <c r="F5855" s="218">
        <f t="shared" si="193"/>
        <v>183333.32000000007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</row>
    <row r="5856" spans="1:26" ht="15.75" customHeight="1" x14ac:dyDescent="0.25">
      <c r="A5856" s="23"/>
      <c r="B5856" s="23"/>
      <c r="C5856" s="58"/>
      <c r="D5856" s="16"/>
      <c r="E5856" s="217"/>
      <c r="F5856" s="218">
        <f t="shared" si="193"/>
        <v>183333.32000000007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</row>
    <row r="5857" spans="1:26" ht="15.75" customHeight="1" x14ac:dyDescent="0.25">
      <c r="A5857" s="23"/>
      <c r="B5857" s="23"/>
      <c r="C5857" s="58"/>
      <c r="D5857" s="16"/>
      <c r="E5857" s="217"/>
      <c r="F5857" s="218">
        <f t="shared" si="193"/>
        <v>183333.32000000007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</row>
    <row r="5858" spans="1:26" ht="15.75" customHeight="1" x14ac:dyDescent="0.25">
      <c r="A5858" s="23"/>
      <c r="B5858" s="23"/>
      <c r="C5858" s="58"/>
      <c r="D5858" s="16"/>
      <c r="E5858" s="351" t="s">
        <v>12</v>
      </c>
      <c r="F5858" s="274">
        <f>F5857</f>
        <v>183333.32000000007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</row>
    <row r="5859" spans="1:26" ht="15.75" customHeight="1" x14ac:dyDescent="0.25">
      <c r="A5859" s="23"/>
      <c r="B5859" s="23"/>
      <c r="C5859" s="58"/>
      <c r="D5859" s="16"/>
      <c r="E5859" s="217"/>
      <c r="F5859" s="218"/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</row>
    <row r="5860" spans="1:26" ht="15.75" customHeight="1" x14ac:dyDescent="0.25">
      <c r="A5860" s="23"/>
      <c r="B5860" s="23"/>
      <c r="C5860" s="58"/>
      <c r="D5860" s="16"/>
      <c r="E5860" s="217"/>
      <c r="F5860" s="218"/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</row>
    <row r="5861" spans="1:26" ht="15.75" customHeight="1" x14ac:dyDescent="0.25">
      <c r="A5861" s="23"/>
      <c r="B5861" s="23"/>
      <c r="C5861" s="58"/>
      <c r="D5861" s="16"/>
      <c r="E5861" s="217"/>
      <c r="F5861" s="218"/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</row>
    <row r="5862" spans="1:26" ht="15.75" customHeight="1" x14ac:dyDescent="0.25">
      <c r="A5862" s="23"/>
      <c r="B5862" s="23"/>
      <c r="C5862" s="218" t="s">
        <v>1146</v>
      </c>
      <c r="D5862" s="226"/>
      <c r="E5862" s="217"/>
      <c r="F5862" s="218"/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</row>
    <row r="5863" spans="1:26" ht="15.75" customHeight="1" x14ac:dyDescent="0.25">
      <c r="A5863" s="219" t="s">
        <v>1147</v>
      </c>
      <c r="B5863" s="219"/>
      <c r="C5863" s="118" t="s">
        <v>2188</v>
      </c>
      <c r="D5863" s="218" t="s">
        <v>1149</v>
      </c>
      <c r="E5863" s="222" t="s">
        <v>1353</v>
      </c>
      <c r="F5863" s="218"/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</row>
    <row r="5864" spans="1:26" ht="15.75" customHeight="1" x14ac:dyDescent="0.25">
      <c r="A5864" s="219" t="s">
        <v>549</v>
      </c>
      <c r="B5864" s="219" t="s">
        <v>550</v>
      </c>
      <c r="C5864" s="221" t="s">
        <v>551</v>
      </c>
      <c r="D5864" s="221" t="s">
        <v>552</v>
      </c>
      <c r="E5864" s="222" t="s">
        <v>553</v>
      </c>
      <c r="F5864" s="218"/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</row>
    <row r="5865" spans="1:26" ht="15.75" customHeight="1" x14ac:dyDescent="0.25">
      <c r="A5865" s="23"/>
      <c r="B5865" s="23"/>
      <c r="C5865" s="58" t="s">
        <v>2170</v>
      </c>
      <c r="D5865" s="16"/>
      <c r="E5865" s="217"/>
      <c r="F5865" s="302">
        <v>0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</row>
    <row r="5866" spans="1:26" ht="15.75" customHeight="1" x14ac:dyDescent="0.25">
      <c r="A5866" s="40" t="s">
        <v>1018</v>
      </c>
      <c r="B5866" s="64" t="s">
        <v>593</v>
      </c>
      <c r="C5866" s="98" t="s">
        <v>2188</v>
      </c>
      <c r="D5866" s="43">
        <v>150000</v>
      </c>
      <c r="E5866" s="217"/>
      <c r="F5866" s="218">
        <f t="shared" ref="F5866:F5876" si="194">F5865+D5866-E5866</f>
        <v>150000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</row>
    <row r="5867" spans="1:26" ht="15.75" customHeight="1" x14ac:dyDescent="0.25">
      <c r="A5867" s="40" t="s">
        <v>1018</v>
      </c>
      <c r="B5867" s="64" t="s">
        <v>761</v>
      </c>
      <c r="C5867" s="27" t="s">
        <v>2189</v>
      </c>
      <c r="D5867" s="43">
        <v>15000</v>
      </c>
      <c r="E5867" s="217"/>
      <c r="F5867" s="218">
        <f t="shared" si="194"/>
        <v>165000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</row>
    <row r="5868" spans="1:26" ht="15.75" customHeight="1" x14ac:dyDescent="0.25">
      <c r="A5868" s="356">
        <v>44795</v>
      </c>
      <c r="B5868" s="357">
        <v>44795</v>
      </c>
      <c r="C5868" s="13" t="s">
        <v>1153</v>
      </c>
      <c r="D5868" s="16"/>
      <c r="E5868" s="249">
        <v>13750</v>
      </c>
      <c r="F5868" s="218">
        <f t="shared" si="194"/>
        <v>151250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</row>
    <row r="5869" spans="1:26" ht="15.75" customHeight="1" x14ac:dyDescent="0.25">
      <c r="A5869" s="298">
        <v>44826</v>
      </c>
      <c r="B5869" s="358">
        <v>44826</v>
      </c>
      <c r="C5869" s="13" t="s">
        <v>1153</v>
      </c>
      <c r="D5869" s="16"/>
      <c r="E5869" s="249">
        <v>13750</v>
      </c>
      <c r="F5869" s="218">
        <f t="shared" si="194"/>
        <v>137500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</row>
    <row r="5870" spans="1:26" ht="15.75" customHeight="1" x14ac:dyDescent="0.25">
      <c r="A5870" s="298">
        <v>44856</v>
      </c>
      <c r="B5870" s="358">
        <v>44856</v>
      </c>
      <c r="C5870" s="13" t="s">
        <v>1153</v>
      </c>
      <c r="D5870" s="16"/>
      <c r="E5870" s="249">
        <v>13750</v>
      </c>
      <c r="F5870" s="218">
        <f t="shared" si="194"/>
        <v>123750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</row>
    <row r="5871" spans="1:26" ht="15.75" customHeight="1" x14ac:dyDescent="0.25">
      <c r="A5871" s="342">
        <v>45252</v>
      </c>
      <c r="B5871" s="343">
        <v>45252</v>
      </c>
      <c r="C5871" s="13" t="s">
        <v>1153</v>
      </c>
      <c r="D5871" s="16"/>
      <c r="E5871" s="249">
        <v>13750</v>
      </c>
      <c r="F5871" s="218">
        <f t="shared" si="194"/>
        <v>110000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</row>
    <row r="5872" spans="1:26" ht="15.75" customHeight="1" x14ac:dyDescent="0.25">
      <c r="A5872" s="342">
        <v>45282</v>
      </c>
      <c r="B5872" s="343">
        <v>45282</v>
      </c>
      <c r="C5872" s="13" t="s">
        <v>1153</v>
      </c>
      <c r="D5872" s="16"/>
      <c r="E5872" s="249">
        <v>13750</v>
      </c>
      <c r="F5872" s="218">
        <f t="shared" si="194"/>
        <v>96250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</row>
    <row r="5873" spans="1:26" ht="15.75" customHeight="1" x14ac:dyDescent="0.25">
      <c r="A5873" s="23"/>
      <c r="B5873" s="23"/>
      <c r="C5873" s="58"/>
      <c r="D5873" s="16"/>
      <c r="E5873" s="217"/>
      <c r="F5873" s="218">
        <f t="shared" si="194"/>
        <v>96250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</row>
    <row r="5874" spans="1:26" ht="15.75" customHeight="1" x14ac:dyDescent="0.25">
      <c r="A5874" s="23"/>
      <c r="B5874" s="23"/>
      <c r="C5874" s="58"/>
      <c r="D5874" s="16"/>
      <c r="E5874" s="217"/>
      <c r="F5874" s="218">
        <f t="shared" si="194"/>
        <v>96250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</row>
    <row r="5875" spans="1:26" ht="15.75" customHeight="1" x14ac:dyDescent="0.25">
      <c r="A5875" s="23"/>
      <c r="B5875" s="23"/>
      <c r="C5875" s="58"/>
      <c r="D5875" s="16"/>
      <c r="E5875" s="217"/>
      <c r="F5875" s="218">
        <f t="shared" si="194"/>
        <v>96250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</row>
    <row r="5876" spans="1:26" ht="15.75" customHeight="1" x14ac:dyDescent="0.25">
      <c r="A5876" s="23"/>
      <c r="B5876" s="23"/>
      <c r="C5876" s="58"/>
      <c r="D5876" s="16"/>
      <c r="E5876" s="217"/>
      <c r="F5876" s="218">
        <f t="shared" si="194"/>
        <v>96250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</row>
    <row r="5877" spans="1:26" ht="15.75" customHeight="1" x14ac:dyDescent="0.25">
      <c r="A5877" s="23"/>
      <c r="B5877" s="23"/>
      <c r="C5877" s="58"/>
      <c r="D5877" s="16"/>
      <c r="E5877" s="351" t="s">
        <v>12</v>
      </c>
      <c r="F5877" s="274">
        <f>F5876</f>
        <v>96250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</row>
    <row r="5878" spans="1:26" ht="15.75" customHeight="1" x14ac:dyDescent="0.25">
      <c r="A5878" s="23"/>
      <c r="B5878" s="23"/>
      <c r="C5878" s="58"/>
      <c r="D5878" s="16"/>
      <c r="E5878" s="217"/>
      <c r="F5878" s="218"/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</row>
    <row r="5879" spans="1:26" ht="15.75" customHeight="1" x14ac:dyDescent="0.25">
      <c r="A5879" s="23"/>
      <c r="B5879" s="23"/>
      <c r="C5879" s="58"/>
      <c r="D5879" s="16"/>
      <c r="E5879" s="217"/>
      <c r="F5879" s="218"/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</row>
    <row r="5880" spans="1:26" ht="15.75" customHeight="1" x14ac:dyDescent="0.25">
      <c r="A5880" s="23"/>
      <c r="B5880" s="23"/>
      <c r="C5880" s="58"/>
      <c r="D5880" s="16"/>
      <c r="E5880" s="217"/>
      <c r="F5880" s="218"/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</row>
    <row r="5881" spans="1:26" ht="15.75" customHeight="1" x14ac:dyDescent="0.25">
      <c r="A5881" s="23"/>
      <c r="B5881" s="23"/>
      <c r="C5881" s="218" t="s">
        <v>1146</v>
      </c>
      <c r="D5881" s="226"/>
      <c r="E5881" s="217"/>
      <c r="F5881" s="218"/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</row>
    <row r="5882" spans="1:26" ht="15.75" customHeight="1" x14ac:dyDescent="0.25">
      <c r="A5882" s="219" t="s">
        <v>1147</v>
      </c>
      <c r="B5882" s="219"/>
      <c r="C5882" s="359" t="s">
        <v>439</v>
      </c>
      <c r="D5882" s="218" t="s">
        <v>1149</v>
      </c>
      <c r="E5882" s="222" t="s">
        <v>1353</v>
      </c>
      <c r="F5882" s="218"/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</row>
    <row r="5883" spans="1:26" ht="15.75" customHeight="1" x14ac:dyDescent="0.25">
      <c r="A5883" s="219" t="s">
        <v>549</v>
      </c>
      <c r="B5883" s="219" t="s">
        <v>550</v>
      </c>
      <c r="C5883" s="221" t="s">
        <v>551</v>
      </c>
      <c r="D5883" s="221" t="s">
        <v>552</v>
      </c>
      <c r="E5883" s="222" t="s">
        <v>553</v>
      </c>
      <c r="F5883" s="218"/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</row>
    <row r="5884" spans="1:26" ht="15.75" customHeight="1" x14ac:dyDescent="0.25">
      <c r="A5884" s="23"/>
      <c r="B5884" s="23"/>
      <c r="C5884" s="58" t="s">
        <v>2170</v>
      </c>
      <c r="D5884" s="16"/>
      <c r="E5884" s="217"/>
      <c r="F5884" s="302">
        <v>0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</row>
    <row r="5885" spans="1:26" ht="15.75" customHeight="1" x14ac:dyDescent="0.25">
      <c r="A5885" s="40" t="s">
        <v>2190</v>
      </c>
      <c r="B5885" s="64"/>
      <c r="C5885" s="58" t="s">
        <v>2191</v>
      </c>
      <c r="D5885" s="43">
        <v>60000</v>
      </c>
      <c r="E5885" s="217"/>
      <c r="F5885" s="218">
        <f t="shared" ref="F5885:F5895" si="195">F5884+D5885-E5885</f>
        <v>60000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</row>
    <row r="5886" spans="1:26" ht="15.75" customHeight="1" x14ac:dyDescent="0.25">
      <c r="A5886" s="40" t="s">
        <v>2190</v>
      </c>
      <c r="B5886" s="64"/>
      <c r="C5886" s="24" t="s">
        <v>2192</v>
      </c>
      <c r="D5886" s="43">
        <v>6000</v>
      </c>
      <c r="E5886" s="217"/>
      <c r="F5886" s="218">
        <f t="shared" si="195"/>
        <v>66000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</row>
    <row r="5887" spans="1:26" ht="15.75" customHeight="1" x14ac:dyDescent="0.25">
      <c r="A5887" s="338">
        <v>44622</v>
      </c>
      <c r="B5887" s="286" t="s">
        <v>593</v>
      </c>
      <c r="C5887" s="242" t="s">
        <v>614</v>
      </c>
      <c r="D5887" s="360"/>
      <c r="E5887" s="224">
        <v>6000</v>
      </c>
      <c r="F5887" s="218">
        <f t="shared" si="195"/>
        <v>60000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</row>
    <row r="5888" spans="1:26" ht="15.75" customHeight="1" x14ac:dyDescent="0.25">
      <c r="A5888" s="286" t="s">
        <v>640</v>
      </c>
      <c r="B5888" s="286" t="s">
        <v>593</v>
      </c>
      <c r="C5888" s="242" t="s">
        <v>614</v>
      </c>
      <c r="D5888" s="360"/>
      <c r="E5888" s="230">
        <v>6000</v>
      </c>
      <c r="F5888" s="218">
        <f t="shared" si="195"/>
        <v>54000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</row>
    <row r="5889" spans="1:26" ht="15.75" customHeight="1" x14ac:dyDescent="0.25">
      <c r="A5889" s="338">
        <v>44746</v>
      </c>
      <c r="B5889" s="286" t="s">
        <v>593</v>
      </c>
      <c r="C5889" s="242" t="s">
        <v>614</v>
      </c>
      <c r="D5889" s="360"/>
      <c r="E5889" s="230">
        <v>6000</v>
      </c>
      <c r="F5889" s="218">
        <f t="shared" si="195"/>
        <v>48000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</row>
    <row r="5890" spans="1:26" ht="15.75" customHeight="1" x14ac:dyDescent="0.25">
      <c r="A5890" s="238">
        <v>44835</v>
      </c>
      <c r="B5890" s="238">
        <v>44835</v>
      </c>
      <c r="C5890" s="13" t="s">
        <v>1153</v>
      </c>
      <c r="D5890" s="16"/>
      <c r="E5890" s="230">
        <v>6000</v>
      </c>
      <c r="F5890" s="218">
        <f t="shared" si="195"/>
        <v>42000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</row>
    <row r="5891" spans="1:26" ht="15.75" customHeight="1" x14ac:dyDescent="0.25">
      <c r="A5891" s="238">
        <v>44866</v>
      </c>
      <c r="B5891" s="238">
        <v>44866</v>
      </c>
      <c r="C5891" s="13" t="s">
        <v>1153</v>
      </c>
      <c r="D5891" s="16"/>
      <c r="E5891" s="230">
        <v>6000</v>
      </c>
      <c r="F5891" s="218">
        <f t="shared" si="195"/>
        <v>36000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</row>
    <row r="5892" spans="1:26" ht="15.75" customHeight="1" x14ac:dyDescent="0.25">
      <c r="A5892" s="238">
        <v>44896</v>
      </c>
      <c r="B5892" s="238">
        <v>44896</v>
      </c>
      <c r="C5892" s="13" t="s">
        <v>1153</v>
      </c>
      <c r="D5892" s="16"/>
      <c r="E5892" s="230">
        <v>6000</v>
      </c>
      <c r="F5892" s="218">
        <f t="shared" si="195"/>
        <v>30000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</row>
    <row r="5893" spans="1:26" ht="15.75" customHeight="1" x14ac:dyDescent="0.25">
      <c r="A5893" s="23"/>
      <c r="B5893" s="23"/>
      <c r="C5893" s="58"/>
      <c r="D5893" s="16"/>
      <c r="E5893" s="217"/>
      <c r="F5893" s="218">
        <f t="shared" si="195"/>
        <v>30000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</row>
    <row r="5894" spans="1:26" ht="15.75" customHeight="1" x14ac:dyDescent="0.25">
      <c r="A5894" s="23"/>
      <c r="B5894" s="23"/>
      <c r="C5894" s="58"/>
      <c r="D5894" s="16"/>
      <c r="E5894" s="217"/>
      <c r="F5894" s="218">
        <f t="shared" si="195"/>
        <v>30000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</row>
    <row r="5895" spans="1:26" ht="15.75" customHeight="1" x14ac:dyDescent="0.25">
      <c r="A5895" s="23"/>
      <c r="B5895" s="23"/>
      <c r="C5895" s="58"/>
      <c r="D5895" s="16"/>
      <c r="E5895" s="217"/>
      <c r="F5895" s="218">
        <f t="shared" si="195"/>
        <v>30000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</row>
    <row r="5896" spans="1:26" ht="15.75" customHeight="1" x14ac:dyDescent="0.25">
      <c r="A5896" s="23"/>
      <c r="B5896" s="23"/>
      <c r="C5896" s="58"/>
      <c r="D5896" s="16"/>
      <c r="E5896" s="351" t="s">
        <v>12</v>
      </c>
      <c r="F5896" s="274">
        <f>F5895</f>
        <v>30000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</row>
    <row r="5897" spans="1:26" ht="15.75" customHeight="1" x14ac:dyDescent="0.25">
      <c r="A5897" s="23"/>
      <c r="B5897" s="23"/>
      <c r="C5897" s="58"/>
      <c r="D5897" s="16"/>
      <c r="E5897" s="217"/>
      <c r="F5897" s="218"/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</row>
    <row r="5898" spans="1:26" ht="15.75" customHeight="1" x14ac:dyDescent="0.25">
      <c r="A5898" s="23"/>
      <c r="B5898" s="23"/>
      <c r="C5898" s="58"/>
      <c r="D5898" s="16"/>
      <c r="E5898" s="217"/>
      <c r="F5898" s="218"/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</row>
    <row r="5899" spans="1:26" ht="15.75" customHeight="1" x14ac:dyDescent="0.25">
      <c r="A5899" s="23"/>
      <c r="B5899" s="23"/>
      <c r="C5899" s="218" t="s">
        <v>1146</v>
      </c>
      <c r="D5899" s="226"/>
      <c r="E5899" s="217"/>
      <c r="F5899" s="218"/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</row>
    <row r="5900" spans="1:26" ht="15.75" customHeight="1" x14ac:dyDescent="0.25">
      <c r="A5900" s="219" t="s">
        <v>1147</v>
      </c>
      <c r="B5900" s="219"/>
      <c r="C5900" s="361" t="s">
        <v>2193</v>
      </c>
      <c r="D5900" s="218" t="s">
        <v>1149</v>
      </c>
      <c r="E5900" s="222" t="s">
        <v>1353</v>
      </c>
      <c r="F5900" s="218"/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</row>
    <row r="5901" spans="1:26" ht="15.75" customHeight="1" x14ac:dyDescent="0.25">
      <c r="A5901" s="219" t="s">
        <v>549</v>
      </c>
      <c r="B5901" s="219" t="s">
        <v>550</v>
      </c>
      <c r="C5901" s="221" t="s">
        <v>551</v>
      </c>
      <c r="D5901" s="221" t="s">
        <v>552</v>
      </c>
      <c r="E5901" s="222" t="s">
        <v>553</v>
      </c>
      <c r="F5901" s="218"/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</row>
    <row r="5902" spans="1:26" ht="15.75" customHeight="1" x14ac:dyDescent="0.25">
      <c r="A5902" s="23"/>
      <c r="B5902" s="23"/>
      <c r="C5902" s="58" t="s">
        <v>2170</v>
      </c>
      <c r="D5902" s="43"/>
      <c r="E5902" s="217"/>
      <c r="F5902" s="302">
        <v>0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</row>
    <row r="5903" spans="1:26" ht="15.75" customHeight="1" x14ac:dyDescent="0.25">
      <c r="A5903" s="241">
        <v>44603</v>
      </c>
      <c r="B5903" s="58" t="s">
        <v>593</v>
      </c>
      <c r="C5903" s="336" t="s">
        <v>2194</v>
      </c>
      <c r="D5903" s="43">
        <v>200000</v>
      </c>
      <c r="E5903" s="217"/>
      <c r="F5903" s="218">
        <f t="shared" ref="F5903:F5913" si="196">F5902+D5903-E5903</f>
        <v>200000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</row>
    <row r="5904" spans="1:26" ht="15.75" customHeight="1" x14ac:dyDescent="0.25">
      <c r="A5904" s="241">
        <v>44603</v>
      </c>
      <c r="B5904" s="24" t="s">
        <v>761</v>
      </c>
      <c r="C5904" s="24" t="s">
        <v>2195</v>
      </c>
      <c r="D5904" s="43">
        <v>20000</v>
      </c>
      <c r="E5904" s="217"/>
      <c r="F5904" s="218">
        <f t="shared" si="196"/>
        <v>220000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</row>
    <row r="5905" spans="1:26" ht="15.75" customHeight="1" x14ac:dyDescent="0.25">
      <c r="A5905" s="342">
        <v>45252</v>
      </c>
      <c r="B5905" s="343">
        <v>45252</v>
      </c>
      <c r="C5905" s="13" t="s">
        <v>1153</v>
      </c>
      <c r="D5905" s="16"/>
      <c r="E5905" s="230">
        <v>18333.330000000002</v>
      </c>
      <c r="F5905" s="218">
        <f t="shared" si="196"/>
        <v>201666.66999999998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</row>
    <row r="5906" spans="1:26" ht="15.75" customHeight="1" x14ac:dyDescent="0.25">
      <c r="A5906" s="342">
        <v>45282</v>
      </c>
      <c r="B5906" s="343">
        <v>45282</v>
      </c>
      <c r="C5906" s="13" t="s">
        <v>1153</v>
      </c>
      <c r="D5906" s="16"/>
      <c r="E5906" s="230">
        <v>18333.330000000002</v>
      </c>
      <c r="F5906" s="218">
        <f t="shared" si="196"/>
        <v>183333.33999999997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</row>
    <row r="5907" spans="1:26" ht="15.75" customHeight="1" x14ac:dyDescent="0.25">
      <c r="A5907" s="23"/>
      <c r="B5907" s="23"/>
      <c r="C5907" s="58"/>
      <c r="D5907" s="16"/>
      <c r="E5907" s="217"/>
      <c r="F5907" s="218">
        <f t="shared" si="196"/>
        <v>183333.33999999997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</row>
    <row r="5908" spans="1:26" ht="15.75" customHeight="1" x14ac:dyDescent="0.25">
      <c r="A5908" s="23"/>
      <c r="B5908" s="23"/>
      <c r="C5908" s="58"/>
      <c r="D5908" s="16"/>
      <c r="E5908" s="217"/>
      <c r="F5908" s="218">
        <f t="shared" si="196"/>
        <v>183333.33999999997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</row>
    <row r="5909" spans="1:26" ht="15.75" customHeight="1" x14ac:dyDescent="0.25">
      <c r="A5909" s="23"/>
      <c r="B5909" s="23"/>
      <c r="C5909" s="58"/>
      <c r="D5909" s="16"/>
      <c r="E5909" s="217"/>
      <c r="F5909" s="218">
        <f t="shared" si="196"/>
        <v>183333.33999999997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</row>
    <row r="5910" spans="1:26" ht="15.75" customHeight="1" x14ac:dyDescent="0.25">
      <c r="A5910" s="23"/>
      <c r="B5910" s="23"/>
      <c r="C5910" s="58"/>
      <c r="D5910" s="16"/>
      <c r="E5910" s="217"/>
      <c r="F5910" s="218">
        <f t="shared" si="196"/>
        <v>183333.33999999997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</row>
    <row r="5911" spans="1:26" ht="15.75" customHeight="1" x14ac:dyDescent="0.25">
      <c r="A5911" s="23"/>
      <c r="B5911" s="23"/>
      <c r="C5911" s="58"/>
      <c r="D5911" s="16"/>
      <c r="E5911" s="217"/>
      <c r="F5911" s="218">
        <f t="shared" si="196"/>
        <v>183333.33999999997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</row>
    <row r="5912" spans="1:26" ht="15.75" customHeight="1" x14ac:dyDescent="0.25">
      <c r="A5912" s="23"/>
      <c r="B5912" s="23"/>
      <c r="C5912" s="58"/>
      <c r="D5912" s="16"/>
      <c r="E5912" s="217"/>
      <c r="F5912" s="218">
        <f t="shared" si="196"/>
        <v>183333.33999999997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</row>
    <row r="5913" spans="1:26" ht="15.75" customHeight="1" x14ac:dyDescent="0.25">
      <c r="A5913" s="23"/>
      <c r="B5913" s="23"/>
      <c r="C5913" s="58"/>
      <c r="D5913" s="16"/>
      <c r="E5913" s="217"/>
      <c r="F5913" s="218">
        <f t="shared" si="196"/>
        <v>183333.33999999997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</row>
    <row r="5914" spans="1:26" ht="15.75" customHeight="1" x14ac:dyDescent="0.25">
      <c r="A5914" s="23"/>
      <c r="B5914" s="23"/>
      <c r="C5914" s="58"/>
      <c r="D5914" s="16"/>
      <c r="E5914" s="220" t="s">
        <v>12</v>
      </c>
      <c r="F5914" s="274">
        <f>F5913</f>
        <v>183333.33999999997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</row>
    <row r="5915" spans="1:26" ht="15.75" customHeight="1" x14ac:dyDescent="0.25">
      <c r="A5915" s="23"/>
      <c r="B5915" s="23"/>
      <c r="C5915" s="58"/>
      <c r="D5915" s="16"/>
      <c r="E5915" s="217"/>
      <c r="F5915" s="218"/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</row>
    <row r="5916" spans="1:26" ht="15.75" customHeight="1" x14ac:dyDescent="0.25">
      <c r="A5916" s="23"/>
      <c r="B5916" s="23"/>
      <c r="C5916" s="58"/>
      <c r="D5916" s="16"/>
      <c r="E5916" s="217"/>
      <c r="F5916" s="218"/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</row>
    <row r="5917" spans="1:26" ht="15.75" customHeight="1" x14ac:dyDescent="0.25">
      <c r="A5917" s="23"/>
      <c r="B5917" s="23"/>
      <c r="C5917" s="218" t="s">
        <v>1146</v>
      </c>
      <c r="D5917" s="226"/>
      <c r="E5917" s="217"/>
      <c r="F5917" s="218"/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</row>
    <row r="5918" spans="1:26" ht="15.75" customHeight="1" x14ac:dyDescent="0.25">
      <c r="A5918" s="219" t="s">
        <v>1147</v>
      </c>
      <c r="B5918" s="219"/>
      <c r="C5918" s="219" t="s">
        <v>388</v>
      </c>
      <c r="D5918" s="218" t="s">
        <v>1149</v>
      </c>
      <c r="E5918" s="222" t="s">
        <v>1353</v>
      </c>
      <c r="F5918" s="218"/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</row>
    <row r="5919" spans="1:26" ht="15.75" customHeight="1" x14ac:dyDescent="0.25">
      <c r="A5919" s="219" t="s">
        <v>549</v>
      </c>
      <c r="B5919" s="219" t="s">
        <v>550</v>
      </c>
      <c r="C5919" s="221" t="s">
        <v>551</v>
      </c>
      <c r="D5919" s="221" t="s">
        <v>552</v>
      </c>
      <c r="E5919" s="222" t="s">
        <v>553</v>
      </c>
      <c r="F5919" s="218"/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</row>
    <row r="5920" spans="1:26" ht="15.75" customHeight="1" x14ac:dyDescent="0.25">
      <c r="A5920" s="23"/>
      <c r="B5920" s="23"/>
      <c r="C5920" s="58" t="s">
        <v>2170</v>
      </c>
      <c r="D5920" s="43"/>
      <c r="E5920" s="217"/>
      <c r="F5920" s="218">
        <f t="shared" ref="F5920:F5937" si="197">F5919+D5920-E5920</f>
        <v>0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</row>
    <row r="5921" spans="1:26" ht="15.75" customHeight="1" x14ac:dyDescent="0.25">
      <c r="A5921" s="124" t="s">
        <v>1082</v>
      </c>
      <c r="B5921" s="64" t="s">
        <v>596</v>
      </c>
      <c r="C5921" s="98" t="s">
        <v>745</v>
      </c>
      <c r="D5921" s="43">
        <v>150000</v>
      </c>
      <c r="E5921" s="217"/>
      <c r="F5921" s="218">
        <f t="shared" si="197"/>
        <v>150000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</row>
    <row r="5922" spans="1:26" ht="15.75" customHeight="1" x14ac:dyDescent="0.25">
      <c r="A5922" s="24" t="s">
        <v>1082</v>
      </c>
      <c r="B5922" s="24" t="s">
        <v>761</v>
      </c>
      <c r="C5922" s="24" t="s">
        <v>2196</v>
      </c>
      <c r="D5922" s="43">
        <v>15000</v>
      </c>
      <c r="E5922" s="230"/>
      <c r="F5922" s="218">
        <f t="shared" si="197"/>
        <v>165000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</row>
    <row r="5923" spans="1:26" ht="15.75" customHeight="1" x14ac:dyDescent="0.25">
      <c r="A5923" s="342">
        <v>45282</v>
      </c>
      <c r="B5923" s="343">
        <v>45282</v>
      </c>
      <c r="C5923" s="13" t="s">
        <v>1153</v>
      </c>
      <c r="D5923" s="16"/>
      <c r="E5923" s="230">
        <v>13750</v>
      </c>
      <c r="F5923" s="218">
        <f t="shared" si="197"/>
        <v>151250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</row>
    <row r="5924" spans="1:26" ht="15.75" customHeight="1" x14ac:dyDescent="0.25">
      <c r="A5924" s="23"/>
      <c r="B5924" s="23"/>
      <c r="C5924" s="58"/>
      <c r="D5924" s="16"/>
      <c r="E5924" s="217"/>
      <c r="F5924" s="218">
        <f t="shared" si="197"/>
        <v>151250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</row>
    <row r="5925" spans="1:26" ht="15.75" customHeight="1" x14ac:dyDescent="0.25">
      <c r="A5925" s="23"/>
      <c r="B5925" s="23"/>
      <c r="C5925" s="58"/>
      <c r="D5925" s="16"/>
      <c r="E5925" s="217"/>
      <c r="F5925" s="218">
        <f t="shared" si="197"/>
        <v>151250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</row>
    <row r="5926" spans="1:26" ht="15.75" customHeight="1" x14ac:dyDescent="0.25">
      <c r="A5926" s="23"/>
      <c r="B5926" s="23"/>
      <c r="C5926" s="58"/>
      <c r="D5926" s="16"/>
      <c r="E5926" s="217"/>
      <c r="F5926" s="218">
        <f t="shared" si="197"/>
        <v>151250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</row>
    <row r="5927" spans="1:26" ht="15.75" customHeight="1" x14ac:dyDescent="0.25">
      <c r="A5927" s="23"/>
      <c r="B5927" s="23"/>
      <c r="C5927" s="58"/>
      <c r="D5927" s="16"/>
      <c r="E5927" s="217"/>
      <c r="F5927" s="218">
        <f t="shared" si="197"/>
        <v>151250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</row>
    <row r="5928" spans="1:26" ht="15.75" customHeight="1" x14ac:dyDescent="0.25">
      <c r="A5928" s="23"/>
      <c r="B5928" s="23"/>
      <c r="C5928" s="58"/>
      <c r="D5928" s="16"/>
      <c r="E5928" s="217"/>
      <c r="F5928" s="218">
        <f t="shared" si="197"/>
        <v>151250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</row>
    <row r="5929" spans="1:26" ht="15.75" customHeight="1" x14ac:dyDescent="0.25">
      <c r="A5929" s="23"/>
      <c r="B5929" s="23"/>
      <c r="C5929" s="58"/>
      <c r="D5929" s="16"/>
      <c r="E5929" s="217"/>
      <c r="F5929" s="218">
        <f t="shared" si="197"/>
        <v>151250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</row>
    <row r="5930" spans="1:26" ht="15.75" customHeight="1" x14ac:dyDescent="0.25">
      <c r="A5930" s="23"/>
      <c r="B5930" s="23"/>
      <c r="C5930" s="58"/>
      <c r="D5930" s="16"/>
      <c r="E5930" s="217"/>
      <c r="F5930" s="218">
        <f t="shared" si="197"/>
        <v>151250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</row>
    <row r="5931" spans="1:26" ht="15.75" customHeight="1" x14ac:dyDescent="0.25">
      <c r="A5931" s="23"/>
      <c r="B5931" s="23"/>
      <c r="C5931" s="58"/>
      <c r="D5931" s="16"/>
      <c r="E5931" s="217"/>
      <c r="F5931" s="218">
        <f t="shared" si="197"/>
        <v>151250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</row>
    <row r="5932" spans="1:26" ht="15.75" customHeight="1" x14ac:dyDescent="0.25">
      <c r="A5932" s="23"/>
      <c r="B5932" s="23"/>
      <c r="C5932" s="58"/>
      <c r="D5932" s="16"/>
      <c r="E5932" s="217"/>
      <c r="F5932" s="218">
        <f t="shared" si="197"/>
        <v>151250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</row>
    <row r="5933" spans="1:26" ht="15.75" customHeight="1" x14ac:dyDescent="0.25">
      <c r="A5933" s="23"/>
      <c r="B5933" s="23"/>
      <c r="C5933" s="58"/>
      <c r="D5933" s="16"/>
      <c r="E5933" s="217"/>
      <c r="F5933" s="218">
        <f t="shared" si="197"/>
        <v>151250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</row>
    <row r="5934" spans="1:26" ht="15.75" customHeight="1" x14ac:dyDescent="0.25">
      <c r="A5934" s="23"/>
      <c r="B5934" s="23"/>
      <c r="C5934" s="58"/>
      <c r="D5934" s="16"/>
      <c r="E5934" s="217"/>
      <c r="F5934" s="218">
        <f t="shared" si="197"/>
        <v>151250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</row>
    <row r="5935" spans="1:26" ht="15.75" customHeight="1" x14ac:dyDescent="0.25">
      <c r="A5935" s="23"/>
      <c r="B5935" s="23"/>
      <c r="C5935" s="58"/>
      <c r="D5935" s="16"/>
      <c r="E5935" s="217"/>
      <c r="F5935" s="218">
        <f t="shared" si="197"/>
        <v>151250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</row>
    <row r="5936" spans="1:26" ht="15.75" customHeight="1" x14ac:dyDescent="0.25">
      <c r="A5936" s="23"/>
      <c r="B5936" s="23"/>
      <c r="C5936" s="58"/>
      <c r="D5936" s="16"/>
      <c r="E5936" s="217"/>
      <c r="F5936" s="218">
        <f t="shared" si="197"/>
        <v>151250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</row>
    <row r="5937" spans="1:26" ht="15.75" customHeight="1" x14ac:dyDescent="0.25">
      <c r="A5937" s="23"/>
      <c r="B5937" s="23"/>
      <c r="C5937" s="58"/>
      <c r="D5937" s="16"/>
      <c r="E5937" s="217"/>
      <c r="F5937" s="218">
        <f t="shared" si="197"/>
        <v>151250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</row>
    <row r="5938" spans="1:26" ht="15.75" customHeight="1" x14ac:dyDescent="0.25">
      <c r="A5938" s="23"/>
      <c r="B5938" s="23"/>
      <c r="C5938" s="58"/>
      <c r="D5938" s="16"/>
      <c r="E5938" s="220" t="s">
        <v>12</v>
      </c>
      <c r="F5938" s="362">
        <f>F5937</f>
        <v>151250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</row>
    <row r="5939" spans="1:26" ht="15.75" customHeight="1" x14ac:dyDescent="0.25">
      <c r="A5939" s="23"/>
      <c r="B5939" s="23"/>
      <c r="C5939" s="58"/>
      <c r="D5939" s="16"/>
      <c r="E5939" s="217"/>
      <c r="F5939" s="218"/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</row>
    <row r="5940" spans="1:26" ht="15.75" customHeight="1" x14ac:dyDescent="0.25">
      <c r="A5940" s="23"/>
      <c r="B5940" s="23"/>
      <c r="C5940" s="58"/>
      <c r="D5940" s="16"/>
      <c r="E5940" s="217"/>
      <c r="F5940" s="218"/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</row>
    <row r="5941" spans="1:26" ht="15.75" customHeight="1" x14ac:dyDescent="0.25">
      <c r="A5941" s="23"/>
      <c r="B5941" s="23"/>
      <c r="C5941" s="58"/>
      <c r="D5941" s="16"/>
      <c r="E5941" s="217"/>
      <c r="F5941" s="218"/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</row>
    <row r="5942" spans="1:26" ht="15.75" customHeight="1" x14ac:dyDescent="0.25">
      <c r="A5942" s="23"/>
      <c r="B5942" s="23"/>
      <c r="C5942" s="218" t="s">
        <v>1146</v>
      </c>
      <c r="D5942" s="226"/>
      <c r="E5942" s="217"/>
      <c r="F5942" s="218"/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</row>
    <row r="5943" spans="1:26" ht="15.75" customHeight="1" x14ac:dyDescent="0.25">
      <c r="A5943" s="219" t="s">
        <v>1147</v>
      </c>
      <c r="B5943" s="219"/>
      <c r="C5943" s="98" t="s">
        <v>1089</v>
      </c>
      <c r="D5943" s="218" t="s">
        <v>1149</v>
      </c>
      <c r="E5943" s="222" t="s">
        <v>1353</v>
      </c>
      <c r="F5943" s="218"/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</row>
    <row r="5944" spans="1:26" ht="15.75" customHeight="1" x14ac:dyDescent="0.25">
      <c r="A5944" s="219" t="s">
        <v>549</v>
      </c>
      <c r="B5944" s="219" t="s">
        <v>550</v>
      </c>
      <c r="C5944" s="221" t="s">
        <v>551</v>
      </c>
      <c r="D5944" s="221" t="s">
        <v>552</v>
      </c>
      <c r="E5944" s="222" t="s">
        <v>553</v>
      </c>
      <c r="F5944" s="218"/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</row>
    <row r="5945" spans="1:26" ht="15.75" customHeight="1" x14ac:dyDescent="0.25">
      <c r="A5945" s="23"/>
      <c r="B5945" s="23"/>
      <c r="C5945" s="58" t="s">
        <v>2170</v>
      </c>
      <c r="D5945" s="43"/>
      <c r="E5945" s="217"/>
      <c r="F5945" s="218">
        <f t="shared" ref="F5945:F5956" si="198">F5944+D5945-E5945</f>
        <v>0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</row>
    <row r="5946" spans="1:26" ht="15.75" customHeight="1" x14ac:dyDescent="0.25">
      <c r="A5946" s="40" t="s">
        <v>1088</v>
      </c>
      <c r="B5946" s="64" t="s">
        <v>593</v>
      </c>
      <c r="C5946" s="64" t="s">
        <v>1089</v>
      </c>
      <c r="D5946" s="43">
        <v>200000</v>
      </c>
      <c r="E5946" s="217"/>
      <c r="F5946" s="218">
        <f t="shared" si="198"/>
        <v>200000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</row>
    <row r="5947" spans="1:26" ht="15.75" customHeight="1" x14ac:dyDescent="0.25">
      <c r="A5947" s="24" t="s">
        <v>1088</v>
      </c>
      <c r="B5947" s="24" t="s">
        <v>761</v>
      </c>
      <c r="C5947" s="24" t="s">
        <v>2197</v>
      </c>
      <c r="D5947" s="43">
        <v>20000</v>
      </c>
      <c r="E5947" s="230"/>
      <c r="F5947" s="218">
        <f t="shared" si="198"/>
        <v>220000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</row>
    <row r="5948" spans="1:26" ht="15.75" customHeight="1" x14ac:dyDescent="0.25">
      <c r="A5948" s="342">
        <v>45282</v>
      </c>
      <c r="B5948" s="343">
        <v>45282</v>
      </c>
      <c r="C5948" s="13" t="s">
        <v>1153</v>
      </c>
      <c r="D5948" s="16"/>
      <c r="E5948" s="249">
        <v>18333.330000000002</v>
      </c>
      <c r="F5948" s="218">
        <f t="shared" si="198"/>
        <v>201666.66999999998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</row>
    <row r="5949" spans="1:26" ht="15.75" customHeight="1" x14ac:dyDescent="0.25">
      <c r="A5949" s="23"/>
      <c r="B5949" s="23"/>
      <c r="C5949" s="58"/>
      <c r="D5949" s="16"/>
      <c r="E5949" s="217"/>
      <c r="F5949" s="218">
        <f t="shared" si="198"/>
        <v>201666.66999999998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</row>
    <row r="5950" spans="1:26" ht="15.75" customHeight="1" x14ac:dyDescent="0.25">
      <c r="A5950" s="23"/>
      <c r="B5950" s="23"/>
      <c r="C5950" s="58"/>
      <c r="D5950" s="16"/>
      <c r="E5950" s="217"/>
      <c r="F5950" s="218">
        <f t="shared" si="198"/>
        <v>201666.66999999998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</row>
    <row r="5951" spans="1:26" ht="15.75" customHeight="1" x14ac:dyDescent="0.25">
      <c r="A5951" s="23"/>
      <c r="B5951" s="23"/>
      <c r="C5951" s="58"/>
      <c r="D5951" s="16"/>
      <c r="E5951" s="217"/>
      <c r="F5951" s="218">
        <f t="shared" si="198"/>
        <v>201666.66999999998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</row>
    <row r="5952" spans="1:26" ht="15.75" customHeight="1" x14ac:dyDescent="0.25">
      <c r="A5952" s="23"/>
      <c r="B5952" s="23"/>
      <c r="C5952" s="58"/>
      <c r="D5952" s="16"/>
      <c r="E5952" s="217"/>
      <c r="F5952" s="218">
        <f t="shared" si="198"/>
        <v>201666.66999999998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</row>
    <row r="5953" spans="1:26" ht="15.75" customHeight="1" x14ac:dyDescent="0.25">
      <c r="A5953" s="23"/>
      <c r="B5953" s="23"/>
      <c r="C5953" s="58"/>
      <c r="D5953" s="16"/>
      <c r="E5953" s="217"/>
      <c r="F5953" s="218">
        <f t="shared" si="198"/>
        <v>201666.66999999998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</row>
    <row r="5954" spans="1:26" ht="15.75" customHeight="1" x14ac:dyDescent="0.25">
      <c r="A5954" s="23"/>
      <c r="B5954" s="23"/>
      <c r="C5954" s="58"/>
      <c r="D5954" s="16"/>
      <c r="E5954" s="217"/>
      <c r="F5954" s="218">
        <f t="shared" si="198"/>
        <v>201666.66999999998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</row>
    <row r="5955" spans="1:26" ht="15.75" customHeight="1" x14ac:dyDescent="0.25">
      <c r="A5955" s="23"/>
      <c r="B5955" s="23"/>
      <c r="C5955" s="58"/>
      <c r="D5955" s="16"/>
      <c r="E5955" s="217"/>
      <c r="F5955" s="218">
        <f t="shared" si="198"/>
        <v>201666.66999999998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</row>
    <row r="5956" spans="1:26" ht="15.75" customHeight="1" x14ac:dyDescent="0.25">
      <c r="A5956" s="23"/>
      <c r="B5956" s="23"/>
      <c r="C5956" s="58"/>
      <c r="D5956" s="16"/>
      <c r="E5956" s="217"/>
      <c r="F5956" s="218">
        <f t="shared" si="198"/>
        <v>201666.66999999998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</row>
    <row r="5957" spans="1:26" ht="15.75" customHeight="1" x14ac:dyDescent="0.25">
      <c r="A5957" s="23"/>
      <c r="B5957" s="23"/>
      <c r="C5957" s="58"/>
      <c r="D5957" s="16"/>
      <c r="E5957" s="220" t="s">
        <v>12</v>
      </c>
      <c r="F5957" s="274">
        <f>F5956</f>
        <v>201666.66999999998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</row>
    <row r="5958" spans="1:26" ht="15.75" customHeight="1" x14ac:dyDescent="0.25">
      <c r="A5958" s="23"/>
      <c r="B5958" s="23"/>
      <c r="C5958" s="58"/>
      <c r="D5958" s="16"/>
      <c r="E5958" s="217"/>
      <c r="F5958" s="218"/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</row>
    <row r="5959" spans="1:26" ht="15.75" customHeight="1" x14ac:dyDescent="0.25">
      <c r="A5959" s="23"/>
      <c r="B5959" s="23"/>
      <c r="C5959" s="58"/>
      <c r="D5959" s="16"/>
      <c r="E5959" s="217"/>
      <c r="F5959" s="218"/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</row>
    <row r="5960" spans="1:26" ht="15.75" customHeight="1" x14ac:dyDescent="0.25">
      <c r="A5960" s="23"/>
      <c r="B5960" s="23"/>
      <c r="C5960" s="58"/>
      <c r="D5960" s="16"/>
      <c r="E5960" s="217"/>
      <c r="F5960" s="218"/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</row>
    <row r="5961" spans="1:26" ht="15.75" customHeight="1" x14ac:dyDescent="0.25">
      <c r="A5961" s="23"/>
      <c r="B5961" s="23"/>
      <c r="C5961" s="218" t="s">
        <v>1146</v>
      </c>
      <c r="D5961" s="226"/>
      <c r="E5961" s="217"/>
      <c r="F5961" s="218"/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</row>
    <row r="5962" spans="1:26" ht="15.75" customHeight="1" x14ac:dyDescent="0.25">
      <c r="A5962" s="219" t="s">
        <v>1147</v>
      </c>
      <c r="B5962" s="219"/>
      <c r="C5962" s="264" t="s">
        <v>748</v>
      </c>
      <c r="D5962" s="218" t="s">
        <v>1149</v>
      </c>
      <c r="E5962" s="222" t="s">
        <v>1353</v>
      </c>
      <c r="F5962" s="218"/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</row>
    <row r="5963" spans="1:26" ht="15.75" customHeight="1" x14ac:dyDescent="0.25">
      <c r="A5963" s="219" t="s">
        <v>549</v>
      </c>
      <c r="B5963" s="219" t="s">
        <v>550</v>
      </c>
      <c r="C5963" s="221" t="s">
        <v>551</v>
      </c>
      <c r="D5963" s="221" t="s">
        <v>552</v>
      </c>
      <c r="E5963" s="222" t="s">
        <v>553</v>
      </c>
      <c r="F5963" s="218"/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</row>
    <row r="5964" spans="1:26" ht="15.75" customHeight="1" x14ac:dyDescent="0.25">
      <c r="A5964" s="23"/>
      <c r="B5964" s="23"/>
      <c r="C5964" s="58" t="s">
        <v>2170</v>
      </c>
      <c r="D5964" s="43"/>
      <c r="E5964" s="217"/>
      <c r="F5964" s="218">
        <f t="shared" ref="F5964:F5978" si="199">F5963+D5964-E5964</f>
        <v>0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</row>
    <row r="5965" spans="1:26" ht="15.75" customHeight="1" x14ac:dyDescent="0.25">
      <c r="A5965" s="136">
        <v>44693</v>
      </c>
      <c r="B5965" s="98" t="s">
        <v>593</v>
      </c>
      <c r="C5965" s="98" t="s">
        <v>748</v>
      </c>
      <c r="D5965" s="43">
        <v>300000</v>
      </c>
      <c r="E5965" s="217"/>
      <c r="F5965" s="218">
        <f t="shared" si="199"/>
        <v>300000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</row>
    <row r="5966" spans="1:26" ht="15.75" customHeight="1" x14ac:dyDescent="0.25">
      <c r="A5966" s="267">
        <v>44693</v>
      </c>
      <c r="B5966" s="24" t="s">
        <v>761</v>
      </c>
      <c r="C5966" s="58" t="s">
        <v>2198</v>
      </c>
      <c r="D5966" s="43">
        <v>30000</v>
      </c>
      <c r="E5966" s="230"/>
      <c r="F5966" s="218">
        <f t="shared" si="199"/>
        <v>330000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</row>
    <row r="5967" spans="1:26" ht="15.75" customHeight="1" x14ac:dyDescent="0.25">
      <c r="A5967" s="342">
        <v>45282</v>
      </c>
      <c r="B5967" s="343">
        <v>45282</v>
      </c>
      <c r="C5967" s="13" t="s">
        <v>1153</v>
      </c>
      <c r="D5967" s="16"/>
      <c r="E5967" s="249">
        <v>27500</v>
      </c>
      <c r="F5967" s="218">
        <f t="shared" si="199"/>
        <v>302500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</row>
    <row r="5968" spans="1:26" ht="15.75" customHeight="1" x14ac:dyDescent="0.25">
      <c r="A5968" s="23"/>
      <c r="B5968" s="23"/>
      <c r="C5968" s="58"/>
      <c r="D5968" s="16"/>
      <c r="E5968" s="230"/>
      <c r="F5968" s="218">
        <f t="shared" si="199"/>
        <v>302500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</row>
    <row r="5969" spans="1:26" ht="15.75" customHeight="1" x14ac:dyDescent="0.25">
      <c r="A5969" s="23"/>
      <c r="B5969" s="23"/>
      <c r="C5969" s="58"/>
      <c r="D5969" s="16"/>
      <c r="E5969" s="230"/>
      <c r="F5969" s="218">
        <f t="shared" si="199"/>
        <v>302500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</row>
    <row r="5970" spans="1:26" ht="15.75" customHeight="1" x14ac:dyDescent="0.25">
      <c r="A5970" s="23"/>
      <c r="B5970" s="23"/>
      <c r="C5970" s="58"/>
      <c r="D5970" s="16"/>
      <c r="E5970" s="230"/>
      <c r="F5970" s="218">
        <f t="shared" si="199"/>
        <v>302500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</row>
    <row r="5971" spans="1:26" ht="15.75" customHeight="1" x14ac:dyDescent="0.25">
      <c r="A5971" s="23"/>
      <c r="B5971" s="23"/>
      <c r="C5971" s="58"/>
      <c r="D5971" s="16"/>
      <c r="E5971" s="230"/>
      <c r="F5971" s="218">
        <f t="shared" si="199"/>
        <v>302500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</row>
    <row r="5972" spans="1:26" ht="15.75" customHeight="1" x14ac:dyDescent="0.25">
      <c r="A5972" s="23"/>
      <c r="B5972" s="23"/>
      <c r="C5972" s="58"/>
      <c r="D5972" s="16"/>
      <c r="E5972" s="230"/>
      <c r="F5972" s="218">
        <f t="shared" si="199"/>
        <v>302500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</row>
    <row r="5973" spans="1:26" ht="15.75" customHeight="1" x14ac:dyDescent="0.25">
      <c r="A5973" s="23"/>
      <c r="B5973" s="23"/>
      <c r="C5973" s="58"/>
      <c r="D5973" s="16"/>
      <c r="E5973" s="230"/>
      <c r="F5973" s="218">
        <f t="shared" si="199"/>
        <v>302500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</row>
    <row r="5974" spans="1:26" ht="15.75" customHeight="1" x14ac:dyDescent="0.25">
      <c r="A5974" s="23"/>
      <c r="B5974" s="23"/>
      <c r="C5974" s="58"/>
      <c r="D5974" s="16"/>
      <c r="E5974" s="230"/>
      <c r="F5974" s="218">
        <f t="shared" si="199"/>
        <v>302500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</row>
    <row r="5975" spans="1:26" ht="15.75" customHeight="1" x14ac:dyDescent="0.25">
      <c r="A5975" s="23"/>
      <c r="B5975" s="23"/>
      <c r="C5975" s="58"/>
      <c r="D5975" s="16"/>
      <c r="E5975" s="217"/>
      <c r="F5975" s="218">
        <f t="shared" si="199"/>
        <v>302500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</row>
    <row r="5976" spans="1:26" ht="15.75" customHeight="1" x14ac:dyDescent="0.25">
      <c r="A5976" s="23"/>
      <c r="B5976" s="23"/>
      <c r="C5976" s="58"/>
      <c r="D5976" s="16"/>
      <c r="E5976" s="217"/>
      <c r="F5976" s="218">
        <f t="shared" si="199"/>
        <v>302500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</row>
    <row r="5977" spans="1:26" ht="15.75" customHeight="1" x14ac:dyDescent="0.25">
      <c r="A5977" s="23"/>
      <c r="B5977" s="23"/>
      <c r="C5977" s="58"/>
      <c r="D5977" s="16"/>
      <c r="E5977" s="217"/>
      <c r="F5977" s="218">
        <f t="shared" si="199"/>
        <v>302500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</row>
    <row r="5978" spans="1:26" ht="15.75" customHeight="1" x14ac:dyDescent="0.25">
      <c r="A5978" s="23"/>
      <c r="B5978" s="23"/>
      <c r="C5978" s="58"/>
      <c r="D5978" s="16"/>
      <c r="E5978" s="217"/>
      <c r="F5978" s="218">
        <f t="shared" si="199"/>
        <v>302500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</row>
    <row r="5979" spans="1:26" ht="15.75" customHeight="1" x14ac:dyDescent="0.25">
      <c r="A5979" s="23"/>
      <c r="B5979" s="23"/>
      <c r="C5979" s="58"/>
      <c r="D5979" s="16"/>
      <c r="E5979" s="220" t="s">
        <v>12</v>
      </c>
      <c r="F5979" s="274">
        <f>F5978</f>
        <v>302500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</row>
    <row r="5980" spans="1:26" ht="15.75" customHeight="1" x14ac:dyDescent="0.25">
      <c r="A5980" s="23"/>
      <c r="B5980" s="23"/>
      <c r="C5980" s="58"/>
      <c r="D5980" s="16"/>
      <c r="E5980" s="217"/>
      <c r="F5980" s="218"/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</row>
    <row r="5981" spans="1:26" ht="15.75" customHeight="1" x14ac:dyDescent="0.25">
      <c r="A5981" s="23"/>
      <c r="B5981" s="23"/>
      <c r="C5981" s="58"/>
      <c r="D5981" s="16"/>
      <c r="E5981" s="217"/>
      <c r="F5981" s="218"/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</row>
    <row r="5982" spans="1:26" ht="15.75" customHeight="1" x14ac:dyDescent="0.25">
      <c r="A5982" s="23"/>
      <c r="B5982" s="23"/>
      <c r="C5982" s="58"/>
      <c r="D5982" s="16"/>
      <c r="E5982" s="217"/>
      <c r="F5982" s="218"/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</row>
    <row r="5983" spans="1:26" ht="15.75" customHeight="1" x14ac:dyDescent="0.25">
      <c r="A5983" s="23"/>
      <c r="B5983" s="23"/>
      <c r="C5983" s="58"/>
      <c r="D5983" s="16"/>
      <c r="E5983" s="217"/>
      <c r="F5983" s="218"/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</row>
    <row r="5984" spans="1:26" ht="15.75" customHeight="1" x14ac:dyDescent="0.25">
      <c r="A5984" s="23"/>
      <c r="B5984" s="23"/>
      <c r="C5984" s="58"/>
      <c r="D5984" s="16"/>
      <c r="E5984" s="217"/>
      <c r="F5984" s="218"/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</row>
    <row r="5985" spans="1:26" ht="15.75" customHeight="1" x14ac:dyDescent="0.25">
      <c r="A5985" s="23"/>
      <c r="B5985" s="23"/>
      <c r="C5985" s="218" t="s">
        <v>1146</v>
      </c>
      <c r="D5985" s="226"/>
      <c r="E5985" s="217"/>
      <c r="F5985" s="218"/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</row>
    <row r="5986" spans="1:26" ht="15.75" customHeight="1" x14ac:dyDescent="0.25">
      <c r="A5986" s="219" t="s">
        <v>1147</v>
      </c>
      <c r="B5986" s="219"/>
      <c r="C5986" s="264" t="s">
        <v>639</v>
      </c>
      <c r="D5986" s="218" t="s">
        <v>1149</v>
      </c>
      <c r="E5986" s="222" t="s">
        <v>1353</v>
      </c>
      <c r="F5986" s="218"/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</row>
    <row r="5987" spans="1:26" ht="15.75" customHeight="1" x14ac:dyDescent="0.25">
      <c r="A5987" s="219" t="s">
        <v>549</v>
      </c>
      <c r="B5987" s="219" t="s">
        <v>550</v>
      </c>
      <c r="C5987" s="221" t="s">
        <v>551</v>
      </c>
      <c r="D5987" s="221" t="s">
        <v>552</v>
      </c>
      <c r="E5987" s="222" t="s">
        <v>553</v>
      </c>
      <c r="F5987" s="218"/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</row>
    <row r="5988" spans="1:26" ht="15.75" customHeight="1" x14ac:dyDescent="0.25">
      <c r="A5988" s="23"/>
      <c r="B5988" s="23"/>
      <c r="C5988" s="58" t="s">
        <v>2170</v>
      </c>
      <c r="D5988" s="16"/>
      <c r="E5988" s="217"/>
      <c r="F5988" s="218"/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</row>
    <row r="5989" spans="1:26" ht="15.75" customHeight="1" x14ac:dyDescent="0.25">
      <c r="A5989" s="40" t="s">
        <v>1113</v>
      </c>
      <c r="B5989" s="64" t="s">
        <v>596</v>
      </c>
      <c r="C5989" s="240" t="s">
        <v>1117</v>
      </c>
      <c r="D5989" s="43">
        <v>150000</v>
      </c>
      <c r="E5989" s="217"/>
      <c r="F5989" s="218">
        <f t="shared" ref="F5989:F6001" si="200">F5988+D5989-E5989</f>
        <v>150000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</row>
    <row r="5990" spans="1:26" ht="15.75" customHeight="1" x14ac:dyDescent="0.25">
      <c r="A5990" s="40" t="s">
        <v>1113</v>
      </c>
      <c r="B5990" s="24" t="s">
        <v>761</v>
      </c>
      <c r="C5990" s="58" t="s">
        <v>2199</v>
      </c>
      <c r="D5990" s="43">
        <v>15000</v>
      </c>
      <c r="E5990" s="217"/>
      <c r="F5990" s="218">
        <f t="shared" si="200"/>
        <v>165000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</row>
    <row r="5991" spans="1:26" ht="15.75" customHeight="1" x14ac:dyDescent="0.25">
      <c r="A5991" s="23"/>
      <c r="B5991" s="23"/>
      <c r="C5991" s="58"/>
      <c r="D5991" s="16"/>
      <c r="E5991" s="217"/>
      <c r="F5991" s="218">
        <f t="shared" si="200"/>
        <v>165000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</row>
    <row r="5992" spans="1:26" ht="15.75" customHeight="1" x14ac:dyDescent="0.25">
      <c r="A5992" s="23"/>
      <c r="B5992" s="23"/>
      <c r="C5992" s="58"/>
      <c r="D5992" s="16"/>
      <c r="E5992" s="217"/>
      <c r="F5992" s="218">
        <f t="shared" si="200"/>
        <v>165000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</row>
    <row r="5993" spans="1:26" ht="15.75" customHeight="1" x14ac:dyDescent="0.25">
      <c r="A5993" s="23"/>
      <c r="B5993" s="23"/>
      <c r="C5993" s="58"/>
      <c r="D5993" s="16"/>
      <c r="E5993" s="217"/>
      <c r="F5993" s="218">
        <f t="shared" si="200"/>
        <v>165000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</row>
    <row r="5994" spans="1:26" ht="15.75" customHeight="1" x14ac:dyDescent="0.25">
      <c r="A5994" s="23"/>
      <c r="B5994" s="23"/>
      <c r="C5994" s="58"/>
      <c r="D5994" s="16"/>
      <c r="E5994" s="217"/>
      <c r="F5994" s="218">
        <f t="shared" si="200"/>
        <v>165000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</row>
    <row r="5995" spans="1:26" ht="15.75" customHeight="1" x14ac:dyDescent="0.25">
      <c r="A5995" s="23"/>
      <c r="B5995" s="23"/>
      <c r="C5995" s="58"/>
      <c r="D5995" s="16"/>
      <c r="E5995" s="217"/>
      <c r="F5995" s="218">
        <f t="shared" si="200"/>
        <v>165000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</row>
    <row r="5996" spans="1:26" ht="15.75" customHeight="1" x14ac:dyDescent="0.25">
      <c r="A5996" s="23"/>
      <c r="B5996" s="23"/>
      <c r="C5996" s="58"/>
      <c r="D5996" s="16"/>
      <c r="E5996" s="217"/>
      <c r="F5996" s="218">
        <f t="shared" si="200"/>
        <v>165000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</row>
    <row r="5997" spans="1:26" ht="15.75" customHeight="1" x14ac:dyDescent="0.25">
      <c r="A5997" s="23"/>
      <c r="B5997" s="23"/>
      <c r="C5997" s="58"/>
      <c r="D5997" s="16"/>
      <c r="E5997" s="217"/>
      <c r="F5997" s="218">
        <f t="shared" si="200"/>
        <v>165000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</row>
    <row r="5998" spans="1:26" ht="15.75" customHeight="1" x14ac:dyDescent="0.25">
      <c r="A5998" s="23"/>
      <c r="B5998" s="23"/>
      <c r="C5998" s="58"/>
      <c r="D5998" s="16"/>
      <c r="E5998" s="217"/>
      <c r="F5998" s="218">
        <f t="shared" si="200"/>
        <v>165000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</row>
    <row r="5999" spans="1:26" ht="15.75" customHeight="1" x14ac:dyDescent="0.25">
      <c r="A5999" s="23"/>
      <c r="B5999" s="23"/>
      <c r="C5999" s="58"/>
      <c r="D5999" s="16"/>
      <c r="E5999" s="217"/>
      <c r="F5999" s="218">
        <f t="shared" si="200"/>
        <v>165000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</row>
    <row r="6000" spans="1:26" ht="15.75" customHeight="1" x14ac:dyDescent="0.25">
      <c r="A6000" s="23"/>
      <c r="B6000" s="23"/>
      <c r="C6000" s="58"/>
      <c r="D6000" s="16"/>
      <c r="E6000" s="217"/>
      <c r="F6000" s="218">
        <f t="shared" si="200"/>
        <v>165000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</row>
    <row r="6001" spans="1:26" ht="15.75" customHeight="1" x14ac:dyDescent="0.25">
      <c r="A6001" s="23"/>
      <c r="B6001" s="23"/>
      <c r="C6001" s="58" t="s">
        <v>12</v>
      </c>
      <c r="D6001" s="16"/>
      <c r="E6001" s="217"/>
      <c r="F6001" s="218">
        <f t="shared" si="200"/>
        <v>165000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</row>
    <row r="6002" spans="1:26" ht="15.75" customHeight="1" x14ac:dyDescent="0.25">
      <c r="A6002" s="23"/>
      <c r="B6002" s="23"/>
      <c r="C6002" s="58"/>
      <c r="D6002" s="16"/>
      <c r="E6002" s="217"/>
      <c r="F6002" s="218"/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</row>
    <row r="6003" spans="1:26" ht="15.75" customHeight="1" x14ac:dyDescent="0.25">
      <c r="A6003" s="23"/>
      <c r="B6003" s="23"/>
      <c r="C6003" s="58"/>
      <c r="D6003" s="16"/>
      <c r="E6003" s="217"/>
      <c r="F6003" s="218"/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</row>
    <row r="6004" spans="1:26" ht="15.75" customHeight="1" x14ac:dyDescent="0.25">
      <c r="A6004" s="23"/>
      <c r="B6004" s="23"/>
      <c r="C6004" s="58"/>
      <c r="D6004" s="16"/>
      <c r="E6004" s="217"/>
      <c r="F6004" s="218"/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</row>
    <row r="6005" spans="1:26" ht="15.75" customHeight="1" x14ac:dyDescent="0.25">
      <c r="A6005" s="23"/>
      <c r="B6005" s="23"/>
      <c r="C6005" s="58"/>
      <c r="D6005" s="16"/>
      <c r="E6005" s="217"/>
      <c r="F6005" s="218"/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</row>
    <row r="6006" spans="1:26" ht="15.75" customHeight="1" x14ac:dyDescent="0.25">
      <c r="A6006" s="23"/>
      <c r="B6006" s="23"/>
      <c r="C6006" s="16"/>
      <c r="D6006" s="16"/>
      <c r="E6006" s="217"/>
      <c r="F6006" s="218"/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</row>
    <row r="6007" spans="1:26" ht="15.75" customHeight="1" x14ac:dyDescent="0.25">
      <c r="A6007" s="23"/>
      <c r="B6007" s="23"/>
      <c r="C6007" s="16"/>
      <c r="D6007" s="16"/>
      <c r="E6007" s="363" t="s">
        <v>2200</v>
      </c>
      <c r="F6007" s="344">
        <f>F71+F153+F199+F241+F312+F352+F440+F516+F584+F609+F671+F715+F798+F822+F845+F869+F958+F1014+F1053+F1100+F1123+F1205+F1276+F1301+F1345+F1400+F1443+F1510+F1593+F1626+F1662+F1702+F1771+F1838+F1862+F1924+F2014+F2076+F2123+F2194+F2218+F2235+F2314+F2339+F2397+F2422+F2446+F2527+F2599+F2641+F2665+F2733+F2765+F2830+F2895+F2918+F2988+F3058+F3112+F3135+F3162+F3217+F3244+F3296+F3338+F3393+F3449+F3478+F3527+F3587+F3650+F3713+F3736+F3760+F3826+F3859+F3928+F3981+F4005+F4062+F4114+F4173+F4215+F4228+F4262+F4283+F4298+F4340+F4387+F4426+F4470+F4490+F4508+F4530+F4568+F4605+F4634+F4664+F4681+F4714+F4742+F4783+F4801+F4836+F4855+F4898+F4921+F4959+F4975+F5006+F5039+F5071+F5108+F5125+F5160+F5196+F5229+F5267+F5290+F5320+F5348+F5371+F5403+F5419+F5437+F5463+F5488+F5517+F5546+F5565+F5586+F5608+F5630+F5652+F5675+F5704+F5726+F5745+F5763+F5782+F5802+F5820+F5839+F5858+F5877+F5896+F5914+F5938+F5957+F5978+F6001</f>
        <v>33710543.029999986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</row>
    <row r="6008" spans="1:26" ht="15.75" customHeight="1" x14ac:dyDescent="0.25">
      <c r="A6008" s="23"/>
      <c r="B6008" s="23"/>
      <c r="C6008" s="16"/>
      <c r="D6008" s="16"/>
      <c r="E6008" s="217"/>
      <c r="F6008" s="16"/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</row>
    <row r="6009" spans="1:26" ht="15.75" customHeight="1" x14ac:dyDescent="0.25">
      <c r="A6009" s="23"/>
      <c r="B6009" s="23"/>
      <c r="C6009" s="16"/>
      <c r="D6009" s="16"/>
      <c r="E6009" s="217"/>
      <c r="F6009" s="16"/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</row>
    <row r="6010" spans="1:26" ht="15.75" customHeight="1" x14ac:dyDescent="0.25">
      <c r="A6010" s="23"/>
      <c r="B6010" s="23"/>
      <c r="C6010" s="16"/>
      <c r="D6010" s="16"/>
      <c r="E6010" s="217"/>
      <c r="F6010" s="16"/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</row>
    <row r="6011" spans="1:26" ht="15.75" customHeight="1" x14ac:dyDescent="0.25">
      <c r="A6011" s="23"/>
      <c r="B6011" s="23"/>
      <c r="C6011" s="16"/>
      <c r="D6011" s="16"/>
      <c r="E6011" s="217"/>
      <c r="F6011" s="16"/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</row>
    <row r="6012" spans="1:26" ht="15.75" customHeight="1" x14ac:dyDescent="0.25">
      <c r="A6012" s="23"/>
      <c r="B6012" s="23"/>
      <c r="C6012" s="16"/>
      <c r="D6012" s="16"/>
      <c r="E6012" s="217"/>
      <c r="F6012" s="16"/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</row>
    <row r="6013" spans="1:26" ht="15.75" customHeight="1" x14ac:dyDescent="0.25">
      <c r="A6013" s="23"/>
      <c r="B6013" s="23"/>
      <c r="C6013" s="16"/>
      <c r="D6013" s="16"/>
      <c r="E6013" s="217"/>
      <c r="F6013" s="16"/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</row>
    <row r="6014" spans="1:26" ht="15.75" customHeight="1" x14ac:dyDescent="0.25">
      <c r="A6014" s="23"/>
      <c r="B6014" s="23"/>
      <c r="C6014" s="16"/>
      <c r="D6014" s="16"/>
      <c r="E6014" s="217"/>
      <c r="F6014" s="16"/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</row>
    <row r="6015" spans="1:26" ht="15.75" customHeight="1" x14ac:dyDescent="0.25">
      <c r="A6015" s="23"/>
      <c r="B6015" s="23"/>
      <c r="C6015" s="16"/>
      <c r="D6015" s="16"/>
      <c r="E6015" s="217"/>
      <c r="F6015" s="16"/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</row>
    <row r="6016" spans="1:26" ht="15.75" customHeight="1" x14ac:dyDescent="0.25">
      <c r="A6016" s="23"/>
      <c r="B6016" s="23"/>
      <c r="C6016" s="16"/>
      <c r="D6016" s="16"/>
      <c r="E6016" s="217"/>
      <c r="F6016" s="16"/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</row>
    <row r="6017" spans="1:26" ht="15.75" customHeight="1" x14ac:dyDescent="0.25">
      <c r="A6017" s="23"/>
      <c r="B6017" s="23"/>
      <c r="C6017" s="16"/>
      <c r="D6017" s="16"/>
      <c r="E6017" s="217"/>
      <c r="F6017" s="16"/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</row>
    <row r="6018" spans="1:26" ht="15.75" customHeight="1" x14ac:dyDescent="0.25">
      <c r="A6018" s="23"/>
      <c r="B6018" s="23"/>
      <c r="C6018" s="16"/>
      <c r="D6018" s="16"/>
      <c r="E6018" s="217"/>
      <c r="F6018" s="16"/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</row>
    <row r="6019" spans="1:26" ht="15.75" customHeight="1" x14ac:dyDescent="0.25">
      <c r="A6019" s="23"/>
      <c r="B6019" s="23"/>
      <c r="C6019" s="16"/>
      <c r="D6019" s="16"/>
      <c r="E6019" s="217"/>
      <c r="F6019" s="16"/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</row>
    <row r="6020" spans="1:26" ht="15.75" customHeight="1" x14ac:dyDescent="0.25">
      <c r="A6020" s="23"/>
      <c r="B6020" s="23"/>
      <c r="C6020" s="16"/>
      <c r="D6020" s="16"/>
      <c r="E6020" s="217"/>
      <c r="F6020" s="16"/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</row>
    <row r="6021" spans="1:26" ht="15.75" customHeight="1" x14ac:dyDescent="0.25">
      <c r="A6021" s="23"/>
      <c r="B6021" s="23"/>
      <c r="C6021" s="16"/>
      <c r="D6021" s="16"/>
      <c r="E6021" s="217"/>
      <c r="F6021" s="16"/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</row>
    <row r="6022" spans="1:26" ht="15.75" customHeight="1" x14ac:dyDescent="0.25">
      <c r="A6022" s="23"/>
      <c r="B6022" s="23"/>
      <c r="C6022" s="16"/>
      <c r="D6022" s="16"/>
      <c r="E6022" s="217"/>
      <c r="F6022" s="16"/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</row>
    <row r="6023" spans="1:26" ht="15.75" customHeight="1" x14ac:dyDescent="0.25">
      <c r="A6023" s="23"/>
      <c r="B6023" s="23"/>
      <c r="C6023" s="16"/>
      <c r="D6023" s="16"/>
      <c r="E6023" s="217"/>
      <c r="F6023" s="16"/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</row>
    <row r="6024" spans="1:26" ht="15.75" customHeight="1" x14ac:dyDescent="0.25">
      <c r="A6024" s="23"/>
      <c r="B6024" s="23"/>
      <c r="C6024" s="16"/>
      <c r="D6024" s="16"/>
      <c r="E6024" s="217"/>
      <c r="F6024" s="16"/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</row>
    <row r="6025" spans="1:26" ht="15.75" customHeight="1" x14ac:dyDescent="0.25">
      <c r="A6025" s="23"/>
      <c r="B6025" s="23"/>
      <c r="C6025" s="16"/>
      <c r="D6025" s="16"/>
      <c r="E6025" s="217"/>
      <c r="F6025" s="16"/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</row>
    <row r="6026" spans="1:26" ht="15.75" customHeight="1" x14ac:dyDescent="0.25">
      <c r="A6026" s="23"/>
      <c r="B6026" s="23"/>
      <c r="C6026" s="16"/>
      <c r="D6026" s="16"/>
      <c r="E6026" s="217"/>
      <c r="F6026" s="16"/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</row>
    <row r="6027" spans="1:26" ht="15.75" customHeight="1" x14ac:dyDescent="0.25">
      <c r="A6027" s="23"/>
      <c r="B6027" s="23"/>
      <c r="C6027" s="16"/>
      <c r="D6027" s="16"/>
      <c r="E6027" s="217"/>
      <c r="F6027" s="16"/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</row>
    <row r="6028" spans="1:26" ht="15.75" customHeight="1" x14ac:dyDescent="0.25">
      <c r="A6028" s="23"/>
      <c r="B6028" s="23"/>
      <c r="C6028" s="16"/>
      <c r="D6028" s="16"/>
      <c r="E6028" s="217"/>
      <c r="F6028" s="16"/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</row>
    <row r="6029" spans="1:26" ht="15.75" customHeight="1" x14ac:dyDescent="0.25">
      <c r="A6029" s="23"/>
      <c r="B6029" s="23"/>
      <c r="C6029" s="16"/>
      <c r="D6029" s="16"/>
      <c r="E6029" s="217"/>
      <c r="F6029" s="16"/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</row>
    <row r="6030" spans="1:26" ht="15.75" customHeight="1" x14ac:dyDescent="0.25">
      <c r="A6030" s="23"/>
      <c r="B6030" s="23"/>
      <c r="C6030" s="16"/>
      <c r="D6030" s="16"/>
      <c r="E6030" s="217"/>
      <c r="F6030" s="16"/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</row>
    <row r="6031" spans="1:26" ht="15.75" customHeight="1" x14ac:dyDescent="0.25">
      <c r="A6031" s="23"/>
      <c r="B6031" s="23"/>
      <c r="C6031" s="16"/>
      <c r="D6031" s="16"/>
      <c r="E6031" s="217"/>
      <c r="F6031" s="16"/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</row>
    <row r="6032" spans="1:26" ht="15.75" customHeight="1" x14ac:dyDescent="0.25">
      <c r="A6032" s="23"/>
      <c r="B6032" s="23"/>
      <c r="C6032" s="16"/>
      <c r="D6032" s="16"/>
      <c r="E6032" s="217"/>
      <c r="F6032" s="16"/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</row>
    <row r="6033" spans="1:26" ht="15.75" customHeight="1" x14ac:dyDescent="0.25">
      <c r="A6033" s="23"/>
      <c r="B6033" s="23"/>
      <c r="C6033" s="16"/>
      <c r="D6033" s="16"/>
      <c r="E6033" s="217"/>
      <c r="F6033" s="16"/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</row>
    <row r="6034" spans="1:26" ht="15.75" customHeight="1" x14ac:dyDescent="0.25">
      <c r="A6034" s="23"/>
      <c r="B6034" s="23"/>
      <c r="C6034" s="16"/>
      <c r="D6034" s="16"/>
      <c r="E6034" s="217"/>
      <c r="F6034" s="16"/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</row>
    <row r="6035" spans="1:26" ht="15.75" customHeight="1" x14ac:dyDescent="0.25">
      <c r="A6035" s="23"/>
      <c r="B6035" s="23"/>
      <c r="C6035" s="16"/>
      <c r="D6035" s="16"/>
      <c r="E6035" s="217"/>
      <c r="F6035" s="16"/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</row>
    <row r="6036" spans="1:26" ht="15.75" customHeight="1" x14ac:dyDescent="0.25">
      <c r="A6036" s="23"/>
      <c r="B6036" s="23"/>
      <c r="C6036" s="16"/>
      <c r="D6036" s="16"/>
      <c r="E6036" s="217"/>
      <c r="F6036" s="16"/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</row>
    <row r="6037" spans="1:26" ht="15.75" customHeight="1" x14ac:dyDescent="0.25">
      <c r="A6037" s="23"/>
      <c r="B6037" s="23"/>
      <c r="C6037" s="16"/>
      <c r="D6037" s="16"/>
      <c r="E6037" s="217"/>
      <c r="F6037" s="16"/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</row>
    <row r="6038" spans="1:26" ht="15.75" customHeight="1" x14ac:dyDescent="0.25">
      <c r="A6038" s="23"/>
      <c r="B6038" s="23"/>
      <c r="C6038" s="16"/>
      <c r="D6038" s="16"/>
      <c r="E6038" s="217"/>
      <c r="F6038" s="16"/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</row>
    <row r="6039" spans="1:26" ht="15.75" customHeight="1" x14ac:dyDescent="0.25">
      <c r="A6039" s="23"/>
      <c r="B6039" s="23"/>
      <c r="C6039" s="16"/>
      <c r="D6039" s="16"/>
      <c r="E6039" s="217"/>
      <c r="F6039" s="16"/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</row>
    <row r="6040" spans="1:26" ht="15.75" customHeight="1" x14ac:dyDescent="0.25">
      <c r="A6040" s="23"/>
      <c r="B6040" s="23"/>
      <c r="C6040" s="16"/>
      <c r="D6040" s="16"/>
      <c r="E6040" s="217"/>
      <c r="F6040" s="16"/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</row>
    <row r="6041" spans="1:26" ht="15.75" customHeight="1" x14ac:dyDescent="0.25">
      <c r="A6041" s="23"/>
      <c r="B6041" s="23"/>
      <c r="C6041" s="16"/>
      <c r="D6041" s="16"/>
      <c r="E6041" s="217"/>
      <c r="F6041" s="16"/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</row>
    <row r="6042" spans="1:26" ht="15.75" customHeight="1" x14ac:dyDescent="0.25">
      <c r="A6042" s="23"/>
      <c r="B6042" s="23"/>
      <c r="C6042" s="16"/>
      <c r="D6042" s="16"/>
      <c r="E6042" s="217"/>
      <c r="F6042" s="16"/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</row>
    <row r="6043" spans="1:26" ht="15.75" customHeight="1" x14ac:dyDescent="0.25">
      <c r="A6043" s="23"/>
      <c r="B6043" s="23"/>
      <c r="C6043" s="16"/>
      <c r="D6043" s="16"/>
      <c r="E6043" s="217"/>
      <c r="F6043" s="16"/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</row>
    <row r="6044" spans="1:26" ht="15.75" customHeight="1" x14ac:dyDescent="0.25">
      <c r="A6044" s="23"/>
      <c r="B6044" s="23"/>
      <c r="C6044" s="16"/>
      <c r="D6044" s="16"/>
      <c r="E6044" s="217"/>
      <c r="F6044" s="16"/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</row>
    <row r="6045" spans="1:26" ht="15.75" customHeight="1" x14ac:dyDescent="0.25">
      <c r="A6045" s="23"/>
      <c r="B6045" s="23"/>
      <c r="C6045" s="16"/>
      <c r="D6045" s="16"/>
      <c r="E6045" s="217"/>
      <c r="F6045" s="16"/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</row>
    <row r="6046" spans="1:26" ht="15.75" customHeight="1" x14ac:dyDescent="0.25">
      <c r="A6046" s="23"/>
      <c r="B6046" s="23"/>
      <c r="C6046" s="16"/>
      <c r="D6046" s="16"/>
      <c r="E6046" s="217"/>
      <c r="F6046" s="16"/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</row>
    <row r="6047" spans="1:26" ht="15.75" customHeight="1" x14ac:dyDescent="0.25">
      <c r="A6047" s="23"/>
      <c r="B6047" s="23"/>
      <c r="C6047" s="16"/>
      <c r="D6047" s="16"/>
      <c r="E6047" s="217"/>
      <c r="F6047" s="16"/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</row>
    <row r="6048" spans="1:26" ht="15.75" customHeight="1" x14ac:dyDescent="0.25">
      <c r="A6048" s="23"/>
      <c r="B6048" s="23"/>
      <c r="C6048" s="16"/>
      <c r="D6048" s="16"/>
      <c r="E6048" s="217"/>
      <c r="F6048" s="16"/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</row>
    <row r="6049" spans="1:26" ht="15.75" customHeight="1" x14ac:dyDescent="0.25">
      <c r="A6049" s="23"/>
      <c r="B6049" s="23"/>
      <c r="C6049" s="16"/>
      <c r="D6049" s="16"/>
      <c r="E6049" s="217"/>
      <c r="F6049" s="16"/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</row>
    <row r="6050" spans="1:26" ht="15.75" customHeight="1" x14ac:dyDescent="0.25">
      <c r="A6050" s="23"/>
      <c r="B6050" s="23"/>
      <c r="C6050" s="16"/>
      <c r="D6050" s="16"/>
      <c r="E6050" s="217"/>
      <c r="F6050" s="16"/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</row>
    <row r="6051" spans="1:26" ht="15.75" customHeight="1" x14ac:dyDescent="0.25">
      <c r="A6051" s="23"/>
      <c r="B6051" s="23"/>
      <c r="C6051" s="16"/>
      <c r="D6051" s="16"/>
      <c r="E6051" s="217"/>
      <c r="F6051" s="16"/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</row>
    <row r="6052" spans="1:26" ht="15.75" customHeight="1" x14ac:dyDescent="0.25">
      <c r="A6052" s="23"/>
      <c r="B6052" s="23"/>
      <c r="C6052" s="16"/>
      <c r="D6052" s="16"/>
      <c r="E6052" s="217"/>
      <c r="F6052" s="16"/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</row>
    <row r="6053" spans="1:26" ht="15.75" customHeight="1" x14ac:dyDescent="0.25">
      <c r="A6053" s="23"/>
      <c r="B6053" s="23"/>
      <c r="C6053" s="16"/>
      <c r="D6053" s="16"/>
      <c r="E6053" s="217"/>
      <c r="F6053" s="16"/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</row>
    <row r="6054" spans="1:26" ht="15.75" customHeight="1" x14ac:dyDescent="0.25">
      <c r="A6054" s="23"/>
      <c r="B6054" s="23"/>
      <c r="C6054" s="16"/>
      <c r="D6054" s="16"/>
      <c r="E6054" s="217"/>
      <c r="F6054" s="16"/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</row>
    <row r="6055" spans="1:26" ht="15.75" customHeight="1" x14ac:dyDescent="0.25">
      <c r="A6055" s="23"/>
      <c r="B6055" s="23"/>
      <c r="C6055" s="16"/>
      <c r="D6055" s="16"/>
      <c r="E6055" s="217"/>
      <c r="F6055" s="16"/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</row>
    <row r="6056" spans="1:26" ht="15.75" customHeight="1" x14ac:dyDescent="0.25">
      <c r="A6056" s="23"/>
      <c r="B6056" s="23"/>
      <c r="C6056" s="16"/>
      <c r="D6056" s="16"/>
      <c r="E6056" s="217"/>
      <c r="F6056" s="16"/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</row>
    <row r="6057" spans="1:26" ht="15.75" customHeight="1" x14ac:dyDescent="0.25">
      <c r="A6057" s="23"/>
      <c r="B6057" s="23"/>
      <c r="C6057" s="16"/>
      <c r="D6057" s="16"/>
      <c r="E6057" s="217"/>
      <c r="F6057" s="16"/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</row>
    <row r="6058" spans="1:26" ht="15.75" customHeight="1" x14ac:dyDescent="0.25">
      <c r="A6058" s="23"/>
      <c r="B6058" s="23"/>
      <c r="C6058" s="16"/>
      <c r="D6058" s="16"/>
      <c r="E6058" s="217"/>
      <c r="F6058" s="16"/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</row>
    <row r="6059" spans="1:26" ht="15.75" customHeight="1" x14ac:dyDescent="0.25">
      <c r="A6059" s="23"/>
      <c r="B6059" s="23"/>
      <c r="C6059" s="16"/>
      <c r="D6059" s="16"/>
      <c r="E6059" s="217"/>
      <c r="F6059" s="16"/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</row>
    <row r="6060" spans="1:26" ht="15.75" customHeight="1" x14ac:dyDescent="0.25">
      <c r="A6060" s="23"/>
      <c r="B6060" s="23"/>
      <c r="C6060" s="16"/>
      <c r="D6060" s="16"/>
      <c r="E6060" s="217"/>
      <c r="F6060" s="16"/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</row>
    <row r="6061" spans="1:26" ht="15.75" customHeight="1" x14ac:dyDescent="0.25">
      <c r="A6061" s="23"/>
      <c r="B6061" s="23"/>
      <c r="C6061" s="16"/>
      <c r="D6061" s="16"/>
      <c r="E6061" s="217"/>
      <c r="F6061" s="16"/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</row>
    <row r="6062" spans="1:26" ht="15.75" customHeight="1" x14ac:dyDescent="0.25">
      <c r="A6062" s="23"/>
      <c r="B6062" s="23"/>
      <c r="C6062" s="16"/>
      <c r="D6062" s="16"/>
      <c r="E6062" s="217"/>
      <c r="F6062" s="16"/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</row>
    <row r="6063" spans="1:26" ht="15.75" customHeight="1" x14ac:dyDescent="0.25">
      <c r="A6063" s="23"/>
      <c r="B6063" s="23"/>
      <c r="C6063" s="16"/>
      <c r="D6063" s="16"/>
      <c r="E6063" s="217"/>
      <c r="F6063" s="16"/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</row>
    <row r="6064" spans="1:26" ht="15.75" customHeight="1" x14ac:dyDescent="0.25">
      <c r="A6064" s="23"/>
      <c r="B6064" s="23"/>
      <c r="C6064" s="16"/>
      <c r="D6064" s="16"/>
      <c r="E6064" s="217"/>
      <c r="F6064" s="16"/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</row>
    <row r="6065" spans="1:26" ht="15.75" customHeight="1" x14ac:dyDescent="0.25">
      <c r="A6065" s="23"/>
      <c r="B6065" s="23"/>
      <c r="C6065" s="16"/>
      <c r="D6065" s="16"/>
      <c r="E6065" s="217"/>
      <c r="F6065" s="16"/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</row>
    <row r="6066" spans="1:26" ht="15.75" customHeight="1" x14ac:dyDescent="0.25">
      <c r="A6066" s="23"/>
      <c r="B6066" s="23"/>
      <c r="C6066" s="16"/>
      <c r="D6066" s="16"/>
      <c r="E6066" s="217"/>
      <c r="F6066" s="16"/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</row>
    <row r="6067" spans="1:26" ht="15.75" customHeight="1" x14ac:dyDescent="0.25">
      <c r="A6067" s="23"/>
      <c r="B6067" s="23"/>
      <c r="C6067" s="16"/>
      <c r="D6067" s="16"/>
      <c r="E6067" s="217"/>
      <c r="F6067" s="16"/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</row>
    <row r="6068" spans="1:26" ht="15.75" customHeight="1" x14ac:dyDescent="0.25">
      <c r="A6068" s="23"/>
      <c r="B6068" s="23"/>
      <c r="C6068" s="16"/>
      <c r="D6068" s="16"/>
      <c r="E6068" s="217"/>
      <c r="F6068" s="16"/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</row>
    <row r="6069" spans="1:26" ht="15.75" customHeight="1" x14ac:dyDescent="0.25">
      <c r="A6069" s="23"/>
      <c r="B6069" s="23"/>
      <c r="C6069" s="16"/>
      <c r="D6069" s="16"/>
      <c r="E6069" s="217"/>
      <c r="F6069" s="16"/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</row>
    <row r="6070" spans="1:26" ht="15.75" customHeight="1" x14ac:dyDescent="0.25">
      <c r="A6070" s="23"/>
      <c r="B6070" s="23"/>
      <c r="C6070" s="16"/>
      <c r="D6070" s="16"/>
      <c r="E6070" s="217"/>
      <c r="F6070" s="16"/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</row>
    <row r="6071" spans="1:26" ht="15.75" customHeight="1" x14ac:dyDescent="0.25">
      <c r="A6071" s="23"/>
      <c r="B6071" s="23"/>
      <c r="C6071" s="16"/>
      <c r="D6071" s="16"/>
      <c r="E6071" s="217"/>
      <c r="F6071" s="16"/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</row>
    <row r="6072" spans="1:26" ht="15.75" customHeight="1" x14ac:dyDescent="0.25">
      <c r="A6072" s="23"/>
      <c r="B6072" s="23"/>
      <c r="C6072" s="16"/>
      <c r="D6072" s="16"/>
      <c r="E6072" s="217"/>
      <c r="F6072" s="16"/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</row>
    <row r="6073" spans="1:26" ht="15.75" customHeight="1" x14ac:dyDescent="0.25">
      <c r="A6073" s="23"/>
      <c r="B6073" s="23"/>
      <c r="C6073" s="16"/>
      <c r="D6073" s="16"/>
      <c r="E6073" s="217"/>
      <c r="F6073" s="16"/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</row>
    <row r="6074" spans="1:26" ht="15.75" customHeight="1" x14ac:dyDescent="0.25">
      <c r="A6074" s="23"/>
      <c r="B6074" s="23"/>
      <c r="C6074" s="16"/>
      <c r="D6074" s="16"/>
      <c r="E6074" s="217"/>
      <c r="F6074" s="16"/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</row>
    <row r="6075" spans="1:26" ht="15.75" customHeight="1" x14ac:dyDescent="0.25">
      <c r="A6075" s="23"/>
      <c r="B6075" s="23"/>
      <c r="C6075" s="16"/>
      <c r="D6075" s="16"/>
      <c r="E6075" s="217"/>
      <c r="F6075" s="16"/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</row>
    <row r="6076" spans="1:26" ht="15.75" customHeight="1" x14ac:dyDescent="0.25">
      <c r="A6076" s="23"/>
      <c r="B6076" s="23"/>
      <c r="C6076" s="16"/>
      <c r="D6076" s="16"/>
      <c r="E6076" s="217"/>
      <c r="F6076" s="16"/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</row>
    <row r="6077" spans="1:26" ht="15.75" customHeight="1" x14ac:dyDescent="0.25">
      <c r="A6077" s="23"/>
      <c r="B6077" s="23"/>
      <c r="C6077" s="16"/>
      <c r="D6077" s="16"/>
      <c r="E6077" s="217"/>
      <c r="F6077" s="16"/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</row>
    <row r="6078" spans="1:26" ht="15.75" customHeight="1" x14ac:dyDescent="0.25">
      <c r="A6078" s="23"/>
      <c r="B6078" s="23"/>
      <c r="C6078" s="16"/>
      <c r="D6078" s="16"/>
      <c r="E6078" s="217"/>
      <c r="F6078" s="16"/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</row>
    <row r="6079" spans="1:26" ht="15.75" customHeight="1" x14ac:dyDescent="0.25">
      <c r="A6079" s="23"/>
      <c r="B6079" s="23"/>
      <c r="C6079" s="16"/>
      <c r="D6079" s="16"/>
      <c r="E6079" s="217"/>
      <c r="F6079" s="16"/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</row>
    <row r="6080" spans="1:26" ht="15.75" customHeight="1" x14ac:dyDescent="0.25">
      <c r="A6080" s="23"/>
      <c r="B6080" s="23"/>
      <c r="C6080" s="16"/>
      <c r="D6080" s="16"/>
      <c r="E6080" s="217"/>
      <c r="F6080" s="16"/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</row>
    <row r="6081" spans="1:26" ht="15.75" customHeight="1" x14ac:dyDescent="0.25">
      <c r="A6081" s="23"/>
      <c r="B6081" s="23"/>
      <c r="C6081" s="16"/>
      <c r="D6081" s="16"/>
      <c r="E6081" s="217"/>
      <c r="F6081" s="16"/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</row>
    <row r="6082" spans="1:26" ht="15.75" customHeight="1" x14ac:dyDescent="0.25">
      <c r="A6082" s="23"/>
      <c r="B6082" s="23"/>
      <c r="C6082" s="16"/>
      <c r="D6082" s="16"/>
      <c r="E6082" s="217"/>
      <c r="F6082" s="16"/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</row>
    <row r="6083" spans="1:26" ht="15.75" customHeight="1" x14ac:dyDescent="0.25">
      <c r="A6083" s="23"/>
      <c r="B6083" s="23"/>
      <c r="C6083" s="16"/>
      <c r="D6083" s="16"/>
      <c r="E6083" s="217"/>
      <c r="F6083" s="16"/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</row>
    <row r="6084" spans="1:26" ht="15.75" customHeight="1" x14ac:dyDescent="0.25">
      <c r="A6084" s="23"/>
      <c r="B6084" s="23"/>
      <c r="C6084" s="16"/>
      <c r="D6084" s="16"/>
      <c r="E6084" s="217"/>
      <c r="F6084" s="16"/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</row>
    <row r="6085" spans="1:26" ht="15.75" customHeight="1" x14ac:dyDescent="0.25">
      <c r="A6085" s="23"/>
      <c r="B6085" s="23"/>
      <c r="C6085" s="16"/>
      <c r="D6085" s="16"/>
      <c r="E6085" s="217"/>
      <c r="F6085" s="16"/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</row>
    <row r="6086" spans="1:26" ht="15.75" customHeight="1" x14ac:dyDescent="0.25">
      <c r="A6086" s="23"/>
      <c r="B6086" s="23"/>
      <c r="C6086" s="16"/>
      <c r="D6086" s="16"/>
      <c r="E6086" s="217"/>
      <c r="F6086" s="16"/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</row>
    <row r="6087" spans="1:26" ht="15.75" customHeight="1" x14ac:dyDescent="0.25">
      <c r="A6087" s="23"/>
      <c r="B6087" s="23"/>
      <c r="C6087" s="16"/>
      <c r="D6087" s="16"/>
      <c r="E6087" s="217"/>
      <c r="F6087" s="16"/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</row>
    <row r="6088" spans="1:26" ht="15.75" customHeight="1" x14ac:dyDescent="0.25">
      <c r="A6088" s="23"/>
      <c r="B6088" s="23"/>
      <c r="C6088" s="16"/>
      <c r="D6088" s="16"/>
      <c r="E6088" s="217"/>
      <c r="F6088" s="16"/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</row>
    <row r="6089" spans="1:26" ht="15.75" customHeight="1" x14ac:dyDescent="0.25">
      <c r="A6089" s="23"/>
      <c r="B6089" s="23"/>
      <c r="C6089" s="16"/>
      <c r="D6089" s="16"/>
      <c r="E6089" s="217"/>
      <c r="F6089" s="16"/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</row>
    <row r="6090" spans="1:26" ht="15.75" customHeight="1" x14ac:dyDescent="0.25">
      <c r="A6090" s="23"/>
      <c r="B6090" s="23"/>
      <c r="C6090" s="16"/>
      <c r="D6090" s="16"/>
      <c r="E6090" s="217"/>
      <c r="F6090" s="16"/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</row>
    <row r="6091" spans="1:26" ht="15.75" customHeight="1" x14ac:dyDescent="0.25">
      <c r="A6091" s="23"/>
      <c r="B6091" s="23"/>
      <c r="C6091" s="16"/>
      <c r="D6091" s="16"/>
      <c r="E6091" s="217"/>
      <c r="F6091" s="16"/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</row>
    <row r="6092" spans="1:26" ht="15.75" customHeight="1" x14ac:dyDescent="0.25">
      <c r="A6092" s="23"/>
      <c r="B6092" s="23"/>
      <c r="C6092" s="16"/>
      <c r="D6092" s="16"/>
      <c r="E6092" s="217"/>
      <c r="F6092" s="16"/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</row>
    <row r="6093" spans="1:26" ht="15.75" customHeight="1" x14ac:dyDescent="0.25">
      <c r="A6093" s="23"/>
      <c r="B6093" s="23"/>
      <c r="C6093" s="16"/>
      <c r="D6093" s="16"/>
      <c r="E6093" s="217"/>
      <c r="F6093" s="16"/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</row>
    <row r="6094" spans="1:26" ht="15.75" customHeight="1" x14ac:dyDescent="0.25">
      <c r="A6094" s="23"/>
      <c r="B6094" s="23"/>
      <c r="C6094" s="16"/>
      <c r="D6094" s="16"/>
      <c r="E6094" s="217"/>
      <c r="F6094" s="16"/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</row>
    <row r="6095" spans="1:26" ht="15.75" customHeight="1" x14ac:dyDescent="0.25">
      <c r="A6095" s="23"/>
      <c r="B6095" s="23"/>
      <c r="C6095" s="16"/>
      <c r="D6095" s="16"/>
      <c r="E6095" s="217"/>
      <c r="F6095" s="16"/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</row>
    <row r="6096" spans="1:26" ht="15.75" customHeight="1" x14ac:dyDescent="0.25">
      <c r="A6096" s="23"/>
      <c r="B6096" s="23"/>
      <c r="C6096" s="16"/>
      <c r="D6096" s="16"/>
      <c r="E6096" s="217"/>
      <c r="F6096" s="16"/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</row>
    <row r="6097" spans="1:26" ht="15.75" customHeight="1" x14ac:dyDescent="0.25">
      <c r="A6097" s="23"/>
      <c r="B6097" s="23"/>
      <c r="C6097" s="16"/>
      <c r="D6097" s="16"/>
      <c r="E6097" s="217"/>
      <c r="F6097" s="16"/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</row>
    <row r="6098" spans="1:26" ht="15.75" customHeight="1" x14ac:dyDescent="0.25">
      <c r="A6098" s="23"/>
      <c r="B6098" s="23"/>
      <c r="C6098" s="16"/>
      <c r="D6098" s="16"/>
      <c r="E6098" s="217"/>
      <c r="F6098" s="16"/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</row>
    <row r="6099" spans="1:26" ht="15.75" customHeight="1" x14ac:dyDescent="0.25">
      <c r="A6099" s="23"/>
      <c r="B6099" s="23"/>
      <c r="C6099" s="16"/>
      <c r="D6099" s="16"/>
      <c r="E6099" s="217"/>
      <c r="F6099" s="16"/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</row>
    <row r="6100" spans="1:26" ht="15.75" customHeight="1" x14ac:dyDescent="0.25">
      <c r="A6100" s="23"/>
      <c r="B6100" s="23"/>
      <c r="C6100" s="16"/>
      <c r="D6100" s="16"/>
      <c r="E6100" s="217"/>
      <c r="F6100" s="16"/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</row>
    <row r="6101" spans="1:26" ht="15.75" customHeight="1" x14ac:dyDescent="0.25">
      <c r="A6101" s="23"/>
      <c r="B6101" s="23"/>
      <c r="C6101" s="16"/>
      <c r="D6101" s="16"/>
      <c r="E6101" s="217"/>
      <c r="F6101" s="16"/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</row>
    <row r="6102" spans="1:26" ht="15.75" customHeight="1" x14ac:dyDescent="0.25">
      <c r="A6102" s="23"/>
      <c r="B6102" s="23"/>
      <c r="C6102" s="16"/>
      <c r="D6102" s="16"/>
      <c r="E6102" s="217"/>
      <c r="F6102" s="16"/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</row>
    <row r="6103" spans="1:26" ht="15.75" customHeight="1" x14ac:dyDescent="0.25">
      <c r="A6103" s="23"/>
      <c r="B6103" s="23"/>
      <c r="C6103" s="16"/>
      <c r="D6103" s="16"/>
      <c r="E6103" s="217"/>
      <c r="F6103" s="16"/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</row>
    <row r="6104" spans="1:26" ht="15.75" customHeight="1" x14ac:dyDescent="0.25">
      <c r="A6104" s="23"/>
      <c r="B6104" s="23"/>
      <c r="C6104" s="16"/>
      <c r="D6104" s="16"/>
      <c r="E6104" s="217"/>
      <c r="F6104" s="16"/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</row>
    <row r="6105" spans="1:26" ht="15.75" customHeight="1" x14ac:dyDescent="0.25">
      <c r="A6105" s="23"/>
      <c r="B6105" s="23"/>
      <c r="C6105" s="16"/>
      <c r="D6105" s="16"/>
      <c r="E6105" s="217"/>
      <c r="F6105" s="16"/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</row>
    <row r="6106" spans="1:26" ht="15.75" customHeight="1" x14ac:dyDescent="0.25">
      <c r="A6106" s="23"/>
      <c r="B6106" s="23"/>
      <c r="C6106" s="16"/>
      <c r="D6106" s="16"/>
      <c r="E6106" s="217"/>
      <c r="F6106" s="16"/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</row>
    <row r="6107" spans="1:26" ht="15.75" customHeight="1" x14ac:dyDescent="0.25">
      <c r="A6107" s="23"/>
      <c r="B6107" s="23"/>
      <c r="C6107" s="16"/>
      <c r="D6107" s="16"/>
      <c r="E6107" s="217"/>
      <c r="F6107" s="16"/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</row>
    <row r="6108" spans="1:26" ht="15.75" customHeight="1" x14ac:dyDescent="0.25">
      <c r="A6108" s="23"/>
      <c r="B6108" s="23"/>
      <c r="C6108" s="16"/>
      <c r="D6108" s="16"/>
      <c r="E6108" s="217"/>
      <c r="F6108" s="16"/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</row>
    <row r="6109" spans="1:26" ht="15.75" customHeight="1" x14ac:dyDescent="0.25">
      <c r="A6109" s="23"/>
      <c r="B6109" s="23"/>
      <c r="C6109" s="16"/>
      <c r="D6109" s="16"/>
      <c r="E6109" s="217"/>
      <c r="F6109" s="16"/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</row>
    <row r="6110" spans="1:26" ht="15.75" customHeight="1" x14ac:dyDescent="0.25">
      <c r="A6110" s="23"/>
      <c r="B6110" s="23"/>
      <c r="C6110" s="16"/>
      <c r="D6110" s="16"/>
      <c r="E6110" s="217"/>
      <c r="F6110" s="16"/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</row>
    <row r="6111" spans="1:26" ht="15.75" customHeight="1" x14ac:dyDescent="0.25">
      <c r="A6111" s="23"/>
      <c r="B6111" s="23"/>
      <c r="C6111" s="16"/>
      <c r="D6111" s="16"/>
      <c r="E6111" s="217"/>
      <c r="F6111" s="16"/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</row>
    <row r="6112" spans="1:26" ht="15.75" customHeight="1" x14ac:dyDescent="0.25">
      <c r="A6112" s="23"/>
      <c r="B6112" s="23"/>
      <c r="C6112" s="16"/>
      <c r="D6112" s="16"/>
      <c r="E6112" s="217"/>
      <c r="F6112" s="16"/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</row>
    <row r="6113" spans="1:26" ht="15.75" customHeight="1" x14ac:dyDescent="0.25">
      <c r="A6113" s="23"/>
      <c r="B6113" s="23"/>
      <c r="C6113" s="16"/>
      <c r="D6113" s="16"/>
      <c r="E6113" s="217"/>
      <c r="F6113" s="16"/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</row>
    <row r="6114" spans="1:26" ht="15.75" customHeight="1" x14ac:dyDescent="0.25">
      <c r="A6114" s="23"/>
      <c r="B6114" s="23"/>
      <c r="C6114" s="16"/>
      <c r="D6114" s="16"/>
      <c r="E6114" s="217"/>
      <c r="F6114" s="16"/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</row>
    <row r="6115" spans="1:26" ht="15.75" customHeight="1" x14ac:dyDescent="0.25">
      <c r="A6115" s="23"/>
      <c r="B6115" s="23"/>
      <c r="C6115" s="16"/>
      <c r="D6115" s="16"/>
      <c r="E6115" s="217"/>
      <c r="F6115" s="16"/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</row>
    <row r="6116" spans="1:26" ht="15.75" customHeight="1" x14ac:dyDescent="0.25">
      <c r="A6116" s="23"/>
      <c r="B6116" s="23"/>
      <c r="C6116" s="16"/>
      <c r="D6116" s="16"/>
      <c r="E6116" s="217"/>
      <c r="F6116" s="16"/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</row>
    <row r="6117" spans="1:26" ht="15.75" customHeight="1" x14ac:dyDescent="0.25">
      <c r="A6117" s="23"/>
      <c r="B6117" s="23"/>
      <c r="C6117" s="16"/>
      <c r="D6117" s="16"/>
      <c r="E6117" s="217"/>
      <c r="F6117" s="16"/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</row>
    <row r="6118" spans="1:26" ht="15.75" customHeight="1" x14ac:dyDescent="0.25">
      <c r="A6118" s="23"/>
      <c r="B6118" s="23"/>
      <c r="C6118" s="16"/>
      <c r="D6118" s="16"/>
      <c r="E6118" s="217"/>
      <c r="F6118" s="16"/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</row>
    <row r="6119" spans="1:26" ht="15.75" customHeight="1" x14ac:dyDescent="0.25">
      <c r="A6119" s="23"/>
      <c r="B6119" s="23"/>
      <c r="C6119" s="16"/>
      <c r="D6119" s="16"/>
      <c r="E6119" s="217"/>
      <c r="F6119" s="16"/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</row>
    <row r="6120" spans="1:26" ht="15.75" customHeight="1" x14ac:dyDescent="0.25">
      <c r="A6120" s="23"/>
      <c r="B6120" s="23"/>
      <c r="C6120" s="16"/>
      <c r="D6120" s="16"/>
      <c r="E6120" s="217"/>
      <c r="F6120" s="16"/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</row>
    <row r="6121" spans="1:26" ht="15.75" customHeight="1" x14ac:dyDescent="0.25">
      <c r="A6121" s="23"/>
      <c r="B6121" s="23"/>
      <c r="C6121" s="16"/>
      <c r="D6121" s="16"/>
      <c r="E6121" s="217"/>
      <c r="F6121" s="16"/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</row>
    <row r="6122" spans="1:26" ht="15.75" customHeight="1" x14ac:dyDescent="0.25">
      <c r="A6122" s="23"/>
      <c r="B6122" s="23"/>
      <c r="C6122" s="16"/>
      <c r="D6122" s="16"/>
      <c r="E6122" s="217"/>
      <c r="F6122" s="16"/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</row>
    <row r="6123" spans="1:26" ht="15.75" customHeight="1" x14ac:dyDescent="0.25">
      <c r="A6123" s="23"/>
      <c r="B6123" s="23"/>
      <c r="C6123" s="16"/>
      <c r="D6123" s="16"/>
      <c r="E6123" s="217"/>
      <c r="F6123" s="16"/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</row>
    <row r="6124" spans="1:26" ht="15.75" customHeight="1" x14ac:dyDescent="0.25">
      <c r="A6124" s="23"/>
      <c r="B6124" s="23"/>
      <c r="C6124" s="16"/>
      <c r="D6124" s="16"/>
      <c r="E6124" s="217"/>
      <c r="F6124" s="16"/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</row>
    <row r="6125" spans="1:26" ht="15.75" customHeight="1" x14ac:dyDescent="0.25">
      <c r="A6125" s="23"/>
      <c r="B6125" s="23"/>
      <c r="C6125" s="16"/>
      <c r="D6125" s="16"/>
      <c r="E6125" s="217"/>
      <c r="F6125" s="16"/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</row>
    <row r="6126" spans="1:26" ht="15.75" customHeight="1" x14ac:dyDescent="0.25">
      <c r="A6126" s="23"/>
      <c r="B6126" s="23"/>
      <c r="C6126" s="16"/>
      <c r="D6126" s="16"/>
      <c r="E6126" s="217"/>
      <c r="F6126" s="16"/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</row>
    <row r="6127" spans="1:26" ht="15.75" customHeight="1" x14ac:dyDescent="0.25">
      <c r="A6127" s="23"/>
      <c r="B6127" s="23"/>
      <c r="C6127" s="16"/>
      <c r="D6127" s="16"/>
      <c r="E6127" s="217"/>
      <c r="F6127" s="16"/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</row>
    <row r="6128" spans="1:26" ht="15.75" customHeight="1" x14ac:dyDescent="0.25">
      <c r="A6128" s="23"/>
      <c r="B6128" s="23"/>
      <c r="C6128" s="16"/>
      <c r="D6128" s="16"/>
      <c r="E6128" s="217"/>
      <c r="F6128" s="16"/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</row>
    <row r="6129" spans="1:26" ht="15.75" customHeight="1" x14ac:dyDescent="0.25">
      <c r="A6129" s="23"/>
      <c r="B6129" s="23"/>
      <c r="C6129" s="16"/>
      <c r="D6129" s="16"/>
      <c r="E6129" s="217"/>
      <c r="F6129" s="16"/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</row>
    <row r="6130" spans="1:26" ht="15.75" customHeight="1" x14ac:dyDescent="0.25">
      <c r="A6130" s="23"/>
      <c r="B6130" s="23"/>
      <c r="C6130" s="16"/>
      <c r="D6130" s="16"/>
      <c r="E6130" s="217"/>
      <c r="F6130" s="16"/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</row>
    <row r="6131" spans="1:26" ht="15.75" customHeight="1" x14ac:dyDescent="0.25">
      <c r="A6131" s="23"/>
      <c r="B6131" s="23"/>
      <c r="C6131" s="16"/>
      <c r="D6131" s="16"/>
      <c r="E6131" s="217"/>
      <c r="F6131" s="16"/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</row>
    <row r="6132" spans="1:26" ht="15.75" customHeight="1" x14ac:dyDescent="0.25">
      <c r="A6132" s="23"/>
      <c r="B6132" s="23"/>
      <c r="C6132" s="16"/>
      <c r="D6132" s="16"/>
      <c r="E6132" s="217"/>
      <c r="F6132" s="16"/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</row>
    <row r="6133" spans="1:26" ht="15.75" customHeight="1" x14ac:dyDescent="0.25">
      <c r="A6133" s="23"/>
      <c r="B6133" s="23"/>
      <c r="C6133" s="16"/>
      <c r="D6133" s="16"/>
      <c r="E6133" s="217"/>
      <c r="F6133" s="16"/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</row>
    <row r="6134" spans="1:26" ht="15.75" customHeight="1" x14ac:dyDescent="0.25">
      <c r="A6134" s="23"/>
      <c r="B6134" s="23"/>
      <c r="C6134" s="16"/>
      <c r="D6134" s="16"/>
      <c r="E6134" s="217"/>
      <c r="F6134" s="16"/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</row>
    <row r="6135" spans="1:26" ht="15.75" customHeight="1" x14ac:dyDescent="0.25">
      <c r="A6135" s="23"/>
      <c r="B6135" s="23"/>
      <c r="C6135" s="16"/>
      <c r="D6135" s="16"/>
      <c r="E6135" s="217"/>
      <c r="F6135" s="16"/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</row>
    <row r="6136" spans="1:26" ht="15.75" customHeight="1" x14ac:dyDescent="0.25">
      <c r="A6136" s="23"/>
      <c r="B6136" s="23"/>
      <c r="C6136" s="16"/>
      <c r="D6136" s="16"/>
      <c r="E6136" s="217"/>
      <c r="F6136" s="16"/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</row>
    <row r="6137" spans="1:26" ht="15.75" customHeight="1" x14ac:dyDescent="0.25">
      <c r="A6137" s="23"/>
      <c r="B6137" s="23"/>
      <c r="C6137" s="16"/>
      <c r="D6137" s="16"/>
      <c r="E6137" s="217"/>
      <c r="F6137" s="16"/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</row>
    <row r="6138" spans="1:26" ht="15.75" customHeight="1" x14ac:dyDescent="0.25">
      <c r="A6138" s="23"/>
      <c r="B6138" s="23"/>
      <c r="C6138" s="16"/>
      <c r="D6138" s="16"/>
      <c r="E6138" s="217"/>
      <c r="F6138" s="16"/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</row>
    <row r="6139" spans="1:26" ht="15.75" customHeight="1" x14ac:dyDescent="0.25">
      <c r="A6139" s="23"/>
      <c r="B6139" s="23"/>
      <c r="C6139" s="16"/>
      <c r="D6139" s="16"/>
      <c r="E6139" s="217"/>
      <c r="F6139" s="16"/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</row>
    <row r="6140" spans="1:26" ht="15.75" customHeight="1" x14ac:dyDescent="0.25">
      <c r="A6140" s="23"/>
      <c r="B6140" s="23"/>
      <c r="C6140" s="16"/>
      <c r="D6140" s="16"/>
      <c r="E6140" s="217"/>
      <c r="F6140" s="16"/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</row>
    <row r="6141" spans="1:26" ht="15.75" customHeight="1" x14ac:dyDescent="0.25">
      <c r="A6141" s="23"/>
      <c r="B6141" s="23"/>
      <c r="C6141" s="16"/>
      <c r="D6141" s="16"/>
      <c r="E6141" s="217"/>
      <c r="F6141" s="16"/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</row>
    <row r="6142" spans="1:26" ht="15.75" customHeight="1" x14ac:dyDescent="0.25">
      <c r="A6142" s="23"/>
      <c r="B6142" s="23"/>
      <c r="C6142" s="16"/>
      <c r="D6142" s="16"/>
      <c r="E6142" s="217"/>
      <c r="F6142" s="16"/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</row>
    <row r="6143" spans="1:26" ht="15.75" customHeight="1" x14ac:dyDescent="0.25">
      <c r="A6143" s="23"/>
      <c r="B6143" s="23"/>
      <c r="C6143" s="16"/>
      <c r="D6143" s="16"/>
      <c r="E6143" s="217"/>
      <c r="F6143" s="16"/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</row>
    <row r="6144" spans="1:26" ht="15.75" customHeight="1" x14ac:dyDescent="0.25">
      <c r="A6144" s="23"/>
      <c r="B6144" s="23"/>
      <c r="C6144" s="16"/>
      <c r="D6144" s="16"/>
      <c r="E6144" s="217"/>
      <c r="F6144" s="16"/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</row>
    <row r="6145" spans="1:26" ht="15.75" customHeight="1" x14ac:dyDescent="0.25">
      <c r="A6145" s="23"/>
      <c r="B6145" s="23"/>
      <c r="C6145" s="16"/>
      <c r="D6145" s="16"/>
      <c r="E6145" s="217"/>
      <c r="F6145" s="16"/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</row>
    <row r="6146" spans="1:26" ht="15.75" customHeight="1" x14ac:dyDescent="0.25">
      <c r="A6146" s="23"/>
      <c r="B6146" s="23"/>
      <c r="C6146" s="16"/>
      <c r="D6146" s="16"/>
      <c r="E6146" s="217"/>
      <c r="F6146" s="16"/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</row>
    <row r="6147" spans="1:26" ht="15.75" customHeight="1" x14ac:dyDescent="0.25">
      <c r="A6147" s="23"/>
      <c r="B6147" s="23"/>
      <c r="C6147" s="16"/>
      <c r="D6147" s="16"/>
      <c r="E6147" s="217"/>
      <c r="F6147" s="16"/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</row>
    <row r="6148" spans="1:26" ht="15.75" customHeight="1" x14ac:dyDescent="0.25">
      <c r="A6148" s="23"/>
      <c r="B6148" s="23"/>
      <c r="C6148" s="16"/>
      <c r="D6148" s="16"/>
      <c r="E6148" s="217"/>
      <c r="F6148" s="16"/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</row>
    <row r="6149" spans="1:26" ht="15.75" customHeight="1" x14ac:dyDescent="0.25">
      <c r="A6149" s="23"/>
      <c r="B6149" s="23"/>
      <c r="C6149" s="16"/>
      <c r="D6149" s="16"/>
      <c r="E6149" s="217"/>
      <c r="F6149" s="16"/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</row>
    <row r="6150" spans="1:26" ht="15.75" customHeight="1" x14ac:dyDescent="0.25">
      <c r="A6150" s="23"/>
      <c r="B6150" s="23"/>
      <c r="C6150" s="16"/>
      <c r="D6150" s="16"/>
      <c r="E6150" s="217"/>
      <c r="F6150" s="16"/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</row>
    <row r="6151" spans="1:26" ht="15.75" customHeight="1" x14ac:dyDescent="0.25">
      <c r="A6151" s="23"/>
      <c r="B6151" s="23"/>
      <c r="C6151" s="16"/>
      <c r="D6151" s="16"/>
      <c r="E6151" s="217"/>
      <c r="F6151" s="16"/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</row>
    <row r="6152" spans="1:26" ht="15.75" customHeight="1" x14ac:dyDescent="0.25">
      <c r="A6152" s="23"/>
      <c r="B6152" s="23"/>
      <c r="C6152" s="16"/>
      <c r="D6152" s="16"/>
      <c r="E6152" s="217"/>
      <c r="F6152" s="16"/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</row>
    <row r="6153" spans="1:26" ht="15.75" customHeight="1" x14ac:dyDescent="0.25">
      <c r="A6153" s="23"/>
      <c r="B6153" s="23"/>
      <c r="C6153" s="16"/>
      <c r="D6153" s="16"/>
      <c r="E6153" s="217"/>
      <c r="F6153" s="16"/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</row>
    <row r="6154" spans="1:26" ht="15.75" customHeight="1" x14ac:dyDescent="0.25">
      <c r="A6154" s="23"/>
      <c r="B6154" s="23"/>
      <c r="C6154" s="16"/>
      <c r="D6154" s="16"/>
      <c r="E6154" s="217"/>
      <c r="F6154" s="16"/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</row>
    <row r="6155" spans="1:26" ht="15.75" customHeight="1" x14ac:dyDescent="0.25">
      <c r="A6155" s="23"/>
      <c r="B6155" s="23"/>
      <c r="C6155" s="16"/>
      <c r="D6155" s="16"/>
      <c r="E6155" s="217"/>
      <c r="F6155" s="16"/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</row>
    <row r="6156" spans="1:26" ht="15.75" customHeight="1" x14ac:dyDescent="0.25">
      <c r="A6156" s="23"/>
      <c r="B6156" s="23"/>
      <c r="C6156" s="16"/>
      <c r="D6156" s="16"/>
      <c r="E6156" s="217"/>
      <c r="F6156" s="16"/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</row>
    <row r="6157" spans="1:26" ht="15.75" customHeight="1" x14ac:dyDescent="0.25">
      <c r="A6157" s="23"/>
      <c r="B6157" s="23"/>
      <c r="C6157" s="16"/>
      <c r="D6157" s="16"/>
      <c r="E6157" s="217"/>
      <c r="F6157" s="16"/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</row>
    <row r="6158" spans="1:26" ht="15.75" customHeight="1" x14ac:dyDescent="0.25">
      <c r="A6158" s="23"/>
      <c r="B6158" s="23"/>
      <c r="C6158" s="16"/>
      <c r="D6158" s="16"/>
      <c r="E6158" s="217"/>
      <c r="F6158" s="16"/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</row>
    <row r="6159" spans="1:26" ht="15.75" customHeight="1" x14ac:dyDescent="0.25">
      <c r="A6159" s="23"/>
      <c r="B6159" s="23"/>
      <c r="C6159" s="16"/>
      <c r="D6159" s="16"/>
      <c r="E6159" s="217"/>
      <c r="F6159" s="16"/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</row>
    <row r="6160" spans="1:26" ht="15.75" customHeight="1" x14ac:dyDescent="0.25">
      <c r="A6160" s="23"/>
      <c r="B6160" s="23"/>
      <c r="C6160" s="16"/>
      <c r="D6160" s="16"/>
      <c r="E6160" s="217"/>
      <c r="F6160" s="16"/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</row>
    <row r="6161" spans="1:26" ht="15.75" customHeight="1" x14ac:dyDescent="0.25">
      <c r="A6161" s="23"/>
      <c r="B6161" s="23"/>
      <c r="C6161" s="16"/>
      <c r="D6161" s="16"/>
      <c r="E6161" s="217"/>
      <c r="F6161" s="16"/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</row>
    <row r="6162" spans="1:26" ht="15.75" customHeight="1" x14ac:dyDescent="0.25">
      <c r="A6162" s="23"/>
      <c r="B6162" s="23"/>
      <c r="C6162" s="16"/>
      <c r="D6162" s="16"/>
      <c r="E6162" s="217"/>
      <c r="F6162" s="16"/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</row>
    <row r="6163" spans="1:26" ht="15.75" customHeight="1" x14ac:dyDescent="0.25">
      <c r="A6163" s="23"/>
      <c r="B6163" s="23"/>
      <c r="C6163" s="16"/>
      <c r="D6163" s="16"/>
      <c r="E6163" s="217"/>
      <c r="F6163" s="16"/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</row>
    <row r="6164" spans="1:26" ht="15.75" customHeight="1" x14ac:dyDescent="0.25">
      <c r="A6164" s="23"/>
      <c r="B6164" s="23"/>
      <c r="C6164" s="16"/>
      <c r="D6164" s="16"/>
      <c r="E6164" s="217"/>
      <c r="F6164" s="16"/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</row>
    <row r="6165" spans="1:26" ht="15.75" customHeight="1" x14ac:dyDescent="0.25">
      <c r="A6165" s="23"/>
      <c r="B6165" s="23"/>
      <c r="C6165" s="16"/>
      <c r="D6165" s="16"/>
      <c r="E6165" s="217"/>
      <c r="F6165" s="16"/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</row>
    <row r="6166" spans="1:26" ht="15.75" customHeight="1" x14ac:dyDescent="0.25">
      <c r="A6166" s="23"/>
      <c r="B6166" s="23"/>
      <c r="C6166" s="16"/>
      <c r="D6166" s="16"/>
      <c r="E6166" s="217"/>
      <c r="F6166" s="16"/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</row>
    <row r="6167" spans="1:26" ht="15.75" customHeight="1" x14ac:dyDescent="0.25">
      <c r="A6167" s="23"/>
      <c r="B6167" s="23"/>
      <c r="C6167" s="16"/>
      <c r="D6167" s="16"/>
      <c r="E6167" s="217"/>
      <c r="F6167" s="16"/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</row>
    <row r="6168" spans="1:26" ht="15.75" customHeight="1" x14ac:dyDescent="0.25">
      <c r="A6168" s="23"/>
      <c r="B6168" s="23"/>
      <c r="C6168" s="16"/>
      <c r="D6168" s="16"/>
      <c r="E6168" s="217"/>
      <c r="F6168" s="16"/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</row>
    <row r="6169" spans="1:26" ht="15.75" customHeight="1" x14ac:dyDescent="0.25">
      <c r="A6169" s="23"/>
      <c r="B6169" s="23"/>
      <c r="C6169" s="16"/>
      <c r="D6169" s="16"/>
      <c r="E6169" s="217"/>
      <c r="F6169" s="16"/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</row>
    <row r="6170" spans="1:26" ht="15.75" customHeight="1" x14ac:dyDescent="0.25">
      <c r="A6170" s="23"/>
      <c r="B6170" s="23"/>
      <c r="C6170" s="16"/>
      <c r="D6170" s="16"/>
      <c r="E6170" s="217"/>
      <c r="F6170" s="16"/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</row>
    <row r="6171" spans="1:26" ht="15.75" customHeight="1" x14ac:dyDescent="0.25">
      <c r="A6171" s="23"/>
      <c r="B6171" s="23"/>
      <c r="C6171" s="16"/>
      <c r="D6171" s="16"/>
      <c r="E6171" s="217"/>
      <c r="F6171" s="16"/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</row>
    <row r="6172" spans="1:26" ht="15.75" customHeight="1" x14ac:dyDescent="0.25">
      <c r="A6172" s="23"/>
      <c r="B6172" s="23"/>
      <c r="C6172" s="16"/>
      <c r="D6172" s="16"/>
      <c r="E6172" s="217"/>
      <c r="F6172" s="16"/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</row>
    <row r="6173" spans="1:26" ht="15.75" customHeight="1" x14ac:dyDescent="0.25">
      <c r="A6173" s="23"/>
      <c r="B6173" s="23"/>
      <c r="C6173" s="16"/>
      <c r="D6173" s="16"/>
      <c r="E6173" s="217"/>
      <c r="F6173" s="16"/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</row>
    <row r="6174" spans="1:26" ht="15.75" customHeight="1" x14ac:dyDescent="0.25">
      <c r="A6174" s="23"/>
      <c r="B6174" s="23"/>
      <c r="C6174" s="16"/>
      <c r="D6174" s="16"/>
      <c r="E6174" s="217"/>
      <c r="F6174" s="16"/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</row>
    <row r="6175" spans="1:26" ht="15.75" customHeight="1" x14ac:dyDescent="0.25">
      <c r="A6175" s="23"/>
      <c r="B6175" s="23"/>
      <c r="C6175" s="16"/>
      <c r="D6175" s="16"/>
      <c r="E6175" s="217"/>
      <c r="F6175" s="16"/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</row>
    <row r="6176" spans="1:26" ht="15.75" customHeight="1" x14ac:dyDescent="0.25">
      <c r="A6176" s="23"/>
      <c r="B6176" s="23"/>
      <c r="C6176" s="16"/>
      <c r="D6176" s="16"/>
      <c r="E6176" s="217"/>
      <c r="F6176" s="16"/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</row>
    <row r="6177" spans="1:26" ht="15.75" customHeight="1" x14ac:dyDescent="0.25">
      <c r="A6177" s="23"/>
      <c r="B6177" s="23"/>
      <c r="C6177" s="16"/>
      <c r="D6177" s="16"/>
      <c r="E6177" s="217"/>
      <c r="F6177" s="16"/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</row>
    <row r="6178" spans="1:26" ht="15.75" customHeight="1" x14ac:dyDescent="0.25">
      <c r="A6178" s="23"/>
      <c r="B6178" s="23"/>
      <c r="C6178" s="16"/>
      <c r="D6178" s="16"/>
      <c r="E6178" s="217"/>
      <c r="F6178" s="16"/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</row>
    <row r="6179" spans="1:26" ht="15.75" customHeight="1" x14ac:dyDescent="0.25">
      <c r="A6179" s="23"/>
      <c r="B6179" s="23"/>
      <c r="C6179" s="16"/>
      <c r="D6179" s="16"/>
      <c r="E6179" s="217"/>
      <c r="F6179" s="16"/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</row>
    <row r="6180" spans="1:26" ht="15.75" customHeight="1" x14ac:dyDescent="0.25">
      <c r="A6180" s="23"/>
      <c r="B6180" s="23"/>
      <c r="C6180" s="16"/>
      <c r="D6180" s="16"/>
      <c r="E6180" s="217"/>
      <c r="F6180" s="16"/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</row>
    <row r="6181" spans="1:26" ht="15.75" customHeight="1" x14ac:dyDescent="0.25">
      <c r="A6181" s="23"/>
      <c r="B6181" s="23"/>
      <c r="C6181" s="16"/>
      <c r="D6181" s="16"/>
      <c r="E6181" s="217"/>
      <c r="F6181" s="16"/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</row>
    <row r="6182" spans="1:26" ht="15.75" customHeight="1" x14ac:dyDescent="0.25">
      <c r="A6182" s="23"/>
      <c r="B6182" s="23"/>
      <c r="C6182" s="16"/>
      <c r="D6182" s="16"/>
      <c r="E6182" s="217"/>
      <c r="F6182" s="16"/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</row>
    <row r="6183" spans="1:26" ht="15.75" customHeight="1" x14ac:dyDescent="0.25">
      <c r="A6183" s="23"/>
      <c r="B6183" s="23"/>
      <c r="C6183" s="16"/>
      <c r="D6183" s="16"/>
      <c r="E6183" s="217"/>
      <c r="F6183" s="16"/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</row>
    <row r="6184" spans="1:26" ht="15.75" customHeight="1" x14ac:dyDescent="0.25">
      <c r="A6184" s="23"/>
      <c r="B6184" s="23"/>
      <c r="C6184" s="16"/>
      <c r="D6184" s="16"/>
      <c r="E6184" s="217"/>
      <c r="F6184" s="16"/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</row>
    <row r="6185" spans="1:26" ht="15.75" customHeight="1" x14ac:dyDescent="0.25">
      <c r="A6185" s="23"/>
      <c r="B6185" s="23"/>
      <c r="C6185" s="16"/>
      <c r="D6185" s="16"/>
      <c r="E6185" s="217"/>
      <c r="F6185" s="16"/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</row>
    <row r="6186" spans="1:26" ht="15.75" customHeight="1" x14ac:dyDescent="0.25">
      <c r="A6186" s="23"/>
      <c r="B6186" s="23"/>
      <c r="C6186" s="16"/>
      <c r="D6186" s="16"/>
      <c r="E6186" s="217"/>
      <c r="F6186" s="16"/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</row>
    <row r="6187" spans="1:26" ht="15.75" customHeight="1" x14ac:dyDescent="0.25">
      <c r="A6187" s="23"/>
      <c r="B6187" s="23"/>
      <c r="C6187" s="16"/>
      <c r="D6187" s="16"/>
      <c r="E6187" s="217"/>
      <c r="F6187" s="16"/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</row>
    <row r="6188" spans="1:26" ht="15.75" customHeight="1" x14ac:dyDescent="0.25">
      <c r="A6188" s="23"/>
      <c r="B6188" s="23"/>
      <c r="C6188" s="16"/>
      <c r="D6188" s="16"/>
      <c r="E6188" s="217"/>
      <c r="F6188" s="16"/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</row>
    <row r="6189" spans="1:26" ht="15.75" customHeight="1" x14ac:dyDescent="0.25">
      <c r="A6189" s="23"/>
      <c r="B6189" s="23"/>
      <c r="C6189" s="16"/>
      <c r="D6189" s="16"/>
      <c r="E6189" s="217"/>
      <c r="F6189" s="16"/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</row>
    <row r="6190" spans="1:26" ht="15.75" customHeight="1" x14ac:dyDescent="0.25">
      <c r="A6190" s="23"/>
      <c r="B6190" s="23"/>
      <c r="C6190" s="16"/>
      <c r="D6190" s="16"/>
      <c r="E6190" s="217"/>
      <c r="F6190" s="16"/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</row>
    <row r="6191" spans="1:26" ht="15.75" customHeight="1" x14ac:dyDescent="0.25">
      <c r="A6191" s="23"/>
      <c r="B6191" s="23"/>
      <c r="C6191" s="16"/>
      <c r="D6191" s="16"/>
      <c r="E6191" s="217"/>
      <c r="F6191" s="16"/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</row>
    <row r="6192" spans="1:26" ht="15.75" customHeight="1" x14ac:dyDescent="0.25">
      <c r="A6192" s="23"/>
      <c r="B6192" s="23"/>
      <c r="C6192" s="16"/>
      <c r="D6192" s="16"/>
      <c r="E6192" s="217"/>
      <c r="F6192" s="16"/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</row>
    <row r="6193" spans="1:26" ht="15.75" customHeight="1" x14ac:dyDescent="0.25">
      <c r="A6193" s="23"/>
      <c r="B6193" s="23"/>
      <c r="C6193" s="16"/>
      <c r="D6193" s="16"/>
      <c r="E6193" s="217"/>
      <c r="F6193" s="16"/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</row>
    <row r="6194" spans="1:26" ht="15.75" customHeight="1" x14ac:dyDescent="0.25">
      <c r="A6194" s="23"/>
      <c r="B6194" s="23"/>
      <c r="C6194" s="16"/>
      <c r="D6194" s="16"/>
      <c r="E6194" s="217"/>
      <c r="F6194" s="16"/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</row>
    <row r="6195" spans="1:26" ht="15.75" customHeight="1" x14ac:dyDescent="0.25">
      <c r="A6195" s="23"/>
      <c r="B6195" s="23"/>
      <c r="C6195" s="16"/>
      <c r="D6195" s="16"/>
      <c r="E6195" s="217"/>
      <c r="F6195" s="16"/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</row>
    <row r="6196" spans="1:26" ht="15.75" customHeight="1" x14ac:dyDescent="0.25">
      <c r="A6196" s="23"/>
      <c r="B6196" s="23"/>
      <c r="C6196" s="16"/>
      <c r="D6196" s="16"/>
      <c r="E6196" s="217"/>
      <c r="F6196" s="16"/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</row>
    <row r="6197" spans="1:26" ht="15.75" customHeight="1" x14ac:dyDescent="0.25">
      <c r="A6197" s="23"/>
      <c r="B6197" s="23"/>
      <c r="C6197" s="16"/>
      <c r="D6197" s="16"/>
      <c r="E6197" s="217"/>
      <c r="F6197" s="16"/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</row>
    <row r="6198" spans="1:26" ht="15.75" customHeight="1" x14ac:dyDescent="0.25">
      <c r="A6198" s="23"/>
      <c r="B6198" s="23"/>
      <c r="C6198" s="16"/>
      <c r="D6198" s="16"/>
      <c r="E6198" s="217"/>
      <c r="F6198" s="16"/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</row>
    <row r="6199" spans="1:26" ht="15.75" customHeight="1" x14ac:dyDescent="0.25">
      <c r="A6199" s="23"/>
      <c r="B6199" s="23"/>
      <c r="C6199" s="16"/>
      <c r="D6199" s="16"/>
      <c r="E6199" s="217"/>
      <c r="F6199" s="16"/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</row>
    <row r="6200" spans="1:26" ht="15.75" customHeight="1" x14ac:dyDescent="0.25">
      <c r="A6200" s="23"/>
      <c r="B6200" s="23"/>
      <c r="C6200" s="16"/>
      <c r="D6200" s="16"/>
      <c r="E6200" s="217"/>
      <c r="F6200" s="16"/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</row>
    <row r="6201" spans="1:26" ht="15.75" customHeight="1" x14ac:dyDescent="0.25">
      <c r="A6201" s="23"/>
      <c r="B6201" s="23"/>
      <c r="C6201" s="16"/>
      <c r="D6201" s="16"/>
      <c r="E6201" s="217"/>
      <c r="F6201" s="16"/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</row>
    <row r="6202" spans="1:26" ht="15.75" customHeight="1" x14ac:dyDescent="0.25">
      <c r="A6202" s="23"/>
      <c r="B6202" s="23"/>
      <c r="C6202" s="16"/>
      <c r="D6202" s="16"/>
      <c r="E6202" s="217"/>
      <c r="F6202" s="16"/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</row>
    <row r="6203" spans="1:26" ht="15.75" customHeight="1" x14ac:dyDescent="0.25">
      <c r="A6203" s="23"/>
      <c r="B6203" s="23"/>
      <c r="C6203" s="16"/>
      <c r="D6203" s="16"/>
      <c r="E6203" s="217"/>
      <c r="F6203" s="16"/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</row>
    <row r="6204" spans="1:26" ht="15.75" customHeight="1" x14ac:dyDescent="0.25">
      <c r="A6204" s="23"/>
      <c r="B6204" s="23"/>
      <c r="C6204" s="16"/>
      <c r="D6204" s="16"/>
      <c r="E6204" s="217"/>
      <c r="F6204" s="16"/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</row>
    <row r="6205" spans="1:26" ht="15.75" customHeight="1" x14ac:dyDescent="0.25">
      <c r="A6205" s="23"/>
      <c r="B6205" s="23"/>
      <c r="C6205" s="16"/>
      <c r="D6205" s="16"/>
      <c r="E6205" s="217"/>
      <c r="F6205" s="16"/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</row>
    <row r="6206" spans="1:26" ht="15.75" customHeight="1" x14ac:dyDescent="0.25">
      <c r="A6206" s="23"/>
      <c r="B6206" s="23"/>
      <c r="C6206" s="16"/>
      <c r="D6206" s="157"/>
      <c r="E6206" s="217"/>
      <c r="F6206" s="16"/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</row>
    <row r="6207" spans="1:26" ht="15.75" customHeight="1" x14ac:dyDescent="0.25">
      <c r="A6207" s="23"/>
      <c r="B6207" s="23"/>
      <c r="C6207" s="16"/>
      <c r="D6207" s="157"/>
      <c r="E6207" s="217"/>
      <c r="F6207" s="16"/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</row>
  </sheetData>
  <conditionalFormatting sqref="A1077:A1078">
    <cfRule type="notContainsBlanks" dxfId="2" priority="1">
      <formula>LEN(TRIM(A1077))&gt;0</formula>
    </cfRule>
  </conditionalFormatting>
  <conditionalFormatting sqref="A1527:A1528">
    <cfRule type="notContainsBlanks" dxfId="1" priority="2">
      <formula>LEN(TRIM(A1527))&gt;0</formula>
    </cfRule>
  </conditionalFormatting>
  <conditionalFormatting sqref="A16">
    <cfRule type="notContainsBlanks" dxfId="0" priority="3">
      <formula>LEN(TRIM(A16))&gt;0</formula>
    </cfRule>
  </conditionalFormatting>
  <pageMargins left="0.75" right="0.75" top="1" bottom="1" header="0" footer="0"/>
  <pageSetup scale="76"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8"/>
  <sheetViews>
    <sheetView workbookViewId="0"/>
  </sheetViews>
  <sheetFormatPr defaultColWidth="14.42578125" defaultRowHeight="15" customHeight="1" x14ac:dyDescent="0.25"/>
  <cols>
    <col min="1" max="1" width="11.7109375" customWidth="1"/>
    <col min="2" max="2" width="9.85546875" customWidth="1"/>
    <col min="3" max="3" width="48" customWidth="1"/>
    <col min="4" max="4" width="18.7109375" customWidth="1"/>
    <col min="5" max="5" width="14.7109375" customWidth="1"/>
    <col min="6" max="6" width="13.28515625" customWidth="1"/>
    <col min="7" max="26" width="8.85546875" customWidth="1"/>
  </cols>
  <sheetData>
    <row r="1" spans="1:26" x14ac:dyDescent="0.25">
      <c r="A1" s="111"/>
      <c r="B1" s="364"/>
      <c r="C1" s="107" t="s">
        <v>2201</v>
      </c>
      <c r="D1" s="111"/>
      <c r="E1" s="1"/>
      <c r="F1" s="111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</row>
    <row r="2" spans="1:26" x14ac:dyDescent="0.25">
      <c r="A2" s="111"/>
      <c r="B2" s="364"/>
      <c r="C2" s="107"/>
      <c r="D2" s="111"/>
      <c r="E2" s="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x14ac:dyDescent="0.25">
      <c r="A3" s="115" t="s">
        <v>549</v>
      </c>
      <c r="B3" s="115" t="s">
        <v>550</v>
      </c>
      <c r="C3" s="115" t="s">
        <v>551</v>
      </c>
      <c r="D3" s="116" t="s">
        <v>552</v>
      </c>
      <c r="E3" s="116" t="s">
        <v>553</v>
      </c>
      <c r="F3" s="116" t="s">
        <v>554</v>
      </c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</row>
    <row r="4" spans="1:26" x14ac:dyDescent="0.25">
      <c r="A4" s="121">
        <v>44562</v>
      </c>
      <c r="B4" s="364"/>
      <c r="C4" s="111" t="s">
        <v>19</v>
      </c>
      <c r="D4" s="1"/>
      <c r="E4" s="1"/>
      <c r="F4" s="1">
        <v>72289.47</v>
      </c>
      <c r="G4" s="1"/>
      <c r="H4" s="1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</row>
    <row r="5" spans="1:26" x14ac:dyDescent="0.25">
      <c r="A5" s="365">
        <v>44682</v>
      </c>
      <c r="B5" s="11" t="s">
        <v>761</v>
      </c>
      <c r="C5" s="1" t="s">
        <v>1906</v>
      </c>
      <c r="D5" s="366"/>
      <c r="E5" s="73">
        <v>30000</v>
      </c>
      <c r="F5" s="1">
        <f t="shared" ref="F5:F61" si="0">F4-D5+E5</f>
        <v>102289.47</v>
      </c>
      <c r="G5" s="1"/>
      <c r="H5" s="1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</row>
    <row r="6" spans="1:26" x14ac:dyDescent="0.25">
      <c r="A6" s="3">
        <v>44835</v>
      </c>
      <c r="B6" s="367" t="s">
        <v>761</v>
      </c>
      <c r="C6" s="73" t="s">
        <v>2142</v>
      </c>
      <c r="D6" s="1"/>
      <c r="E6" s="73">
        <v>24000</v>
      </c>
      <c r="F6" s="1">
        <f t="shared" si="0"/>
        <v>126289.47</v>
      </c>
      <c r="G6" s="1"/>
      <c r="H6" s="1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</row>
    <row r="7" spans="1:26" x14ac:dyDescent="0.25">
      <c r="A7" s="73" t="s">
        <v>611</v>
      </c>
      <c r="B7" s="11" t="s">
        <v>761</v>
      </c>
      <c r="C7" s="1" t="s">
        <v>1814</v>
      </c>
      <c r="D7" s="1"/>
      <c r="E7" s="73">
        <v>25000</v>
      </c>
      <c r="F7" s="1">
        <f t="shared" si="0"/>
        <v>151289.47</v>
      </c>
      <c r="G7" s="1"/>
      <c r="H7" s="1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</row>
    <row r="8" spans="1:26" x14ac:dyDescent="0.25">
      <c r="A8" s="81" t="s">
        <v>611</v>
      </c>
      <c r="B8" s="367" t="s">
        <v>761</v>
      </c>
      <c r="C8" s="1" t="s">
        <v>1224</v>
      </c>
      <c r="D8" s="157"/>
      <c r="E8" s="73">
        <v>25000</v>
      </c>
      <c r="F8" s="1">
        <f t="shared" si="0"/>
        <v>176289.47</v>
      </c>
      <c r="G8" s="1"/>
      <c r="H8" s="1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</row>
    <row r="9" spans="1:26" x14ac:dyDescent="0.25">
      <c r="A9" s="73" t="s">
        <v>785</v>
      </c>
      <c r="B9" s="11" t="s">
        <v>761</v>
      </c>
      <c r="C9" s="1" t="s">
        <v>1513</v>
      </c>
      <c r="D9" s="1"/>
      <c r="E9" s="73">
        <v>65000</v>
      </c>
      <c r="F9" s="1">
        <f t="shared" si="0"/>
        <v>241289.47</v>
      </c>
      <c r="G9" s="1"/>
      <c r="H9" s="1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</row>
    <row r="10" spans="1:26" x14ac:dyDescent="0.25">
      <c r="A10" s="143">
        <v>44806</v>
      </c>
      <c r="B10" s="368" t="s">
        <v>761</v>
      </c>
      <c r="C10" s="73" t="s">
        <v>2146</v>
      </c>
      <c r="D10" s="1"/>
      <c r="E10" s="73">
        <v>30000</v>
      </c>
      <c r="F10" s="1">
        <f t="shared" si="0"/>
        <v>271289.46999999997</v>
      </c>
      <c r="G10" s="1"/>
      <c r="H10" s="1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</row>
    <row r="11" spans="1:26" x14ac:dyDescent="0.25">
      <c r="A11" s="143">
        <v>44806</v>
      </c>
      <c r="B11" s="367" t="s">
        <v>761</v>
      </c>
      <c r="C11" s="1" t="s">
        <v>2136</v>
      </c>
      <c r="D11" s="73"/>
      <c r="E11" s="73">
        <v>80000</v>
      </c>
      <c r="F11" s="1">
        <f t="shared" si="0"/>
        <v>351289.47</v>
      </c>
      <c r="G11" s="1"/>
      <c r="H11" s="1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</row>
    <row r="12" spans="1:26" x14ac:dyDescent="0.25">
      <c r="A12" s="143">
        <v>44806</v>
      </c>
      <c r="B12" s="369" t="s">
        <v>761</v>
      </c>
      <c r="C12" s="180" t="s">
        <v>2202</v>
      </c>
      <c r="D12" s="1"/>
      <c r="E12" s="73">
        <v>15000</v>
      </c>
      <c r="F12" s="1">
        <f t="shared" si="0"/>
        <v>366289.47</v>
      </c>
      <c r="G12" s="1"/>
      <c r="H12" s="1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</row>
    <row r="13" spans="1:26" x14ac:dyDescent="0.25">
      <c r="A13" s="143">
        <v>44806</v>
      </c>
      <c r="B13" s="364" t="s">
        <v>761</v>
      </c>
      <c r="C13" s="111" t="s">
        <v>2055</v>
      </c>
      <c r="D13" s="1"/>
      <c r="E13" s="73">
        <v>3000</v>
      </c>
      <c r="F13" s="1">
        <f t="shared" si="0"/>
        <v>369289.47</v>
      </c>
      <c r="G13" s="1"/>
      <c r="H13" s="1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</row>
    <row r="14" spans="1:26" x14ac:dyDescent="0.25">
      <c r="A14" s="370">
        <v>44806</v>
      </c>
      <c r="B14" s="364" t="s">
        <v>761</v>
      </c>
      <c r="C14" s="111" t="s">
        <v>2091</v>
      </c>
      <c r="D14" s="1"/>
      <c r="E14" s="73">
        <v>2100</v>
      </c>
      <c r="F14" s="1">
        <f t="shared" si="0"/>
        <v>371389.47</v>
      </c>
      <c r="G14" s="1"/>
      <c r="H14" s="1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</row>
    <row r="15" spans="1:26" x14ac:dyDescent="0.25">
      <c r="A15" s="73" t="s">
        <v>630</v>
      </c>
      <c r="B15" s="367" t="s">
        <v>761</v>
      </c>
      <c r="C15" s="81" t="s">
        <v>2203</v>
      </c>
      <c r="D15" s="1"/>
      <c r="E15" s="73">
        <v>13000</v>
      </c>
      <c r="F15" s="1">
        <f t="shared" si="0"/>
        <v>384389.47</v>
      </c>
      <c r="G15" s="1"/>
      <c r="H15" s="1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</row>
    <row r="16" spans="1:26" x14ac:dyDescent="0.25">
      <c r="A16" s="73" t="s">
        <v>630</v>
      </c>
      <c r="B16" s="11" t="s">
        <v>761</v>
      </c>
      <c r="C16" s="111" t="s">
        <v>2043</v>
      </c>
      <c r="D16" s="1"/>
      <c r="E16" s="73">
        <v>30000</v>
      </c>
      <c r="F16" s="1">
        <f t="shared" si="0"/>
        <v>414389.47</v>
      </c>
      <c r="G16" s="1"/>
      <c r="H16" s="1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</row>
    <row r="17" spans="1:26" x14ac:dyDescent="0.25">
      <c r="A17" s="81" t="s">
        <v>630</v>
      </c>
      <c r="B17" s="11" t="s">
        <v>761</v>
      </c>
      <c r="C17" s="1" t="s">
        <v>2011</v>
      </c>
      <c r="D17" s="1"/>
      <c r="E17" s="73">
        <v>6790</v>
      </c>
      <c r="F17" s="1">
        <f t="shared" si="0"/>
        <v>421179.47</v>
      </c>
      <c r="G17" s="1"/>
      <c r="H17" s="1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</row>
    <row r="18" spans="1:26" x14ac:dyDescent="0.25">
      <c r="A18" s="73" t="s">
        <v>636</v>
      </c>
      <c r="B18" s="368" t="s">
        <v>761</v>
      </c>
      <c r="C18" s="73" t="s">
        <v>2148</v>
      </c>
      <c r="D18" s="1"/>
      <c r="E18" s="73">
        <v>12000</v>
      </c>
      <c r="F18" s="1">
        <f t="shared" si="0"/>
        <v>433179.47</v>
      </c>
      <c r="G18" s="1"/>
      <c r="H18" s="1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</row>
    <row r="19" spans="1:26" ht="15.75" customHeight="1" x14ac:dyDescent="0.25">
      <c r="A19" s="73" t="s">
        <v>640</v>
      </c>
      <c r="B19" s="368" t="s">
        <v>761</v>
      </c>
      <c r="C19" s="73" t="s">
        <v>2149</v>
      </c>
      <c r="D19" s="1"/>
      <c r="E19" s="73">
        <v>24000</v>
      </c>
      <c r="F19" s="1">
        <f t="shared" si="0"/>
        <v>457179.47</v>
      </c>
      <c r="G19" s="1"/>
      <c r="H19" s="1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</row>
    <row r="20" spans="1:26" ht="15.75" customHeight="1" x14ac:dyDescent="0.25">
      <c r="A20" s="143">
        <v>44564</v>
      </c>
      <c r="B20" s="11" t="s">
        <v>761</v>
      </c>
      <c r="C20" s="73" t="s">
        <v>1918</v>
      </c>
      <c r="D20" s="157"/>
      <c r="E20" s="73">
        <v>40000</v>
      </c>
      <c r="F20" s="1">
        <f t="shared" si="0"/>
        <v>497179.47</v>
      </c>
      <c r="G20" s="1"/>
      <c r="H20" s="1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</row>
    <row r="21" spans="1:26" ht="15.75" customHeight="1" x14ac:dyDescent="0.25">
      <c r="A21" s="143">
        <v>44564</v>
      </c>
      <c r="B21" s="11" t="s">
        <v>761</v>
      </c>
      <c r="C21" s="1" t="s">
        <v>1346</v>
      </c>
      <c r="D21" s="1"/>
      <c r="E21" s="73">
        <v>50000</v>
      </c>
      <c r="F21" s="1">
        <f t="shared" si="0"/>
        <v>547179.47</v>
      </c>
      <c r="G21" s="1"/>
      <c r="H21" s="1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</row>
    <row r="22" spans="1:26" ht="15.75" customHeight="1" x14ac:dyDescent="0.25">
      <c r="A22" s="370">
        <v>44564</v>
      </c>
      <c r="B22" s="371" t="s">
        <v>761</v>
      </c>
      <c r="C22" s="1" t="s">
        <v>1986</v>
      </c>
      <c r="D22" s="1"/>
      <c r="E22" s="73">
        <v>4000</v>
      </c>
      <c r="F22" s="1">
        <f t="shared" si="0"/>
        <v>551179.47</v>
      </c>
      <c r="G22" s="1"/>
      <c r="H22" s="1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</row>
    <row r="23" spans="1:26" ht="15.75" customHeight="1" x14ac:dyDescent="0.25">
      <c r="A23" s="370">
        <v>44868</v>
      </c>
      <c r="B23" s="371" t="s">
        <v>761</v>
      </c>
      <c r="C23" s="57" t="s">
        <v>2204</v>
      </c>
      <c r="D23" s="1"/>
      <c r="E23" s="73">
        <v>20000</v>
      </c>
      <c r="F23" s="1">
        <f t="shared" si="0"/>
        <v>571179.47</v>
      </c>
      <c r="G23" s="1"/>
      <c r="H23" s="1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</row>
    <row r="24" spans="1:26" ht="15.75" customHeight="1" x14ac:dyDescent="0.25">
      <c r="A24" s="143">
        <v>44868</v>
      </c>
      <c r="B24" s="368" t="s">
        <v>761</v>
      </c>
      <c r="C24" s="73" t="s">
        <v>2152</v>
      </c>
      <c r="D24" s="1"/>
      <c r="E24" s="73">
        <v>10000</v>
      </c>
      <c r="F24" s="1">
        <f t="shared" si="0"/>
        <v>581179.47</v>
      </c>
      <c r="G24" s="1"/>
      <c r="H24" s="1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</row>
    <row r="25" spans="1:26" ht="15.75" customHeight="1" x14ac:dyDescent="0.25">
      <c r="A25" s="143">
        <v>44868</v>
      </c>
      <c r="B25" s="11" t="s">
        <v>761</v>
      </c>
      <c r="C25" s="1" t="s">
        <v>1558</v>
      </c>
      <c r="D25" s="1"/>
      <c r="E25" s="73">
        <v>25000</v>
      </c>
      <c r="F25" s="1">
        <f t="shared" si="0"/>
        <v>606179.47</v>
      </c>
      <c r="G25" s="1"/>
      <c r="H25" s="1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</row>
    <row r="26" spans="1:26" ht="15.75" customHeight="1" x14ac:dyDescent="0.25">
      <c r="A26" s="370">
        <v>44868</v>
      </c>
      <c r="B26" s="364" t="s">
        <v>761</v>
      </c>
      <c r="C26" s="98" t="s">
        <v>2079</v>
      </c>
      <c r="D26" s="1"/>
      <c r="E26" s="73">
        <v>5000</v>
      </c>
      <c r="F26" s="1">
        <f t="shared" si="0"/>
        <v>611179.47</v>
      </c>
      <c r="G26" s="1"/>
      <c r="H26" s="1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</row>
    <row r="27" spans="1:26" ht="15.75" customHeight="1" x14ac:dyDescent="0.25">
      <c r="A27" s="143">
        <v>44868</v>
      </c>
      <c r="B27" s="11" t="s">
        <v>761</v>
      </c>
      <c r="C27" s="1" t="s">
        <v>1929</v>
      </c>
      <c r="D27" s="1"/>
      <c r="E27" s="73">
        <v>40000</v>
      </c>
      <c r="F27" s="1">
        <f t="shared" si="0"/>
        <v>651179.47</v>
      </c>
      <c r="G27" s="1"/>
      <c r="H27" s="1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</row>
    <row r="28" spans="1:26" ht="15.75" customHeight="1" x14ac:dyDescent="0.25">
      <c r="A28" s="57" t="s">
        <v>653</v>
      </c>
      <c r="B28" s="371" t="s">
        <v>761</v>
      </c>
      <c r="C28" s="61" t="s">
        <v>1996</v>
      </c>
      <c r="D28" s="1"/>
      <c r="E28" s="73">
        <v>300000</v>
      </c>
      <c r="F28" s="1">
        <f t="shared" si="0"/>
        <v>951179.47</v>
      </c>
      <c r="G28" s="1"/>
      <c r="H28" s="1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</row>
    <row r="29" spans="1:26" ht="15.75" customHeight="1" x14ac:dyDescent="0.25">
      <c r="A29" s="73" t="s">
        <v>653</v>
      </c>
      <c r="B29" s="11" t="s">
        <v>761</v>
      </c>
      <c r="C29" s="1" t="s">
        <v>1416</v>
      </c>
      <c r="D29" s="1"/>
      <c r="E29" s="73">
        <v>300000</v>
      </c>
      <c r="F29" s="1">
        <f t="shared" si="0"/>
        <v>1251179.47</v>
      </c>
      <c r="G29" s="1"/>
      <c r="H29" s="1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</row>
    <row r="30" spans="1:26" ht="15.75" customHeight="1" x14ac:dyDescent="0.25">
      <c r="A30" s="57" t="s">
        <v>653</v>
      </c>
      <c r="B30" s="372" t="s">
        <v>761</v>
      </c>
      <c r="C30" s="57" t="s">
        <v>2088</v>
      </c>
      <c r="D30" s="1"/>
      <c r="E30" s="73">
        <v>225000</v>
      </c>
      <c r="F30" s="1">
        <f t="shared" si="0"/>
        <v>1476179.47</v>
      </c>
      <c r="G30" s="1"/>
      <c r="H30" s="1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</row>
    <row r="31" spans="1:26" ht="15.75" customHeight="1" x14ac:dyDescent="0.25">
      <c r="A31" s="73" t="s">
        <v>655</v>
      </c>
      <c r="B31" s="368" t="s">
        <v>761</v>
      </c>
      <c r="C31" s="1" t="s">
        <v>2039</v>
      </c>
      <c r="D31" s="1"/>
      <c r="E31" s="73">
        <v>3000</v>
      </c>
      <c r="F31" s="1">
        <f t="shared" si="0"/>
        <v>1479179.47</v>
      </c>
      <c r="G31" s="1"/>
      <c r="H31" s="1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</row>
    <row r="32" spans="1:26" ht="15.75" customHeight="1" x14ac:dyDescent="0.25">
      <c r="A32" s="73" t="s">
        <v>1766</v>
      </c>
      <c r="B32" s="11" t="s">
        <v>761</v>
      </c>
      <c r="C32" s="1" t="s">
        <v>1738</v>
      </c>
      <c r="D32" s="1"/>
      <c r="E32" s="73">
        <v>6000</v>
      </c>
      <c r="F32" s="1">
        <f t="shared" si="0"/>
        <v>1485179.47</v>
      </c>
      <c r="G32" s="1"/>
      <c r="H32" s="1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</row>
    <row r="33" spans="1:26" ht="15.75" customHeight="1" x14ac:dyDescent="0.25">
      <c r="A33" s="73" t="s">
        <v>663</v>
      </c>
      <c r="B33" s="11" t="s">
        <v>761</v>
      </c>
      <c r="C33" s="1" t="s">
        <v>1824</v>
      </c>
      <c r="D33" s="1"/>
      <c r="E33" s="73">
        <v>15000</v>
      </c>
      <c r="F33" s="1">
        <f t="shared" si="0"/>
        <v>1500179.47</v>
      </c>
      <c r="G33" s="1"/>
      <c r="H33" s="1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</row>
    <row r="34" spans="1:26" ht="15.75" customHeight="1" x14ac:dyDescent="0.25">
      <c r="A34" s="73" t="s">
        <v>859</v>
      </c>
      <c r="B34" s="364" t="s">
        <v>761</v>
      </c>
      <c r="C34" s="111" t="s">
        <v>2055</v>
      </c>
      <c r="D34" s="1"/>
      <c r="E34" s="73">
        <v>15000</v>
      </c>
      <c r="F34" s="1">
        <f t="shared" si="0"/>
        <v>1515179.47</v>
      </c>
      <c r="G34" s="1"/>
      <c r="H34" s="1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</row>
    <row r="35" spans="1:26" ht="15.75" customHeight="1" x14ac:dyDescent="0.25">
      <c r="A35" s="127">
        <v>44655</v>
      </c>
      <c r="B35" s="373" t="s">
        <v>761</v>
      </c>
      <c r="C35" s="57" t="s">
        <v>2161</v>
      </c>
      <c r="D35" s="374"/>
      <c r="E35" s="73">
        <v>2000</v>
      </c>
      <c r="F35" s="1">
        <f t="shared" si="0"/>
        <v>1517179.47</v>
      </c>
      <c r="G35" s="1"/>
      <c r="H35" s="1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</row>
    <row r="36" spans="1:26" ht="15.75" customHeight="1" x14ac:dyDescent="0.25">
      <c r="A36" s="127">
        <v>44685</v>
      </c>
      <c r="B36" s="375" t="s">
        <v>761</v>
      </c>
      <c r="C36" s="81" t="s">
        <v>2205</v>
      </c>
      <c r="D36" s="1"/>
      <c r="E36" s="73">
        <v>3000</v>
      </c>
      <c r="F36" s="1">
        <f t="shared" si="0"/>
        <v>1520179.47</v>
      </c>
      <c r="G36" s="1"/>
      <c r="H36" s="1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</row>
    <row r="37" spans="1:26" ht="15.75" customHeight="1" x14ac:dyDescent="0.25">
      <c r="A37" s="143">
        <v>44746</v>
      </c>
      <c r="B37" s="375" t="s">
        <v>761</v>
      </c>
      <c r="C37" s="98" t="s">
        <v>2206</v>
      </c>
      <c r="D37" s="1"/>
      <c r="E37" s="73">
        <v>5000</v>
      </c>
      <c r="F37" s="1">
        <f t="shared" si="0"/>
        <v>1525179.47</v>
      </c>
      <c r="G37" s="1"/>
      <c r="H37" s="1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</row>
    <row r="38" spans="1:26" ht="15.75" customHeight="1" x14ac:dyDescent="0.25">
      <c r="A38" s="143">
        <v>44746</v>
      </c>
      <c r="B38" s="368" t="s">
        <v>761</v>
      </c>
      <c r="C38" s="81" t="s">
        <v>2207</v>
      </c>
      <c r="D38" s="1"/>
      <c r="E38" s="73">
        <v>3000</v>
      </c>
      <c r="F38" s="1">
        <f t="shared" si="0"/>
        <v>1528179.47</v>
      </c>
      <c r="G38" s="1"/>
      <c r="H38" s="1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</row>
    <row r="39" spans="1:26" ht="15.75" customHeight="1" x14ac:dyDescent="0.25">
      <c r="A39" s="126" t="s">
        <v>668</v>
      </c>
      <c r="B39" s="373" t="s">
        <v>761</v>
      </c>
      <c r="C39" s="57" t="s">
        <v>2208</v>
      </c>
      <c r="D39" s="1"/>
      <c r="E39" s="73">
        <v>35000</v>
      </c>
      <c r="F39" s="1">
        <f t="shared" si="0"/>
        <v>1563179.47</v>
      </c>
      <c r="G39" s="1"/>
      <c r="H39" s="1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</row>
    <row r="40" spans="1:26" ht="15.75" customHeight="1" x14ac:dyDescent="0.25">
      <c r="A40" s="127">
        <v>44686</v>
      </c>
      <c r="B40" s="375" t="s">
        <v>761</v>
      </c>
      <c r="C40" s="57" t="s">
        <v>2166</v>
      </c>
      <c r="D40" s="57"/>
      <c r="E40" s="73">
        <v>24000</v>
      </c>
      <c r="F40" s="1">
        <f t="shared" si="0"/>
        <v>1587179.47</v>
      </c>
      <c r="G40" s="1"/>
      <c r="H40" s="1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</row>
    <row r="41" spans="1:26" ht="15.75" customHeight="1" x14ac:dyDescent="0.25">
      <c r="A41" s="127">
        <v>44686</v>
      </c>
      <c r="B41" s="375" t="s">
        <v>761</v>
      </c>
      <c r="C41" s="57" t="s">
        <v>2166</v>
      </c>
      <c r="D41" s="57"/>
      <c r="E41" s="73">
        <v>30000</v>
      </c>
      <c r="F41" s="1">
        <f t="shared" si="0"/>
        <v>1617179.47</v>
      </c>
      <c r="G41" s="1"/>
      <c r="H41" s="1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</row>
    <row r="42" spans="1:26" ht="15.75" customHeight="1" x14ac:dyDescent="0.25">
      <c r="A42" s="124" t="s">
        <v>900</v>
      </c>
      <c r="B42" s="371" t="s">
        <v>761</v>
      </c>
      <c r="C42" s="57" t="s">
        <v>1793</v>
      </c>
      <c r="D42" s="1"/>
      <c r="E42" s="73">
        <v>7000</v>
      </c>
      <c r="F42" s="1">
        <f t="shared" si="0"/>
        <v>1624179.47</v>
      </c>
      <c r="G42" s="1"/>
      <c r="H42" s="1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</row>
    <row r="43" spans="1:26" ht="15.75" customHeight="1" x14ac:dyDescent="0.25">
      <c r="A43" s="124" t="s">
        <v>673</v>
      </c>
      <c r="B43" s="371" t="s">
        <v>761</v>
      </c>
      <c r="C43" s="73" t="s">
        <v>2209</v>
      </c>
      <c r="D43" s="1"/>
      <c r="E43" s="73">
        <v>17000</v>
      </c>
      <c r="F43" s="1">
        <f t="shared" si="0"/>
        <v>1641179.47</v>
      </c>
      <c r="G43" s="1"/>
      <c r="H43" s="1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</row>
    <row r="44" spans="1:26" ht="15.75" customHeight="1" x14ac:dyDescent="0.25">
      <c r="A44" s="124" t="s">
        <v>673</v>
      </c>
      <c r="B44" s="371" t="s">
        <v>761</v>
      </c>
      <c r="C44" s="73" t="s">
        <v>2210</v>
      </c>
      <c r="D44" s="1"/>
      <c r="E44" s="73">
        <v>15000</v>
      </c>
      <c r="F44" s="1">
        <f t="shared" si="0"/>
        <v>1656179.47</v>
      </c>
      <c r="G44" s="1"/>
      <c r="H44" s="1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</row>
    <row r="45" spans="1:26" ht="15.75" customHeight="1" x14ac:dyDescent="0.25">
      <c r="A45" s="124" t="s">
        <v>912</v>
      </c>
      <c r="B45" s="371" t="s">
        <v>761</v>
      </c>
      <c r="C45" s="73" t="s">
        <v>2211</v>
      </c>
      <c r="D45" s="157"/>
      <c r="E45" s="73">
        <v>20000</v>
      </c>
      <c r="F45" s="1">
        <f t="shared" si="0"/>
        <v>1676179.47</v>
      </c>
      <c r="G45" s="1"/>
      <c r="H45" s="1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</row>
    <row r="46" spans="1:26" ht="15.75" customHeight="1" x14ac:dyDescent="0.25">
      <c r="A46" s="124" t="s">
        <v>677</v>
      </c>
      <c r="B46" s="371" t="s">
        <v>761</v>
      </c>
      <c r="C46" s="81" t="s">
        <v>2094</v>
      </c>
      <c r="D46" s="1"/>
      <c r="E46" s="73">
        <v>23000</v>
      </c>
      <c r="F46" s="1">
        <f t="shared" si="0"/>
        <v>1699179.47</v>
      </c>
      <c r="G46" s="1"/>
      <c r="H46" s="1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</row>
    <row r="47" spans="1:26" ht="15.75" customHeight="1" x14ac:dyDescent="0.25">
      <c r="A47" s="124" t="s">
        <v>677</v>
      </c>
      <c r="B47" s="371" t="s">
        <v>761</v>
      </c>
      <c r="C47" s="346" t="s">
        <v>2167</v>
      </c>
      <c r="D47" s="57"/>
      <c r="E47" s="73">
        <v>2000</v>
      </c>
      <c r="F47" s="1">
        <f t="shared" si="0"/>
        <v>1701179.47</v>
      </c>
      <c r="G47" s="1"/>
      <c r="H47" s="1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</row>
    <row r="48" spans="1:26" ht="15.75" customHeight="1" x14ac:dyDescent="0.25">
      <c r="A48" s="125">
        <v>44718</v>
      </c>
      <c r="B48" s="371" t="s">
        <v>761</v>
      </c>
      <c r="C48" s="61" t="s">
        <v>1947</v>
      </c>
      <c r="D48" s="1"/>
      <c r="E48" s="73">
        <v>60000</v>
      </c>
      <c r="F48" s="1">
        <f t="shared" si="0"/>
        <v>1761179.47</v>
      </c>
      <c r="G48" s="1"/>
      <c r="H48" s="1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</row>
    <row r="49" spans="1:26" ht="15.75" customHeight="1" x14ac:dyDescent="0.25">
      <c r="A49" s="125">
        <v>44718</v>
      </c>
      <c r="B49" s="372" t="s">
        <v>761</v>
      </c>
      <c r="C49" s="98" t="s">
        <v>2169</v>
      </c>
      <c r="D49" s="1"/>
      <c r="E49" s="73">
        <v>24000</v>
      </c>
      <c r="F49" s="1">
        <f t="shared" si="0"/>
        <v>1785179.47</v>
      </c>
      <c r="G49" s="1"/>
      <c r="H49" s="1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</row>
    <row r="50" spans="1:26" ht="15.75" customHeight="1" x14ac:dyDescent="0.25">
      <c r="A50" s="125">
        <v>44718</v>
      </c>
      <c r="B50" s="372" t="s">
        <v>761</v>
      </c>
      <c r="C50" s="81" t="s">
        <v>2171</v>
      </c>
      <c r="D50" s="1"/>
      <c r="E50" s="73">
        <v>20000</v>
      </c>
      <c r="F50" s="1">
        <f t="shared" si="0"/>
        <v>1805179.47</v>
      </c>
      <c r="G50" s="1"/>
      <c r="H50" s="1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</row>
    <row r="51" spans="1:26" ht="15.75" customHeight="1" x14ac:dyDescent="0.25">
      <c r="A51" s="125">
        <v>44718</v>
      </c>
      <c r="B51" s="375" t="s">
        <v>761</v>
      </c>
      <c r="C51" s="98" t="s">
        <v>2172</v>
      </c>
      <c r="D51" s="1"/>
      <c r="E51" s="73">
        <v>3000</v>
      </c>
      <c r="F51" s="1">
        <f t="shared" si="0"/>
        <v>1808179.47</v>
      </c>
      <c r="G51" s="1"/>
      <c r="H51" s="1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</row>
    <row r="52" spans="1:26" ht="15.75" customHeight="1" x14ac:dyDescent="0.25">
      <c r="A52" s="125">
        <v>44810</v>
      </c>
      <c r="B52" s="372" t="s">
        <v>761</v>
      </c>
      <c r="C52" s="98" t="s">
        <v>2175</v>
      </c>
      <c r="D52" s="1"/>
      <c r="E52" s="73">
        <v>56000</v>
      </c>
      <c r="F52" s="1">
        <f t="shared" si="0"/>
        <v>1864179.47</v>
      </c>
      <c r="G52" s="1"/>
      <c r="H52" s="1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</row>
    <row r="53" spans="1:26" ht="15.75" customHeight="1" x14ac:dyDescent="0.25">
      <c r="A53" s="124" t="s">
        <v>939</v>
      </c>
      <c r="B53" s="367" t="s">
        <v>761</v>
      </c>
      <c r="C53" s="81" t="s">
        <v>2087</v>
      </c>
      <c r="D53" s="1"/>
      <c r="E53" s="73">
        <v>40000</v>
      </c>
      <c r="F53" s="1">
        <f t="shared" si="0"/>
        <v>1904179.47</v>
      </c>
      <c r="G53" s="1"/>
      <c r="H53" s="1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</row>
    <row r="54" spans="1:26" ht="15.75" customHeight="1" x14ac:dyDescent="0.25">
      <c r="A54" s="81" t="s">
        <v>945</v>
      </c>
      <c r="B54" s="375" t="s">
        <v>761</v>
      </c>
      <c r="C54" s="98" t="s">
        <v>1644</v>
      </c>
      <c r="D54" s="1"/>
      <c r="E54" s="73">
        <v>15000</v>
      </c>
      <c r="F54" s="1">
        <f t="shared" si="0"/>
        <v>1919179.47</v>
      </c>
      <c r="G54" s="1"/>
      <c r="H54" s="1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</row>
    <row r="55" spans="1:26" ht="15.75" customHeight="1" x14ac:dyDescent="0.25">
      <c r="A55" s="124" t="s">
        <v>949</v>
      </c>
      <c r="B55" s="375" t="s">
        <v>761</v>
      </c>
      <c r="C55" s="98" t="s">
        <v>2164</v>
      </c>
      <c r="D55" s="1"/>
      <c r="E55" s="73">
        <v>52000</v>
      </c>
      <c r="F55" s="1">
        <f t="shared" si="0"/>
        <v>1971179.47</v>
      </c>
      <c r="G55" s="1"/>
      <c r="H55" s="1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</row>
    <row r="56" spans="1:26" ht="15.75" customHeight="1" x14ac:dyDescent="0.25">
      <c r="A56" s="125">
        <v>44719</v>
      </c>
      <c r="B56" s="375" t="s">
        <v>761</v>
      </c>
      <c r="C56" s="98" t="s">
        <v>2176</v>
      </c>
      <c r="D56" s="1"/>
      <c r="E56" s="73">
        <v>24000</v>
      </c>
      <c r="F56" s="1">
        <f t="shared" si="0"/>
        <v>1995179.47</v>
      </c>
      <c r="G56" s="1"/>
      <c r="H56" s="1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</row>
    <row r="57" spans="1:26" ht="15.75" customHeight="1" x14ac:dyDescent="0.25">
      <c r="A57" s="125">
        <v>44719</v>
      </c>
      <c r="B57" s="368" t="s">
        <v>761</v>
      </c>
      <c r="C57" s="73" t="s">
        <v>2178</v>
      </c>
      <c r="D57" s="1"/>
      <c r="E57" s="73">
        <v>6000</v>
      </c>
      <c r="F57" s="1">
        <f t="shared" si="0"/>
        <v>2001179.47</v>
      </c>
      <c r="G57" s="1"/>
      <c r="H57" s="1"/>
      <c r="I57" s="157"/>
      <c r="J57" s="157"/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</row>
    <row r="58" spans="1:26" ht="15.75" customHeight="1" x14ac:dyDescent="0.25">
      <c r="A58" s="125">
        <v>44719</v>
      </c>
      <c r="B58" s="375" t="s">
        <v>761</v>
      </c>
      <c r="C58" s="98" t="s">
        <v>1904</v>
      </c>
      <c r="D58" s="1"/>
      <c r="E58" s="73">
        <v>10000</v>
      </c>
      <c r="F58" s="1">
        <f t="shared" si="0"/>
        <v>2011179.47</v>
      </c>
      <c r="G58" s="1"/>
      <c r="H58" s="1"/>
      <c r="I58" s="157"/>
      <c r="J58" s="157"/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</row>
    <row r="59" spans="1:26" ht="15.75" customHeight="1" x14ac:dyDescent="0.25">
      <c r="A59" s="125">
        <v>44719</v>
      </c>
      <c r="B59" s="375" t="s">
        <v>761</v>
      </c>
      <c r="C59" s="98" t="s">
        <v>1884</v>
      </c>
      <c r="D59" s="1"/>
      <c r="E59" s="73">
        <v>30000</v>
      </c>
      <c r="F59" s="1">
        <f t="shared" si="0"/>
        <v>2041179.47</v>
      </c>
      <c r="G59" s="1"/>
      <c r="H59" s="1"/>
      <c r="I59" s="157"/>
      <c r="J59" s="157"/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</row>
    <row r="60" spans="1:26" ht="15.75" customHeight="1" x14ac:dyDescent="0.25">
      <c r="A60" s="125">
        <v>44719</v>
      </c>
      <c r="B60" s="375" t="s">
        <v>761</v>
      </c>
      <c r="C60" s="98" t="s">
        <v>1939</v>
      </c>
      <c r="D60" s="1"/>
      <c r="E60" s="73">
        <v>10000</v>
      </c>
      <c r="F60" s="1">
        <f t="shared" si="0"/>
        <v>2051179.47</v>
      </c>
      <c r="G60" s="1"/>
      <c r="H60" s="1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</row>
    <row r="61" spans="1:26" ht="15.75" customHeight="1" x14ac:dyDescent="0.25">
      <c r="A61" s="124" t="s">
        <v>700</v>
      </c>
      <c r="B61" s="375" t="s">
        <v>2040</v>
      </c>
      <c r="C61" s="98" t="s">
        <v>2041</v>
      </c>
      <c r="D61" s="1"/>
      <c r="E61" s="73">
        <v>3000</v>
      </c>
      <c r="F61" s="1">
        <f t="shared" si="0"/>
        <v>2054179.47</v>
      </c>
      <c r="G61" s="1"/>
      <c r="H61" s="1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</row>
    <row r="62" spans="1:26" ht="15.75" customHeight="1" x14ac:dyDescent="0.25">
      <c r="A62" s="124" t="s">
        <v>700</v>
      </c>
      <c r="B62" s="375" t="s">
        <v>761</v>
      </c>
      <c r="C62" s="98" t="s">
        <v>1767</v>
      </c>
      <c r="D62" s="157"/>
      <c r="E62" s="73">
        <v>5000</v>
      </c>
      <c r="F62" s="1">
        <f>F61-Coollink!D357+E62</f>
        <v>2059179.47</v>
      </c>
      <c r="G62" s="1"/>
      <c r="H62" s="1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</row>
    <row r="63" spans="1:26" ht="15.75" customHeight="1" x14ac:dyDescent="0.25">
      <c r="A63" s="125">
        <v>44628</v>
      </c>
      <c r="B63" s="375" t="s">
        <v>761</v>
      </c>
      <c r="C63" s="98" t="s">
        <v>2212</v>
      </c>
      <c r="D63" s="1"/>
      <c r="E63" s="73">
        <v>20000</v>
      </c>
      <c r="F63" s="1">
        <f t="shared" ref="F63:F567" si="1">F62-D63+E63</f>
        <v>2079179.47</v>
      </c>
      <c r="G63" s="1"/>
      <c r="H63" s="1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</row>
    <row r="64" spans="1:26" ht="15.75" customHeight="1" x14ac:dyDescent="0.25">
      <c r="A64" s="125">
        <v>44628</v>
      </c>
      <c r="B64" s="375" t="s">
        <v>761</v>
      </c>
      <c r="C64" s="57" t="s">
        <v>2213</v>
      </c>
      <c r="D64" s="1"/>
      <c r="E64" s="73">
        <v>70000</v>
      </c>
      <c r="F64" s="1">
        <f t="shared" si="1"/>
        <v>2149179.4699999997</v>
      </c>
      <c r="G64" s="1"/>
      <c r="H64" s="1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</row>
    <row r="65" spans="1:26" ht="15.75" customHeight="1" x14ac:dyDescent="0.25">
      <c r="A65" s="136">
        <v>44903</v>
      </c>
      <c r="B65" s="375" t="s">
        <v>761</v>
      </c>
      <c r="C65" s="98" t="s">
        <v>2042</v>
      </c>
      <c r="D65" s="1"/>
      <c r="E65" s="73">
        <v>4000</v>
      </c>
      <c r="F65" s="1">
        <f t="shared" si="1"/>
        <v>2153179.4699999997</v>
      </c>
      <c r="G65" s="1"/>
      <c r="H65" s="1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</row>
    <row r="66" spans="1:26" ht="15.75" customHeight="1" x14ac:dyDescent="0.25">
      <c r="A66" s="124" t="s">
        <v>707</v>
      </c>
      <c r="B66" s="375" t="s">
        <v>761</v>
      </c>
      <c r="C66" s="73" t="s">
        <v>2179</v>
      </c>
      <c r="D66" s="61"/>
      <c r="E66" s="73">
        <v>20000</v>
      </c>
      <c r="F66" s="1">
        <f t="shared" si="1"/>
        <v>2173179.4699999997</v>
      </c>
      <c r="G66" s="1"/>
      <c r="H66" s="1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</row>
    <row r="67" spans="1:26" ht="15.75" customHeight="1" x14ac:dyDescent="0.25">
      <c r="A67" s="78" t="s">
        <v>998</v>
      </c>
      <c r="B67" s="375" t="s">
        <v>761</v>
      </c>
      <c r="C67" s="61" t="s">
        <v>1942</v>
      </c>
      <c r="D67" s="1"/>
      <c r="E67" s="73">
        <v>20000</v>
      </c>
      <c r="F67" s="1">
        <f t="shared" si="1"/>
        <v>2193179.4699999997</v>
      </c>
      <c r="G67" s="1"/>
      <c r="H67" s="1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</row>
    <row r="68" spans="1:26" ht="15.75" customHeight="1" x14ac:dyDescent="0.25">
      <c r="A68" s="78" t="s">
        <v>998</v>
      </c>
      <c r="B68" s="375" t="s">
        <v>761</v>
      </c>
      <c r="C68" s="57" t="s">
        <v>2214</v>
      </c>
      <c r="D68" s="1"/>
      <c r="E68" s="73">
        <v>25000</v>
      </c>
      <c r="F68" s="1">
        <f t="shared" si="1"/>
        <v>2218179.4699999997</v>
      </c>
      <c r="G68" s="1"/>
      <c r="H68" s="1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</row>
    <row r="69" spans="1:26" ht="15.75" customHeight="1" x14ac:dyDescent="0.25">
      <c r="A69" s="124" t="s">
        <v>998</v>
      </c>
      <c r="B69" s="375" t="s">
        <v>761</v>
      </c>
      <c r="C69" s="73" t="s">
        <v>2181</v>
      </c>
      <c r="D69" s="1"/>
      <c r="E69" s="73">
        <v>4000</v>
      </c>
      <c r="F69" s="1">
        <f t="shared" si="1"/>
        <v>2222179.4699999997</v>
      </c>
      <c r="G69" s="1"/>
      <c r="H69" s="1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</row>
    <row r="70" spans="1:26" ht="15.75" customHeight="1" x14ac:dyDescent="0.25">
      <c r="A70" s="124" t="s">
        <v>1002</v>
      </c>
      <c r="B70" s="376" t="s">
        <v>761</v>
      </c>
      <c r="C70" s="57" t="s">
        <v>1983</v>
      </c>
      <c r="D70" s="61"/>
      <c r="E70" s="73">
        <v>50000</v>
      </c>
      <c r="F70" s="1">
        <f t="shared" si="1"/>
        <v>2272179.4699999997</v>
      </c>
      <c r="G70" s="1"/>
      <c r="H70" s="1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</row>
    <row r="71" spans="1:26" ht="15.75" customHeight="1" x14ac:dyDescent="0.25">
      <c r="A71" s="124" t="s">
        <v>1002</v>
      </c>
      <c r="B71" s="376" t="s">
        <v>761</v>
      </c>
      <c r="C71" s="61" t="s">
        <v>1845</v>
      </c>
      <c r="D71" s="61"/>
      <c r="E71" s="73">
        <v>30000</v>
      </c>
      <c r="F71" s="1">
        <f t="shared" si="1"/>
        <v>2302179.4699999997</v>
      </c>
      <c r="G71" s="1"/>
      <c r="H71" s="1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</row>
    <row r="72" spans="1:26" ht="15.75" customHeight="1" x14ac:dyDescent="0.25">
      <c r="A72" s="124" t="s">
        <v>716</v>
      </c>
      <c r="B72" s="98" t="s">
        <v>761</v>
      </c>
      <c r="C72" s="57" t="s">
        <v>1793</v>
      </c>
      <c r="D72" s="1"/>
      <c r="E72" s="73">
        <v>27000</v>
      </c>
      <c r="F72" s="1">
        <f t="shared" si="1"/>
        <v>2329179.4699999997</v>
      </c>
      <c r="G72" s="1"/>
      <c r="H72" s="1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</row>
    <row r="73" spans="1:26" ht="15.75" customHeight="1" x14ac:dyDescent="0.25">
      <c r="A73" s="124" t="s">
        <v>716</v>
      </c>
      <c r="B73" s="180" t="s">
        <v>761</v>
      </c>
      <c r="C73" s="73" t="s">
        <v>2183</v>
      </c>
      <c r="D73" s="1"/>
      <c r="E73" s="73">
        <v>40000</v>
      </c>
      <c r="F73" s="1">
        <f t="shared" si="1"/>
        <v>2369179.4699999997</v>
      </c>
      <c r="G73" s="1"/>
      <c r="H73" s="1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</row>
    <row r="74" spans="1:26" ht="15.75" customHeight="1" x14ac:dyDescent="0.25">
      <c r="A74" s="124" t="s">
        <v>716</v>
      </c>
      <c r="B74" s="98" t="s">
        <v>761</v>
      </c>
      <c r="C74" s="73" t="s">
        <v>2184</v>
      </c>
      <c r="D74" s="1"/>
      <c r="E74" s="73">
        <v>14000</v>
      </c>
      <c r="F74" s="1">
        <f t="shared" si="1"/>
        <v>2383179.4699999997</v>
      </c>
      <c r="G74" s="1"/>
      <c r="H74" s="1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</row>
    <row r="75" spans="1:26" ht="15.75" customHeight="1" x14ac:dyDescent="0.25">
      <c r="A75" s="125">
        <v>44690</v>
      </c>
      <c r="B75" s="98" t="s">
        <v>761</v>
      </c>
      <c r="C75" s="73" t="s">
        <v>2185</v>
      </c>
      <c r="D75" s="1"/>
      <c r="E75" s="73">
        <v>60000</v>
      </c>
      <c r="F75" s="1">
        <f t="shared" si="1"/>
        <v>2443179.4699999997</v>
      </c>
      <c r="G75" s="1"/>
      <c r="H75" s="1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</row>
    <row r="76" spans="1:26" ht="15.75" customHeight="1" x14ac:dyDescent="0.25">
      <c r="A76" s="125">
        <v>44751</v>
      </c>
      <c r="B76" s="376" t="s">
        <v>761</v>
      </c>
      <c r="C76" s="57" t="s">
        <v>1689</v>
      </c>
      <c r="D76" s="1"/>
      <c r="E76" s="73">
        <v>13000</v>
      </c>
      <c r="F76" s="1">
        <f t="shared" si="1"/>
        <v>2456179.4699999997</v>
      </c>
      <c r="G76" s="1"/>
      <c r="H76" s="1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</row>
    <row r="77" spans="1:26" ht="15.75" customHeight="1" x14ac:dyDescent="0.25">
      <c r="A77" s="125">
        <v>44751</v>
      </c>
      <c r="B77" s="98" t="s">
        <v>761</v>
      </c>
      <c r="C77" s="73" t="s">
        <v>2186</v>
      </c>
      <c r="D77" s="1"/>
      <c r="E77" s="73">
        <v>40000</v>
      </c>
      <c r="F77" s="1">
        <f t="shared" si="1"/>
        <v>2496179.4699999997</v>
      </c>
      <c r="G77" s="1"/>
      <c r="H77" s="1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</row>
    <row r="78" spans="1:26" ht="15.75" customHeight="1" x14ac:dyDescent="0.25">
      <c r="A78" s="127">
        <v>44751</v>
      </c>
      <c r="B78" s="376" t="s">
        <v>761</v>
      </c>
      <c r="C78" s="57" t="s">
        <v>2215</v>
      </c>
      <c r="D78" s="1"/>
      <c r="E78" s="73">
        <v>3000</v>
      </c>
      <c r="F78" s="1">
        <f t="shared" si="1"/>
        <v>2499179.4699999997</v>
      </c>
      <c r="G78" s="1"/>
      <c r="H78" s="1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</row>
    <row r="79" spans="1:26" ht="15.75" customHeight="1" x14ac:dyDescent="0.25">
      <c r="A79" s="124" t="s">
        <v>1018</v>
      </c>
      <c r="B79" s="377" t="s">
        <v>761</v>
      </c>
      <c r="C79" s="57" t="s">
        <v>2129</v>
      </c>
      <c r="D79" s="1"/>
      <c r="E79" s="73">
        <v>17000</v>
      </c>
      <c r="F79" s="1">
        <f t="shared" si="1"/>
        <v>2516179.4699999997</v>
      </c>
      <c r="G79" s="1"/>
      <c r="H79" s="1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</row>
    <row r="80" spans="1:26" ht="15.75" customHeight="1" x14ac:dyDescent="0.25">
      <c r="A80" s="124" t="s">
        <v>1018</v>
      </c>
      <c r="B80" s="376" t="s">
        <v>761</v>
      </c>
      <c r="C80" s="61" t="s">
        <v>1892</v>
      </c>
      <c r="D80" s="1"/>
      <c r="E80" s="73">
        <v>10000</v>
      </c>
      <c r="F80" s="1">
        <f t="shared" si="1"/>
        <v>2526179.4699999997</v>
      </c>
      <c r="G80" s="1"/>
      <c r="H80" s="1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</row>
    <row r="81" spans="1:26" ht="15.75" customHeight="1" x14ac:dyDescent="0.25">
      <c r="A81" s="124" t="s">
        <v>1018</v>
      </c>
      <c r="B81" s="98" t="s">
        <v>761</v>
      </c>
      <c r="C81" s="73" t="s">
        <v>2187</v>
      </c>
      <c r="D81" s="1"/>
      <c r="E81" s="73">
        <v>25000</v>
      </c>
      <c r="F81" s="1">
        <f t="shared" si="1"/>
        <v>2551179.4699999997</v>
      </c>
      <c r="G81" s="1"/>
      <c r="H81" s="1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</row>
    <row r="82" spans="1:26" ht="15.75" customHeight="1" x14ac:dyDescent="0.25">
      <c r="A82" s="124" t="s">
        <v>1018</v>
      </c>
      <c r="B82" s="98" t="s">
        <v>761</v>
      </c>
      <c r="C82" s="73" t="s">
        <v>2189</v>
      </c>
      <c r="D82" s="1"/>
      <c r="E82" s="73">
        <v>15000</v>
      </c>
      <c r="F82" s="1">
        <f t="shared" si="1"/>
        <v>2566179.4699999997</v>
      </c>
      <c r="G82" s="1"/>
      <c r="H82" s="1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</row>
    <row r="83" spans="1:26" ht="15.75" customHeight="1" x14ac:dyDescent="0.25">
      <c r="A83" s="124" t="s">
        <v>1018</v>
      </c>
      <c r="B83" s="78" t="s">
        <v>761</v>
      </c>
      <c r="C83" s="57" t="s">
        <v>1430</v>
      </c>
      <c r="D83" s="1"/>
      <c r="E83" s="73">
        <v>7100</v>
      </c>
      <c r="F83" s="1">
        <f t="shared" si="1"/>
        <v>2573279.4699999997</v>
      </c>
      <c r="G83" s="1"/>
      <c r="H83" s="1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</row>
    <row r="84" spans="1:26" ht="15.75" customHeight="1" x14ac:dyDescent="0.25">
      <c r="A84" s="124" t="s">
        <v>1022</v>
      </c>
      <c r="B84" s="78" t="s">
        <v>761</v>
      </c>
      <c r="C84" s="57" t="s">
        <v>1684</v>
      </c>
      <c r="D84" s="1"/>
      <c r="E84" s="73">
        <v>20000</v>
      </c>
      <c r="F84" s="1">
        <f t="shared" si="1"/>
        <v>2593279.4699999997</v>
      </c>
      <c r="G84" s="1"/>
      <c r="H84" s="1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</row>
    <row r="85" spans="1:26" ht="15.75" customHeight="1" x14ac:dyDescent="0.25">
      <c r="A85" s="124" t="s">
        <v>1024</v>
      </c>
      <c r="B85" s="126" t="s">
        <v>761</v>
      </c>
      <c r="C85" s="57" t="s">
        <v>1729</v>
      </c>
      <c r="D85" s="1"/>
      <c r="E85" s="73">
        <v>20000</v>
      </c>
      <c r="F85" s="1">
        <f t="shared" si="1"/>
        <v>2613279.4699999997</v>
      </c>
      <c r="G85" s="1"/>
      <c r="H85" s="1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</row>
    <row r="86" spans="1:26" ht="15.75" customHeight="1" x14ac:dyDescent="0.25">
      <c r="A86" s="124" t="s">
        <v>1028</v>
      </c>
      <c r="B86" s="376" t="s">
        <v>761</v>
      </c>
      <c r="C86" s="57" t="s">
        <v>1861</v>
      </c>
      <c r="D86" s="1"/>
      <c r="E86" s="73">
        <v>6000</v>
      </c>
      <c r="F86" s="1">
        <f t="shared" si="1"/>
        <v>2619279.4699999997</v>
      </c>
      <c r="G86" s="1"/>
      <c r="H86" s="1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</row>
    <row r="87" spans="1:26" ht="15.75" customHeight="1" x14ac:dyDescent="0.25">
      <c r="A87" s="125">
        <v>44691</v>
      </c>
      <c r="B87" s="124" t="s">
        <v>761</v>
      </c>
      <c r="C87" s="98" t="s">
        <v>1939</v>
      </c>
      <c r="D87" s="1"/>
      <c r="E87" s="73">
        <v>12000</v>
      </c>
      <c r="F87" s="1">
        <f t="shared" si="1"/>
        <v>2631279.4699999997</v>
      </c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</row>
    <row r="88" spans="1:26" ht="15.75" customHeight="1" x14ac:dyDescent="0.25">
      <c r="A88" s="125">
        <v>44691</v>
      </c>
      <c r="B88" s="78" t="s">
        <v>761</v>
      </c>
      <c r="C88" s="57" t="s">
        <v>2143</v>
      </c>
      <c r="D88" s="1"/>
      <c r="E88" s="73">
        <v>25000</v>
      </c>
      <c r="F88" s="1">
        <f t="shared" si="1"/>
        <v>2656279.4699999997</v>
      </c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</row>
    <row r="89" spans="1:26" ht="15.75" customHeight="1" x14ac:dyDescent="0.25">
      <c r="A89" s="136">
        <v>44722</v>
      </c>
      <c r="B89" s="78" t="s">
        <v>761</v>
      </c>
      <c r="C89" s="98" t="s">
        <v>2169</v>
      </c>
      <c r="D89" s="1"/>
      <c r="E89" s="73">
        <v>15000</v>
      </c>
      <c r="F89" s="1">
        <f t="shared" si="1"/>
        <v>2671279.4699999997</v>
      </c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</row>
    <row r="90" spans="1:26" ht="15.75" customHeight="1" x14ac:dyDescent="0.25">
      <c r="A90" s="136">
        <v>44722</v>
      </c>
      <c r="B90" s="376" t="s">
        <v>761</v>
      </c>
      <c r="C90" s="57" t="s">
        <v>2216</v>
      </c>
      <c r="D90" s="1"/>
      <c r="E90" s="73">
        <v>20000</v>
      </c>
      <c r="F90" s="1">
        <f t="shared" si="1"/>
        <v>2691279.4699999997</v>
      </c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</row>
    <row r="91" spans="1:26" ht="15.75" customHeight="1" x14ac:dyDescent="0.25">
      <c r="A91" s="124" t="s">
        <v>1043</v>
      </c>
      <c r="B91" s="376" t="s">
        <v>761</v>
      </c>
      <c r="C91" s="61" t="s">
        <v>1500</v>
      </c>
      <c r="D91" s="1"/>
      <c r="E91" s="73">
        <v>95000</v>
      </c>
      <c r="F91" s="1">
        <f t="shared" si="1"/>
        <v>2786279.4699999997</v>
      </c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</row>
    <row r="92" spans="1:26" ht="15.75" customHeight="1" x14ac:dyDescent="0.25">
      <c r="A92" s="124" t="s">
        <v>730</v>
      </c>
      <c r="B92" s="78" t="s">
        <v>761</v>
      </c>
      <c r="C92" s="81" t="s">
        <v>2105</v>
      </c>
      <c r="D92" s="1"/>
      <c r="E92" s="73">
        <v>10000</v>
      </c>
      <c r="F92" s="1">
        <f t="shared" si="1"/>
        <v>2796279.4699999997</v>
      </c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</row>
    <row r="93" spans="1:26" ht="15.75" customHeight="1" x14ac:dyDescent="0.25">
      <c r="A93" s="124" t="s">
        <v>1046</v>
      </c>
      <c r="B93" s="377" t="s">
        <v>761</v>
      </c>
      <c r="C93" s="57" t="s">
        <v>2217</v>
      </c>
      <c r="D93" s="1"/>
      <c r="E93" s="73">
        <v>20000</v>
      </c>
      <c r="F93" s="1">
        <f t="shared" si="1"/>
        <v>2816279.4699999997</v>
      </c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ht="15.75" customHeight="1" x14ac:dyDescent="0.25">
      <c r="A94" s="124" t="s">
        <v>736</v>
      </c>
      <c r="B94" s="376" t="s">
        <v>761</v>
      </c>
      <c r="C94" s="98" t="s">
        <v>1968</v>
      </c>
      <c r="D94" s="1"/>
      <c r="E94" s="73">
        <v>20000</v>
      </c>
      <c r="F94" s="1">
        <f t="shared" si="1"/>
        <v>2836279.4699999997</v>
      </c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ht="15.75" customHeight="1" x14ac:dyDescent="0.25">
      <c r="A95" s="124" t="s">
        <v>736</v>
      </c>
      <c r="B95" s="78" t="s">
        <v>761</v>
      </c>
      <c r="C95" s="98" t="s">
        <v>2117</v>
      </c>
      <c r="D95" s="1"/>
      <c r="E95" s="73">
        <v>13000</v>
      </c>
      <c r="F95" s="1">
        <f t="shared" si="1"/>
        <v>2849279.4699999997</v>
      </c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ht="15.75" customHeight="1" x14ac:dyDescent="0.25">
      <c r="A96" s="370">
        <v>44603</v>
      </c>
      <c r="B96" s="81" t="s">
        <v>593</v>
      </c>
      <c r="C96" s="378" t="s">
        <v>2194</v>
      </c>
      <c r="D96" s="1"/>
      <c r="E96" s="73">
        <v>20000</v>
      </c>
      <c r="F96" s="1">
        <f t="shared" si="1"/>
        <v>2869279.4699999997</v>
      </c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ht="15.75" customHeight="1" x14ac:dyDescent="0.25">
      <c r="A97" s="370">
        <v>44631</v>
      </c>
      <c r="B97" s="126" t="s">
        <v>761</v>
      </c>
      <c r="C97" s="73" t="s">
        <v>2181</v>
      </c>
      <c r="D97" s="1"/>
      <c r="E97" s="73">
        <v>10000</v>
      </c>
      <c r="F97" s="1">
        <f t="shared" si="1"/>
        <v>2879279.4699999997</v>
      </c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ht="15.75" customHeight="1" x14ac:dyDescent="0.25">
      <c r="A98" s="370">
        <v>44631</v>
      </c>
      <c r="B98" s="376" t="s">
        <v>761</v>
      </c>
      <c r="C98" s="57" t="s">
        <v>1993</v>
      </c>
      <c r="D98" s="1"/>
      <c r="E98" s="73">
        <v>25000</v>
      </c>
      <c r="F98" s="1">
        <f t="shared" si="1"/>
        <v>2904279.4699999997</v>
      </c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ht="15.75" customHeight="1" x14ac:dyDescent="0.25">
      <c r="A99" s="137">
        <v>44876</v>
      </c>
      <c r="B99" s="78" t="s">
        <v>761</v>
      </c>
      <c r="C99" s="57" t="s">
        <v>2158</v>
      </c>
      <c r="D99" s="1"/>
      <c r="E99" s="73">
        <v>225000</v>
      </c>
      <c r="F99" s="1">
        <f t="shared" si="1"/>
        <v>3129279.4699999997</v>
      </c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ht="15.75" customHeight="1" x14ac:dyDescent="0.25">
      <c r="A100" s="137">
        <v>44876</v>
      </c>
      <c r="B100" s="78" t="s">
        <v>761</v>
      </c>
      <c r="C100" s="57" t="s">
        <v>1698</v>
      </c>
      <c r="D100" s="1"/>
      <c r="E100" s="73">
        <v>315000</v>
      </c>
      <c r="F100" s="1">
        <f t="shared" si="1"/>
        <v>3444279.4699999997</v>
      </c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ht="15.75" customHeight="1" x14ac:dyDescent="0.25">
      <c r="A101" s="124" t="s">
        <v>743</v>
      </c>
      <c r="B101" s="98" t="s">
        <v>593</v>
      </c>
      <c r="C101" s="98" t="s">
        <v>682</v>
      </c>
      <c r="D101" s="1"/>
      <c r="E101" s="73">
        <v>5000</v>
      </c>
      <c r="F101" s="1">
        <f t="shared" si="1"/>
        <v>3449279.4699999997</v>
      </c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ht="15.75" customHeight="1" x14ac:dyDescent="0.25">
      <c r="A102" s="124" t="s">
        <v>743</v>
      </c>
      <c r="B102" s="98" t="s">
        <v>593</v>
      </c>
      <c r="C102" s="98" t="s">
        <v>744</v>
      </c>
      <c r="D102" s="1"/>
      <c r="E102" s="73">
        <v>6000</v>
      </c>
      <c r="F102" s="1">
        <f t="shared" si="1"/>
        <v>3455279.4699999997</v>
      </c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ht="15.75" customHeight="1" x14ac:dyDescent="0.25">
      <c r="A103" s="124" t="s">
        <v>1082</v>
      </c>
      <c r="B103" s="98" t="s">
        <v>596</v>
      </c>
      <c r="C103" s="98" t="s">
        <v>745</v>
      </c>
      <c r="D103" s="1"/>
      <c r="E103" s="73">
        <v>15000</v>
      </c>
      <c r="F103" s="1">
        <f t="shared" si="1"/>
        <v>3470279.4699999997</v>
      </c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</row>
    <row r="104" spans="1:26" ht="15.75" customHeight="1" x14ac:dyDescent="0.25">
      <c r="A104" s="124" t="s">
        <v>1088</v>
      </c>
      <c r="B104" s="98" t="s">
        <v>593</v>
      </c>
      <c r="C104" s="98" t="s">
        <v>882</v>
      </c>
      <c r="D104" s="1"/>
      <c r="E104" s="73">
        <v>15000</v>
      </c>
      <c r="F104" s="1">
        <f t="shared" si="1"/>
        <v>3485279.4699999997</v>
      </c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ht="15.75" customHeight="1" x14ac:dyDescent="0.25">
      <c r="A105" s="124" t="s">
        <v>1088</v>
      </c>
      <c r="B105" s="98" t="s">
        <v>593</v>
      </c>
      <c r="C105" s="98" t="s">
        <v>1089</v>
      </c>
      <c r="D105" s="1"/>
      <c r="E105" s="73">
        <v>20000</v>
      </c>
      <c r="F105" s="1">
        <f t="shared" si="1"/>
        <v>3505279.4699999997</v>
      </c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ht="15.75" customHeight="1" x14ac:dyDescent="0.25">
      <c r="A106" s="136">
        <v>44693</v>
      </c>
      <c r="B106" s="98" t="s">
        <v>593</v>
      </c>
      <c r="C106" s="98" t="s">
        <v>748</v>
      </c>
      <c r="D106" s="1"/>
      <c r="E106" s="73">
        <v>30000</v>
      </c>
      <c r="F106" s="1">
        <f t="shared" si="1"/>
        <v>3535279.4699999997</v>
      </c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ht="15.75" customHeight="1" x14ac:dyDescent="0.25">
      <c r="A107" s="137">
        <v>44693</v>
      </c>
      <c r="B107" s="376" t="s">
        <v>761</v>
      </c>
      <c r="C107" s="57" t="s">
        <v>1510</v>
      </c>
      <c r="D107" s="1"/>
      <c r="E107" s="73">
        <v>6000</v>
      </c>
      <c r="F107" s="1">
        <f t="shared" si="1"/>
        <v>3541279.4699999997</v>
      </c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ht="15.75" customHeight="1" x14ac:dyDescent="0.25">
      <c r="A108" s="379">
        <v>44785</v>
      </c>
      <c r="B108" s="380" t="s">
        <v>593</v>
      </c>
      <c r="C108" s="380" t="s">
        <v>1100</v>
      </c>
      <c r="D108" s="1"/>
      <c r="E108" s="73">
        <v>30000</v>
      </c>
      <c r="F108" s="1">
        <f t="shared" si="1"/>
        <v>3571279.4699999997</v>
      </c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ht="15.75" customHeight="1" x14ac:dyDescent="0.25">
      <c r="A109" s="185" t="s">
        <v>754</v>
      </c>
      <c r="B109" s="140" t="s">
        <v>593</v>
      </c>
      <c r="C109" s="213" t="s">
        <v>446</v>
      </c>
      <c r="D109" s="1"/>
      <c r="E109" s="73">
        <v>44000</v>
      </c>
      <c r="F109" s="1">
        <f t="shared" si="1"/>
        <v>3615279.4699999997</v>
      </c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ht="15.75" customHeight="1" x14ac:dyDescent="0.25">
      <c r="A110" s="124" t="s">
        <v>754</v>
      </c>
      <c r="B110" s="98" t="s">
        <v>593</v>
      </c>
      <c r="C110" s="142" t="s">
        <v>755</v>
      </c>
      <c r="D110" s="1"/>
      <c r="E110" s="73">
        <v>30000</v>
      </c>
      <c r="F110" s="1">
        <f t="shared" si="1"/>
        <v>3645279.4699999997</v>
      </c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ht="15.75" customHeight="1" x14ac:dyDescent="0.25">
      <c r="A111" s="124" t="s">
        <v>1113</v>
      </c>
      <c r="B111" s="98" t="s">
        <v>593</v>
      </c>
      <c r="C111" s="142" t="s">
        <v>1899</v>
      </c>
      <c r="D111" s="1"/>
      <c r="E111" s="73">
        <v>40000</v>
      </c>
      <c r="F111" s="1">
        <f t="shared" si="1"/>
        <v>3685279.4699999997</v>
      </c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ht="15.75" customHeight="1" x14ac:dyDescent="0.25">
      <c r="A112" s="124" t="s">
        <v>1113</v>
      </c>
      <c r="B112" s="124" t="s">
        <v>761</v>
      </c>
      <c r="C112" s="98" t="s">
        <v>1904</v>
      </c>
      <c r="D112" s="1"/>
      <c r="E112" s="73">
        <v>30000</v>
      </c>
      <c r="F112" s="1">
        <f t="shared" si="1"/>
        <v>3715279.4699999997</v>
      </c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ht="15.75" customHeight="1" x14ac:dyDescent="0.25">
      <c r="A113" s="124" t="s">
        <v>1113</v>
      </c>
      <c r="B113" s="78" t="s">
        <v>761</v>
      </c>
      <c r="C113" s="81" t="s">
        <v>2199</v>
      </c>
      <c r="D113" s="1"/>
      <c r="E113" s="73">
        <v>15000</v>
      </c>
      <c r="F113" s="1">
        <f t="shared" si="1"/>
        <v>3730279.4699999997</v>
      </c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ht="15.75" customHeight="1" x14ac:dyDescent="0.25">
      <c r="A114" s="124" t="s">
        <v>1127</v>
      </c>
      <c r="B114" s="98"/>
      <c r="C114" s="142" t="s">
        <v>2218</v>
      </c>
      <c r="D114" s="1"/>
      <c r="E114" s="73">
        <v>85000</v>
      </c>
      <c r="F114" s="1">
        <f t="shared" si="1"/>
        <v>3815279.4699999997</v>
      </c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</row>
    <row r="115" spans="1:26" ht="15.75" customHeight="1" x14ac:dyDescent="0.25">
      <c r="A115" s="124" t="s">
        <v>1137</v>
      </c>
      <c r="B115" s="98" t="s">
        <v>761</v>
      </c>
      <c r="C115" s="57" t="s">
        <v>2219</v>
      </c>
      <c r="D115" s="1"/>
      <c r="E115" s="73">
        <v>135000</v>
      </c>
      <c r="F115" s="1">
        <f t="shared" si="1"/>
        <v>3950279.4699999997</v>
      </c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</row>
    <row r="116" spans="1:26" ht="15.75" customHeight="1" x14ac:dyDescent="0.25">
      <c r="A116" s="124" t="s">
        <v>1137</v>
      </c>
      <c r="B116" s="98" t="s">
        <v>761</v>
      </c>
      <c r="C116" s="142" t="s">
        <v>2220</v>
      </c>
      <c r="D116" s="1"/>
      <c r="E116" s="73">
        <v>75000</v>
      </c>
      <c r="F116" s="1">
        <f t="shared" si="1"/>
        <v>4025279.4699999997</v>
      </c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ht="15.75" customHeight="1" x14ac:dyDescent="0.25">
      <c r="A117" s="124" t="s">
        <v>1137</v>
      </c>
      <c r="B117" s="98" t="s">
        <v>761</v>
      </c>
      <c r="C117" s="142" t="s">
        <v>2140</v>
      </c>
      <c r="D117" s="1"/>
      <c r="E117" s="73">
        <v>15000</v>
      </c>
      <c r="F117" s="1">
        <f t="shared" si="1"/>
        <v>4040279.4699999997</v>
      </c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ht="15.75" customHeight="1" x14ac:dyDescent="0.25">
      <c r="A118" s="142" t="s">
        <v>760</v>
      </c>
      <c r="B118" s="142" t="s">
        <v>761</v>
      </c>
      <c r="C118" s="142" t="s">
        <v>762</v>
      </c>
      <c r="D118" s="73">
        <v>3600000</v>
      </c>
      <c r="E118" s="1"/>
      <c r="F118" s="1">
        <f t="shared" si="1"/>
        <v>440279.46999999974</v>
      </c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ht="15.75" customHeight="1" x14ac:dyDescent="0.25">
      <c r="A119" s="111"/>
      <c r="B119" s="364"/>
      <c r="C119" s="111"/>
      <c r="D119" s="1"/>
      <c r="E119" s="1"/>
      <c r="F119" s="1">
        <f t="shared" si="1"/>
        <v>440279.46999999974</v>
      </c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ht="15.75" customHeight="1" x14ac:dyDescent="0.25">
      <c r="A120" s="111"/>
      <c r="B120" s="364"/>
      <c r="C120" s="111"/>
      <c r="D120" s="1"/>
      <c r="E120" s="1"/>
      <c r="F120" s="1">
        <f t="shared" si="1"/>
        <v>440279.46999999974</v>
      </c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ht="15.75" customHeight="1" x14ac:dyDescent="0.25">
      <c r="A121" s="111"/>
      <c r="B121" s="364"/>
      <c r="C121" s="111"/>
      <c r="D121" s="1"/>
      <c r="E121" s="1"/>
      <c r="F121" s="1">
        <f t="shared" si="1"/>
        <v>440279.46999999974</v>
      </c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ht="15.75" customHeight="1" x14ac:dyDescent="0.25">
      <c r="A122" s="111"/>
      <c r="B122" s="364"/>
      <c r="C122" s="111"/>
      <c r="D122" s="1"/>
      <c r="E122" s="1"/>
      <c r="F122" s="1">
        <f t="shared" si="1"/>
        <v>440279.46999999974</v>
      </c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ht="15.75" customHeight="1" x14ac:dyDescent="0.25">
      <c r="A123" s="111"/>
      <c r="B123" s="364"/>
      <c r="C123" s="111"/>
      <c r="D123" s="1"/>
      <c r="E123" s="1"/>
      <c r="F123" s="1">
        <f t="shared" si="1"/>
        <v>440279.46999999974</v>
      </c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</row>
    <row r="124" spans="1:26" ht="15.75" customHeight="1" x14ac:dyDescent="0.25">
      <c r="A124" s="111"/>
      <c r="B124" s="364"/>
      <c r="C124" s="111"/>
      <c r="D124" s="1"/>
      <c r="E124" s="1"/>
      <c r="F124" s="1">
        <f t="shared" si="1"/>
        <v>440279.46999999974</v>
      </c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</row>
    <row r="125" spans="1:26" ht="15.75" customHeight="1" x14ac:dyDescent="0.25">
      <c r="A125" s="111"/>
      <c r="B125" s="364"/>
      <c r="C125" s="111"/>
      <c r="D125" s="1"/>
      <c r="E125" s="1"/>
      <c r="F125" s="1">
        <f t="shared" si="1"/>
        <v>440279.46999999974</v>
      </c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ht="15.75" customHeight="1" x14ac:dyDescent="0.25">
      <c r="A126" s="111"/>
      <c r="B126" s="364"/>
      <c r="C126" s="111"/>
      <c r="D126" s="1"/>
      <c r="E126" s="1"/>
      <c r="F126" s="1">
        <f t="shared" si="1"/>
        <v>440279.46999999974</v>
      </c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ht="15.75" customHeight="1" x14ac:dyDescent="0.25">
      <c r="A127" s="111"/>
      <c r="B127" s="364"/>
      <c r="C127" s="111"/>
      <c r="D127" s="1"/>
      <c r="E127" s="1"/>
      <c r="F127" s="1">
        <f t="shared" si="1"/>
        <v>440279.46999999974</v>
      </c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ht="15.75" customHeight="1" x14ac:dyDescent="0.25">
      <c r="A128" s="111"/>
      <c r="B128" s="364"/>
      <c r="C128" s="111"/>
      <c r="D128" s="1"/>
      <c r="E128" s="1"/>
      <c r="F128" s="1">
        <f t="shared" si="1"/>
        <v>440279.46999999974</v>
      </c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ht="15.75" customHeight="1" x14ac:dyDescent="0.25">
      <c r="A129" s="111"/>
      <c r="B129" s="364"/>
      <c r="C129" s="111"/>
      <c r="D129" s="1"/>
      <c r="E129" s="1"/>
      <c r="F129" s="1">
        <f t="shared" si="1"/>
        <v>440279.46999999974</v>
      </c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ht="15.75" customHeight="1" x14ac:dyDescent="0.25">
      <c r="A130" s="111"/>
      <c r="B130" s="364"/>
      <c r="C130" s="111"/>
      <c r="D130" s="1"/>
      <c r="E130" s="1"/>
      <c r="F130" s="1">
        <f t="shared" si="1"/>
        <v>440279.46999999974</v>
      </c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ht="15.75" customHeight="1" x14ac:dyDescent="0.25">
      <c r="A131" s="111"/>
      <c r="B131" s="364"/>
      <c r="C131" s="111"/>
      <c r="D131" s="1"/>
      <c r="E131" s="1"/>
      <c r="F131" s="1">
        <f t="shared" si="1"/>
        <v>440279.46999999974</v>
      </c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ht="15.75" customHeight="1" x14ac:dyDescent="0.25">
      <c r="A132" s="111"/>
      <c r="B132" s="364"/>
      <c r="C132" s="111"/>
      <c r="D132" s="1"/>
      <c r="E132" s="1"/>
      <c r="F132" s="1">
        <f t="shared" si="1"/>
        <v>440279.46999999974</v>
      </c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ht="15.75" customHeight="1" x14ac:dyDescent="0.25">
      <c r="A133" s="111"/>
      <c r="B133" s="364"/>
      <c r="C133" s="111"/>
      <c r="D133" s="1"/>
      <c r="E133" s="1"/>
      <c r="F133" s="1">
        <f t="shared" si="1"/>
        <v>440279.46999999974</v>
      </c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ht="15.75" customHeight="1" x14ac:dyDescent="0.25">
      <c r="A134" s="111"/>
      <c r="B134" s="364"/>
      <c r="C134" s="111"/>
      <c r="D134" s="1"/>
      <c r="E134" s="1"/>
      <c r="F134" s="1">
        <f t="shared" si="1"/>
        <v>440279.46999999974</v>
      </c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ht="15.75" customHeight="1" x14ac:dyDescent="0.25">
      <c r="A135" s="111"/>
      <c r="B135" s="364"/>
      <c r="C135" s="111"/>
      <c r="D135" s="1"/>
      <c r="E135" s="1"/>
      <c r="F135" s="1">
        <f t="shared" si="1"/>
        <v>440279.46999999974</v>
      </c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ht="15.75" customHeight="1" x14ac:dyDescent="0.25">
      <c r="A136" s="111"/>
      <c r="B136" s="364"/>
      <c r="C136" s="111"/>
      <c r="D136" s="1"/>
      <c r="E136" s="1"/>
      <c r="F136" s="1">
        <f t="shared" si="1"/>
        <v>440279.46999999974</v>
      </c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ht="15.75" customHeight="1" x14ac:dyDescent="0.25">
      <c r="A137" s="111"/>
      <c r="B137" s="364"/>
      <c r="C137" s="111"/>
      <c r="D137" s="1"/>
      <c r="E137" s="1"/>
      <c r="F137" s="1">
        <f t="shared" si="1"/>
        <v>440279.46999999974</v>
      </c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ht="15.75" customHeight="1" x14ac:dyDescent="0.25">
      <c r="A138" s="111"/>
      <c r="B138" s="364"/>
      <c r="C138" s="111"/>
      <c r="D138" s="1"/>
      <c r="E138" s="1"/>
      <c r="F138" s="1">
        <f t="shared" si="1"/>
        <v>440279.46999999974</v>
      </c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ht="15.75" customHeight="1" x14ac:dyDescent="0.25">
      <c r="A139" s="111"/>
      <c r="B139" s="364"/>
      <c r="C139" s="111"/>
      <c r="D139" s="1"/>
      <c r="E139" s="1"/>
      <c r="F139" s="1">
        <f t="shared" si="1"/>
        <v>440279.46999999974</v>
      </c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ht="15.75" customHeight="1" x14ac:dyDescent="0.25">
      <c r="A140" s="111"/>
      <c r="B140" s="364"/>
      <c r="C140" s="146"/>
      <c r="D140" s="1"/>
      <c r="E140" s="1"/>
      <c r="F140" s="1">
        <f t="shared" si="1"/>
        <v>440279.46999999974</v>
      </c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ht="15.75" customHeight="1" x14ac:dyDescent="0.25">
      <c r="A141" s="111"/>
      <c r="B141" s="364"/>
      <c r="C141" s="146"/>
      <c r="D141" s="1"/>
      <c r="E141" s="1"/>
      <c r="F141" s="1">
        <f t="shared" si="1"/>
        <v>440279.46999999974</v>
      </c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ht="15.75" customHeight="1" x14ac:dyDescent="0.25">
      <c r="A142" s="111"/>
      <c r="B142" s="364"/>
      <c r="C142" s="146"/>
      <c r="D142" s="1"/>
      <c r="E142" s="1"/>
      <c r="F142" s="1">
        <f t="shared" si="1"/>
        <v>440279.46999999974</v>
      </c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ht="15.75" customHeight="1" x14ac:dyDescent="0.25">
      <c r="A143" s="111"/>
      <c r="B143" s="364"/>
      <c r="C143" s="146"/>
      <c r="D143" s="1"/>
      <c r="E143" s="1"/>
      <c r="F143" s="1">
        <f t="shared" si="1"/>
        <v>440279.46999999974</v>
      </c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ht="15.75" customHeight="1" x14ac:dyDescent="0.25">
      <c r="A144" s="111"/>
      <c r="B144" s="364"/>
      <c r="C144" s="146"/>
      <c r="D144" s="1"/>
      <c r="E144" s="1"/>
      <c r="F144" s="1">
        <f t="shared" si="1"/>
        <v>440279.46999999974</v>
      </c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ht="15.75" customHeight="1" x14ac:dyDescent="0.25">
      <c r="A145" s="111"/>
      <c r="B145" s="364"/>
      <c r="C145" s="111"/>
      <c r="D145" s="1"/>
      <c r="E145" s="1"/>
      <c r="F145" s="1">
        <f t="shared" si="1"/>
        <v>440279.46999999974</v>
      </c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ht="15.75" customHeight="1" x14ac:dyDescent="0.25">
      <c r="A146" s="111"/>
      <c r="B146" s="364"/>
      <c r="C146" s="111"/>
      <c r="D146" s="1"/>
      <c r="E146" s="1"/>
      <c r="F146" s="1">
        <f t="shared" si="1"/>
        <v>440279.46999999974</v>
      </c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ht="15.75" customHeight="1" x14ac:dyDescent="0.25">
      <c r="A147" s="111"/>
      <c r="B147" s="364"/>
      <c r="C147" s="111"/>
      <c r="D147" s="1"/>
      <c r="E147" s="1"/>
      <c r="F147" s="1">
        <f t="shared" si="1"/>
        <v>440279.46999999974</v>
      </c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ht="15.75" customHeight="1" x14ac:dyDescent="0.25">
      <c r="A148" s="111"/>
      <c r="B148" s="364"/>
      <c r="C148" s="111"/>
      <c r="D148" s="1"/>
      <c r="E148" s="1"/>
      <c r="F148" s="1">
        <f t="shared" si="1"/>
        <v>440279.46999999974</v>
      </c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ht="15.75" customHeight="1" x14ac:dyDescent="0.25">
      <c r="A149" s="111"/>
      <c r="B149" s="364"/>
      <c r="C149" s="111"/>
      <c r="D149" s="1"/>
      <c r="E149" s="1"/>
      <c r="F149" s="1">
        <f t="shared" si="1"/>
        <v>440279.46999999974</v>
      </c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ht="15.75" customHeight="1" x14ac:dyDescent="0.25">
      <c r="A150" s="111"/>
      <c r="B150" s="364"/>
      <c r="C150" s="111"/>
      <c r="D150" s="1"/>
      <c r="E150" s="1"/>
      <c r="F150" s="1">
        <f t="shared" si="1"/>
        <v>440279.46999999974</v>
      </c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ht="15.75" customHeight="1" x14ac:dyDescent="0.25">
      <c r="A151" s="111"/>
      <c r="B151" s="364"/>
      <c r="C151" s="111"/>
      <c r="D151" s="1"/>
      <c r="E151" s="1"/>
      <c r="F151" s="1">
        <f t="shared" si="1"/>
        <v>440279.46999999974</v>
      </c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ht="15.75" customHeight="1" x14ac:dyDescent="0.25">
      <c r="A152" s="111"/>
      <c r="B152" s="364"/>
      <c r="C152" s="111"/>
      <c r="D152" s="1"/>
      <c r="E152" s="1"/>
      <c r="F152" s="1">
        <f t="shared" si="1"/>
        <v>440279.46999999974</v>
      </c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ht="15.75" customHeight="1" x14ac:dyDescent="0.25">
      <c r="A153" s="111"/>
      <c r="B153" s="364"/>
      <c r="C153" s="111"/>
      <c r="D153" s="1"/>
      <c r="E153" s="1"/>
      <c r="F153" s="1">
        <f t="shared" si="1"/>
        <v>440279.46999999974</v>
      </c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ht="15.75" customHeight="1" x14ac:dyDescent="0.25">
      <c r="A154" s="111"/>
      <c r="B154" s="364"/>
      <c r="C154" s="111"/>
      <c r="D154" s="1"/>
      <c r="E154" s="1"/>
      <c r="F154" s="1">
        <f t="shared" si="1"/>
        <v>440279.46999999974</v>
      </c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ht="15.75" customHeight="1" x14ac:dyDescent="0.25">
      <c r="A155" s="111"/>
      <c r="B155" s="364"/>
      <c r="C155" s="111"/>
      <c r="D155" s="1"/>
      <c r="E155" s="1"/>
      <c r="F155" s="1">
        <f t="shared" si="1"/>
        <v>440279.46999999974</v>
      </c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ht="15.75" customHeight="1" x14ac:dyDescent="0.25">
      <c r="A156" s="111"/>
      <c r="B156" s="364"/>
      <c r="C156" s="111"/>
      <c r="D156" s="1"/>
      <c r="E156" s="1"/>
      <c r="F156" s="1">
        <f t="shared" si="1"/>
        <v>440279.46999999974</v>
      </c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ht="15.75" customHeight="1" x14ac:dyDescent="0.25">
      <c r="A157" s="111"/>
      <c r="B157" s="364"/>
      <c r="C157" s="111"/>
      <c r="D157" s="1"/>
      <c r="E157" s="111"/>
      <c r="F157" s="1">
        <f t="shared" si="1"/>
        <v>440279.46999999974</v>
      </c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ht="15.75" customHeight="1" x14ac:dyDescent="0.25">
      <c r="A158" s="111"/>
      <c r="B158" s="364"/>
      <c r="C158" s="111"/>
      <c r="D158" s="1"/>
      <c r="E158" s="111"/>
      <c r="F158" s="1">
        <f t="shared" si="1"/>
        <v>440279.46999999974</v>
      </c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ht="15.75" customHeight="1" x14ac:dyDescent="0.25">
      <c r="A159" s="111"/>
      <c r="B159" s="364"/>
      <c r="C159" s="111"/>
      <c r="D159" s="1"/>
      <c r="E159" s="111"/>
      <c r="F159" s="1">
        <f t="shared" si="1"/>
        <v>440279.46999999974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ht="15.75" customHeight="1" x14ac:dyDescent="0.25">
      <c r="A160" s="111"/>
      <c r="B160" s="364"/>
      <c r="C160" s="111"/>
      <c r="D160" s="1"/>
      <c r="E160" s="111"/>
      <c r="F160" s="1">
        <f t="shared" si="1"/>
        <v>440279.46999999974</v>
      </c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ht="15.75" customHeight="1" x14ac:dyDescent="0.25">
      <c r="A161" s="111"/>
      <c r="B161" s="364"/>
      <c r="C161" s="111"/>
      <c r="D161" s="1"/>
      <c r="E161" s="111"/>
      <c r="F161" s="1">
        <f t="shared" si="1"/>
        <v>440279.46999999974</v>
      </c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ht="15.75" customHeight="1" x14ac:dyDescent="0.25">
      <c r="A162" s="111"/>
      <c r="B162" s="364"/>
      <c r="C162" s="111"/>
      <c r="D162" s="1"/>
      <c r="E162" s="111"/>
      <c r="F162" s="1">
        <f t="shared" si="1"/>
        <v>440279.46999999974</v>
      </c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ht="15.75" customHeight="1" x14ac:dyDescent="0.25">
      <c r="A163" s="111"/>
      <c r="B163" s="364"/>
      <c r="C163" s="111"/>
      <c r="D163" s="1"/>
      <c r="E163" s="111"/>
      <c r="F163" s="1">
        <f t="shared" si="1"/>
        <v>440279.46999999974</v>
      </c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ht="15.75" customHeight="1" x14ac:dyDescent="0.25">
      <c r="A164" s="111"/>
      <c r="B164" s="364"/>
      <c r="C164" s="111"/>
      <c r="D164" s="1"/>
      <c r="E164" s="111"/>
      <c r="F164" s="1">
        <f t="shared" si="1"/>
        <v>440279.46999999974</v>
      </c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ht="15.75" customHeight="1" x14ac:dyDescent="0.25">
      <c r="A165" s="111"/>
      <c r="B165" s="364"/>
      <c r="C165" s="111"/>
      <c r="D165" s="1"/>
      <c r="E165" s="111"/>
      <c r="F165" s="1">
        <f t="shared" si="1"/>
        <v>440279.46999999974</v>
      </c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ht="15.75" customHeight="1" x14ac:dyDescent="0.25">
      <c r="A166" s="111"/>
      <c r="B166" s="364"/>
      <c r="C166" s="111"/>
      <c r="D166" s="1"/>
      <c r="E166" s="111"/>
      <c r="F166" s="1">
        <f t="shared" si="1"/>
        <v>440279.46999999974</v>
      </c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ht="15.75" customHeight="1" x14ac:dyDescent="0.25">
      <c r="A167" s="111"/>
      <c r="B167" s="364"/>
      <c r="C167" s="111"/>
      <c r="D167" s="1"/>
      <c r="E167" s="111"/>
      <c r="F167" s="1">
        <f t="shared" si="1"/>
        <v>440279.46999999974</v>
      </c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ht="15.75" customHeight="1" x14ac:dyDescent="0.25">
      <c r="A168" s="111"/>
      <c r="B168" s="364"/>
      <c r="C168" s="111"/>
      <c r="D168" s="1"/>
      <c r="E168" s="111"/>
      <c r="F168" s="1">
        <f t="shared" si="1"/>
        <v>440279.46999999974</v>
      </c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ht="15.75" customHeight="1" x14ac:dyDescent="0.25">
      <c r="A169" s="111"/>
      <c r="B169" s="364"/>
      <c r="C169" s="111"/>
      <c r="D169" s="1"/>
      <c r="E169" s="111"/>
      <c r="F169" s="1">
        <f t="shared" si="1"/>
        <v>440279.46999999974</v>
      </c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ht="15.75" customHeight="1" x14ac:dyDescent="0.25">
      <c r="A170" s="111"/>
      <c r="B170" s="364"/>
      <c r="C170" s="146"/>
      <c r="D170" s="1"/>
      <c r="E170" s="111"/>
      <c r="F170" s="1">
        <f t="shared" si="1"/>
        <v>440279.46999999974</v>
      </c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ht="15.75" customHeight="1" x14ac:dyDescent="0.25">
      <c r="A171" s="111"/>
      <c r="B171" s="364"/>
      <c r="C171" s="146"/>
      <c r="D171" s="1"/>
      <c r="E171" s="111"/>
      <c r="F171" s="1">
        <f t="shared" si="1"/>
        <v>440279.46999999974</v>
      </c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ht="15.75" customHeight="1" x14ac:dyDescent="0.25">
      <c r="A172" s="111"/>
      <c r="B172" s="364"/>
      <c r="C172" s="146"/>
      <c r="D172" s="1"/>
      <c r="E172" s="1"/>
      <c r="F172" s="1">
        <f t="shared" si="1"/>
        <v>440279.46999999974</v>
      </c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ht="15.75" customHeight="1" x14ac:dyDescent="0.25">
      <c r="A173" s="111"/>
      <c r="B173" s="364"/>
      <c r="C173" s="146"/>
      <c r="D173" s="1"/>
      <c r="E173" s="1"/>
      <c r="F173" s="1">
        <f t="shared" si="1"/>
        <v>440279.46999999974</v>
      </c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ht="15.75" customHeight="1" x14ac:dyDescent="0.25">
      <c r="A174" s="111"/>
      <c r="B174" s="364"/>
      <c r="C174" s="146"/>
      <c r="D174" s="1"/>
      <c r="E174" s="1"/>
      <c r="F174" s="1">
        <f t="shared" si="1"/>
        <v>440279.46999999974</v>
      </c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ht="15.75" customHeight="1" x14ac:dyDescent="0.25">
      <c r="A175" s="111"/>
      <c r="B175" s="364"/>
      <c r="C175" s="381"/>
      <c r="D175" s="111"/>
      <c r="E175" s="1"/>
      <c r="F175" s="1">
        <f t="shared" si="1"/>
        <v>440279.46999999974</v>
      </c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ht="15.75" customHeight="1" x14ac:dyDescent="0.25">
      <c r="A176" s="111"/>
      <c r="B176" s="364"/>
      <c r="C176" s="381"/>
      <c r="D176" s="111"/>
      <c r="E176" s="1"/>
      <c r="F176" s="1">
        <f t="shared" si="1"/>
        <v>440279.46999999974</v>
      </c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ht="15.75" customHeight="1" x14ac:dyDescent="0.25">
      <c r="A177" s="146"/>
      <c r="B177" s="364"/>
      <c r="C177" s="111"/>
      <c r="D177" s="1"/>
      <c r="E177" s="1"/>
      <c r="F177" s="1">
        <f t="shared" si="1"/>
        <v>440279.46999999974</v>
      </c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ht="15.75" customHeight="1" x14ac:dyDescent="0.25">
      <c r="A178" s="146"/>
      <c r="B178" s="364"/>
      <c r="C178" s="111"/>
      <c r="D178" s="1"/>
      <c r="E178" s="1"/>
      <c r="F178" s="1">
        <f t="shared" si="1"/>
        <v>440279.46999999974</v>
      </c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</row>
    <row r="179" spans="1:26" ht="15.75" customHeight="1" x14ac:dyDescent="0.25">
      <c r="A179" s="146"/>
      <c r="B179" s="364"/>
      <c r="C179" s="111"/>
      <c r="D179" s="1"/>
      <c r="E179" s="1"/>
      <c r="F179" s="1">
        <f t="shared" si="1"/>
        <v>440279.46999999974</v>
      </c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</row>
    <row r="180" spans="1:26" ht="15.75" customHeight="1" x14ac:dyDescent="0.25">
      <c r="A180" s="146"/>
      <c r="B180" s="364"/>
      <c r="C180" s="111"/>
      <c r="D180" s="1"/>
      <c r="E180" s="1"/>
      <c r="F180" s="1">
        <f t="shared" si="1"/>
        <v>440279.46999999974</v>
      </c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ht="15.75" customHeight="1" x14ac:dyDescent="0.25">
      <c r="A181" s="146"/>
      <c r="B181" s="364"/>
      <c r="C181" s="111"/>
      <c r="D181" s="1"/>
      <c r="E181" s="1"/>
      <c r="F181" s="1">
        <f t="shared" si="1"/>
        <v>440279.46999999974</v>
      </c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ht="15.75" customHeight="1" x14ac:dyDescent="0.25">
      <c r="A182" s="146"/>
      <c r="B182" s="364"/>
      <c r="C182" s="111"/>
      <c r="D182" s="1"/>
      <c r="E182" s="1"/>
      <c r="F182" s="1">
        <f t="shared" si="1"/>
        <v>440279.46999999974</v>
      </c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ht="15.75" customHeight="1" x14ac:dyDescent="0.25">
      <c r="A183" s="146"/>
      <c r="B183" s="364"/>
      <c r="C183" s="111"/>
      <c r="D183" s="1"/>
      <c r="E183" s="1"/>
      <c r="F183" s="1">
        <f t="shared" si="1"/>
        <v>440279.46999999974</v>
      </c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ht="15.75" customHeight="1" x14ac:dyDescent="0.25">
      <c r="A184" s="146"/>
      <c r="B184" s="364"/>
      <c r="C184" s="111"/>
      <c r="D184" s="1"/>
      <c r="E184" s="1"/>
      <c r="F184" s="1">
        <f t="shared" si="1"/>
        <v>440279.46999999974</v>
      </c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ht="15.75" customHeight="1" x14ac:dyDescent="0.25">
      <c r="A185" s="146"/>
      <c r="B185" s="364"/>
      <c r="C185" s="111"/>
      <c r="D185" s="1"/>
      <c r="E185" s="1"/>
      <c r="F185" s="1">
        <f t="shared" si="1"/>
        <v>440279.46999999974</v>
      </c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ht="15.75" customHeight="1" x14ac:dyDescent="0.25">
      <c r="A186" s="146"/>
      <c r="B186" s="364"/>
      <c r="C186" s="111"/>
      <c r="D186" s="1"/>
      <c r="E186" s="1"/>
      <c r="F186" s="1">
        <f t="shared" si="1"/>
        <v>440279.46999999974</v>
      </c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ht="15.75" customHeight="1" x14ac:dyDescent="0.25">
      <c r="A187" s="146"/>
      <c r="B187" s="364"/>
      <c r="C187" s="111"/>
      <c r="D187" s="1"/>
      <c r="E187" s="1"/>
      <c r="F187" s="1">
        <f t="shared" si="1"/>
        <v>440279.46999999974</v>
      </c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ht="15.75" customHeight="1" x14ac:dyDescent="0.25">
      <c r="A188" s="146"/>
      <c r="B188" s="364"/>
      <c r="C188" s="111"/>
      <c r="D188" s="1"/>
      <c r="E188" s="1"/>
      <c r="F188" s="1">
        <f t="shared" si="1"/>
        <v>440279.46999999974</v>
      </c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ht="15.75" customHeight="1" x14ac:dyDescent="0.25">
      <c r="A189" s="146"/>
      <c r="B189" s="364"/>
      <c r="C189" s="111"/>
      <c r="D189" s="1"/>
      <c r="E189" s="1"/>
      <c r="F189" s="1">
        <f t="shared" si="1"/>
        <v>440279.46999999974</v>
      </c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ht="15.75" customHeight="1" x14ac:dyDescent="0.25">
      <c r="A190" s="146"/>
      <c r="B190" s="364"/>
      <c r="C190" s="111"/>
      <c r="D190" s="1"/>
      <c r="E190" s="1"/>
      <c r="F190" s="1">
        <f t="shared" si="1"/>
        <v>440279.46999999974</v>
      </c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ht="15.75" customHeight="1" x14ac:dyDescent="0.25">
      <c r="A191" s="146"/>
      <c r="B191" s="364"/>
      <c r="C191" s="111"/>
      <c r="D191" s="1"/>
      <c r="E191" s="1"/>
      <c r="F191" s="1">
        <f t="shared" si="1"/>
        <v>440279.46999999974</v>
      </c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ht="15.75" customHeight="1" x14ac:dyDescent="0.25">
      <c r="A192" s="146"/>
      <c r="B192" s="364"/>
      <c r="C192" s="111"/>
      <c r="D192" s="1"/>
      <c r="E192" s="1"/>
      <c r="F192" s="1">
        <f t="shared" si="1"/>
        <v>440279.46999999974</v>
      </c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ht="15.75" customHeight="1" x14ac:dyDescent="0.25">
      <c r="A193" s="146"/>
      <c r="B193" s="364"/>
      <c r="C193" s="111"/>
      <c r="D193" s="1"/>
      <c r="E193" s="1"/>
      <c r="F193" s="1">
        <f t="shared" si="1"/>
        <v>440279.46999999974</v>
      </c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ht="15.75" customHeight="1" x14ac:dyDescent="0.25">
      <c r="A194" s="146"/>
      <c r="B194" s="364"/>
      <c r="C194" s="111"/>
      <c r="D194" s="1"/>
      <c r="E194" s="1"/>
      <c r="F194" s="1">
        <f t="shared" si="1"/>
        <v>440279.46999999974</v>
      </c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ht="15.75" customHeight="1" x14ac:dyDescent="0.25">
      <c r="A195" s="146"/>
      <c r="B195" s="364"/>
      <c r="C195" s="111"/>
      <c r="D195" s="1"/>
      <c r="E195" s="1"/>
      <c r="F195" s="1">
        <f t="shared" si="1"/>
        <v>440279.46999999974</v>
      </c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ht="15.75" customHeight="1" x14ac:dyDescent="0.25">
      <c r="A196" s="146"/>
      <c r="B196" s="364"/>
      <c r="C196" s="111"/>
      <c r="D196" s="1"/>
      <c r="E196" s="1"/>
      <c r="F196" s="1">
        <f t="shared" si="1"/>
        <v>440279.46999999974</v>
      </c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ht="15.75" customHeight="1" x14ac:dyDescent="0.25">
      <c r="A197" s="146"/>
      <c r="B197" s="364"/>
      <c r="C197" s="111"/>
      <c r="D197" s="1"/>
      <c r="E197" s="1"/>
      <c r="F197" s="1">
        <f t="shared" si="1"/>
        <v>440279.46999999974</v>
      </c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ht="15.75" customHeight="1" x14ac:dyDescent="0.25">
      <c r="A198" s="146"/>
      <c r="B198" s="364"/>
      <c r="C198" s="111"/>
      <c r="D198" s="1"/>
      <c r="E198" s="1"/>
      <c r="F198" s="1">
        <f t="shared" si="1"/>
        <v>440279.46999999974</v>
      </c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ht="15.75" customHeight="1" x14ac:dyDescent="0.25">
      <c r="A199" s="146"/>
      <c r="B199" s="364"/>
      <c r="C199" s="111"/>
      <c r="D199" s="1"/>
      <c r="E199" s="1"/>
      <c r="F199" s="1">
        <f t="shared" si="1"/>
        <v>440279.46999999974</v>
      </c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ht="15.75" customHeight="1" x14ac:dyDescent="0.25">
      <c r="A200" s="146"/>
      <c r="B200" s="364"/>
      <c r="C200" s="111"/>
      <c r="D200" s="1"/>
      <c r="E200" s="1"/>
      <c r="F200" s="1">
        <f t="shared" si="1"/>
        <v>440279.46999999974</v>
      </c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ht="15.75" customHeight="1" x14ac:dyDescent="0.25">
      <c r="A201" s="146"/>
      <c r="B201" s="364"/>
      <c r="C201" s="111"/>
      <c r="D201" s="1"/>
      <c r="E201" s="1"/>
      <c r="F201" s="1">
        <f t="shared" si="1"/>
        <v>440279.46999999974</v>
      </c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ht="15.75" customHeight="1" x14ac:dyDescent="0.25">
      <c r="A202" s="146"/>
      <c r="B202" s="364"/>
      <c r="C202" s="146"/>
      <c r="D202" s="1"/>
      <c r="E202" s="1"/>
      <c r="F202" s="1">
        <f t="shared" si="1"/>
        <v>440279.46999999974</v>
      </c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ht="15.75" customHeight="1" x14ac:dyDescent="0.25">
      <c r="A203" s="146"/>
      <c r="B203" s="364"/>
      <c r="C203" s="146"/>
      <c r="D203" s="1"/>
      <c r="E203" s="1"/>
      <c r="F203" s="1">
        <f t="shared" si="1"/>
        <v>440279.46999999974</v>
      </c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ht="15.75" customHeight="1" x14ac:dyDescent="0.25">
      <c r="A204" s="146"/>
      <c r="B204" s="364"/>
      <c r="C204" s="146"/>
      <c r="D204" s="1"/>
      <c r="E204" s="1"/>
      <c r="F204" s="1">
        <f t="shared" si="1"/>
        <v>440279.46999999974</v>
      </c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ht="15.75" customHeight="1" x14ac:dyDescent="0.25">
      <c r="A205" s="146"/>
      <c r="B205" s="364"/>
      <c r="C205" s="146"/>
      <c r="D205" s="1"/>
      <c r="E205" s="1"/>
      <c r="F205" s="1">
        <f t="shared" si="1"/>
        <v>440279.46999999974</v>
      </c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ht="15.75" customHeight="1" x14ac:dyDescent="0.25">
      <c r="A206" s="146"/>
      <c r="B206" s="364"/>
      <c r="C206" s="146"/>
      <c r="D206" s="1"/>
      <c r="E206" s="1"/>
      <c r="F206" s="1">
        <f t="shared" si="1"/>
        <v>440279.46999999974</v>
      </c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ht="15.75" customHeight="1" x14ac:dyDescent="0.25">
      <c r="A207" s="146"/>
      <c r="B207" s="364"/>
      <c r="C207" s="146"/>
      <c r="D207" s="111"/>
      <c r="E207" s="1"/>
      <c r="F207" s="1">
        <f t="shared" si="1"/>
        <v>440279.46999999974</v>
      </c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ht="15.75" customHeight="1" x14ac:dyDescent="0.25">
      <c r="A208" s="146"/>
      <c r="B208" s="364"/>
      <c r="C208" s="146"/>
      <c r="D208" s="111"/>
      <c r="E208" s="1"/>
      <c r="F208" s="1">
        <f t="shared" si="1"/>
        <v>440279.46999999974</v>
      </c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ht="15.75" customHeight="1" x14ac:dyDescent="0.25">
      <c r="A209" s="146"/>
      <c r="B209" s="364"/>
      <c r="C209" s="146"/>
      <c r="D209" s="1"/>
      <c r="E209" s="1"/>
      <c r="F209" s="1">
        <f t="shared" si="1"/>
        <v>440279.46999999974</v>
      </c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ht="15.75" customHeight="1" x14ac:dyDescent="0.25">
      <c r="A210" s="146"/>
      <c r="B210" s="364"/>
      <c r="C210" s="146"/>
      <c r="D210" s="1"/>
      <c r="E210" s="1"/>
      <c r="F210" s="1">
        <f t="shared" si="1"/>
        <v>440279.46999999974</v>
      </c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ht="15.75" customHeight="1" x14ac:dyDescent="0.25">
      <c r="A211" s="111"/>
      <c r="B211" s="364"/>
      <c r="C211" s="111"/>
      <c r="D211" s="1"/>
      <c r="E211" s="1"/>
      <c r="F211" s="1">
        <f t="shared" si="1"/>
        <v>440279.46999999974</v>
      </c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ht="15.75" customHeight="1" x14ac:dyDescent="0.25">
      <c r="A212" s="111"/>
      <c r="B212" s="364"/>
      <c r="C212" s="111"/>
      <c r="D212" s="1"/>
      <c r="E212" s="1"/>
      <c r="F212" s="1">
        <f t="shared" si="1"/>
        <v>440279.46999999974</v>
      </c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ht="15.75" customHeight="1" x14ac:dyDescent="0.25">
      <c r="A213" s="111"/>
      <c r="B213" s="364"/>
      <c r="C213" s="111"/>
      <c r="D213" s="1"/>
      <c r="E213" s="1"/>
      <c r="F213" s="1">
        <f t="shared" si="1"/>
        <v>440279.46999999974</v>
      </c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ht="15.75" customHeight="1" x14ac:dyDescent="0.25">
      <c r="A214" s="111"/>
      <c r="B214" s="364"/>
      <c r="C214" s="111"/>
      <c r="D214" s="1"/>
      <c r="E214" s="1"/>
      <c r="F214" s="1">
        <f t="shared" si="1"/>
        <v>440279.46999999974</v>
      </c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ht="15.75" customHeight="1" x14ac:dyDescent="0.25">
      <c r="A215" s="111"/>
      <c r="B215" s="364"/>
      <c r="C215" s="111"/>
      <c r="D215" s="1"/>
      <c r="E215" s="1"/>
      <c r="F215" s="1">
        <f t="shared" si="1"/>
        <v>440279.46999999974</v>
      </c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ht="15.75" customHeight="1" x14ac:dyDescent="0.25">
      <c r="A216" s="111"/>
      <c r="B216" s="364"/>
      <c r="C216" s="111"/>
      <c r="D216" s="1"/>
      <c r="E216" s="1"/>
      <c r="F216" s="1">
        <f t="shared" si="1"/>
        <v>440279.46999999974</v>
      </c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ht="15.75" customHeight="1" x14ac:dyDescent="0.25">
      <c r="A217" s="111"/>
      <c r="B217" s="364"/>
      <c r="C217" s="111"/>
      <c r="D217" s="1"/>
      <c r="E217" s="1"/>
      <c r="F217" s="1">
        <f t="shared" si="1"/>
        <v>440279.46999999974</v>
      </c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ht="15.75" customHeight="1" x14ac:dyDescent="0.25">
      <c r="A218" s="111"/>
      <c r="B218" s="364"/>
      <c r="C218" s="111"/>
      <c r="D218" s="1"/>
      <c r="E218" s="1"/>
      <c r="F218" s="1">
        <f t="shared" si="1"/>
        <v>440279.46999999974</v>
      </c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ht="15.75" customHeight="1" x14ac:dyDescent="0.25">
      <c r="A219" s="111"/>
      <c r="B219" s="364"/>
      <c r="C219" s="111"/>
      <c r="D219" s="1"/>
      <c r="E219" s="1"/>
      <c r="F219" s="1">
        <f t="shared" si="1"/>
        <v>440279.46999999974</v>
      </c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ht="15.75" customHeight="1" x14ac:dyDescent="0.25">
      <c r="A220" s="111"/>
      <c r="B220" s="364"/>
      <c r="C220" s="111"/>
      <c r="D220" s="1"/>
      <c r="E220" s="1"/>
      <c r="F220" s="1">
        <f t="shared" si="1"/>
        <v>440279.46999999974</v>
      </c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ht="15.75" customHeight="1" x14ac:dyDescent="0.25">
      <c r="A221" s="111"/>
      <c r="B221" s="364"/>
      <c r="C221" s="111"/>
      <c r="D221" s="1"/>
      <c r="E221" s="1"/>
      <c r="F221" s="1">
        <f t="shared" si="1"/>
        <v>440279.46999999974</v>
      </c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ht="15.75" customHeight="1" x14ac:dyDescent="0.25">
      <c r="A222" s="111"/>
      <c r="B222" s="364"/>
      <c r="C222" s="111"/>
      <c r="D222" s="1"/>
      <c r="E222" s="1"/>
      <c r="F222" s="1">
        <f t="shared" si="1"/>
        <v>440279.46999999974</v>
      </c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ht="15.75" customHeight="1" x14ac:dyDescent="0.25">
      <c r="A223" s="111"/>
      <c r="B223" s="364"/>
      <c r="C223" s="111"/>
      <c r="D223" s="1"/>
      <c r="E223" s="1"/>
      <c r="F223" s="1">
        <f t="shared" si="1"/>
        <v>440279.46999999974</v>
      </c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ht="15.75" customHeight="1" x14ac:dyDescent="0.25">
      <c r="A224" s="111"/>
      <c r="B224" s="364"/>
      <c r="C224" s="111"/>
      <c r="D224" s="1"/>
      <c r="E224" s="1"/>
      <c r="F224" s="1">
        <f t="shared" si="1"/>
        <v>440279.46999999974</v>
      </c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ht="15.75" customHeight="1" x14ac:dyDescent="0.25">
      <c r="A225" s="111"/>
      <c r="B225" s="364"/>
      <c r="C225" s="111"/>
      <c r="D225" s="1"/>
      <c r="E225" s="1"/>
      <c r="F225" s="1">
        <f t="shared" si="1"/>
        <v>440279.46999999974</v>
      </c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ht="15.75" customHeight="1" x14ac:dyDescent="0.25">
      <c r="A226" s="111"/>
      <c r="B226" s="364"/>
      <c r="C226" s="111"/>
      <c r="D226" s="1"/>
      <c r="E226" s="111"/>
      <c r="F226" s="1">
        <f t="shared" si="1"/>
        <v>440279.46999999974</v>
      </c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ht="15.75" customHeight="1" x14ac:dyDescent="0.25">
      <c r="A227" s="111"/>
      <c r="B227" s="364"/>
      <c r="C227" s="111"/>
      <c r="D227" s="1"/>
      <c r="E227" s="111"/>
      <c r="F227" s="1">
        <f t="shared" si="1"/>
        <v>440279.46999999974</v>
      </c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ht="15.75" customHeight="1" x14ac:dyDescent="0.25">
      <c r="A228" s="111"/>
      <c r="B228" s="364"/>
      <c r="C228" s="111"/>
      <c r="D228" s="1"/>
      <c r="E228" s="111"/>
      <c r="F228" s="1">
        <f t="shared" si="1"/>
        <v>440279.46999999974</v>
      </c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ht="15.75" customHeight="1" x14ac:dyDescent="0.25">
      <c r="A229" s="111"/>
      <c r="B229" s="364"/>
      <c r="C229" s="111"/>
      <c r="D229" s="1"/>
      <c r="E229" s="111"/>
      <c r="F229" s="1">
        <f t="shared" si="1"/>
        <v>440279.46999999974</v>
      </c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ht="15.75" customHeight="1" x14ac:dyDescent="0.25">
      <c r="A230" s="111"/>
      <c r="B230" s="364"/>
      <c r="C230" s="111"/>
      <c r="D230" s="1"/>
      <c r="E230" s="111"/>
      <c r="F230" s="1">
        <f t="shared" si="1"/>
        <v>440279.46999999974</v>
      </c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ht="15.75" customHeight="1" x14ac:dyDescent="0.25">
      <c r="A231" s="111"/>
      <c r="B231" s="364"/>
      <c r="C231" s="111"/>
      <c r="D231" s="1"/>
      <c r="E231" s="111"/>
      <c r="F231" s="1">
        <f t="shared" si="1"/>
        <v>440279.46999999974</v>
      </c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ht="15.75" customHeight="1" x14ac:dyDescent="0.25">
      <c r="A232" s="111"/>
      <c r="B232" s="364"/>
      <c r="C232" s="111"/>
      <c r="D232" s="1"/>
      <c r="E232" s="111"/>
      <c r="F232" s="1">
        <f t="shared" si="1"/>
        <v>440279.46999999974</v>
      </c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ht="15.75" customHeight="1" x14ac:dyDescent="0.25">
      <c r="A233" s="111"/>
      <c r="B233" s="364"/>
      <c r="C233" s="111"/>
      <c r="D233" s="1"/>
      <c r="E233" s="111"/>
      <c r="F233" s="1">
        <f t="shared" si="1"/>
        <v>440279.46999999974</v>
      </c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ht="15.75" customHeight="1" x14ac:dyDescent="0.25">
      <c r="A234" s="111"/>
      <c r="B234" s="364"/>
      <c r="C234" s="111"/>
      <c r="D234" s="1"/>
      <c r="E234" s="111"/>
      <c r="F234" s="1">
        <f t="shared" si="1"/>
        <v>440279.46999999974</v>
      </c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ht="15.75" customHeight="1" x14ac:dyDescent="0.25">
      <c r="A235" s="111"/>
      <c r="B235" s="364"/>
      <c r="C235" s="146"/>
      <c r="D235" s="1"/>
      <c r="E235" s="111"/>
      <c r="F235" s="1">
        <f t="shared" si="1"/>
        <v>440279.46999999974</v>
      </c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ht="15.75" customHeight="1" x14ac:dyDescent="0.25">
      <c r="A236" s="111"/>
      <c r="B236" s="364"/>
      <c r="C236" s="146"/>
      <c r="D236" s="1"/>
      <c r="E236" s="111"/>
      <c r="F236" s="1">
        <f t="shared" si="1"/>
        <v>440279.46999999974</v>
      </c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ht="15.75" customHeight="1" x14ac:dyDescent="0.25">
      <c r="A237" s="111"/>
      <c r="B237" s="364"/>
      <c r="C237" s="146"/>
      <c r="D237" s="1"/>
      <c r="E237" s="111"/>
      <c r="F237" s="1">
        <f t="shared" si="1"/>
        <v>440279.46999999974</v>
      </c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ht="15.75" customHeight="1" x14ac:dyDescent="0.25">
      <c r="A238" s="111"/>
      <c r="B238" s="364"/>
      <c r="C238" s="146"/>
      <c r="D238" s="1"/>
      <c r="E238" s="111"/>
      <c r="F238" s="1">
        <f t="shared" si="1"/>
        <v>440279.46999999974</v>
      </c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ht="15.75" customHeight="1" x14ac:dyDescent="0.25">
      <c r="A239" s="111"/>
      <c r="B239" s="364"/>
      <c r="C239" s="146"/>
      <c r="D239" s="1"/>
      <c r="E239" s="111"/>
      <c r="F239" s="1">
        <f t="shared" si="1"/>
        <v>440279.46999999974</v>
      </c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ht="15.75" customHeight="1" x14ac:dyDescent="0.25">
      <c r="A240" s="111"/>
      <c r="B240" s="364"/>
      <c r="C240" s="146"/>
      <c r="D240" s="111"/>
      <c r="E240" s="111"/>
      <c r="F240" s="1">
        <f t="shared" si="1"/>
        <v>440279.46999999974</v>
      </c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ht="15.75" customHeight="1" x14ac:dyDescent="0.25">
      <c r="A241" s="111"/>
      <c r="B241" s="364"/>
      <c r="C241" s="146"/>
      <c r="D241" s="111"/>
      <c r="E241" s="111"/>
      <c r="F241" s="1">
        <f t="shared" si="1"/>
        <v>440279.46999999974</v>
      </c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ht="15.75" customHeight="1" x14ac:dyDescent="0.25">
      <c r="A242" s="111"/>
      <c r="B242" s="364"/>
      <c r="C242" s="146"/>
      <c r="D242" s="1"/>
      <c r="E242" s="111"/>
      <c r="F242" s="1">
        <f t="shared" si="1"/>
        <v>440279.46999999974</v>
      </c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ht="15.75" customHeight="1" x14ac:dyDescent="0.25">
      <c r="A243" s="111"/>
      <c r="B243" s="364"/>
      <c r="C243" s="146"/>
      <c r="D243" s="1"/>
      <c r="E243" s="111"/>
      <c r="F243" s="1">
        <f t="shared" si="1"/>
        <v>440279.46999999974</v>
      </c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ht="15.75" customHeight="1" x14ac:dyDescent="0.25">
      <c r="A244" s="111"/>
      <c r="B244" s="364"/>
      <c r="C244" s="146"/>
      <c r="D244" s="1"/>
      <c r="E244" s="111"/>
      <c r="F244" s="1">
        <f t="shared" si="1"/>
        <v>440279.46999999974</v>
      </c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ht="15.75" customHeight="1" x14ac:dyDescent="0.25">
      <c r="A245" s="111"/>
      <c r="B245" s="364"/>
      <c r="C245" s="111"/>
      <c r="D245" s="1"/>
      <c r="E245" s="1"/>
      <c r="F245" s="1">
        <f t="shared" si="1"/>
        <v>440279.46999999974</v>
      </c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ht="15.75" customHeight="1" x14ac:dyDescent="0.25">
      <c r="A246" s="111"/>
      <c r="B246" s="364"/>
      <c r="C246" s="111"/>
      <c r="D246" s="1"/>
      <c r="E246" s="1"/>
      <c r="F246" s="1">
        <f t="shared" si="1"/>
        <v>440279.46999999974</v>
      </c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ht="15.75" customHeight="1" x14ac:dyDescent="0.25">
      <c r="A247" s="111"/>
      <c r="B247" s="364"/>
      <c r="C247" s="111"/>
      <c r="D247" s="1"/>
      <c r="E247" s="1"/>
      <c r="F247" s="1">
        <f t="shared" si="1"/>
        <v>440279.46999999974</v>
      </c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ht="15.75" customHeight="1" x14ac:dyDescent="0.25">
      <c r="A248" s="111"/>
      <c r="B248" s="364"/>
      <c r="C248" s="111"/>
      <c r="D248" s="1"/>
      <c r="E248" s="1"/>
      <c r="F248" s="1">
        <f t="shared" si="1"/>
        <v>440279.46999999974</v>
      </c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ht="15.75" customHeight="1" x14ac:dyDescent="0.25">
      <c r="A249" s="111"/>
      <c r="B249" s="364"/>
      <c r="C249" s="111"/>
      <c r="D249" s="1"/>
      <c r="E249" s="1"/>
      <c r="F249" s="1">
        <f t="shared" si="1"/>
        <v>440279.46999999974</v>
      </c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ht="15.75" customHeight="1" x14ac:dyDescent="0.25">
      <c r="A250" s="111"/>
      <c r="B250" s="364"/>
      <c r="C250" s="111"/>
      <c r="D250" s="1"/>
      <c r="E250" s="1"/>
      <c r="F250" s="1">
        <f t="shared" si="1"/>
        <v>440279.46999999974</v>
      </c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ht="15.75" customHeight="1" x14ac:dyDescent="0.25">
      <c r="A251" s="111"/>
      <c r="B251" s="364"/>
      <c r="C251" s="111"/>
      <c r="D251" s="1"/>
      <c r="E251" s="1"/>
      <c r="F251" s="1">
        <f t="shared" si="1"/>
        <v>440279.46999999974</v>
      </c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ht="15.75" customHeight="1" x14ac:dyDescent="0.25">
      <c r="A252" s="111"/>
      <c r="B252" s="364"/>
      <c r="C252" s="111"/>
      <c r="D252" s="1"/>
      <c r="E252" s="1"/>
      <c r="F252" s="1">
        <f t="shared" si="1"/>
        <v>440279.46999999974</v>
      </c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ht="15.75" customHeight="1" x14ac:dyDescent="0.25">
      <c r="A253" s="111"/>
      <c r="B253" s="364"/>
      <c r="C253" s="111"/>
      <c r="D253" s="1"/>
      <c r="E253" s="1"/>
      <c r="F253" s="1">
        <f t="shared" si="1"/>
        <v>440279.46999999974</v>
      </c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ht="15.75" customHeight="1" x14ac:dyDescent="0.25">
      <c r="A254" s="111"/>
      <c r="B254" s="364"/>
      <c r="C254" s="111"/>
      <c r="D254" s="1"/>
      <c r="E254" s="1"/>
      <c r="F254" s="1">
        <f t="shared" si="1"/>
        <v>440279.46999999974</v>
      </c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ht="15.75" customHeight="1" x14ac:dyDescent="0.25">
      <c r="A255" s="111"/>
      <c r="B255" s="364"/>
      <c r="C255" s="111"/>
      <c r="D255" s="1"/>
      <c r="E255" s="1"/>
      <c r="F255" s="1">
        <f t="shared" si="1"/>
        <v>440279.46999999974</v>
      </c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ht="15.75" customHeight="1" x14ac:dyDescent="0.25">
      <c r="A256" s="111"/>
      <c r="B256" s="364"/>
      <c r="C256" s="111"/>
      <c r="D256" s="1"/>
      <c r="E256" s="1"/>
      <c r="F256" s="1">
        <f t="shared" si="1"/>
        <v>440279.46999999974</v>
      </c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ht="15.75" customHeight="1" x14ac:dyDescent="0.25">
      <c r="A257" s="111"/>
      <c r="B257" s="364"/>
      <c r="C257" s="111"/>
      <c r="D257" s="1"/>
      <c r="E257" s="1"/>
      <c r="F257" s="1">
        <f t="shared" si="1"/>
        <v>440279.46999999974</v>
      </c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ht="15.75" customHeight="1" x14ac:dyDescent="0.25">
      <c r="A258" s="111"/>
      <c r="B258" s="364"/>
      <c r="C258" s="111"/>
      <c r="D258" s="1"/>
      <c r="E258" s="1"/>
      <c r="F258" s="1">
        <f t="shared" si="1"/>
        <v>440279.46999999974</v>
      </c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ht="15.75" customHeight="1" x14ac:dyDescent="0.25">
      <c r="A259" s="111"/>
      <c r="B259" s="364"/>
      <c r="C259" s="111"/>
      <c r="D259" s="1"/>
      <c r="E259" s="1"/>
      <c r="F259" s="1">
        <f t="shared" si="1"/>
        <v>440279.46999999974</v>
      </c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ht="15.75" customHeight="1" x14ac:dyDescent="0.25">
      <c r="A260" s="111"/>
      <c r="B260" s="364"/>
      <c r="C260" s="111"/>
      <c r="D260" s="1"/>
      <c r="E260" s="1"/>
      <c r="F260" s="1">
        <f t="shared" si="1"/>
        <v>440279.46999999974</v>
      </c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ht="15.75" customHeight="1" x14ac:dyDescent="0.25">
      <c r="A261" s="111"/>
      <c r="B261" s="364"/>
      <c r="C261" s="111"/>
      <c r="D261" s="1"/>
      <c r="E261" s="1"/>
      <c r="F261" s="1">
        <f t="shared" si="1"/>
        <v>440279.46999999974</v>
      </c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ht="15.75" customHeight="1" x14ac:dyDescent="0.25">
      <c r="A262" s="111"/>
      <c r="B262" s="364"/>
      <c r="C262" s="111"/>
      <c r="D262" s="1"/>
      <c r="E262" s="1"/>
      <c r="F262" s="1">
        <f t="shared" si="1"/>
        <v>440279.46999999974</v>
      </c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ht="15.75" customHeight="1" x14ac:dyDescent="0.25">
      <c r="A263" s="111"/>
      <c r="B263" s="364"/>
      <c r="C263" s="111"/>
      <c r="D263" s="1"/>
      <c r="E263" s="1"/>
      <c r="F263" s="1">
        <f t="shared" si="1"/>
        <v>440279.46999999974</v>
      </c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ht="15.75" customHeight="1" x14ac:dyDescent="0.25">
      <c r="A264" s="111"/>
      <c r="B264" s="364"/>
      <c r="C264" s="111"/>
      <c r="D264" s="1"/>
      <c r="E264" s="1"/>
      <c r="F264" s="1">
        <f t="shared" si="1"/>
        <v>440279.46999999974</v>
      </c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ht="15.75" customHeight="1" x14ac:dyDescent="0.25">
      <c r="A265" s="111"/>
      <c r="B265" s="364"/>
      <c r="C265" s="111"/>
      <c r="D265" s="1"/>
      <c r="E265" s="1"/>
      <c r="F265" s="1">
        <f t="shared" si="1"/>
        <v>440279.46999999974</v>
      </c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ht="15.75" customHeight="1" x14ac:dyDescent="0.25">
      <c r="A266" s="111"/>
      <c r="B266" s="364"/>
      <c r="C266" s="111"/>
      <c r="D266" s="1"/>
      <c r="E266" s="1"/>
      <c r="F266" s="1">
        <f t="shared" si="1"/>
        <v>440279.46999999974</v>
      </c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ht="15.75" customHeight="1" x14ac:dyDescent="0.25">
      <c r="A267" s="111"/>
      <c r="B267" s="364"/>
      <c r="C267" s="111"/>
      <c r="D267" s="1"/>
      <c r="E267" s="1"/>
      <c r="F267" s="1">
        <f t="shared" si="1"/>
        <v>440279.46999999974</v>
      </c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ht="15.75" customHeight="1" x14ac:dyDescent="0.25">
      <c r="A268" s="111"/>
      <c r="B268" s="364"/>
      <c r="C268" s="111"/>
      <c r="D268" s="1"/>
      <c r="E268" s="1"/>
      <c r="F268" s="1">
        <f t="shared" si="1"/>
        <v>440279.46999999974</v>
      </c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ht="15.75" customHeight="1" x14ac:dyDescent="0.25">
      <c r="A269" s="111"/>
      <c r="B269" s="364"/>
      <c r="C269" s="146"/>
      <c r="D269" s="1"/>
      <c r="E269" s="1"/>
      <c r="F269" s="1">
        <f t="shared" si="1"/>
        <v>440279.46999999974</v>
      </c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ht="15.75" customHeight="1" x14ac:dyDescent="0.25">
      <c r="A270" s="111"/>
      <c r="B270" s="364"/>
      <c r="C270" s="146"/>
      <c r="D270" s="1"/>
      <c r="E270" s="1"/>
      <c r="F270" s="1">
        <f t="shared" si="1"/>
        <v>440279.46999999974</v>
      </c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ht="15.75" customHeight="1" x14ac:dyDescent="0.25">
      <c r="A271" s="111"/>
      <c r="B271" s="364"/>
      <c r="C271" s="146"/>
      <c r="D271" s="1"/>
      <c r="E271" s="1"/>
      <c r="F271" s="1">
        <f t="shared" si="1"/>
        <v>440279.46999999974</v>
      </c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ht="15.75" customHeight="1" x14ac:dyDescent="0.25">
      <c r="A272" s="111"/>
      <c r="B272" s="364"/>
      <c r="C272" s="146"/>
      <c r="D272" s="1"/>
      <c r="E272" s="1"/>
      <c r="F272" s="1">
        <f t="shared" si="1"/>
        <v>440279.46999999974</v>
      </c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ht="15.75" customHeight="1" x14ac:dyDescent="0.25">
      <c r="A273" s="111"/>
      <c r="B273" s="364"/>
      <c r="C273" s="146"/>
      <c r="D273" s="1"/>
      <c r="E273" s="1"/>
      <c r="F273" s="1">
        <f t="shared" si="1"/>
        <v>440279.46999999974</v>
      </c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ht="15.75" customHeight="1" x14ac:dyDescent="0.25">
      <c r="A274" s="111"/>
      <c r="B274" s="364"/>
      <c r="C274" s="146"/>
      <c r="D274" s="111"/>
      <c r="E274" s="1"/>
      <c r="F274" s="1">
        <f t="shared" si="1"/>
        <v>440279.46999999974</v>
      </c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ht="15.75" customHeight="1" x14ac:dyDescent="0.25">
      <c r="A275" s="111"/>
      <c r="B275" s="364"/>
      <c r="C275" s="146"/>
      <c r="D275" s="111"/>
      <c r="E275" s="1"/>
      <c r="F275" s="1">
        <f t="shared" si="1"/>
        <v>440279.46999999974</v>
      </c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ht="15.75" customHeight="1" x14ac:dyDescent="0.25">
      <c r="A276" s="111"/>
      <c r="B276" s="364"/>
      <c r="C276" s="146"/>
      <c r="D276" s="1"/>
      <c r="E276" s="1"/>
      <c r="F276" s="1">
        <f t="shared" si="1"/>
        <v>440279.46999999974</v>
      </c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ht="15.75" customHeight="1" x14ac:dyDescent="0.25">
      <c r="A277" s="111"/>
      <c r="B277" s="364"/>
      <c r="C277" s="146"/>
      <c r="D277" s="1"/>
      <c r="E277" s="109"/>
      <c r="F277" s="1">
        <f t="shared" si="1"/>
        <v>440279.46999999974</v>
      </c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</row>
    <row r="278" spans="1:26" ht="15.75" customHeight="1" x14ac:dyDescent="0.25">
      <c r="A278" s="111"/>
      <c r="B278" s="364"/>
      <c r="C278" s="146"/>
      <c r="D278" s="1"/>
      <c r="E278" s="109"/>
      <c r="F278" s="1">
        <f t="shared" si="1"/>
        <v>440279.46999999974</v>
      </c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</row>
    <row r="279" spans="1:26" ht="15.75" customHeight="1" x14ac:dyDescent="0.25">
      <c r="A279" s="111"/>
      <c r="B279" s="364"/>
      <c r="C279" s="146"/>
      <c r="D279" s="110"/>
      <c r="E279" s="1"/>
      <c r="F279" s="1">
        <f t="shared" si="1"/>
        <v>440279.46999999974</v>
      </c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</row>
    <row r="280" spans="1:26" ht="15.75" customHeight="1" x14ac:dyDescent="0.25">
      <c r="A280" s="111"/>
      <c r="B280" s="364"/>
      <c r="C280" s="146"/>
      <c r="D280" s="110"/>
      <c r="E280" s="1"/>
      <c r="F280" s="1">
        <f t="shared" si="1"/>
        <v>440279.46999999974</v>
      </c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</row>
    <row r="281" spans="1:26" ht="15.75" customHeight="1" x14ac:dyDescent="0.25">
      <c r="A281" s="111"/>
      <c r="B281" s="364"/>
      <c r="C281" s="146"/>
      <c r="D281" s="110"/>
      <c r="E281" s="1"/>
      <c r="F281" s="1">
        <f t="shared" si="1"/>
        <v>440279.46999999974</v>
      </c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</row>
    <row r="282" spans="1:26" ht="15.75" customHeight="1" x14ac:dyDescent="0.25">
      <c r="A282" s="146"/>
      <c r="B282" s="364"/>
      <c r="C282" s="111"/>
      <c r="D282" s="1"/>
      <c r="E282" s="1"/>
      <c r="F282" s="1">
        <f t="shared" si="1"/>
        <v>440279.46999999974</v>
      </c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</row>
    <row r="283" spans="1:26" ht="15.75" customHeight="1" x14ac:dyDescent="0.25">
      <c r="A283" s="146"/>
      <c r="B283" s="364"/>
      <c r="C283" s="111"/>
      <c r="D283" s="1"/>
      <c r="E283" s="1"/>
      <c r="F283" s="1">
        <f t="shared" si="1"/>
        <v>440279.46999999974</v>
      </c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</row>
    <row r="284" spans="1:26" ht="15.75" customHeight="1" x14ac:dyDescent="0.25">
      <c r="A284" s="117"/>
      <c r="B284" s="364"/>
      <c r="C284" s="111"/>
      <c r="D284" s="1"/>
      <c r="E284" s="1"/>
      <c r="F284" s="1">
        <f t="shared" si="1"/>
        <v>440279.46999999974</v>
      </c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</row>
    <row r="285" spans="1:26" ht="15.75" customHeight="1" x14ac:dyDescent="0.25">
      <c r="A285" s="121"/>
      <c r="B285" s="364"/>
      <c r="C285" s="111"/>
      <c r="D285" s="1"/>
      <c r="E285" s="1"/>
      <c r="F285" s="1">
        <f t="shared" si="1"/>
        <v>440279.46999999974</v>
      </c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</row>
    <row r="286" spans="1:26" ht="15.75" customHeight="1" x14ac:dyDescent="0.25">
      <c r="A286" s="111"/>
      <c r="B286" s="364"/>
      <c r="C286" s="111"/>
      <c r="D286" s="1"/>
      <c r="E286" s="1"/>
      <c r="F286" s="1">
        <f t="shared" si="1"/>
        <v>440279.46999999974</v>
      </c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</row>
    <row r="287" spans="1:26" ht="15.75" customHeight="1" x14ac:dyDescent="0.25">
      <c r="A287" s="111"/>
      <c r="B287" s="364"/>
      <c r="C287" s="111"/>
      <c r="D287" s="1"/>
      <c r="E287" s="1"/>
      <c r="F287" s="1">
        <f t="shared" si="1"/>
        <v>440279.46999999974</v>
      </c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</row>
    <row r="288" spans="1:26" ht="15.75" customHeight="1" x14ac:dyDescent="0.25">
      <c r="A288" s="111"/>
      <c r="B288" s="364"/>
      <c r="C288" s="111"/>
      <c r="D288" s="1"/>
      <c r="E288" s="1"/>
      <c r="F288" s="1">
        <f t="shared" si="1"/>
        <v>440279.46999999974</v>
      </c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</row>
    <row r="289" spans="1:26" ht="15.75" customHeight="1" x14ac:dyDescent="0.25">
      <c r="A289" s="117"/>
      <c r="B289" s="364"/>
      <c r="C289" s="111"/>
      <c r="D289" s="1"/>
      <c r="E289" s="1"/>
      <c r="F289" s="1">
        <f t="shared" si="1"/>
        <v>440279.46999999974</v>
      </c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</row>
    <row r="290" spans="1:26" ht="15.75" customHeight="1" x14ac:dyDescent="0.25">
      <c r="A290" s="146"/>
      <c r="B290" s="364"/>
      <c r="C290" s="111"/>
      <c r="D290" s="1"/>
      <c r="E290" s="1"/>
      <c r="F290" s="1">
        <f t="shared" si="1"/>
        <v>440279.46999999974</v>
      </c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</row>
    <row r="291" spans="1:26" ht="15.75" customHeight="1" x14ac:dyDescent="0.25">
      <c r="A291" s="111"/>
      <c r="B291" s="364"/>
      <c r="C291" s="111"/>
      <c r="D291" s="1"/>
      <c r="E291" s="1"/>
      <c r="F291" s="1">
        <f t="shared" si="1"/>
        <v>440279.46999999974</v>
      </c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</row>
    <row r="292" spans="1:26" ht="15.75" customHeight="1" x14ac:dyDescent="0.25">
      <c r="A292" s="111"/>
      <c r="B292" s="364"/>
      <c r="C292" s="111"/>
      <c r="D292" s="1"/>
      <c r="E292" s="1"/>
      <c r="F292" s="1">
        <f t="shared" si="1"/>
        <v>440279.46999999974</v>
      </c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</row>
    <row r="293" spans="1:26" ht="15.75" customHeight="1" x14ac:dyDescent="0.25">
      <c r="A293" s="111"/>
      <c r="B293" s="364"/>
      <c r="C293" s="111"/>
      <c r="D293" s="1"/>
      <c r="E293" s="1"/>
      <c r="F293" s="1">
        <f t="shared" si="1"/>
        <v>440279.46999999974</v>
      </c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</row>
    <row r="294" spans="1:26" ht="15.75" customHeight="1" x14ac:dyDescent="0.25">
      <c r="A294" s="111"/>
      <c r="B294" s="364"/>
      <c r="C294" s="111"/>
      <c r="D294" s="1"/>
      <c r="E294" s="1"/>
      <c r="F294" s="1">
        <f t="shared" si="1"/>
        <v>440279.46999999974</v>
      </c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</row>
    <row r="295" spans="1:26" ht="15.75" customHeight="1" x14ac:dyDescent="0.25">
      <c r="A295" s="111"/>
      <c r="B295" s="364"/>
      <c r="C295" s="111"/>
      <c r="D295" s="1"/>
      <c r="E295" s="1"/>
      <c r="F295" s="1">
        <f t="shared" si="1"/>
        <v>440279.46999999974</v>
      </c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</row>
    <row r="296" spans="1:26" ht="15.75" customHeight="1" x14ac:dyDescent="0.25">
      <c r="A296" s="111"/>
      <c r="B296" s="364"/>
      <c r="C296" s="111"/>
      <c r="D296" s="1"/>
      <c r="E296" s="1"/>
      <c r="F296" s="1">
        <f t="shared" si="1"/>
        <v>440279.46999999974</v>
      </c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</row>
    <row r="297" spans="1:26" ht="15.75" customHeight="1" x14ac:dyDescent="0.25">
      <c r="A297" s="111"/>
      <c r="B297" s="364"/>
      <c r="C297" s="111"/>
      <c r="D297" s="1"/>
      <c r="E297" s="1"/>
      <c r="F297" s="1">
        <f t="shared" si="1"/>
        <v>440279.46999999974</v>
      </c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</row>
    <row r="298" spans="1:26" ht="15.75" customHeight="1" x14ac:dyDescent="0.25">
      <c r="A298" s="111"/>
      <c r="B298" s="364"/>
      <c r="C298" s="111"/>
      <c r="D298" s="1"/>
      <c r="E298" s="1"/>
      <c r="F298" s="1">
        <f t="shared" si="1"/>
        <v>440279.46999999974</v>
      </c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</row>
    <row r="299" spans="1:26" ht="15.75" customHeight="1" x14ac:dyDescent="0.25">
      <c r="A299" s="111"/>
      <c r="B299" s="364"/>
      <c r="C299" s="111"/>
      <c r="D299" s="1"/>
      <c r="E299" s="1"/>
      <c r="F299" s="1">
        <f t="shared" si="1"/>
        <v>440279.46999999974</v>
      </c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</row>
    <row r="300" spans="1:26" ht="15.75" customHeight="1" x14ac:dyDescent="0.25">
      <c r="A300" s="111"/>
      <c r="B300" s="364"/>
      <c r="C300" s="111"/>
      <c r="D300" s="1"/>
      <c r="E300" s="1"/>
      <c r="F300" s="1">
        <f t="shared" si="1"/>
        <v>440279.46999999974</v>
      </c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</row>
    <row r="301" spans="1:26" ht="15.75" customHeight="1" x14ac:dyDescent="0.25">
      <c r="A301" s="111"/>
      <c r="B301" s="364"/>
      <c r="C301" s="111"/>
      <c r="D301" s="1"/>
      <c r="E301" s="1"/>
      <c r="F301" s="1">
        <f t="shared" si="1"/>
        <v>440279.46999999974</v>
      </c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</row>
    <row r="302" spans="1:26" ht="15.75" customHeight="1" x14ac:dyDescent="0.25">
      <c r="A302" s="111"/>
      <c r="B302" s="364"/>
      <c r="C302" s="111"/>
      <c r="D302" s="1"/>
      <c r="E302" s="1"/>
      <c r="F302" s="1">
        <f t="shared" si="1"/>
        <v>440279.46999999974</v>
      </c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</row>
    <row r="303" spans="1:26" ht="15.75" customHeight="1" x14ac:dyDescent="0.25">
      <c r="A303" s="111"/>
      <c r="B303" s="364"/>
      <c r="C303" s="111"/>
      <c r="D303" s="1"/>
      <c r="E303" s="1"/>
      <c r="F303" s="1">
        <f t="shared" si="1"/>
        <v>440279.46999999974</v>
      </c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</row>
    <row r="304" spans="1:26" ht="15.75" customHeight="1" x14ac:dyDescent="0.25">
      <c r="A304" s="111"/>
      <c r="B304" s="364"/>
      <c r="C304" s="111"/>
      <c r="D304" s="1"/>
      <c r="E304" s="1"/>
      <c r="F304" s="1">
        <f t="shared" si="1"/>
        <v>440279.46999999974</v>
      </c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</row>
    <row r="305" spans="1:26" ht="15.75" customHeight="1" x14ac:dyDescent="0.25">
      <c r="A305" s="111"/>
      <c r="B305" s="364"/>
      <c r="C305" s="111"/>
      <c r="D305" s="1"/>
      <c r="E305" s="1"/>
      <c r="F305" s="1">
        <f t="shared" si="1"/>
        <v>440279.46999999974</v>
      </c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</row>
    <row r="306" spans="1:26" ht="15.75" customHeight="1" x14ac:dyDescent="0.25">
      <c r="A306" s="111"/>
      <c r="B306" s="364"/>
      <c r="C306" s="111"/>
      <c r="D306" s="1"/>
      <c r="E306" s="1"/>
      <c r="F306" s="1">
        <f t="shared" si="1"/>
        <v>440279.46999999974</v>
      </c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</row>
    <row r="307" spans="1:26" ht="15.75" customHeight="1" x14ac:dyDescent="0.25">
      <c r="A307" s="111"/>
      <c r="B307" s="364"/>
      <c r="C307" s="111"/>
      <c r="D307" s="1"/>
      <c r="E307" s="1"/>
      <c r="F307" s="1">
        <f t="shared" si="1"/>
        <v>440279.46999999974</v>
      </c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</row>
    <row r="308" spans="1:26" ht="15.75" customHeight="1" x14ac:dyDescent="0.25">
      <c r="A308" s="111"/>
      <c r="B308" s="364"/>
      <c r="C308" s="111"/>
      <c r="D308" s="1"/>
      <c r="E308" s="1"/>
      <c r="F308" s="1">
        <f t="shared" si="1"/>
        <v>440279.46999999974</v>
      </c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</row>
    <row r="309" spans="1:26" ht="15.75" customHeight="1" x14ac:dyDescent="0.25">
      <c r="A309" s="111"/>
      <c r="B309" s="364"/>
      <c r="C309" s="111"/>
      <c r="D309" s="1"/>
      <c r="E309" s="1"/>
      <c r="F309" s="1">
        <f t="shared" si="1"/>
        <v>440279.46999999974</v>
      </c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</row>
    <row r="310" spans="1:26" ht="15.75" customHeight="1" x14ac:dyDescent="0.25">
      <c r="A310" s="111"/>
      <c r="B310" s="364"/>
      <c r="C310" s="111"/>
      <c r="D310" s="1"/>
      <c r="E310" s="1"/>
      <c r="F310" s="1">
        <f t="shared" si="1"/>
        <v>440279.46999999974</v>
      </c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</row>
    <row r="311" spans="1:26" ht="15.75" customHeight="1" x14ac:dyDescent="0.25">
      <c r="A311" s="111"/>
      <c r="B311" s="364"/>
      <c r="C311" s="111"/>
      <c r="D311" s="1"/>
      <c r="E311" s="1"/>
      <c r="F311" s="1">
        <f t="shared" si="1"/>
        <v>440279.46999999974</v>
      </c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</row>
    <row r="312" spans="1:26" ht="15.75" customHeight="1" x14ac:dyDescent="0.25">
      <c r="A312" s="111"/>
      <c r="B312" s="364"/>
      <c r="C312" s="111"/>
      <c r="D312" s="1"/>
      <c r="E312" s="1"/>
      <c r="F312" s="1">
        <f t="shared" si="1"/>
        <v>440279.46999999974</v>
      </c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</row>
    <row r="313" spans="1:26" ht="15.75" customHeight="1" x14ac:dyDescent="0.25">
      <c r="A313" s="111"/>
      <c r="B313" s="364"/>
      <c r="C313" s="111"/>
      <c r="D313" s="1"/>
      <c r="E313" s="1"/>
      <c r="F313" s="1">
        <f t="shared" si="1"/>
        <v>440279.46999999974</v>
      </c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</row>
    <row r="314" spans="1:26" ht="15.75" customHeight="1" x14ac:dyDescent="0.25">
      <c r="A314" s="111"/>
      <c r="B314" s="364"/>
      <c r="C314" s="111"/>
      <c r="D314" s="1"/>
      <c r="E314" s="1"/>
      <c r="F314" s="1">
        <f t="shared" si="1"/>
        <v>440279.46999999974</v>
      </c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</row>
    <row r="315" spans="1:26" ht="15.75" customHeight="1" x14ac:dyDescent="0.25">
      <c r="A315" s="111"/>
      <c r="B315" s="364"/>
      <c r="C315" s="111"/>
      <c r="D315" s="1"/>
      <c r="E315" s="1"/>
      <c r="F315" s="1">
        <f t="shared" si="1"/>
        <v>440279.46999999974</v>
      </c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</row>
    <row r="316" spans="1:26" ht="15.75" customHeight="1" x14ac:dyDescent="0.25">
      <c r="A316" s="111"/>
      <c r="B316" s="364"/>
      <c r="C316" s="111"/>
      <c r="D316" s="1"/>
      <c r="E316" s="1"/>
      <c r="F316" s="1">
        <f t="shared" si="1"/>
        <v>440279.46999999974</v>
      </c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</row>
    <row r="317" spans="1:26" ht="15.75" customHeight="1" x14ac:dyDescent="0.25">
      <c r="A317" s="111"/>
      <c r="B317" s="364"/>
      <c r="C317" s="111"/>
      <c r="D317" s="1"/>
      <c r="E317" s="1"/>
      <c r="F317" s="1">
        <f t="shared" si="1"/>
        <v>440279.46999999974</v>
      </c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</row>
    <row r="318" spans="1:26" ht="15.75" customHeight="1" x14ac:dyDescent="0.25">
      <c r="A318" s="111"/>
      <c r="B318" s="364"/>
      <c r="C318" s="146"/>
      <c r="D318" s="1"/>
      <c r="E318" s="1"/>
      <c r="F318" s="1">
        <f t="shared" si="1"/>
        <v>440279.46999999974</v>
      </c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</row>
    <row r="319" spans="1:26" ht="15.75" customHeight="1" x14ac:dyDescent="0.25">
      <c r="A319" s="111"/>
      <c r="B319" s="364"/>
      <c r="C319" s="146"/>
      <c r="D319" s="1"/>
      <c r="E319" s="1"/>
      <c r="F319" s="1">
        <f t="shared" si="1"/>
        <v>440279.46999999974</v>
      </c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</row>
    <row r="320" spans="1:26" ht="15.75" customHeight="1" x14ac:dyDescent="0.25">
      <c r="A320" s="111"/>
      <c r="B320" s="364"/>
      <c r="C320" s="146"/>
      <c r="D320" s="1"/>
      <c r="E320" s="1"/>
      <c r="F320" s="1">
        <f t="shared" si="1"/>
        <v>440279.46999999974</v>
      </c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</row>
    <row r="321" spans="1:26" ht="15.75" customHeight="1" x14ac:dyDescent="0.25">
      <c r="A321" s="111"/>
      <c r="B321" s="364"/>
      <c r="C321" s="146"/>
      <c r="D321" s="1"/>
      <c r="E321" s="1"/>
      <c r="F321" s="1">
        <f t="shared" si="1"/>
        <v>440279.46999999974</v>
      </c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</row>
    <row r="322" spans="1:26" ht="15.75" customHeight="1" x14ac:dyDescent="0.25">
      <c r="A322" s="111"/>
      <c r="B322" s="364"/>
      <c r="C322" s="146"/>
      <c r="D322" s="1"/>
      <c r="E322" s="1"/>
      <c r="F322" s="1">
        <f t="shared" si="1"/>
        <v>440279.46999999974</v>
      </c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</row>
    <row r="323" spans="1:26" ht="15.75" customHeight="1" x14ac:dyDescent="0.25">
      <c r="A323" s="111"/>
      <c r="B323" s="364"/>
      <c r="C323" s="146"/>
      <c r="D323" s="111"/>
      <c r="E323" s="1"/>
      <c r="F323" s="1">
        <f t="shared" si="1"/>
        <v>440279.46999999974</v>
      </c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</row>
    <row r="324" spans="1:26" ht="15.75" customHeight="1" x14ac:dyDescent="0.25">
      <c r="A324" s="111"/>
      <c r="B324" s="364"/>
      <c r="C324" s="146"/>
      <c r="D324" s="111"/>
      <c r="E324" s="1"/>
      <c r="F324" s="1">
        <f t="shared" si="1"/>
        <v>440279.46999999974</v>
      </c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</row>
    <row r="325" spans="1:26" ht="15.75" customHeight="1" x14ac:dyDescent="0.25">
      <c r="A325" s="111"/>
      <c r="B325" s="364"/>
      <c r="C325" s="146"/>
      <c r="D325" s="1"/>
      <c r="E325" s="1"/>
      <c r="F325" s="1">
        <f t="shared" si="1"/>
        <v>440279.46999999974</v>
      </c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</row>
    <row r="326" spans="1:26" ht="15.75" customHeight="1" x14ac:dyDescent="0.25">
      <c r="A326" s="111"/>
      <c r="B326" s="364"/>
      <c r="C326" s="146"/>
      <c r="D326" s="1"/>
      <c r="E326" s="1"/>
      <c r="F326" s="1">
        <f t="shared" si="1"/>
        <v>440279.46999999974</v>
      </c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</row>
    <row r="327" spans="1:26" ht="15.75" customHeight="1" x14ac:dyDescent="0.25">
      <c r="A327" s="111"/>
      <c r="B327" s="364"/>
      <c r="C327" s="146"/>
      <c r="D327" s="1"/>
      <c r="E327" s="1"/>
      <c r="F327" s="1">
        <f t="shared" si="1"/>
        <v>440279.46999999974</v>
      </c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</row>
    <row r="328" spans="1:26" ht="15.75" customHeight="1" x14ac:dyDescent="0.25">
      <c r="A328" s="111"/>
      <c r="B328" s="364"/>
      <c r="C328" s="146"/>
      <c r="D328" s="110"/>
      <c r="E328" s="1"/>
      <c r="F328" s="1">
        <f t="shared" si="1"/>
        <v>440279.46999999974</v>
      </c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</row>
    <row r="329" spans="1:26" ht="15.75" customHeight="1" x14ac:dyDescent="0.25">
      <c r="A329" s="111"/>
      <c r="B329" s="364"/>
      <c r="C329" s="146"/>
      <c r="D329" s="110"/>
      <c r="E329" s="1"/>
      <c r="F329" s="1">
        <f t="shared" si="1"/>
        <v>440279.46999999974</v>
      </c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</row>
    <row r="330" spans="1:26" ht="15.75" customHeight="1" x14ac:dyDescent="0.25">
      <c r="A330" s="111"/>
      <c r="B330" s="364"/>
      <c r="C330" s="146"/>
      <c r="D330" s="110"/>
      <c r="E330" s="1"/>
      <c r="F330" s="1">
        <f t="shared" si="1"/>
        <v>440279.46999999974</v>
      </c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</row>
    <row r="331" spans="1:26" ht="15.75" customHeight="1" x14ac:dyDescent="0.25">
      <c r="A331" s="111"/>
      <c r="B331" s="364"/>
      <c r="C331" s="111"/>
      <c r="D331" s="1"/>
      <c r="E331" s="1"/>
      <c r="F331" s="1">
        <f t="shared" si="1"/>
        <v>440279.46999999974</v>
      </c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</row>
    <row r="332" spans="1:26" ht="15.75" customHeight="1" x14ac:dyDescent="0.25">
      <c r="A332" s="111"/>
      <c r="B332" s="364"/>
      <c r="C332" s="111"/>
      <c r="D332" s="1"/>
      <c r="E332" s="1"/>
      <c r="F332" s="1">
        <f t="shared" si="1"/>
        <v>440279.46999999974</v>
      </c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</row>
    <row r="333" spans="1:26" ht="15.75" customHeight="1" x14ac:dyDescent="0.25">
      <c r="A333" s="111"/>
      <c r="B333" s="364"/>
      <c r="C333" s="111"/>
      <c r="D333" s="1"/>
      <c r="E333" s="1"/>
      <c r="F333" s="1">
        <f t="shared" si="1"/>
        <v>440279.46999999974</v>
      </c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</row>
    <row r="334" spans="1:26" ht="15.75" customHeight="1" x14ac:dyDescent="0.25">
      <c r="A334" s="111"/>
      <c r="B334" s="364"/>
      <c r="C334" s="111"/>
      <c r="D334" s="1"/>
      <c r="E334" s="1"/>
      <c r="F334" s="1">
        <f t="shared" si="1"/>
        <v>440279.46999999974</v>
      </c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</row>
    <row r="335" spans="1:26" ht="15.75" customHeight="1" x14ac:dyDescent="0.25">
      <c r="A335" s="111"/>
      <c r="B335" s="364"/>
      <c r="C335" s="111"/>
      <c r="D335" s="1"/>
      <c r="E335" s="1"/>
      <c r="F335" s="1">
        <f t="shared" si="1"/>
        <v>440279.46999999974</v>
      </c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</row>
    <row r="336" spans="1:26" ht="15.75" customHeight="1" x14ac:dyDescent="0.25">
      <c r="A336" s="111"/>
      <c r="B336" s="364"/>
      <c r="C336" s="111"/>
      <c r="D336" s="1"/>
      <c r="E336" s="1"/>
      <c r="F336" s="1">
        <f t="shared" si="1"/>
        <v>440279.46999999974</v>
      </c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</row>
    <row r="337" spans="1:26" ht="15.75" customHeight="1" x14ac:dyDescent="0.25">
      <c r="A337" s="111"/>
      <c r="B337" s="364"/>
      <c r="C337" s="111"/>
      <c r="D337" s="1"/>
      <c r="E337" s="1"/>
      <c r="F337" s="1">
        <f t="shared" si="1"/>
        <v>440279.46999999974</v>
      </c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</row>
    <row r="338" spans="1:26" ht="15.75" customHeight="1" x14ac:dyDescent="0.25">
      <c r="A338" s="111"/>
      <c r="B338" s="364"/>
      <c r="C338" s="111"/>
      <c r="D338" s="1"/>
      <c r="E338" s="1"/>
      <c r="F338" s="1">
        <f t="shared" si="1"/>
        <v>440279.46999999974</v>
      </c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</row>
    <row r="339" spans="1:26" ht="15.75" customHeight="1" x14ac:dyDescent="0.25">
      <c r="A339" s="111"/>
      <c r="B339" s="364"/>
      <c r="C339" s="111"/>
      <c r="D339" s="1"/>
      <c r="E339" s="1"/>
      <c r="F339" s="1">
        <f t="shared" si="1"/>
        <v>440279.46999999974</v>
      </c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</row>
    <row r="340" spans="1:26" ht="15.75" customHeight="1" x14ac:dyDescent="0.25">
      <c r="A340" s="111"/>
      <c r="B340" s="364"/>
      <c r="C340" s="111"/>
      <c r="D340" s="1"/>
      <c r="E340" s="1"/>
      <c r="F340" s="1">
        <f t="shared" si="1"/>
        <v>440279.46999999974</v>
      </c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</row>
    <row r="341" spans="1:26" ht="15.75" customHeight="1" x14ac:dyDescent="0.25">
      <c r="A341" s="111"/>
      <c r="B341" s="364"/>
      <c r="C341" s="111"/>
      <c r="D341" s="1"/>
      <c r="E341" s="1"/>
      <c r="F341" s="1">
        <f t="shared" si="1"/>
        <v>440279.46999999974</v>
      </c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</row>
    <row r="342" spans="1:26" ht="15.75" customHeight="1" x14ac:dyDescent="0.25">
      <c r="A342" s="111"/>
      <c r="B342" s="364"/>
      <c r="C342" s="111"/>
      <c r="D342" s="1"/>
      <c r="E342" s="1"/>
      <c r="F342" s="1">
        <f t="shared" si="1"/>
        <v>440279.46999999974</v>
      </c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</row>
    <row r="343" spans="1:26" ht="15.75" customHeight="1" x14ac:dyDescent="0.25">
      <c r="A343" s="111"/>
      <c r="B343" s="364"/>
      <c r="C343" s="111"/>
      <c r="D343" s="1"/>
      <c r="E343" s="1"/>
      <c r="F343" s="1">
        <f t="shared" si="1"/>
        <v>440279.46999999974</v>
      </c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</row>
    <row r="344" spans="1:26" ht="15.75" customHeight="1" x14ac:dyDescent="0.25">
      <c r="A344" s="111"/>
      <c r="B344" s="364"/>
      <c r="C344" s="111"/>
      <c r="D344" s="1"/>
      <c r="E344" s="1"/>
      <c r="F344" s="1">
        <f t="shared" si="1"/>
        <v>440279.46999999974</v>
      </c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</row>
    <row r="345" spans="1:26" ht="15.75" customHeight="1" x14ac:dyDescent="0.25">
      <c r="A345" s="111"/>
      <c r="B345" s="364"/>
      <c r="C345" s="111"/>
      <c r="D345" s="1"/>
      <c r="E345" s="1"/>
      <c r="F345" s="1">
        <f t="shared" si="1"/>
        <v>440279.46999999974</v>
      </c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</row>
    <row r="346" spans="1:26" ht="15.75" customHeight="1" x14ac:dyDescent="0.25">
      <c r="A346" s="111"/>
      <c r="B346" s="364"/>
      <c r="C346" s="111"/>
      <c r="D346" s="1"/>
      <c r="E346" s="1"/>
      <c r="F346" s="1">
        <f t="shared" si="1"/>
        <v>440279.46999999974</v>
      </c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</row>
    <row r="347" spans="1:26" ht="15.75" customHeight="1" x14ac:dyDescent="0.25">
      <c r="A347" s="111"/>
      <c r="B347" s="364"/>
      <c r="C347" s="111"/>
      <c r="D347" s="1"/>
      <c r="E347" s="1"/>
      <c r="F347" s="1">
        <f t="shared" si="1"/>
        <v>440279.46999999974</v>
      </c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</row>
    <row r="348" spans="1:26" ht="15.75" customHeight="1" x14ac:dyDescent="0.25">
      <c r="A348" s="111"/>
      <c r="B348" s="364"/>
      <c r="C348" s="111"/>
      <c r="D348" s="1"/>
      <c r="E348" s="1"/>
      <c r="F348" s="1">
        <f t="shared" si="1"/>
        <v>440279.46999999974</v>
      </c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</row>
    <row r="349" spans="1:26" ht="15.75" customHeight="1" x14ac:dyDescent="0.25">
      <c r="A349" s="111"/>
      <c r="B349" s="364"/>
      <c r="C349" s="111"/>
      <c r="D349" s="1"/>
      <c r="E349" s="1"/>
      <c r="F349" s="1">
        <f t="shared" si="1"/>
        <v>440279.46999999974</v>
      </c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</row>
    <row r="350" spans="1:26" ht="15.75" customHeight="1" x14ac:dyDescent="0.25">
      <c r="A350" s="111"/>
      <c r="B350" s="364"/>
      <c r="C350" s="111"/>
      <c r="D350" s="1"/>
      <c r="E350" s="157"/>
      <c r="F350" s="1">
        <f t="shared" si="1"/>
        <v>440279.46999999974</v>
      </c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</row>
    <row r="351" spans="1:26" ht="15.75" customHeight="1" x14ac:dyDescent="0.25">
      <c r="A351" s="111"/>
      <c r="B351" s="364"/>
      <c r="C351" s="111"/>
      <c r="D351" s="1"/>
      <c r="E351" s="157"/>
      <c r="F351" s="1">
        <f t="shared" si="1"/>
        <v>440279.46999999974</v>
      </c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</row>
    <row r="352" spans="1:26" ht="15.75" customHeight="1" x14ac:dyDescent="0.25">
      <c r="A352" s="111"/>
      <c r="B352" s="364"/>
      <c r="C352" s="111"/>
      <c r="D352" s="1"/>
      <c r="E352" s="157"/>
      <c r="F352" s="1">
        <f t="shared" si="1"/>
        <v>440279.46999999974</v>
      </c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</row>
    <row r="353" spans="1:26" ht="15.75" customHeight="1" x14ac:dyDescent="0.25">
      <c r="A353" s="111"/>
      <c r="B353" s="364"/>
      <c r="C353" s="111"/>
      <c r="D353" s="1"/>
      <c r="E353" s="157"/>
      <c r="F353" s="1">
        <f t="shared" si="1"/>
        <v>440279.46999999974</v>
      </c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</row>
    <row r="354" spans="1:26" ht="15.75" customHeight="1" x14ac:dyDescent="0.25">
      <c r="A354" s="111"/>
      <c r="B354" s="364"/>
      <c r="C354" s="111"/>
      <c r="D354" s="1"/>
      <c r="E354" s="157"/>
      <c r="F354" s="1">
        <f t="shared" si="1"/>
        <v>440279.46999999974</v>
      </c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</row>
    <row r="355" spans="1:26" ht="15.75" customHeight="1" x14ac:dyDescent="0.25">
      <c r="A355" s="111"/>
      <c r="B355" s="364"/>
      <c r="C355" s="111"/>
      <c r="D355" s="1"/>
      <c r="E355" s="157"/>
      <c r="F355" s="1">
        <f t="shared" si="1"/>
        <v>440279.46999999974</v>
      </c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</row>
    <row r="356" spans="1:26" ht="15.75" customHeight="1" x14ac:dyDescent="0.25">
      <c r="A356" s="111"/>
      <c r="B356" s="364"/>
      <c r="C356" s="111"/>
      <c r="D356" s="1"/>
      <c r="E356" s="157"/>
      <c r="F356" s="1">
        <f t="shared" si="1"/>
        <v>440279.46999999974</v>
      </c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</row>
    <row r="357" spans="1:26" ht="15.75" customHeight="1" x14ac:dyDescent="0.25">
      <c r="A357" s="111"/>
      <c r="B357" s="364"/>
      <c r="C357" s="111"/>
      <c r="D357" s="1"/>
      <c r="E357" s="157"/>
      <c r="F357" s="1">
        <f t="shared" si="1"/>
        <v>440279.46999999974</v>
      </c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</row>
    <row r="358" spans="1:26" ht="15.75" customHeight="1" x14ac:dyDescent="0.25">
      <c r="A358" s="111"/>
      <c r="B358" s="364"/>
      <c r="C358" s="111"/>
      <c r="D358" s="1"/>
      <c r="E358" s="157"/>
      <c r="F358" s="1">
        <f t="shared" si="1"/>
        <v>440279.46999999974</v>
      </c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</row>
    <row r="359" spans="1:26" ht="15.75" customHeight="1" x14ac:dyDescent="0.25">
      <c r="A359" s="111"/>
      <c r="B359" s="364"/>
      <c r="C359" s="111"/>
      <c r="D359" s="1"/>
      <c r="E359" s="157"/>
      <c r="F359" s="1">
        <f t="shared" si="1"/>
        <v>440279.46999999974</v>
      </c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</row>
    <row r="360" spans="1:26" ht="15.75" customHeight="1" x14ac:dyDescent="0.25">
      <c r="A360" s="111"/>
      <c r="B360" s="364"/>
      <c r="C360" s="111"/>
      <c r="D360" s="1"/>
      <c r="E360" s="157"/>
      <c r="F360" s="1">
        <f t="shared" si="1"/>
        <v>440279.46999999974</v>
      </c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</row>
    <row r="361" spans="1:26" ht="15.75" customHeight="1" x14ac:dyDescent="0.25">
      <c r="A361" s="111"/>
      <c r="B361" s="364"/>
      <c r="C361" s="111"/>
      <c r="D361" s="1"/>
      <c r="E361" s="157"/>
      <c r="F361" s="1">
        <f t="shared" si="1"/>
        <v>440279.46999999974</v>
      </c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</row>
    <row r="362" spans="1:26" ht="15.75" customHeight="1" x14ac:dyDescent="0.25">
      <c r="A362" s="111"/>
      <c r="B362" s="364"/>
      <c r="C362" s="111"/>
      <c r="D362" s="1"/>
      <c r="E362" s="157"/>
      <c r="F362" s="1">
        <f t="shared" si="1"/>
        <v>440279.46999999974</v>
      </c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</row>
    <row r="363" spans="1:26" ht="15.75" customHeight="1" x14ac:dyDescent="0.25">
      <c r="A363" s="111"/>
      <c r="B363" s="364"/>
      <c r="C363" s="111"/>
      <c r="D363" s="1"/>
      <c r="E363" s="157"/>
      <c r="F363" s="1">
        <f t="shared" si="1"/>
        <v>440279.46999999974</v>
      </c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</row>
    <row r="364" spans="1:26" ht="15.75" customHeight="1" x14ac:dyDescent="0.25">
      <c r="A364" s="111"/>
      <c r="B364" s="364"/>
      <c r="C364" s="111"/>
      <c r="D364" s="1"/>
      <c r="E364" s="157"/>
      <c r="F364" s="1">
        <f t="shared" si="1"/>
        <v>440279.46999999974</v>
      </c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</row>
    <row r="365" spans="1:26" ht="15.75" customHeight="1" x14ac:dyDescent="0.25">
      <c r="A365" s="111"/>
      <c r="B365" s="364"/>
      <c r="C365" s="111"/>
      <c r="D365" s="1"/>
      <c r="E365" s="157"/>
      <c r="F365" s="1">
        <f t="shared" si="1"/>
        <v>440279.46999999974</v>
      </c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</row>
    <row r="366" spans="1:26" ht="15.75" customHeight="1" x14ac:dyDescent="0.25">
      <c r="A366" s="111"/>
      <c r="B366" s="364"/>
      <c r="C366" s="111"/>
      <c r="D366" s="1"/>
      <c r="E366" s="157"/>
      <c r="F366" s="1">
        <f t="shared" si="1"/>
        <v>440279.46999999974</v>
      </c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</row>
    <row r="367" spans="1:26" ht="15.75" customHeight="1" x14ac:dyDescent="0.25">
      <c r="A367" s="111"/>
      <c r="B367" s="364"/>
      <c r="C367" s="111"/>
      <c r="D367" s="1"/>
      <c r="E367" s="157"/>
      <c r="F367" s="1">
        <f t="shared" si="1"/>
        <v>440279.46999999974</v>
      </c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</row>
    <row r="368" spans="1:26" ht="15.75" customHeight="1" x14ac:dyDescent="0.25">
      <c r="A368" s="111"/>
      <c r="B368" s="364"/>
      <c r="C368" s="111"/>
      <c r="D368" s="1"/>
      <c r="E368" s="157"/>
      <c r="F368" s="1">
        <f t="shared" si="1"/>
        <v>440279.46999999974</v>
      </c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</row>
    <row r="369" spans="1:26" ht="15.75" customHeight="1" x14ac:dyDescent="0.25">
      <c r="A369" s="111"/>
      <c r="B369" s="364"/>
      <c r="C369" s="111"/>
      <c r="D369" s="1"/>
      <c r="E369" s="157"/>
      <c r="F369" s="1">
        <f t="shared" si="1"/>
        <v>440279.46999999974</v>
      </c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</row>
    <row r="370" spans="1:26" ht="15.75" customHeight="1" x14ac:dyDescent="0.25">
      <c r="A370" s="111"/>
      <c r="B370" s="364"/>
      <c r="C370" s="111"/>
      <c r="D370" s="1"/>
      <c r="E370" s="157"/>
      <c r="F370" s="1">
        <f t="shared" si="1"/>
        <v>440279.46999999974</v>
      </c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</row>
    <row r="371" spans="1:26" ht="15.75" customHeight="1" x14ac:dyDescent="0.25">
      <c r="A371" s="111"/>
      <c r="B371" s="364"/>
      <c r="C371" s="111"/>
      <c r="D371" s="1"/>
      <c r="E371" s="157"/>
      <c r="F371" s="1">
        <f t="shared" si="1"/>
        <v>440279.46999999974</v>
      </c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</row>
    <row r="372" spans="1:26" ht="15.75" customHeight="1" x14ac:dyDescent="0.25">
      <c r="A372" s="111"/>
      <c r="B372" s="364"/>
      <c r="C372" s="111"/>
      <c r="D372" s="1"/>
      <c r="E372" s="157"/>
      <c r="F372" s="1">
        <f t="shared" si="1"/>
        <v>440279.46999999974</v>
      </c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</row>
    <row r="373" spans="1:26" ht="15.75" customHeight="1" x14ac:dyDescent="0.25">
      <c r="A373" s="111"/>
      <c r="B373" s="364"/>
      <c r="C373" s="111"/>
      <c r="D373" s="1"/>
      <c r="E373" s="157"/>
      <c r="F373" s="1">
        <f t="shared" si="1"/>
        <v>440279.46999999974</v>
      </c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</row>
    <row r="374" spans="1:26" ht="15.75" customHeight="1" x14ac:dyDescent="0.25">
      <c r="A374" s="111"/>
      <c r="B374" s="364"/>
      <c r="C374" s="146"/>
      <c r="D374" s="1"/>
      <c r="E374" s="157"/>
      <c r="F374" s="1">
        <f t="shared" si="1"/>
        <v>440279.46999999974</v>
      </c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</row>
    <row r="375" spans="1:26" ht="15.75" customHeight="1" x14ac:dyDescent="0.25">
      <c r="A375" s="111"/>
      <c r="B375" s="364"/>
      <c r="C375" s="146"/>
      <c r="D375" s="1"/>
      <c r="E375" s="157"/>
      <c r="F375" s="1">
        <f t="shared" si="1"/>
        <v>440279.46999999974</v>
      </c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</row>
    <row r="376" spans="1:26" ht="15.75" customHeight="1" x14ac:dyDescent="0.25">
      <c r="A376" s="111"/>
      <c r="B376" s="364"/>
      <c r="C376" s="146"/>
      <c r="D376" s="1"/>
      <c r="E376" s="157"/>
      <c r="F376" s="1">
        <f t="shared" si="1"/>
        <v>440279.46999999974</v>
      </c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</row>
    <row r="377" spans="1:26" ht="15.75" customHeight="1" x14ac:dyDescent="0.25">
      <c r="A377" s="111"/>
      <c r="B377" s="364"/>
      <c r="C377" s="146"/>
      <c r="D377" s="1"/>
      <c r="E377" s="157"/>
      <c r="F377" s="1">
        <f t="shared" si="1"/>
        <v>440279.46999999974</v>
      </c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</row>
    <row r="378" spans="1:26" ht="15.75" customHeight="1" x14ac:dyDescent="0.25">
      <c r="A378" s="111"/>
      <c r="B378" s="364"/>
      <c r="C378" s="146"/>
      <c r="D378" s="1"/>
      <c r="E378" s="157"/>
      <c r="F378" s="1">
        <f t="shared" si="1"/>
        <v>440279.46999999974</v>
      </c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</row>
    <row r="379" spans="1:26" ht="15.75" customHeight="1" x14ac:dyDescent="0.25">
      <c r="A379" s="111"/>
      <c r="B379" s="364"/>
      <c r="C379" s="146"/>
      <c r="D379" s="111"/>
      <c r="E379" s="157"/>
      <c r="F379" s="1">
        <f t="shared" si="1"/>
        <v>440279.46999999974</v>
      </c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</row>
    <row r="380" spans="1:26" ht="15.75" customHeight="1" x14ac:dyDescent="0.25">
      <c r="A380" s="111"/>
      <c r="B380" s="364"/>
      <c r="C380" s="146"/>
      <c r="D380" s="111"/>
      <c r="E380" s="157"/>
      <c r="F380" s="1">
        <f t="shared" si="1"/>
        <v>440279.46999999974</v>
      </c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</row>
    <row r="381" spans="1:26" ht="15.75" customHeight="1" x14ac:dyDescent="0.25">
      <c r="A381" s="111"/>
      <c r="B381" s="364"/>
      <c r="C381" s="146"/>
      <c r="D381" s="1"/>
      <c r="E381" s="157"/>
      <c r="F381" s="1">
        <f t="shared" si="1"/>
        <v>440279.46999999974</v>
      </c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</row>
    <row r="382" spans="1:26" ht="15.75" customHeight="1" x14ac:dyDescent="0.25">
      <c r="A382" s="111"/>
      <c r="B382" s="364"/>
      <c r="C382" s="146"/>
      <c r="D382" s="1"/>
      <c r="E382" s="157"/>
      <c r="F382" s="1">
        <f t="shared" si="1"/>
        <v>440279.46999999974</v>
      </c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</row>
    <row r="383" spans="1:26" ht="15.75" customHeight="1" x14ac:dyDescent="0.25">
      <c r="A383" s="111"/>
      <c r="B383" s="364"/>
      <c r="C383" s="146"/>
      <c r="D383" s="1"/>
      <c r="E383" s="157"/>
      <c r="F383" s="1">
        <f t="shared" si="1"/>
        <v>440279.46999999974</v>
      </c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</row>
    <row r="384" spans="1:26" ht="15.75" customHeight="1" x14ac:dyDescent="0.25">
      <c r="A384" s="111"/>
      <c r="B384" s="364"/>
      <c r="C384" s="146"/>
      <c r="D384" s="110"/>
      <c r="E384" s="157"/>
      <c r="F384" s="1">
        <f t="shared" si="1"/>
        <v>440279.46999999974</v>
      </c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</row>
    <row r="385" spans="1:26" ht="15.75" customHeight="1" x14ac:dyDescent="0.25">
      <c r="A385" s="111"/>
      <c r="B385" s="364"/>
      <c r="C385" s="146"/>
      <c r="D385" s="110"/>
      <c r="E385" s="157"/>
      <c r="F385" s="1">
        <f t="shared" si="1"/>
        <v>440279.46999999974</v>
      </c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</row>
    <row r="386" spans="1:26" ht="15.75" customHeight="1" x14ac:dyDescent="0.25">
      <c r="A386" s="111"/>
      <c r="B386" s="364"/>
      <c r="C386" s="146"/>
      <c r="D386" s="110"/>
      <c r="E386" s="157"/>
      <c r="F386" s="1">
        <f t="shared" si="1"/>
        <v>440279.46999999974</v>
      </c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</row>
    <row r="387" spans="1:26" ht="15.75" customHeight="1" x14ac:dyDescent="0.25">
      <c r="A387" s="111"/>
      <c r="B387" s="364"/>
      <c r="C387" s="111"/>
      <c r="D387" s="1"/>
      <c r="E387" s="157"/>
      <c r="F387" s="1">
        <f t="shared" si="1"/>
        <v>440279.46999999974</v>
      </c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</row>
    <row r="388" spans="1:26" ht="15.75" customHeight="1" x14ac:dyDescent="0.25">
      <c r="A388" s="111"/>
      <c r="B388" s="364"/>
      <c r="C388" s="111"/>
      <c r="D388" s="1"/>
      <c r="E388" s="157"/>
      <c r="F388" s="1">
        <f t="shared" si="1"/>
        <v>440279.46999999974</v>
      </c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</row>
    <row r="389" spans="1:26" ht="15.75" customHeight="1" x14ac:dyDescent="0.25">
      <c r="A389" s="111"/>
      <c r="B389" s="364"/>
      <c r="C389" s="111"/>
      <c r="D389" s="1"/>
      <c r="E389" s="157"/>
      <c r="F389" s="1">
        <f t="shared" si="1"/>
        <v>440279.46999999974</v>
      </c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</row>
    <row r="390" spans="1:26" ht="15.75" customHeight="1" x14ac:dyDescent="0.25">
      <c r="A390" s="111"/>
      <c r="B390" s="364"/>
      <c r="C390" s="111"/>
      <c r="D390" s="1"/>
      <c r="E390" s="157"/>
      <c r="F390" s="1">
        <f t="shared" si="1"/>
        <v>440279.46999999974</v>
      </c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</row>
    <row r="391" spans="1:26" ht="15.75" customHeight="1" x14ac:dyDescent="0.25">
      <c r="A391" s="111"/>
      <c r="B391" s="364"/>
      <c r="C391" s="111"/>
      <c r="D391" s="1"/>
      <c r="E391" s="157"/>
      <c r="F391" s="1">
        <f t="shared" si="1"/>
        <v>440279.46999999974</v>
      </c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</row>
    <row r="392" spans="1:26" ht="15.75" customHeight="1" x14ac:dyDescent="0.25">
      <c r="A392" s="111"/>
      <c r="B392" s="364"/>
      <c r="C392" s="111"/>
      <c r="D392" s="1"/>
      <c r="E392" s="157"/>
      <c r="F392" s="1">
        <f t="shared" si="1"/>
        <v>440279.46999999974</v>
      </c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</row>
    <row r="393" spans="1:26" ht="15.75" customHeight="1" x14ac:dyDescent="0.25">
      <c r="A393" s="111"/>
      <c r="B393" s="364"/>
      <c r="C393" s="111"/>
      <c r="D393" s="1"/>
      <c r="E393" s="157"/>
      <c r="F393" s="1">
        <f t="shared" si="1"/>
        <v>440279.46999999974</v>
      </c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</row>
    <row r="394" spans="1:26" ht="15.75" customHeight="1" x14ac:dyDescent="0.25">
      <c r="A394" s="111"/>
      <c r="B394" s="364"/>
      <c r="C394" s="111"/>
      <c r="D394" s="1"/>
      <c r="E394" s="157"/>
      <c r="F394" s="1">
        <f t="shared" si="1"/>
        <v>440279.46999999974</v>
      </c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</row>
    <row r="395" spans="1:26" ht="15.75" customHeight="1" x14ac:dyDescent="0.25">
      <c r="A395" s="111"/>
      <c r="B395" s="364"/>
      <c r="C395" s="111"/>
      <c r="D395" s="1"/>
      <c r="E395" s="157"/>
      <c r="F395" s="1">
        <f t="shared" si="1"/>
        <v>440279.46999999974</v>
      </c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</row>
    <row r="396" spans="1:26" ht="15.75" customHeight="1" x14ac:dyDescent="0.25">
      <c r="A396" s="111"/>
      <c r="B396" s="364"/>
      <c r="C396" s="111"/>
      <c r="D396" s="1"/>
      <c r="E396" s="157"/>
      <c r="F396" s="1">
        <f t="shared" si="1"/>
        <v>440279.46999999974</v>
      </c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</row>
    <row r="397" spans="1:26" ht="15.75" customHeight="1" x14ac:dyDescent="0.25">
      <c r="A397" s="111"/>
      <c r="B397" s="364"/>
      <c r="C397" s="111"/>
      <c r="D397" s="1"/>
      <c r="E397" s="157"/>
      <c r="F397" s="1">
        <f t="shared" si="1"/>
        <v>440279.46999999974</v>
      </c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</row>
    <row r="398" spans="1:26" ht="15.75" customHeight="1" x14ac:dyDescent="0.25">
      <c r="A398" s="111"/>
      <c r="B398" s="364"/>
      <c r="C398" s="111"/>
      <c r="D398" s="1"/>
      <c r="E398" s="157"/>
      <c r="F398" s="1">
        <f t="shared" si="1"/>
        <v>440279.46999999974</v>
      </c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</row>
    <row r="399" spans="1:26" ht="15.75" customHeight="1" x14ac:dyDescent="0.25">
      <c r="A399" s="111"/>
      <c r="B399" s="364"/>
      <c r="C399" s="111"/>
      <c r="D399" s="1"/>
      <c r="E399" s="157"/>
      <c r="F399" s="1">
        <f t="shared" si="1"/>
        <v>440279.46999999974</v>
      </c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</row>
    <row r="400" spans="1:26" ht="15.75" customHeight="1" x14ac:dyDescent="0.25">
      <c r="A400" s="111"/>
      <c r="B400" s="364"/>
      <c r="C400" s="111"/>
      <c r="D400" s="1"/>
      <c r="E400" s="157"/>
      <c r="F400" s="1">
        <f t="shared" si="1"/>
        <v>440279.46999999974</v>
      </c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</row>
    <row r="401" spans="1:26" ht="15.75" customHeight="1" x14ac:dyDescent="0.25">
      <c r="A401" s="111"/>
      <c r="B401" s="364"/>
      <c r="C401" s="111"/>
      <c r="D401" s="1"/>
      <c r="E401" s="157"/>
      <c r="F401" s="1">
        <f t="shared" si="1"/>
        <v>440279.46999999974</v>
      </c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</row>
    <row r="402" spans="1:26" ht="15.75" customHeight="1" x14ac:dyDescent="0.25">
      <c r="A402" s="111"/>
      <c r="B402" s="364"/>
      <c r="C402" s="111"/>
      <c r="D402" s="1"/>
      <c r="E402" s="157"/>
      <c r="F402" s="1">
        <f t="shared" si="1"/>
        <v>440279.46999999974</v>
      </c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</row>
    <row r="403" spans="1:26" ht="15.75" customHeight="1" x14ac:dyDescent="0.25">
      <c r="A403" s="111"/>
      <c r="B403" s="364"/>
      <c r="C403" s="111"/>
      <c r="D403" s="1"/>
      <c r="E403" s="157"/>
      <c r="F403" s="1">
        <f t="shared" si="1"/>
        <v>440279.46999999974</v>
      </c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</row>
    <row r="404" spans="1:26" ht="15.75" customHeight="1" x14ac:dyDescent="0.25">
      <c r="A404" s="111"/>
      <c r="B404" s="364"/>
      <c r="C404" s="111"/>
      <c r="D404" s="1"/>
      <c r="E404" s="157"/>
      <c r="F404" s="1">
        <f t="shared" si="1"/>
        <v>440279.46999999974</v>
      </c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</row>
    <row r="405" spans="1:26" ht="15.75" customHeight="1" x14ac:dyDescent="0.25">
      <c r="A405" s="111"/>
      <c r="B405" s="364"/>
      <c r="C405" s="111"/>
      <c r="D405" s="1"/>
      <c r="E405" s="157"/>
      <c r="F405" s="1">
        <f t="shared" si="1"/>
        <v>440279.46999999974</v>
      </c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</row>
    <row r="406" spans="1:26" ht="15.75" customHeight="1" x14ac:dyDescent="0.25">
      <c r="A406" s="121"/>
      <c r="B406" s="364"/>
      <c r="C406" s="111"/>
      <c r="D406" s="1"/>
      <c r="E406" s="1"/>
      <c r="F406" s="1">
        <f t="shared" si="1"/>
        <v>440279.46999999974</v>
      </c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</row>
    <row r="407" spans="1:26" ht="15.75" customHeight="1" x14ac:dyDescent="0.25">
      <c r="A407" s="117"/>
      <c r="B407" s="364"/>
      <c r="C407" s="111"/>
      <c r="D407" s="1"/>
      <c r="E407" s="1"/>
      <c r="F407" s="1">
        <f t="shared" si="1"/>
        <v>440279.46999999974</v>
      </c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</row>
    <row r="408" spans="1:26" ht="15.75" customHeight="1" x14ac:dyDescent="0.25">
      <c r="A408" s="111"/>
      <c r="B408" s="364"/>
      <c r="C408" s="111"/>
      <c r="D408" s="1"/>
      <c r="E408" s="1"/>
      <c r="F408" s="1">
        <f t="shared" si="1"/>
        <v>440279.46999999974</v>
      </c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</row>
    <row r="409" spans="1:26" ht="15.75" customHeight="1" x14ac:dyDescent="0.25">
      <c r="A409" s="111"/>
      <c r="B409" s="364"/>
      <c r="C409" s="111"/>
      <c r="D409" s="1"/>
      <c r="E409" s="1"/>
      <c r="F409" s="1">
        <f t="shared" si="1"/>
        <v>440279.46999999974</v>
      </c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</row>
    <row r="410" spans="1:26" ht="15.75" customHeight="1" x14ac:dyDescent="0.25">
      <c r="A410" s="121"/>
      <c r="B410" s="364"/>
      <c r="C410" s="111"/>
      <c r="D410" s="1"/>
      <c r="E410" s="1"/>
      <c r="F410" s="1">
        <f t="shared" si="1"/>
        <v>440279.46999999974</v>
      </c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</row>
    <row r="411" spans="1:26" ht="15.75" customHeight="1" x14ac:dyDescent="0.25">
      <c r="A411" s="117"/>
      <c r="B411" s="364"/>
      <c r="C411" s="111"/>
      <c r="D411" s="1"/>
      <c r="E411" s="1"/>
      <c r="F411" s="1">
        <f t="shared" si="1"/>
        <v>440279.46999999974</v>
      </c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</row>
    <row r="412" spans="1:26" ht="15.75" customHeight="1" x14ac:dyDescent="0.25">
      <c r="A412" s="117"/>
      <c r="B412" s="364"/>
      <c r="C412" s="111"/>
      <c r="D412" s="1"/>
      <c r="E412" s="1"/>
      <c r="F412" s="1">
        <f t="shared" si="1"/>
        <v>440279.46999999974</v>
      </c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</row>
    <row r="413" spans="1:26" ht="15.75" customHeight="1" x14ac:dyDescent="0.25">
      <c r="A413" s="111"/>
      <c r="B413" s="364"/>
      <c r="C413" s="111"/>
      <c r="D413" s="1"/>
      <c r="E413" s="1"/>
      <c r="F413" s="1">
        <f t="shared" si="1"/>
        <v>440279.46999999974</v>
      </c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</row>
    <row r="414" spans="1:26" ht="15.75" customHeight="1" x14ac:dyDescent="0.25">
      <c r="A414" s="111"/>
      <c r="B414" s="364"/>
      <c r="C414" s="111"/>
      <c r="D414" s="1"/>
      <c r="E414" s="1"/>
      <c r="F414" s="1">
        <f t="shared" si="1"/>
        <v>440279.46999999974</v>
      </c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</row>
    <row r="415" spans="1:26" ht="15.75" customHeight="1" x14ac:dyDescent="0.25">
      <c r="A415" s="111"/>
      <c r="B415" s="364"/>
      <c r="C415" s="111"/>
      <c r="D415" s="1"/>
      <c r="E415" s="1"/>
      <c r="F415" s="1">
        <f t="shared" si="1"/>
        <v>440279.46999999974</v>
      </c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</row>
    <row r="416" spans="1:26" ht="15.75" customHeight="1" x14ac:dyDescent="0.25">
      <c r="A416" s="111"/>
      <c r="B416" s="364"/>
      <c r="C416" s="111"/>
      <c r="D416" s="1"/>
      <c r="E416" s="1"/>
      <c r="F416" s="1">
        <f t="shared" si="1"/>
        <v>440279.46999999974</v>
      </c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</row>
    <row r="417" spans="1:26" ht="15.75" customHeight="1" x14ac:dyDescent="0.25">
      <c r="A417" s="111"/>
      <c r="B417" s="364"/>
      <c r="C417" s="111"/>
      <c r="D417" s="1"/>
      <c r="E417" s="1"/>
      <c r="F417" s="1">
        <f t="shared" si="1"/>
        <v>440279.46999999974</v>
      </c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</row>
    <row r="418" spans="1:26" ht="15.75" customHeight="1" x14ac:dyDescent="0.25">
      <c r="A418" s="111"/>
      <c r="B418" s="364"/>
      <c r="C418" s="111"/>
      <c r="D418" s="1"/>
      <c r="E418" s="1"/>
      <c r="F418" s="1">
        <f t="shared" si="1"/>
        <v>440279.46999999974</v>
      </c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</row>
    <row r="419" spans="1:26" ht="15.75" customHeight="1" x14ac:dyDescent="0.25">
      <c r="A419" s="111"/>
      <c r="B419" s="364"/>
      <c r="C419" s="111"/>
      <c r="D419" s="1"/>
      <c r="E419" s="1"/>
      <c r="F419" s="1">
        <f t="shared" si="1"/>
        <v>440279.46999999974</v>
      </c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</row>
    <row r="420" spans="1:26" ht="15.75" customHeight="1" x14ac:dyDescent="0.25">
      <c r="A420" s="111"/>
      <c r="B420" s="364"/>
      <c r="C420" s="111"/>
      <c r="D420" s="1"/>
      <c r="E420" s="1"/>
      <c r="F420" s="1">
        <f t="shared" si="1"/>
        <v>440279.46999999974</v>
      </c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</row>
    <row r="421" spans="1:26" ht="15.75" customHeight="1" x14ac:dyDescent="0.25">
      <c r="A421" s="111"/>
      <c r="B421" s="364"/>
      <c r="C421" s="111"/>
      <c r="D421" s="1"/>
      <c r="E421" s="1"/>
      <c r="F421" s="1">
        <f t="shared" si="1"/>
        <v>440279.46999999974</v>
      </c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</row>
    <row r="422" spans="1:26" ht="15.75" customHeight="1" x14ac:dyDescent="0.25">
      <c r="A422" s="111"/>
      <c r="B422" s="364"/>
      <c r="C422" s="111"/>
      <c r="D422" s="1"/>
      <c r="E422" s="1"/>
      <c r="F422" s="1">
        <f t="shared" si="1"/>
        <v>440279.46999999974</v>
      </c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</row>
    <row r="423" spans="1:26" ht="15.75" customHeight="1" x14ac:dyDescent="0.25">
      <c r="A423" s="111"/>
      <c r="B423" s="364"/>
      <c r="C423" s="111"/>
      <c r="D423" s="1"/>
      <c r="E423" s="1"/>
      <c r="F423" s="1">
        <f t="shared" si="1"/>
        <v>440279.46999999974</v>
      </c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</row>
    <row r="424" spans="1:26" ht="15.75" customHeight="1" x14ac:dyDescent="0.25">
      <c r="A424" s="111"/>
      <c r="B424" s="364"/>
      <c r="C424" s="111"/>
      <c r="D424" s="1"/>
      <c r="E424" s="1"/>
      <c r="F424" s="1">
        <f t="shared" si="1"/>
        <v>440279.46999999974</v>
      </c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</row>
    <row r="425" spans="1:26" ht="15.75" customHeight="1" x14ac:dyDescent="0.25">
      <c r="A425" s="111"/>
      <c r="B425" s="364"/>
      <c r="C425" s="111"/>
      <c r="D425" s="1"/>
      <c r="E425" s="1"/>
      <c r="F425" s="1">
        <f t="shared" si="1"/>
        <v>440279.46999999974</v>
      </c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</row>
    <row r="426" spans="1:26" ht="15.75" customHeight="1" x14ac:dyDescent="0.25">
      <c r="A426" s="111"/>
      <c r="B426" s="364"/>
      <c r="C426" s="111"/>
      <c r="D426" s="1"/>
      <c r="E426" s="1"/>
      <c r="F426" s="1">
        <f t="shared" si="1"/>
        <v>440279.46999999974</v>
      </c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</row>
    <row r="427" spans="1:26" ht="15.75" customHeight="1" x14ac:dyDescent="0.25">
      <c r="A427" s="111"/>
      <c r="B427" s="364"/>
      <c r="C427" s="111"/>
      <c r="D427" s="1"/>
      <c r="E427" s="1"/>
      <c r="F427" s="1">
        <f t="shared" si="1"/>
        <v>440279.46999999974</v>
      </c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</row>
    <row r="428" spans="1:26" ht="15.75" customHeight="1" x14ac:dyDescent="0.25">
      <c r="A428" s="111"/>
      <c r="B428" s="364"/>
      <c r="C428" s="111"/>
      <c r="D428" s="1"/>
      <c r="E428" s="1"/>
      <c r="F428" s="1">
        <f t="shared" si="1"/>
        <v>440279.46999999974</v>
      </c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</row>
    <row r="429" spans="1:26" ht="15.75" customHeight="1" x14ac:dyDescent="0.25">
      <c r="A429" s="111"/>
      <c r="B429" s="364"/>
      <c r="C429" s="111"/>
      <c r="D429" s="1"/>
      <c r="E429" s="1"/>
      <c r="F429" s="1">
        <f t="shared" si="1"/>
        <v>440279.46999999974</v>
      </c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</row>
    <row r="430" spans="1:26" ht="15.75" customHeight="1" x14ac:dyDescent="0.25">
      <c r="A430" s="111"/>
      <c r="B430" s="364"/>
      <c r="C430" s="111"/>
      <c r="D430" s="1"/>
      <c r="E430" s="1"/>
      <c r="F430" s="1">
        <f t="shared" si="1"/>
        <v>440279.46999999974</v>
      </c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</row>
    <row r="431" spans="1:26" ht="15.75" customHeight="1" x14ac:dyDescent="0.25">
      <c r="A431" s="111"/>
      <c r="B431" s="364"/>
      <c r="C431" s="111"/>
      <c r="D431" s="1"/>
      <c r="E431" s="1"/>
      <c r="F431" s="1">
        <f t="shared" si="1"/>
        <v>440279.46999999974</v>
      </c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</row>
    <row r="432" spans="1:26" ht="15.75" customHeight="1" x14ac:dyDescent="0.25">
      <c r="A432" s="111"/>
      <c r="B432" s="364"/>
      <c r="C432" s="111"/>
      <c r="D432" s="1"/>
      <c r="E432" s="1"/>
      <c r="F432" s="1">
        <f t="shared" si="1"/>
        <v>440279.46999999974</v>
      </c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</row>
    <row r="433" spans="1:26" ht="15.75" customHeight="1" x14ac:dyDescent="0.25">
      <c r="A433" s="111"/>
      <c r="B433" s="364"/>
      <c r="C433" s="111"/>
      <c r="D433" s="1"/>
      <c r="E433" s="1"/>
      <c r="F433" s="1">
        <f t="shared" si="1"/>
        <v>440279.46999999974</v>
      </c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</row>
    <row r="434" spans="1:26" ht="15.75" customHeight="1" x14ac:dyDescent="0.25">
      <c r="A434" s="111"/>
      <c r="B434" s="364"/>
      <c r="C434" s="111"/>
      <c r="D434" s="1"/>
      <c r="E434" s="1"/>
      <c r="F434" s="1">
        <f t="shared" si="1"/>
        <v>440279.46999999974</v>
      </c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</row>
    <row r="435" spans="1:26" ht="15.75" customHeight="1" x14ac:dyDescent="0.25">
      <c r="A435" s="111"/>
      <c r="B435" s="364"/>
      <c r="C435" s="111"/>
      <c r="D435" s="1"/>
      <c r="E435" s="1"/>
      <c r="F435" s="1">
        <f t="shared" si="1"/>
        <v>440279.46999999974</v>
      </c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</row>
    <row r="436" spans="1:26" ht="15.75" customHeight="1" x14ac:dyDescent="0.25">
      <c r="A436" s="111"/>
      <c r="B436" s="364"/>
      <c r="C436" s="111"/>
      <c r="D436" s="1"/>
      <c r="E436" s="1"/>
      <c r="F436" s="1">
        <f t="shared" si="1"/>
        <v>440279.46999999974</v>
      </c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</row>
    <row r="437" spans="1:26" ht="15.75" customHeight="1" x14ac:dyDescent="0.25">
      <c r="A437" s="111"/>
      <c r="B437" s="364"/>
      <c r="C437" s="146"/>
      <c r="D437" s="1"/>
      <c r="E437" s="1"/>
      <c r="F437" s="1">
        <f t="shared" si="1"/>
        <v>440279.46999999974</v>
      </c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</row>
    <row r="438" spans="1:26" ht="15.75" customHeight="1" x14ac:dyDescent="0.25">
      <c r="A438" s="111"/>
      <c r="B438" s="364"/>
      <c r="C438" s="146"/>
      <c r="D438" s="1"/>
      <c r="E438" s="1"/>
      <c r="F438" s="1">
        <f t="shared" si="1"/>
        <v>440279.46999999974</v>
      </c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</row>
    <row r="439" spans="1:26" ht="15.75" customHeight="1" x14ac:dyDescent="0.25">
      <c r="A439" s="111"/>
      <c r="B439" s="364"/>
      <c r="C439" s="146"/>
      <c r="D439" s="1"/>
      <c r="E439" s="1"/>
      <c r="F439" s="1">
        <f t="shared" si="1"/>
        <v>440279.46999999974</v>
      </c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</row>
    <row r="440" spans="1:26" ht="15.75" customHeight="1" x14ac:dyDescent="0.25">
      <c r="A440" s="111"/>
      <c r="B440" s="364"/>
      <c r="C440" s="146"/>
      <c r="D440" s="1"/>
      <c r="E440" s="1"/>
      <c r="F440" s="1">
        <f t="shared" si="1"/>
        <v>440279.46999999974</v>
      </c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</row>
    <row r="441" spans="1:26" ht="15.75" customHeight="1" x14ac:dyDescent="0.25">
      <c r="A441" s="111"/>
      <c r="B441" s="364"/>
      <c r="C441" s="146"/>
      <c r="D441" s="1"/>
      <c r="E441" s="1"/>
      <c r="F441" s="1">
        <f t="shared" si="1"/>
        <v>440279.46999999974</v>
      </c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</row>
    <row r="442" spans="1:26" ht="15.75" customHeight="1" x14ac:dyDescent="0.25">
      <c r="A442" s="111"/>
      <c r="B442" s="364"/>
      <c r="C442" s="146"/>
      <c r="D442" s="111"/>
      <c r="E442" s="1"/>
      <c r="F442" s="1">
        <f t="shared" si="1"/>
        <v>440279.46999999974</v>
      </c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</row>
    <row r="443" spans="1:26" ht="15.75" customHeight="1" x14ac:dyDescent="0.25">
      <c r="A443" s="111"/>
      <c r="B443" s="364"/>
      <c r="C443" s="146"/>
      <c r="D443" s="111"/>
      <c r="E443" s="1"/>
      <c r="F443" s="1">
        <f t="shared" si="1"/>
        <v>440279.46999999974</v>
      </c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</row>
    <row r="444" spans="1:26" ht="15.75" customHeight="1" x14ac:dyDescent="0.25">
      <c r="A444" s="111"/>
      <c r="B444" s="364"/>
      <c r="C444" s="146"/>
      <c r="D444" s="1"/>
      <c r="E444" s="1"/>
      <c r="F444" s="1">
        <f t="shared" si="1"/>
        <v>440279.46999999974</v>
      </c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</row>
    <row r="445" spans="1:26" ht="15.75" customHeight="1" x14ac:dyDescent="0.25">
      <c r="A445" s="111"/>
      <c r="B445" s="364"/>
      <c r="C445" s="146"/>
      <c r="D445" s="1"/>
      <c r="E445" s="1"/>
      <c r="F445" s="1">
        <f t="shared" si="1"/>
        <v>440279.46999999974</v>
      </c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</row>
    <row r="446" spans="1:26" ht="15.75" customHeight="1" x14ac:dyDescent="0.25">
      <c r="A446" s="111"/>
      <c r="B446" s="364"/>
      <c r="C446" s="146"/>
      <c r="D446" s="1"/>
      <c r="E446" s="1"/>
      <c r="F446" s="1">
        <f t="shared" si="1"/>
        <v>440279.46999999974</v>
      </c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</row>
    <row r="447" spans="1:26" ht="15.75" customHeight="1" x14ac:dyDescent="0.25">
      <c r="A447" s="111"/>
      <c r="B447" s="364"/>
      <c r="C447" s="146"/>
      <c r="D447" s="110"/>
      <c r="E447" s="1"/>
      <c r="F447" s="1">
        <f t="shared" si="1"/>
        <v>440279.46999999974</v>
      </c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</row>
    <row r="448" spans="1:26" ht="15.75" customHeight="1" x14ac:dyDescent="0.25">
      <c r="A448" s="111"/>
      <c r="B448" s="364"/>
      <c r="C448" s="146"/>
      <c r="D448" s="110"/>
      <c r="E448" s="1"/>
      <c r="F448" s="1">
        <f t="shared" si="1"/>
        <v>440279.46999999974</v>
      </c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</row>
    <row r="449" spans="1:26" ht="15.75" customHeight="1" x14ac:dyDescent="0.25">
      <c r="A449" s="111"/>
      <c r="B449" s="364"/>
      <c r="C449" s="146"/>
      <c r="D449" s="110"/>
      <c r="E449" s="1"/>
      <c r="F449" s="1">
        <f t="shared" si="1"/>
        <v>440279.46999999974</v>
      </c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</row>
    <row r="450" spans="1:26" ht="15.75" customHeight="1" x14ac:dyDescent="0.25">
      <c r="A450" s="111"/>
      <c r="B450" s="364"/>
      <c r="C450" s="111"/>
      <c r="D450" s="1"/>
      <c r="E450" s="1"/>
      <c r="F450" s="1">
        <f t="shared" si="1"/>
        <v>440279.46999999974</v>
      </c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</row>
    <row r="451" spans="1:26" ht="15.75" customHeight="1" x14ac:dyDescent="0.25">
      <c r="A451" s="111"/>
      <c r="B451" s="364"/>
      <c r="C451" s="111"/>
      <c r="D451" s="1"/>
      <c r="E451" s="1"/>
      <c r="F451" s="1">
        <f t="shared" si="1"/>
        <v>440279.46999999974</v>
      </c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</row>
    <row r="452" spans="1:26" ht="15.75" customHeight="1" x14ac:dyDescent="0.25">
      <c r="A452" s="111"/>
      <c r="B452" s="364"/>
      <c r="C452" s="111"/>
      <c r="D452" s="1"/>
      <c r="E452" s="1"/>
      <c r="F452" s="1">
        <f t="shared" si="1"/>
        <v>440279.46999999974</v>
      </c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</row>
    <row r="453" spans="1:26" ht="15.75" customHeight="1" x14ac:dyDescent="0.25">
      <c r="A453" s="111"/>
      <c r="B453" s="364"/>
      <c r="C453" s="111"/>
      <c r="D453" s="1"/>
      <c r="E453" s="1"/>
      <c r="F453" s="1">
        <f t="shared" si="1"/>
        <v>440279.46999999974</v>
      </c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</row>
    <row r="454" spans="1:26" ht="15.75" customHeight="1" x14ac:dyDescent="0.25">
      <c r="A454" s="111"/>
      <c r="B454" s="364"/>
      <c r="C454" s="111"/>
      <c r="D454" s="1"/>
      <c r="E454" s="1"/>
      <c r="F454" s="1">
        <f t="shared" si="1"/>
        <v>440279.46999999974</v>
      </c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</row>
    <row r="455" spans="1:26" ht="15.75" customHeight="1" x14ac:dyDescent="0.25">
      <c r="A455" s="111"/>
      <c r="B455" s="364"/>
      <c r="C455" s="111"/>
      <c r="D455" s="1"/>
      <c r="E455" s="1"/>
      <c r="F455" s="1">
        <f t="shared" si="1"/>
        <v>440279.46999999974</v>
      </c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</row>
    <row r="456" spans="1:26" ht="15.75" customHeight="1" x14ac:dyDescent="0.25">
      <c r="A456" s="111"/>
      <c r="B456" s="364"/>
      <c r="C456" s="111"/>
      <c r="D456" s="1"/>
      <c r="E456" s="1"/>
      <c r="F456" s="1">
        <f t="shared" si="1"/>
        <v>440279.46999999974</v>
      </c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</row>
    <row r="457" spans="1:26" ht="15.75" customHeight="1" x14ac:dyDescent="0.25">
      <c r="A457" s="111"/>
      <c r="B457" s="364"/>
      <c r="C457" s="111"/>
      <c r="D457" s="1"/>
      <c r="E457" s="1"/>
      <c r="F457" s="1">
        <f t="shared" si="1"/>
        <v>440279.46999999974</v>
      </c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</row>
    <row r="458" spans="1:26" ht="15.75" customHeight="1" x14ac:dyDescent="0.25">
      <c r="A458" s="111"/>
      <c r="B458" s="364"/>
      <c r="C458" s="111"/>
      <c r="D458" s="1"/>
      <c r="E458" s="1"/>
      <c r="F458" s="1">
        <f t="shared" si="1"/>
        <v>440279.46999999974</v>
      </c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</row>
    <row r="459" spans="1:26" ht="15.75" customHeight="1" x14ac:dyDescent="0.25">
      <c r="A459" s="111"/>
      <c r="B459" s="364"/>
      <c r="C459" s="111"/>
      <c r="D459" s="1"/>
      <c r="E459" s="1"/>
      <c r="F459" s="1">
        <f t="shared" si="1"/>
        <v>440279.46999999974</v>
      </c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</row>
    <row r="460" spans="1:26" ht="15.75" customHeight="1" x14ac:dyDescent="0.25">
      <c r="A460" s="111"/>
      <c r="B460" s="364"/>
      <c r="C460" s="111"/>
      <c r="D460" s="1"/>
      <c r="E460" s="1"/>
      <c r="F460" s="1">
        <f t="shared" si="1"/>
        <v>440279.46999999974</v>
      </c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</row>
    <row r="461" spans="1:26" ht="15.75" customHeight="1" x14ac:dyDescent="0.25">
      <c r="A461" s="111"/>
      <c r="B461" s="364"/>
      <c r="C461" s="111"/>
      <c r="D461" s="1"/>
      <c r="E461" s="1"/>
      <c r="F461" s="1">
        <f t="shared" si="1"/>
        <v>440279.46999999974</v>
      </c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</row>
    <row r="462" spans="1:26" ht="15.75" customHeight="1" x14ac:dyDescent="0.25">
      <c r="A462" s="111"/>
      <c r="B462" s="364"/>
      <c r="C462" s="111"/>
      <c r="D462" s="1"/>
      <c r="E462" s="1"/>
      <c r="F462" s="1">
        <f t="shared" si="1"/>
        <v>440279.46999999974</v>
      </c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</row>
    <row r="463" spans="1:26" ht="15.75" customHeight="1" x14ac:dyDescent="0.25">
      <c r="A463" s="111"/>
      <c r="B463" s="364"/>
      <c r="C463" s="111"/>
      <c r="D463" s="1"/>
      <c r="E463" s="1"/>
      <c r="F463" s="1">
        <f t="shared" si="1"/>
        <v>440279.46999999974</v>
      </c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</row>
    <row r="464" spans="1:26" ht="15.75" customHeight="1" x14ac:dyDescent="0.25">
      <c r="A464" s="111"/>
      <c r="B464" s="364"/>
      <c r="C464" s="111"/>
      <c r="D464" s="1"/>
      <c r="E464" s="1"/>
      <c r="F464" s="1">
        <f t="shared" si="1"/>
        <v>440279.46999999974</v>
      </c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</row>
    <row r="465" spans="1:26" ht="15.75" customHeight="1" x14ac:dyDescent="0.25">
      <c r="A465" s="111"/>
      <c r="B465" s="364"/>
      <c r="C465" s="111"/>
      <c r="D465" s="1"/>
      <c r="E465" s="1"/>
      <c r="F465" s="1">
        <f t="shared" si="1"/>
        <v>440279.46999999974</v>
      </c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</row>
    <row r="466" spans="1:26" ht="15.75" customHeight="1" x14ac:dyDescent="0.25">
      <c r="A466" s="111"/>
      <c r="B466" s="364"/>
      <c r="C466" s="111"/>
      <c r="D466" s="1"/>
      <c r="E466" s="1"/>
      <c r="F466" s="1">
        <f t="shared" si="1"/>
        <v>440279.46999999974</v>
      </c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</row>
    <row r="467" spans="1:26" ht="15.75" customHeight="1" x14ac:dyDescent="0.25">
      <c r="A467" s="111"/>
      <c r="B467" s="364"/>
      <c r="C467" s="111"/>
      <c r="D467" s="1"/>
      <c r="E467" s="1"/>
      <c r="F467" s="1">
        <f t="shared" si="1"/>
        <v>440279.46999999974</v>
      </c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</row>
    <row r="468" spans="1:26" ht="15.75" customHeight="1" x14ac:dyDescent="0.25">
      <c r="A468" s="111"/>
      <c r="B468" s="364"/>
      <c r="C468" s="111"/>
      <c r="D468" s="1"/>
      <c r="E468" s="1"/>
      <c r="F468" s="1">
        <f t="shared" si="1"/>
        <v>440279.46999999974</v>
      </c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</row>
    <row r="469" spans="1:26" ht="15.75" customHeight="1" x14ac:dyDescent="0.25">
      <c r="A469" s="111"/>
      <c r="B469" s="364"/>
      <c r="C469" s="111"/>
      <c r="D469" s="1"/>
      <c r="E469" s="1"/>
      <c r="F469" s="1">
        <f t="shared" si="1"/>
        <v>440279.46999999974</v>
      </c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</row>
    <row r="470" spans="1:26" ht="15.75" customHeight="1" x14ac:dyDescent="0.25">
      <c r="A470" s="111"/>
      <c r="B470" s="364"/>
      <c r="C470" s="111"/>
      <c r="D470" s="1"/>
      <c r="E470" s="1"/>
      <c r="F470" s="1">
        <f t="shared" si="1"/>
        <v>440279.46999999974</v>
      </c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</row>
    <row r="471" spans="1:26" ht="15.75" customHeight="1" x14ac:dyDescent="0.25">
      <c r="A471" s="111"/>
      <c r="B471" s="364"/>
      <c r="C471" s="111"/>
      <c r="D471" s="1"/>
      <c r="E471" s="1"/>
      <c r="F471" s="1">
        <f t="shared" si="1"/>
        <v>440279.46999999974</v>
      </c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</row>
    <row r="472" spans="1:26" ht="15.75" customHeight="1" x14ac:dyDescent="0.25">
      <c r="A472" s="111"/>
      <c r="B472" s="364"/>
      <c r="C472" s="111"/>
      <c r="D472" s="1"/>
      <c r="E472" s="1"/>
      <c r="F472" s="1">
        <f t="shared" si="1"/>
        <v>440279.46999999974</v>
      </c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</row>
    <row r="473" spans="1:26" ht="15.75" customHeight="1" x14ac:dyDescent="0.25">
      <c r="A473" s="111"/>
      <c r="B473" s="364"/>
      <c r="C473" s="111"/>
      <c r="D473" s="1"/>
      <c r="E473" s="1"/>
      <c r="F473" s="1">
        <f t="shared" si="1"/>
        <v>440279.46999999974</v>
      </c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</row>
    <row r="474" spans="1:26" ht="15.75" customHeight="1" x14ac:dyDescent="0.25">
      <c r="A474" s="111"/>
      <c r="B474" s="364"/>
      <c r="C474" s="111"/>
      <c r="D474" s="1"/>
      <c r="E474" s="1"/>
      <c r="F474" s="1">
        <f t="shared" si="1"/>
        <v>440279.46999999974</v>
      </c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</row>
    <row r="475" spans="1:26" ht="15.75" customHeight="1" x14ac:dyDescent="0.25">
      <c r="A475" s="111"/>
      <c r="B475" s="364"/>
      <c r="C475" s="111"/>
      <c r="D475" s="1"/>
      <c r="E475" s="1"/>
      <c r="F475" s="1">
        <f t="shared" si="1"/>
        <v>440279.46999999974</v>
      </c>
      <c r="G475" s="157"/>
      <c r="H475" s="157"/>
      <c r="I475" s="157"/>
      <c r="J475" s="157"/>
      <c r="K475" s="157"/>
      <c r="L475" s="157"/>
      <c r="M475" s="157"/>
      <c r="N475" s="157"/>
      <c r="O475" s="157"/>
      <c r="P475" s="157"/>
      <c r="Q475" s="157"/>
      <c r="R475" s="157"/>
      <c r="S475" s="157"/>
      <c r="T475" s="157"/>
      <c r="U475" s="157"/>
      <c r="V475" s="157"/>
      <c r="W475" s="157"/>
      <c r="X475" s="157"/>
      <c r="Y475" s="157"/>
      <c r="Z475" s="157"/>
    </row>
    <row r="476" spans="1:26" ht="15.75" customHeight="1" x14ac:dyDescent="0.25">
      <c r="A476" s="111"/>
      <c r="B476" s="364"/>
      <c r="C476" s="111"/>
      <c r="D476" s="1"/>
      <c r="E476" s="1"/>
      <c r="F476" s="1">
        <f t="shared" si="1"/>
        <v>440279.46999999974</v>
      </c>
      <c r="G476" s="157"/>
      <c r="H476" s="157"/>
      <c r="I476" s="157"/>
      <c r="J476" s="157"/>
      <c r="K476" s="157"/>
      <c r="L476" s="157"/>
      <c r="M476" s="157"/>
      <c r="N476" s="157"/>
      <c r="O476" s="157"/>
      <c r="P476" s="157"/>
      <c r="Q476" s="157"/>
      <c r="R476" s="157"/>
      <c r="S476" s="157"/>
      <c r="T476" s="157"/>
      <c r="U476" s="157"/>
      <c r="V476" s="157"/>
      <c r="W476" s="157"/>
      <c r="X476" s="157"/>
      <c r="Y476" s="157"/>
      <c r="Z476" s="157"/>
    </row>
    <row r="477" spans="1:26" ht="15.75" customHeight="1" x14ac:dyDescent="0.25">
      <c r="A477" s="111"/>
      <c r="B477" s="364"/>
      <c r="C477" s="111"/>
      <c r="D477" s="1"/>
      <c r="E477" s="1"/>
      <c r="F477" s="1">
        <f t="shared" si="1"/>
        <v>440279.46999999974</v>
      </c>
      <c r="G477" s="157"/>
      <c r="H477" s="157"/>
      <c r="I477" s="157"/>
      <c r="J477" s="157"/>
      <c r="K477" s="157"/>
      <c r="L477" s="157"/>
      <c r="M477" s="157"/>
      <c r="N477" s="157"/>
      <c r="O477" s="157"/>
      <c r="P477" s="157"/>
      <c r="Q477" s="157"/>
      <c r="R477" s="157"/>
      <c r="S477" s="157"/>
      <c r="T477" s="157"/>
      <c r="U477" s="157"/>
      <c r="V477" s="157"/>
      <c r="W477" s="157"/>
      <c r="X477" s="157"/>
      <c r="Y477" s="157"/>
      <c r="Z477" s="157"/>
    </row>
    <row r="478" spans="1:26" ht="15.75" customHeight="1" x14ac:dyDescent="0.25">
      <c r="A478" s="111"/>
      <c r="B478" s="364"/>
      <c r="C478" s="111"/>
      <c r="D478" s="1"/>
      <c r="E478" s="1"/>
      <c r="F478" s="1">
        <f t="shared" si="1"/>
        <v>440279.46999999974</v>
      </c>
      <c r="G478" s="157"/>
      <c r="H478" s="157"/>
      <c r="I478" s="157"/>
      <c r="J478" s="157"/>
      <c r="K478" s="157"/>
      <c r="L478" s="157"/>
      <c r="M478" s="157"/>
      <c r="N478" s="157"/>
      <c r="O478" s="157"/>
      <c r="P478" s="157"/>
      <c r="Q478" s="157"/>
      <c r="R478" s="157"/>
      <c r="S478" s="157"/>
      <c r="T478" s="157"/>
      <c r="U478" s="157"/>
      <c r="V478" s="157"/>
      <c r="W478" s="157"/>
      <c r="X478" s="157"/>
      <c r="Y478" s="157"/>
      <c r="Z478" s="157"/>
    </row>
    <row r="479" spans="1:26" ht="15.75" customHeight="1" x14ac:dyDescent="0.25">
      <c r="A479" s="111"/>
      <c r="B479" s="364"/>
      <c r="C479" s="111"/>
      <c r="D479" s="1"/>
      <c r="E479" s="1"/>
      <c r="F479" s="1">
        <f t="shared" si="1"/>
        <v>440279.46999999974</v>
      </c>
      <c r="G479" s="157"/>
      <c r="H479" s="157"/>
      <c r="I479" s="157"/>
      <c r="J479" s="157"/>
      <c r="K479" s="157"/>
      <c r="L479" s="157"/>
      <c r="M479" s="157"/>
      <c r="N479" s="157"/>
      <c r="O479" s="157"/>
      <c r="P479" s="157"/>
      <c r="Q479" s="157"/>
      <c r="R479" s="157"/>
      <c r="S479" s="157"/>
      <c r="T479" s="157"/>
      <c r="U479" s="157"/>
      <c r="V479" s="157"/>
      <c r="W479" s="157"/>
      <c r="X479" s="157"/>
      <c r="Y479" s="157"/>
      <c r="Z479" s="157"/>
    </row>
    <row r="480" spans="1:26" ht="15.75" customHeight="1" x14ac:dyDescent="0.25">
      <c r="A480" s="111"/>
      <c r="B480" s="364"/>
      <c r="C480" s="111"/>
      <c r="D480" s="1"/>
      <c r="E480" s="1"/>
      <c r="F480" s="1">
        <f t="shared" si="1"/>
        <v>440279.46999999974</v>
      </c>
      <c r="G480" s="157"/>
      <c r="H480" s="157"/>
      <c r="I480" s="157"/>
      <c r="J480" s="157"/>
      <c r="K480" s="157"/>
      <c r="L480" s="157"/>
      <c r="M480" s="157"/>
      <c r="N480" s="157"/>
      <c r="O480" s="157"/>
      <c r="P480" s="157"/>
      <c r="Q480" s="157"/>
      <c r="R480" s="157"/>
      <c r="S480" s="157"/>
      <c r="T480" s="157"/>
      <c r="U480" s="157"/>
      <c r="V480" s="157"/>
      <c r="W480" s="157"/>
      <c r="X480" s="157"/>
      <c r="Y480" s="157"/>
      <c r="Z480" s="157"/>
    </row>
    <row r="481" spans="1:26" ht="15.75" customHeight="1" x14ac:dyDescent="0.25">
      <c r="A481" s="111"/>
      <c r="B481" s="364"/>
      <c r="C481" s="111"/>
      <c r="D481" s="1"/>
      <c r="E481" s="1"/>
      <c r="F481" s="1">
        <f t="shared" si="1"/>
        <v>440279.46999999974</v>
      </c>
      <c r="G481" s="157"/>
      <c r="H481" s="157"/>
      <c r="I481" s="157"/>
      <c r="J481" s="157"/>
      <c r="K481" s="157"/>
      <c r="L481" s="157"/>
      <c r="M481" s="157"/>
      <c r="N481" s="157"/>
      <c r="O481" s="157"/>
      <c r="P481" s="157"/>
      <c r="Q481" s="157"/>
      <c r="R481" s="157"/>
      <c r="S481" s="157"/>
      <c r="T481" s="157"/>
      <c r="U481" s="157"/>
      <c r="V481" s="157"/>
      <c r="W481" s="157"/>
      <c r="X481" s="157"/>
      <c r="Y481" s="157"/>
      <c r="Z481" s="157"/>
    </row>
    <row r="482" spans="1:26" ht="15.75" customHeight="1" x14ac:dyDescent="0.25">
      <c r="A482" s="111"/>
      <c r="B482" s="364"/>
      <c r="C482" s="111"/>
      <c r="D482" s="1"/>
      <c r="E482" s="1"/>
      <c r="F482" s="1">
        <f t="shared" si="1"/>
        <v>440279.46999999974</v>
      </c>
      <c r="G482" s="157"/>
      <c r="H482" s="157"/>
      <c r="I482" s="157"/>
      <c r="J482" s="157"/>
      <c r="K482" s="157"/>
      <c r="L482" s="157"/>
      <c r="M482" s="157"/>
      <c r="N482" s="157"/>
      <c r="O482" s="157"/>
      <c r="P482" s="157"/>
      <c r="Q482" s="157"/>
      <c r="R482" s="157"/>
      <c r="S482" s="157"/>
      <c r="T482" s="157"/>
      <c r="U482" s="157"/>
      <c r="V482" s="157"/>
      <c r="W482" s="157"/>
      <c r="X482" s="157"/>
      <c r="Y482" s="157"/>
      <c r="Z482" s="157"/>
    </row>
    <row r="483" spans="1:26" ht="15.75" customHeight="1" x14ac:dyDescent="0.25">
      <c r="A483" s="111"/>
      <c r="B483" s="364"/>
      <c r="C483" s="111"/>
      <c r="D483" s="1"/>
      <c r="E483" s="1"/>
      <c r="F483" s="1">
        <f t="shared" si="1"/>
        <v>440279.46999999974</v>
      </c>
      <c r="G483" s="157"/>
      <c r="H483" s="157"/>
      <c r="I483" s="157"/>
      <c r="J483" s="157"/>
      <c r="K483" s="157"/>
      <c r="L483" s="157"/>
      <c r="M483" s="157"/>
      <c r="N483" s="157"/>
      <c r="O483" s="157"/>
      <c r="P483" s="157"/>
      <c r="Q483" s="157"/>
      <c r="R483" s="157"/>
      <c r="S483" s="157"/>
      <c r="T483" s="157"/>
      <c r="U483" s="157"/>
      <c r="V483" s="157"/>
      <c r="W483" s="157"/>
      <c r="X483" s="157"/>
      <c r="Y483" s="157"/>
      <c r="Z483" s="157"/>
    </row>
    <row r="484" spans="1:26" ht="15.75" customHeight="1" x14ac:dyDescent="0.25">
      <c r="A484" s="111"/>
      <c r="B484" s="364"/>
      <c r="C484" s="111"/>
      <c r="D484" s="1"/>
      <c r="E484" s="1"/>
      <c r="F484" s="1">
        <f t="shared" si="1"/>
        <v>440279.46999999974</v>
      </c>
      <c r="G484" s="157"/>
      <c r="H484" s="157"/>
      <c r="I484" s="157"/>
      <c r="J484" s="157"/>
      <c r="K484" s="157"/>
      <c r="L484" s="157"/>
      <c r="M484" s="157"/>
      <c r="N484" s="157"/>
      <c r="O484" s="157"/>
      <c r="P484" s="157"/>
      <c r="Q484" s="157"/>
      <c r="R484" s="157"/>
      <c r="S484" s="157"/>
      <c r="T484" s="157"/>
      <c r="U484" s="157"/>
      <c r="V484" s="157"/>
      <c r="W484" s="157"/>
      <c r="X484" s="157"/>
      <c r="Y484" s="157"/>
      <c r="Z484" s="157"/>
    </row>
    <row r="485" spans="1:26" ht="15.75" customHeight="1" x14ac:dyDescent="0.25">
      <c r="A485" s="111"/>
      <c r="B485" s="364"/>
      <c r="C485" s="111"/>
      <c r="D485" s="1"/>
      <c r="E485" s="1"/>
      <c r="F485" s="1">
        <f t="shared" si="1"/>
        <v>440279.46999999974</v>
      </c>
      <c r="G485" s="157"/>
      <c r="H485" s="157"/>
      <c r="I485" s="157"/>
      <c r="J485" s="157"/>
      <c r="K485" s="157"/>
      <c r="L485" s="157"/>
      <c r="M485" s="157"/>
      <c r="N485" s="157"/>
      <c r="O485" s="157"/>
      <c r="P485" s="157"/>
      <c r="Q485" s="157"/>
      <c r="R485" s="157"/>
      <c r="S485" s="157"/>
      <c r="T485" s="157"/>
      <c r="U485" s="157"/>
      <c r="V485" s="157"/>
      <c r="W485" s="157"/>
      <c r="X485" s="157"/>
      <c r="Y485" s="157"/>
      <c r="Z485" s="157"/>
    </row>
    <row r="486" spans="1:26" ht="15.75" customHeight="1" x14ac:dyDescent="0.25">
      <c r="A486" s="111"/>
      <c r="B486" s="364"/>
      <c r="C486" s="111"/>
      <c r="D486" s="1"/>
      <c r="E486" s="1"/>
      <c r="F486" s="1">
        <f t="shared" si="1"/>
        <v>440279.46999999974</v>
      </c>
      <c r="G486" s="157"/>
      <c r="H486" s="157"/>
      <c r="I486" s="157"/>
      <c r="J486" s="157"/>
      <c r="K486" s="157"/>
      <c r="L486" s="157"/>
      <c r="M486" s="157"/>
      <c r="N486" s="157"/>
      <c r="O486" s="157"/>
      <c r="P486" s="157"/>
      <c r="Q486" s="157"/>
      <c r="R486" s="157"/>
      <c r="S486" s="157"/>
      <c r="T486" s="157"/>
      <c r="U486" s="157"/>
      <c r="V486" s="157"/>
      <c r="W486" s="157"/>
      <c r="X486" s="157"/>
      <c r="Y486" s="157"/>
      <c r="Z486" s="157"/>
    </row>
    <row r="487" spans="1:26" ht="15.75" customHeight="1" x14ac:dyDescent="0.25">
      <c r="A487" s="111"/>
      <c r="B487" s="364"/>
      <c r="C487" s="111"/>
      <c r="D487" s="1"/>
      <c r="E487" s="1"/>
      <c r="F487" s="1">
        <f t="shared" si="1"/>
        <v>440279.46999999974</v>
      </c>
      <c r="G487" s="157"/>
      <c r="H487" s="157"/>
      <c r="I487" s="157"/>
      <c r="J487" s="157"/>
      <c r="K487" s="157"/>
      <c r="L487" s="157"/>
      <c r="M487" s="157"/>
      <c r="N487" s="157"/>
      <c r="O487" s="157"/>
      <c r="P487" s="157"/>
      <c r="Q487" s="157"/>
      <c r="R487" s="157"/>
      <c r="S487" s="157"/>
      <c r="T487" s="157"/>
      <c r="U487" s="157"/>
      <c r="V487" s="157"/>
      <c r="W487" s="157"/>
      <c r="X487" s="157"/>
      <c r="Y487" s="157"/>
      <c r="Z487" s="157"/>
    </row>
    <row r="488" spans="1:26" ht="15.75" customHeight="1" x14ac:dyDescent="0.25">
      <c r="A488" s="111"/>
      <c r="B488" s="364"/>
      <c r="C488" s="111"/>
      <c r="D488" s="1"/>
      <c r="E488" s="1"/>
      <c r="F488" s="1">
        <f t="shared" si="1"/>
        <v>440279.46999999974</v>
      </c>
      <c r="G488" s="157"/>
      <c r="H488" s="157"/>
      <c r="I488" s="157"/>
      <c r="J488" s="157"/>
      <c r="K488" s="157"/>
      <c r="L488" s="157"/>
      <c r="M488" s="157"/>
      <c r="N488" s="157"/>
      <c r="O488" s="157"/>
      <c r="P488" s="157"/>
      <c r="Q488" s="157"/>
      <c r="R488" s="157"/>
      <c r="S488" s="157"/>
      <c r="T488" s="157"/>
      <c r="U488" s="157"/>
      <c r="V488" s="157"/>
      <c r="W488" s="157"/>
      <c r="X488" s="157"/>
      <c r="Y488" s="157"/>
      <c r="Z488" s="157"/>
    </row>
    <row r="489" spans="1:26" ht="15.75" customHeight="1" x14ac:dyDescent="0.25">
      <c r="A489" s="111"/>
      <c r="B489" s="364"/>
      <c r="C489" s="111"/>
      <c r="D489" s="1"/>
      <c r="E489" s="1"/>
      <c r="F489" s="1">
        <f t="shared" si="1"/>
        <v>440279.46999999974</v>
      </c>
      <c r="G489" s="157"/>
      <c r="H489" s="157"/>
      <c r="I489" s="157"/>
      <c r="J489" s="157"/>
      <c r="K489" s="157"/>
      <c r="L489" s="157"/>
      <c r="M489" s="157"/>
      <c r="N489" s="157"/>
      <c r="O489" s="157"/>
      <c r="P489" s="157"/>
      <c r="Q489" s="157"/>
      <c r="R489" s="157"/>
      <c r="S489" s="157"/>
      <c r="T489" s="157"/>
      <c r="U489" s="157"/>
      <c r="V489" s="157"/>
      <c r="W489" s="157"/>
      <c r="X489" s="157"/>
      <c r="Y489" s="157"/>
      <c r="Z489" s="157"/>
    </row>
    <row r="490" spans="1:26" ht="15.75" customHeight="1" x14ac:dyDescent="0.25">
      <c r="A490" s="111"/>
      <c r="B490" s="364"/>
      <c r="C490" s="111"/>
      <c r="D490" s="1"/>
      <c r="E490" s="1"/>
      <c r="F490" s="1">
        <f t="shared" si="1"/>
        <v>440279.46999999974</v>
      </c>
      <c r="G490" s="157"/>
      <c r="H490" s="157"/>
      <c r="I490" s="157"/>
      <c r="J490" s="157"/>
      <c r="K490" s="157"/>
      <c r="L490" s="157"/>
      <c r="M490" s="157"/>
      <c r="N490" s="157"/>
      <c r="O490" s="157"/>
      <c r="P490" s="157"/>
      <c r="Q490" s="157"/>
      <c r="R490" s="157"/>
      <c r="S490" s="157"/>
      <c r="T490" s="157"/>
      <c r="U490" s="157"/>
      <c r="V490" s="157"/>
      <c r="W490" s="157"/>
      <c r="X490" s="157"/>
      <c r="Y490" s="157"/>
      <c r="Z490" s="157"/>
    </row>
    <row r="491" spans="1:26" ht="15.75" customHeight="1" x14ac:dyDescent="0.25">
      <c r="A491" s="111"/>
      <c r="B491" s="364"/>
      <c r="C491" s="111"/>
      <c r="D491" s="1"/>
      <c r="E491" s="1"/>
      <c r="F491" s="1">
        <f t="shared" si="1"/>
        <v>440279.46999999974</v>
      </c>
      <c r="G491" s="157"/>
      <c r="H491" s="157"/>
      <c r="I491" s="157"/>
      <c r="J491" s="157"/>
      <c r="K491" s="157"/>
      <c r="L491" s="157"/>
      <c r="M491" s="157"/>
      <c r="N491" s="157"/>
      <c r="O491" s="157"/>
      <c r="P491" s="157"/>
      <c r="Q491" s="157"/>
      <c r="R491" s="157"/>
      <c r="S491" s="157"/>
      <c r="T491" s="157"/>
      <c r="U491" s="157"/>
      <c r="V491" s="157"/>
      <c r="W491" s="157"/>
      <c r="X491" s="157"/>
      <c r="Y491" s="157"/>
      <c r="Z491" s="157"/>
    </row>
    <row r="492" spans="1:26" ht="15.75" customHeight="1" x14ac:dyDescent="0.25">
      <c r="A492" s="111"/>
      <c r="B492" s="364"/>
      <c r="C492" s="111"/>
      <c r="D492" s="1"/>
      <c r="E492" s="1"/>
      <c r="F492" s="1">
        <f t="shared" si="1"/>
        <v>440279.46999999974</v>
      </c>
      <c r="G492" s="157"/>
      <c r="H492" s="157"/>
      <c r="I492" s="157"/>
      <c r="J492" s="157"/>
      <c r="K492" s="157"/>
      <c r="L492" s="157"/>
      <c r="M492" s="157"/>
      <c r="N492" s="157"/>
      <c r="O492" s="157"/>
      <c r="P492" s="157"/>
      <c r="Q492" s="157"/>
      <c r="R492" s="157"/>
      <c r="S492" s="157"/>
      <c r="T492" s="157"/>
      <c r="U492" s="157"/>
      <c r="V492" s="157"/>
      <c r="W492" s="157"/>
      <c r="X492" s="157"/>
      <c r="Y492" s="157"/>
      <c r="Z492" s="157"/>
    </row>
    <row r="493" spans="1:26" ht="15.75" customHeight="1" x14ac:dyDescent="0.25">
      <c r="A493" s="111"/>
      <c r="B493" s="364"/>
      <c r="C493" s="146"/>
      <c r="D493" s="1"/>
      <c r="E493" s="1"/>
      <c r="F493" s="1">
        <f t="shared" si="1"/>
        <v>440279.46999999974</v>
      </c>
      <c r="G493" s="157"/>
      <c r="H493" s="157"/>
      <c r="I493" s="157"/>
      <c r="J493" s="157"/>
      <c r="K493" s="157"/>
      <c r="L493" s="157"/>
      <c r="M493" s="157"/>
      <c r="N493" s="157"/>
      <c r="O493" s="157"/>
      <c r="P493" s="157"/>
      <c r="Q493" s="157"/>
      <c r="R493" s="157"/>
      <c r="S493" s="157"/>
      <c r="T493" s="157"/>
      <c r="U493" s="157"/>
      <c r="V493" s="157"/>
      <c r="W493" s="157"/>
      <c r="X493" s="157"/>
      <c r="Y493" s="157"/>
      <c r="Z493" s="157"/>
    </row>
    <row r="494" spans="1:26" ht="15.75" customHeight="1" x14ac:dyDescent="0.25">
      <c r="A494" s="111"/>
      <c r="B494" s="364"/>
      <c r="C494" s="146"/>
      <c r="D494" s="1"/>
      <c r="E494" s="1"/>
      <c r="F494" s="1">
        <f t="shared" si="1"/>
        <v>440279.46999999974</v>
      </c>
      <c r="G494" s="157"/>
      <c r="H494" s="157"/>
      <c r="I494" s="157"/>
      <c r="J494" s="157"/>
      <c r="K494" s="157"/>
      <c r="L494" s="157"/>
      <c r="M494" s="157"/>
      <c r="N494" s="157"/>
      <c r="O494" s="157"/>
      <c r="P494" s="157"/>
      <c r="Q494" s="157"/>
      <c r="R494" s="157"/>
      <c r="S494" s="157"/>
      <c r="T494" s="157"/>
      <c r="U494" s="157"/>
      <c r="V494" s="157"/>
      <c r="W494" s="157"/>
      <c r="X494" s="157"/>
      <c r="Y494" s="157"/>
      <c r="Z494" s="157"/>
    </row>
    <row r="495" spans="1:26" ht="15.75" customHeight="1" x14ac:dyDescent="0.25">
      <c r="A495" s="111"/>
      <c r="B495" s="364"/>
      <c r="C495" s="146"/>
      <c r="D495" s="1"/>
      <c r="E495" s="1"/>
      <c r="F495" s="1">
        <f t="shared" si="1"/>
        <v>440279.46999999974</v>
      </c>
      <c r="G495" s="157"/>
      <c r="H495" s="157"/>
      <c r="I495" s="157"/>
      <c r="J495" s="157"/>
      <c r="K495" s="157"/>
      <c r="L495" s="157"/>
      <c r="M495" s="157"/>
      <c r="N495" s="157"/>
      <c r="O495" s="157"/>
      <c r="P495" s="157"/>
      <c r="Q495" s="157"/>
      <c r="R495" s="157"/>
      <c r="S495" s="157"/>
      <c r="T495" s="157"/>
      <c r="U495" s="157"/>
      <c r="V495" s="157"/>
      <c r="W495" s="157"/>
      <c r="X495" s="157"/>
      <c r="Y495" s="157"/>
      <c r="Z495" s="157"/>
    </row>
    <row r="496" spans="1:26" ht="15.75" customHeight="1" x14ac:dyDescent="0.25">
      <c r="A496" s="111"/>
      <c r="B496" s="364"/>
      <c r="C496" s="146"/>
      <c r="D496" s="1"/>
      <c r="E496" s="1"/>
      <c r="F496" s="1">
        <f t="shared" si="1"/>
        <v>440279.46999999974</v>
      </c>
      <c r="G496" s="157"/>
      <c r="H496" s="157"/>
      <c r="I496" s="157"/>
      <c r="J496" s="157"/>
      <c r="K496" s="157"/>
      <c r="L496" s="157"/>
      <c r="M496" s="157"/>
      <c r="N496" s="157"/>
      <c r="O496" s="157"/>
      <c r="P496" s="157"/>
      <c r="Q496" s="157"/>
      <c r="R496" s="157"/>
      <c r="S496" s="157"/>
      <c r="T496" s="157"/>
      <c r="U496" s="157"/>
      <c r="V496" s="157"/>
      <c r="W496" s="157"/>
      <c r="X496" s="157"/>
      <c r="Y496" s="157"/>
      <c r="Z496" s="157"/>
    </row>
    <row r="497" spans="1:26" ht="15.75" customHeight="1" x14ac:dyDescent="0.25">
      <c r="A497" s="111"/>
      <c r="B497" s="364"/>
      <c r="C497" s="146"/>
      <c r="D497" s="1"/>
      <c r="E497" s="1"/>
      <c r="F497" s="1">
        <f t="shared" si="1"/>
        <v>440279.46999999974</v>
      </c>
      <c r="G497" s="157"/>
      <c r="H497" s="157"/>
      <c r="I497" s="157"/>
      <c r="J497" s="157"/>
      <c r="K497" s="157"/>
      <c r="L497" s="157"/>
      <c r="M497" s="157"/>
      <c r="N497" s="157"/>
      <c r="O497" s="157"/>
      <c r="P497" s="157"/>
      <c r="Q497" s="157"/>
      <c r="R497" s="157"/>
      <c r="S497" s="157"/>
      <c r="T497" s="157"/>
      <c r="U497" s="157"/>
      <c r="V497" s="157"/>
      <c r="W497" s="157"/>
      <c r="X497" s="157"/>
      <c r="Y497" s="157"/>
      <c r="Z497" s="157"/>
    </row>
    <row r="498" spans="1:26" ht="15.75" customHeight="1" x14ac:dyDescent="0.25">
      <c r="A498" s="111"/>
      <c r="B498" s="364"/>
      <c r="C498" s="146"/>
      <c r="D498" s="111"/>
      <c r="E498" s="1"/>
      <c r="F498" s="1">
        <f t="shared" si="1"/>
        <v>440279.46999999974</v>
      </c>
      <c r="G498" s="157"/>
      <c r="H498" s="157"/>
      <c r="I498" s="157"/>
      <c r="J498" s="157"/>
      <c r="K498" s="157"/>
      <c r="L498" s="157"/>
      <c r="M498" s="157"/>
      <c r="N498" s="157"/>
      <c r="O498" s="157"/>
      <c r="P498" s="157"/>
      <c r="Q498" s="157"/>
      <c r="R498" s="157"/>
      <c r="S498" s="157"/>
      <c r="T498" s="157"/>
      <c r="U498" s="157"/>
      <c r="V498" s="157"/>
      <c r="W498" s="157"/>
      <c r="X498" s="157"/>
      <c r="Y498" s="157"/>
      <c r="Z498" s="157"/>
    </row>
    <row r="499" spans="1:26" ht="15.75" customHeight="1" x14ac:dyDescent="0.25">
      <c r="A499" s="111"/>
      <c r="B499" s="364"/>
      <c r="C499" s="146"/>
      <c r="D499" s="111"/>
      <c r="E499" s="1"/>
      <c r="F499" s="1">
        <f t="shared" si="1"/>
        <v>440279.46999999974</v>
      </c>
      <c r="G499" s="157"/>
      <c r="H499" s="157"/>
      <c r="I499" s="157"/>
      <c r="J499" s="157"/>
      <c r="K499" s="157"/>
      <c r="L499" s="157"/>
      <c r="M499" s="157"/>
      <c r="N499" s="157"/>
      <c r="O499" s="157"/>
      <c r="P499" s="157"/>
      <c r="Q499" s="157"/>
      <c r="R499" s="157"/>
      <c r="S499" s="157"/>
      <c r="T499" s="157"/>
      <c r="U499" s="157"/>
      <c r="V499" s="157"/>
      <c r="W499" s="157"/>
      <c r="X499" s="157"/>
      <c r="Y499" s="157"/>
      <c r="Z499" s="157"/>
    </row>
    <row r="500" spans="1:26" ht="15.75" customHeight="1" x14ac:dyDescent="0.25">
      <c r="A500" s="111"/>
      <c r="B500" s="364"/>
      <c r="C500" s="146"/>
      <c r="D500" s="1"/>
      <c r="E500" s="1"/>
      <c r="F500" s="1">
        <f t="shared" si="1"/>
        <v>440279.46999999974</v>
      </c>
      <c r="G500" s="157"/>
      <c r="H500" s="157"/>
      <c r="I500" s="157"/>
      <c r="J500" s="157"/>
      <c r="K500" s="157"/>
      <c r="L500" s="157"/>
      <c r="M500" s="157"/>
      <c r="N500" s="157"/>
      <c r="O500" s="157"/>
      <c r="P500" s="157"/>
      <c r="Q500" s="157"/>
      <c r="R500" s="157"/>
      <c r="S500" s="157"/>
      <c r="T500" s="157"/>
      <c r="U500" s="157"/>
      <c r="V500" s="157"/>
      <c r="W500" s="157"/>
      <c r="X500" s="157"/>
      <c r="Y500" s="157"/>
      <c r="Z500" s="157"/>
    </row>
    <row r="501" spans="1:26" ht="15.75" customHeight="1" x14ac:dyDescent="0.25">
      <c r="A501" s="111"/>
      <c r="B501" s="364"/>
      <c r="C501" s="146"/>
      <c r="D501" s="1"/>
      <c r="E501" s="1"/>
      <c r="F501" s="1">
        <f t="shared" si="1"/>
        <v>440279.46999999974</v>
      </c>
      <c r="G501" s="157"/>
      <c r="H501" s="157"/>
      <c r="I501" s="157"/>
      <c r="J501" s="157"/>
      <c r="K501" s="157"/>
      <c r="L501" s="157"/>
      <c r="M501" s="157"/>
      <c r="N501" s="157"/>
      <c r="O501" s="157"/>
      <c r="P501" s="157"/>
      <c r="Q501" s="157"/>
      <c r="R501" s="157"/>
      <c r="S501" s="157"/>
      <c r="T501" s="157"/>
      <c r="U501" s="157"/>
      <c r="V501" s="157"/>
      <c r="W501" s="157"/>
      <c r="X501" s="157"/>
      <c r="Y501" s="157"/>
      <c r="Z501" s="157"/>
    </row>
    <row r="502" spans="1:26" ht="15.75" customHeight="1" x14ac:dyDescent="0.25">
      <c r="A502" s="111"/>
      <c r="B502" s="364"/>
      <c r="C502" s="146"/>
      <c r="D502" s="1"/>
      <c r="E502" s="1"/>
      <c r="F502" s="1">
        <f t="shared" si="1"/>
        <v>440279.46999999974</v>
      </c>
      <c r="G502" s="157"/>
      <c r="H502" s="157"/>
      <c r="I502" s="157"/>
      <c r="J502" s="157"/>
      <c r="K502" s="157"/>
      <c r="L502" s="157"/>
      <c r="M502" s="157"/>
      <c r="N502" s="157"/>
      <c r="O502" s="157"/>
      <c r="P502" s="157"/>
      <c r="Q502" s="157"/>
      <c r="R502" s="157"/>
      <c r="S502" s="157"/>
      <c r="T502" s="157"/>
      <c r="U502" s="157"/>
      <c r="V502" s="157"/>
      <c r="W502" s="157"/>
      <c r="X502" s="157"/>
      <c r="Y502" s="157"/>
      <c r="Z502" s="157"/>
    </row>
    <row r="503" spans="1:26" ht="15.75" customHeight="1" x14ac:dyDescent="0.25">
      <c r="A503" s="111"/>
      <c r="B503" s="364"/>
      <c r="C503" s="146"/>
      <c r="D503" s="110"/>
      <c r="E503" s="1"/>
      <c r="F503" s="1">
        <f t="shared" si="1"/>
        <v>440279.46999999974</v>
      </c>
      <c r="G503" s="157"/>
      <c r="H503" s="157"/>
      <c r="I503" s="157"/>
      <c r="J503" s="157"/>
      <c r="K503" s="157"/>
      <c r="L503" s="157"/>
      <c r="M503" s="157"/>
      <c r="N503" s="157"/>
      <c r="O503" s="157"/>
      <c r="P503" s="157"/>
      <c r="Q503" s="157"/>
      <c r="R503" s="157"/>
      <c r="S503" s="157"/>
      <c r="T503" s="157"/>
      <c r="U503" s="157"/>
      <c r="V503" s="157"/>
      <c r="W503" s="157"/>
      <c r="X503" s="157"/>
      <c r="Y503" s="157"/>
      <c r="Z503" s="157"/>
    </row>
    <row r="504" spans="1:26" ht="15.75" customHeight="1" x14ac:dyDescent="0.25">
      <c r="A504" s="111"/>
      <c r="B504" s="364"/>
      <c r="C504" s="146"/>
      <c r="D504" s="110"/>
      <c r="E504" s="1"/>
      <c r="F504" s="1">
        <f t="shared" si="1"/>
        <v>440279.46999999974</v>
      </c>
      <c r="G504" s="157"/>
      <c r="H504" s="157"/>
      <c r="I504" s="157"/>
      <c r="J504" s="157"/>
      <c r="K504" s="157"/>
      <c r="L504" s="157"/>
      <c r="M504" s="157"/>
      <c r="N504" s="157"/>
      <c r="O504" s="157"/>
      <c r="P504" s="157"/>
      <c r="Q504" s="157"/>
      <c r="R504" s="157"/>
      <c r="S504" s="157"/>
      <c r="T504" s="157"/>
      <c r="U504" s="157"/>
      <c r="V504" s="157"/>
      <c r="W504" s="157"/>
      <c r="X504" s="157"/>
      <c r="Y504" s="157"/>
      <c r="Z504" s="157"/>
    </row>
    <row r="505" spans="1:26" ht="15.75" customHeight="1" x14ac:dyDescent="0.25">
      <c r="A505" s="111"/>
      <c r="B505" s="364"/>
      <c r="C505" s="146"/>
      <c r="D505" s="110"/>
      <c r="E505" s="1"/>
      <c r="F505" s="1">
        <f t="shared" si="1"/>
        <v>440279.46999999974</v>
      </c>
      <c r="G505" s="157"/>
      <c r="H505" s="157"/>
      <c r="I505" s="157"/>
      <c r="J505" s="157"/>
      <c r="K505" s="157"/>
      <c r="L505" s="157"/>
      <c r="M505" s="157"/>
      <c r="N505" s="157"/>
      <c r="O505" s="157"/>
      <c r="P505" s="157"/>
      <c r="Q505" s="157"/>
      <c r="R505" s="157"/>
      <c r="S505" s="157"/>
      <c r="T505" s="157"/>
      <c r="U505" s="157"/>
      <c r="V505" s="157"/>
      <c r="W505" s="157"/>
      <c r="X505" s="157"/>
      <c r="Y505" s="157"/>
      <c r="Z505" s="157"/>
    </row>
    <row r="506" spans="1:26" ht="15.75" customHeight="1" x14ac:dyDescent="0.25">
      <c r="A506" s="111"/>
      <c r="B506" s="364"/>
      <c r="C506" s="111"/>
      <c r="D506" s="1"/>
      <c r="E506" s="1"/>
      <c r="F506" s="1">
        <f t="shared" si="1"/>
        <v>440279.46999999974</v>
      </c>
      <c r="G506" s="157"/>
      <c r="H506" s="157"/>
      <c r="I506" s="157"/>
      <c r="J506" s="157"/>
      <c r="K506" s="157"/>
      <c r="L506" s="157"/>
      <c r="M506" s="157"/>
      <c r="N506" s="157"/>
      <c r="O506" s="157"/>
      <c r="P506" s="157"/>
      <c r="Q506" s="157"/>
      <c r="R506" s="157"/>
      <c r="S506" s="157"/>
      <c r="T506" s="157"/>
      <c r="U506" s="157"/>
      <c r="V506" s="157"/>
      <c r="W506" s="157"/>
      <c r="X506" s="157"/>
      <c r="Y506" s="157"/>
      <c r="Z506" s="157"/>
    </row>
    <row r="507" spans="1:26" ht="15.75" customHeight="1" x14ac:dyDescent="0.25">
      <c r="A507" s="111"/>
      <c r="B507" s="364"/>
      <c r="C507" s="111"/>
      <c r="D507" s="1"/>
      <c r="E507" s="1"/>
      <c r="F507" s="1">
        <f t="shared" si="1"/>
        <v>440279.46999999974</v>
      </c>
      <c r="G507" s="157"/>
      <c r="H507" s="157"/>
      <c r="I507" s="157"/>
      <c r="J507" s="157"/>
      <c r="K507" s="157"/>
      <c r="L507" s="157"/>
      <c r="M507" s="157"/>
      <c r="N507" s="157"/>
      <c r="O507" s="157"/>
      <c r="P507" s="157"/>
      <c r="Q507" s="157"/>
      <c r="R507" s="157"/>
      <c r="S507" s="157"/>
      <c r="T507" s="157"/>
      <c r="U507" s="157"/>
      <c r="V507" s="157"/>
      <c r="W507" s="157"/>
      <c r="X507" s="157"/>
      <c r="Y507" s="157"/>
      <c r="Z507" s="157"/>
    </row>
    <row r="508" spans="1:26" ht="15.75" customHeight="1" x14ac:dyDescent="0.25">
      <c r="A508" s="111"/>
      <c r="B508" s="364"/>
      <c r="C508" s="111"/>
      <c r="D508" s="1"/>
      <c r="E508" s="1"/>
      <c r="F508" s="1">
        <f t="shared" si="1"/>
        <v>440279.46999999974</v>
      </c>
      <c r="G508" s="157"/>
      <c r="H508" s="157"/>
      <c r="I508" s="157"/>
      <c r="J508" s="157"/>
      <c r="K508" s="157"/>
      <c r="L508" s="157"/>
      <c r="M508" s="157"/>
      <c r="N508" s="157"/>
      <c r="O508" s="157"/>
      <c r="P508" s="157"/>
      <c r="Q508" s="157"/>
      <c r="R508" s="157"/>
      <c r="S508" s="157"/>
      <c r="T508" s="157"/>
      <c r="U508" s="157"/>
      <c r="V508" s="157"/>
      <c r="W508" s="157"/>
      <c r="X508" s="157"/>
      <c r="Y508" s="157"/>
      <c r="Z508" s="157"/>
    </row>
    <row r="509" spans="1:26" ht="15.75" customHeight="1" x14ac:dyDescent="0.25">
      <c r="A509" s="111"/>
      <c r="B509" s="364"/>
      <c r="C509" s="111"/>
      <c r="D509" s="1"/>
      <c r="E509" s="1"/>
      <c r="F509" s="1">
        <f t="shared" si="1"/>
        <v>440279.46999999974</v>
      </c>
      <c r="G509" s="157"/>
      <c r="H509" s="157"/>
      <c r="I509" s="157"/>
      <c r="J509" s="157"/>
      <c r="K509" s="157"/>
      <c r="L509" s="157"/>
      <c r="M509" s="157"/>
      <c r="N509" s="157"/>
      <c r="O509" s="157"/>
      <c r="P509" s="157"/>
      <c r="Q509" s="157"/>
      <c r="R509" s="157"/>
      <c r="S509" s="157"/>
      <c r="T509" s="157"/>
      <c r="U509" s="157"/>
      <c r="V509" s="157"/>
      <c r="W509" s="157"/>
      <c r="X509" s="157"/>
      <c r="Y509" s="157"/>
      <c r="Z509" s="157"/>
    </row>
    <row r="510" spans="1:26" ht="15.75" customHeight="1" x14ac:dyDescent="0.25">
      <c r="A510" s="111"/>
      <c r="B510" s="364"/>
      <c r="C510" s="111"/>
      <c r="D510" s="1"/>
      <c r="E510" s="1"/>
      <c r="F510" s="1">
        <f t="shared" si="1"/>
        <v>440279.46999999974</v>
      </c>
      <c r="G510" s="157"/>
      <c r="H510" s="157"/>
      <c r="I510" s="157"/>
      <c r="J510" s="157"/>
      <c r="K510" s="157"/>
      <c r="L510" s="157"/>
      <c r="M510" s="157"/>
      <c r="N510" s="157"/>
      <c r="O510" s="157"/>
      <c r="P510" s="157"/>
      <c r="Q510" s="157"/>
      <c r="R510" s="157"/>
      <c r="S510" s="157"/>
      <c r="T510" s="157"/>
      <c r="U510" s="157"/>
      <c r="V510" s="157"/>
      <c r="W510" s="157"/>
      <c r="X510" s="157"/>
      <c r="Y510" s="157"/>
      <c r="Z510" s="157"/>
    </row>
    <row r="511" spans="1:26" ht="15.75" customHeight="1" x14ac:dyDescent="0.25">
      <c r="A511" s="111"/>
      <c r="B511" s="364"/>
      <c r="C511" s="111"/>
      <c r="D511" s="1"/>
      <c r="E511" s="1"/>
      <c r="F511" s="1">
        <f t="shared" si="1"/>
        <v>440279.46999999974</v>
      </c>
      <c r="G511" s="157"/>
      <c r="H511" s="157"/>
      <c r="I511" s="157"/>
      <c r="J511" s="157"/>
      <c r="K511" s="157"/>
      <c r="L511" s="157"/>
      <c r="M511" s="157"/>
      <c r="N511" s="157"/>
      <c r="O511" s="157"/>
      <c r="P511" s="157"/>
      <c r="Q511" s="157"/>
      <c r="R511" s="157"/>
      <c r="S511" s="157"/>
      <c r="T511" s="157"/>
      <c r="U511" s="157"/>
      <c r="V511" s="157"/>
      <c r="W511" s="157"/>
      <c r="X511" s="157"/>
      <c r="Y511" s="157"/>
      <c r="Z511" s="157"/>
    </row>
    <row r="512" spans="1:26" ht="15.75" customHeight="1" x14ac:dyDescent="0.25">
      <c r="A512" s="111"/>
      <c r="B512" s="364"/>
      <c r="C512" s="111"/>
      <c r="D512" s="1"/>
      <c r="E512" s="1"/>
      <c r="F512" s="1">
        <f t="shared" si="1"/>
        <v>440279.46999999974</v>
      </c>
      <c r="G512" s="157"/>
      <c r="H512" s="157"/>
      <c r="I512" s="157"/>
      <c r="J512" s="157"/>
      <c r="K512" s="157"/>
      <c r="L512" s="157"/>
      <c r="M512" s="157"/>
      <c r="N512" s="157"/>
      <c r="O512" s="157"/>
      <c r="P512" s="157"/>
      <c r="Q512" s="157"/>
      <c r="R512" s="157"/>
      <c r="S512" s="157"/>
      <c r="T512" s="157"/>
      <c r="U512" s="157"/>
      <c r="V512" s="157"/>
      <c r="W512" s="157"/>
      <c r="X512" s="157"/>
      <c r="Y512" s="157"/>
      <c r="Z512" s="157"/>
    </row>
    <row r="513" spans="1:26" ht="15.75" customHeight="1" x14ac:dyDescent="0.25">
      <c r="A513" s="111"/>
      <c r="B513" s="364"/>
      <c r="C513" s="111"/>
      <c r="D513" s="1"/>
      <c r="E513" s="1"/>
      <c r="F513" s="1">
        <f t="shared" si="1"/>
        <v>440279.46999999974</v>
      </c>
      <c r="G513" s="157"/>
      <c r="H513" s="157"/>
      <c r="I513" s="157"/>
      <c r="J513" s="157"/>
      <c r="K513" s="157"/>
      <c r="L513" s="157"/>
      <c r="M513" s="157"/>
      <c r="N513" s="157"/>
      <c r="O513" s="157"/>
      <c r="P513" s="157"/>
      <c r="Q513" s="157"/>
      <c r="R513" s="157"/>
      <c r="S513" s="157"/>
      <c r="T513" s="157"/>
      <c r="U513" s="157"/>
      <c r="V513" s="157"/>
      <c r="W513" s="157"/>
      <c r="X513" s="157"/>
      <c r="Y513" s="157"/>
      <c r="Z513" s="157"/>
    </row>
    <row r="514" spans="1:26" ht="15.75" customHeight="1" x14ac:dyDescent="0.25">
      <c r="A514" s="111"/>
      <c r="B514" s="364"/>
      <c r="C514" s="111"/>
      <c r="D514" s="1"/>
      <c r="E514" s="1"/>
      <c r="F514" s="1">
        <f t="shared" si="1"/>
        <v>440279.46999999974</v>
      </c>
      <c r="G514" s="157"/>
      <c r="H514" s="157"/>
      <c r="I514" s="157"/>
      <c r="J514" s="157"/>
      <c r="K514" s="157"/>
      <c r="L514" s="157"/>
      <c r="M514" s="157"/>
      <c r="N514" s="157"/>
      <c r="O514" s="157"/>
      <c r="P514" s="157"/>
      <c r="Q514" s="157"/>
      <c r="R514" s="157"/>
      <c r="S514" s="157"/>
      <c r="T514" s="157"/>
      <c r="U514" s="157"/>
      <c r="V514" s="157"/>
      <c r="W514" s="157"/>
      <c r="X514" s="157"/>
      <c r="Y514" s="157"/>
      <c r="Z514" s="157"/>
    </row>
    <row r="515" spans="1:26" ht="15.75" customHeight="1" x14ac:dyDescent="0.25">
      <c r="A515" s="111"/>
      <c r="B515" s="364"/>
      <c r="C515" s="111"/>
      <c r="D515" s="1"/>
      <c r="E515" s="1"/>
      <c r="F515" s="1">
        <f t="shared" si="1"/>
        <v>440279.46999999974</v>
      </c>
      <c r="G515" s="157"/>
      <c r="H515" s="157"/>
      <c r="I515" s="157"/>
      <c r="J515" s="157"/>
      <c r="K515" s="157"/>
      <c r="L515" s="157"/>
      <c r="M515" s="157"/>
      <c r="N515" s="157"/>
      <c r="O515" s="157"/>
      <c r="P515" s="157"/>
      <c r="Q515" s="157"/>
      <c r="R515" s="157"/>
      <c r="S515" s="157"/>
      <c r="T515" s="157"/>
      <c r="U515" s="157"/>
      <c r="V515" s="157"/>
      <c r="W515" s="157"/>
      <c r="X515" s="157"/>
      <c r="Y515" s="157"/>
      <c r="Z515" s="157"/>
    </row>
    <row r="516" spans="1:26" ht="15.75" customHeight="1" x14ac:dyDescent="0.25">
      <c r="A516" s="111"/>
      <c r="B516" s="364"/>
      <c r="C516" s="111"/>
      <c r="D516" s="1"/>
      <c r="E516" s="1"/>
      <c r="F516" s="1">
        <f t="shared" si="1"/>
        <v>440279.46999999974</v>
      </c>
      <c r="G516" s="157"/>
      <c r="H516" s="157"/>
      <c r="I516" s="157"/>
      <c r="J516" s="157"/>
      <c r="K516" s="157"/>
      <c r="L516" s="157"/>
      <c r="M516" s="157"/>
      <c r="N516" s="157"/>
      <c r="O516" s="157"/>
      <c r="P516" s="157"/>
      <c r="Q516" s="157"/>
      <c r="R516" s="157"/>
      <c r="S516" s="157"/>
      <c r="T516" s="157"/>
      <c r="U516" s="157"/>
      <c r="V516" s="157"/>
      <c r="W516" s="157"/>
      <c r="X516" s="157"/>
      <c r="Y516" s="157"/>
      <c r="Z516" s="157"/>
    </row>
    <row r="517" spans="1:26" ht="15.75" customHeight="1" x14ac:dyDescent="0.25">
      <c r="A517" s="111"/>
      <c r="B517" s="364"/>
      <c r="C517" s="111"/>
      <c r="D517" s="1"/>
      <c r="E517" s="1"/>
      <c r="F517" s="1">
        <f t="shared" si="1"/>
        <v>440279.46999999974</v>
      </c>
      <c r="G517" s="157"/>
      <c r="H517" s="157"/>
      <c r="I517" s="157"/>
      <c r="J517" s="157"/>
      <c r="K517" s="157"/>
      <c r="L517" s="157"/>
      <c r="M517" s="157"/>
      <c r="N517" s="157"/>
      <c r="O517" s="157"/>
      <c r="P517" s="157"/>
      <c r="Q517" s="157"/>
      <c r="R517" s="157"/>
      <c r="S517" s="157"/>
      <c r="T517" s="157"/>
      <c r="U517" s="157"/>
      <c r="V517" s="157"/>
      <c r="W517" s="157"/>
      <c r="X517" s="157"/>
      <c r="Y517" s="157"/>
      <c r="Z517" s="157"/>
    </row>
    <row r="518" spans="1:26" ht="15.75" customHeight="1" x14ac:dyDescent="0.25">
      <c r="A518" s="111"/>
      <c r="B518" s="364"/>
      <c r="C518" s="111"/>
      <c r="D518" s="1"/>
      <c r="E518" s="1"/>
      <c r="F518" s="1">
        <f t="shared" si="1"/>
        <v>440279.46999999974</v>
      </c>
      <c r="G518" s="157"/>
      <c r="H518" s="157"/>
      <c r="I518" s="157"/>
      <c r="J518" s="157"/>
      <c r="K518" s="157"/>
      <c r="L518" s="157"/>
      <c r="M518" s="157"/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</row>
    <row r="519" spans="1:26" ht="15.75" customHeight="1" x14ac:dyDescent="0.25">
      <c r="A519" s="111"/>
      <c r="B519" s="364"/>
      <c r="C519" s="111"/>
      <c r="D519" s="1"/>
      <c r="E519" s="1"/>
      <c r="F519" s="1">
        <f t="shared" si="1"/>
        <v>440279.46999999974</v>
      </c>
      <c r="G519" s="157"/>
      <c r="H519" s="157"/>
      <c r="I519" s="157"/>
      <c r="J519" s="157"/>
      <c r="K519" s="157"/>
      <c r="L519" s="157"/>
      <c r="M519" s="157"/>
      <c r="N519" s="157"/>
      <c r="O519" s="157"/>
      <c r="P519" s="157"/>
      <c r="Q519" s="157"/>
      <c r="R519" s="157"/>
      <c r="S519" s="157"/>
      <c r="T519" s="157"/>
      <c r="U519" s="157"/>
      <c r="V519" s="157"/>
      <c r="W519" s="157"/>
      <c r="X519" s="157"/>
      <c r="Y519" s="157"/>
      <c r="Z519" s="157"/>
    </row>
    <row r="520" spans="1:26" ht="15.75" customHeight="1" x14ac:dyDescent="0.25">
      <c r="A520" s="111"/>
      <c r="B520" s="364"/>
      <c r="C520" s="111"/>
      <c r="D520" s="1"/>
      <c r="E520" s="1"/>
      <c r="F520" s="1">
        <f t="shared" si="1"/>
        <v>440279.46999999974</v>
      </c>
      <c r="G520" s="157"/>
      <c r="H520" s="157"/>
      <c r="I520" s="157"/>
      <c r="J520" s="157"/>
      <c r="K520" s="157"/>
      <c r="L520" s="157"/>
      <c r="M520" s="157"/>
      <c r="N520" s="157"/>
      <c r="O520" s="157"/>
      <c r="P520" s="157"/>
      <c r="Q520" s="157"/>
      <c r="R520" s="157"/>
      <c r="S520" s="157"/>
      <c r="T520" s="157"/>
      <c r="U520" s="157"/>
      <c r="V520" s="157"/>
      <c r="W520" s="157"/>
      <c r="X520" s="157"/>
      <c r="Y520" s="157"/>
      <c r="Z520" s="157"/>
    </row>
    <row r="521" spans="1:26" ht="15.75" customHeight="1" x14ac:dyDescent="0.25">
      <c r="A521" s="111"/>
      <c r="B521" s="364"/>
      <c r="C521" s="111"/>
      <c r="D521" s="1"/>
      <c r="E521" s="1"/>
      <c r="F521" s="1">
        <f t="shared" si="1"/>
        <v>440279.46999999974</v>
      </c>
      <c r="G521" s="157"/>
      <c r="H521" s="157"/>
      <c r="I521" s="157"/>
      <c r="J521" s="157"/>
      <c r="K521" s="157"/>
      <c r="L521" s="157"/>
      <c r="M521" s="157"/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</row>
    <row r="522" spans="1:26" ht="15.75" customHeight="1" x14ac:dyDescent="0.25">
      <c r="A522" s="111"/>
      <c r="B522" s="364"/>
      <c r="C522" s="111"/>
      <c r="D522" s="1"/>
      <c r="E522" s="1"/>
      <c r="F522" s="1">
        <f t="shared" si="1"/>
        <v>440279.46999999974</v>
      </c>
      <c r="G522" s="157"/>
      <c r="H522" s="157"/>
      <c r="I522" s="157"/>
      <c r="J522" s="157"/>
      <c r="K522" s="157"/>
      <c r="L522" s="157"/>
      <c r="M522" s="157"/>
      <c r="N522" s="157"/>
      <c r="O522" s="157"/>
      <c r="P522" s="157"/>
      <c r="Q522" s="157"/>
      <c r="R522" s="157"/>
      <c r="S522" s="157"/>
      <c r="T522" s="157"/>
      <c r="U522" s="157"/>
      <c r="V522" s="157"/>
      <c r="W522" s="157"/>
      <c r="X522" s="157"/>
      <c r="Y522" s="157"/>
      <c r="Z522" s="157"/>
    </row>
    <row r="523" spans="1:26" ht="15.75" customHeight="1" x14ac:dyDescent="0.25">
      <c r="A523" s="111"/>
      <c r="B523" s="364"/>
      <c r="C523" s="111"/>
      <c r="D523" s="1"/>
      <c r="E523" s="1"/>
      <c r="F523" s="1">
        <f t="shared" si="1"/>
        <v>440279.46999999974</v>
      </c>
      <c r="G523" s="157"/>
      <c r="H523" s="157"/>
      <c r="I523" s="157"/>
      <c r="J523" s="157"/>
      <c r="K523" s="157"/>
      <c r="L523" s="157"/>
      <c r="M523" s="157"/>
      <c r="N523" s="157"/>
      <c r="O523" s="157"/>
      <c r="P523" s="157"/>
      <c r="Q523" s="157"/>
      <c r="R523" s="157"/>
      <c r="S523" s="157"/>
      <c r="T523" s="157"/>
      <c r="U523" s="157"/>
      <c r="V523" s="157"/>
      <c r="W523" s="157"/>
      <c r="X523" s="157"/>
      <c r="Y523" s="157"/>
      <c r="Z523" s="157"/>
    </row>
    <row r="524" spans="1:26" ht="15.75" customHeight="1" x14ac:dyDescent="0.25">
      <c r="A524" s="111"/>
      <c r="B524" s="364"/>
      <c r="C524" s="111"/>
      <c r="D524" s="1"/>
      <c r="E524" s="1"/>
      <c r="F524" s="1">
        <f t="shared" si="1"/>
        <v>440279.46999999974</v>
      </c>
      <c r="G524" s="157"/>
      <c r="H524" s="157"/>
      <c r="I524" s="157"/>
      <c r="J524" s="157"/>
      <c r="K524" s="157"/>
      <c r="L524" s="157"/>
      <c r="M524" s="157"/>
      <c r="N524" s="157"/>
      <c r="O524" s="157"/>
      <c r="P524" s="157"/>
      <c r="Q524" s="157"/>
      <c r="R524" s="157"/>
      <c r="S524" s="157"/>
      <c r="T524" s="157"/>
      <c r="U524" s="157"/>
      <c r="V524" s="157"/>
      <c r="W524" s="157"/>
      <c r="X524" s="157"/>
      <c r="Y524" s="157"/>
      <c r="Z524" s="157"/>
    </row>
    <row r="525" spans="1:26" ht="15.75" customHeight="1" x14ac:dyDescent="0.25">
      <c r="A525" s="157"/>
      <c r="B525" s="382"/>
      <c r="C525" s="111"/>
      <c r="D525" s="157"/>
      <c r="E525" s="1"/>
      <c r="F525" s="1">
        <f t="shared" si="1"/>
        <v>440279.46999999974</v>
      </c>
      <c r="G525" s="157"/>
      <c r="H525" s="157"/>
      <c r="I525" s="157"/>
      <c r="J525" s="157"/>
      <c r="K525" s="157"/>
      <c r="L525" s="157"/>
      <c r="M525" s="157"/>
      <c r="N525" s="157"/>
      <c r="O525" s="157"/>
      <c r="P525" s="157"/>
      <c r="Q525" s="157"/>
      <c r="R525" s="157"/>
      <c r="S525" s="157"/>
      <c r="T525" s="157"/>
      <c r="U525" s="157"/>
      <c r="V525" s="157"/>
      <c r="W525" s="157"/>
      <c r="X525" s="157"/>
      <c r="Y525" s="157"/>
      <c r="Z525" s="157"/>
    </row>
    <row r="526" spans="1:26" ht="15.75" customHeight="1" x14ac:dyDescent="0.25">
      <c r="A526" s="157"/>
      <c r="B526" s="382"/>
      <c r="C526" s="111"/>
      <c r="D526" s="157"/>
      <c r="E526" s="1"/>
      <c r="F526" s="1">
        <f t="shared" si="1"/>
        <v>440279.46999999974</v>
      </c>
      <c r="G526" s="157"/>
      <c r="H526" s="157"/>
      <c r="I526" s="157"/>
      <c r="J526" s="157"/>
      <c r="K526" s="157"/>
      <c r="L526" s="157"/>
      <c r="M526" s="157"/>
      <c r="N526" s="157"/>
      <c r="O526" s="157"/>
      <c r="P526" s="157"/>
      <c r="Q526" s="157"/>
      <c r="R526" s="157"/>
      <c r="S526" s="157"/>
      <c r="T526" s="157"/>
      <c r="U526" s="157"/>
      <c r="V526" s="157"/>
      <c r="W526" s="157"/>
      <c r="X526" s="157"/>
      <c r="Y526" s="157"/>
      <c r="Z526" s="157"/>
    </row>
    <row r="527" spans="1:26" ht="15.75" customHeight="1" x14ac:dyDescent="0.25">
      <c r="A527" s="157"/>
      <c r="B527" s="382"/>
      <c r="C527" s="111"/>
      <c r="D527" s="157"/>
      <c r="E527" s="1"/>
      <c r="F527" s="1">
        <f t="shared" si="1"/>
        <v>440279.46999999974</v>
      </c>
      <c r="G527" s="157"/>
      <c r="H527" s="157"/>
      <c r="I527" s="157"/>
      <c r="J527" s="157"/>
      <c r="K527" s="157"/>
      <c r="L527" s="157"/>
      <c r="M527" s="157"/>
      <c r="N527" s="157"/>
      <c r="O527" s="157"/>
      <c r="P527" s="157"/>
      <c r="Q527" s="157"/>
      <c r="R527" s="157"/>
      <c r="S527" s="157"/>
      <c r="T527" s="157"/>
      <c r="U527" s="157"/>
      <c r="V527" s="157"/>
      <c r="W527" s="157"/>
      <c r="X527" s="157"/>
      <c r="Y527" s="157"/>
      <c r="Z527" s="157"/>
    </row>
    <row r="528" spans="1:26" ht="15.75" customHeight="1" x14ac:dyDescent="0.25">
      <c r="A528" s="157"/>
      <c r="B528" s="382"/>
      <c r="C528" s="111"/>
      <c r="D528" s="157"/>
      <c r="E528" s="1"/>
      <c r="F528" s="1">
        <f t="shared" si="1"/>
        <v>440279.46999999974</v>
      </c>
      <c r="G528" s="157"/>
      <c r="H528" s="157"/>
      <c r="I528" s="157"/>
      <c r="J528" s="157"/>
      <c r="K528" s="157"/>
      <c r="L528" s="157"/>
      <c r="M528" s="157"/>
      <c r="N528" s="157"/>
      <c r="O528" s="157"/>
      <c r="P528" s="157"/>
      <c r="Q528" s="157"/>
      <c r="R528" s="157"/>
      <c r="S528" s="157"/>
      <c r="T528" s="157"/>
      <c r="U528" s="157"/>
      <c r="V528" s="157"/>
      <c r="W528" s="157"/>
      <c r="X528" s="157"/>
      <c r="Y528" s="157"/>
      <c r="Z528" s="157"/>
    </row>
    <row r="529" spans="1:26" ht="15.75" customHeight="1" x14ac:dyDescent="0.25">
      <c r="A529" s="157"/>
      <c r="B529" s="382"/>
      <c r="C529" s="111"/>
      <c r="D529" s="157"/>
      <c r="E529" s="1"/>
      <c r="F529" s="1">
        <f t="shared" si="1"/>
        <v>440279.46999999974</v>
      </c>
      <c r="G529" s="157"/>
      <c r="H529" s="157"/>
      <c r="I529" s="157"/>
      <c r="J529" s="157"/>
      <c r="K529" s="157"/>
      <c r="L529" s="157"/>
      <c r="M529" s="157"/>
      <c r="N529" s="157"/>
      <c r="O529" s="157"/>
      <c r="P529" s="157"/>
      <c r="Q529" s="157"/>
      <c r="R529" s="157"/>
      <c r="S529" s="157"/>
      <c r="T529" s="157"/>
      <c r="U529" s="157"/>
      <c r="V529" s="157"/>
      <c r="W529" s="157"/>
      <c r="X529" s="157"/>
      <c r="Y529" s="157"/>
      <c r="Z529" s="157"/>
    </row>
    <row r="530" spans="1:26" ht="15.75" customHeight="1" x14ac:dyDescent="0.25">
      <c r="A530" s="157"/>
      <c r="B530" s="382"/>
      <c r="C530" s="111"/>
      <c r="D530" s="157"/>
      <c r="E530" s="1"/>
      <c r="F530" s="1">
        <f t="shared" si="1"/>
        <v>440279.46999999974</v>
      </c>
      <c r="G530" s="157"/>
      <c r="H530" s="157"/>
      <c r="I530" s="157"/>
      <c r="J530" s="157"/>
      <c r="K530" s="157"/>
      <c r="L530" s="157"/>
      <c r="M530" s="157"/>
      <c r="N530" s="157"/>
      <c r="O530" s="157"/>
      <c r="P530" s="157"/>
      <c r="Q530" s="157"/>
      <c r="R530" s="157"/>
      <c r="S530" s="157"/>
      <c r="T530" s="157"/>
      <c r="U530" s="157"/>
      <c r="V530" s="157"/>
      <c r="W530" s="157"/>
      <c r="X530" s="157"/>
      <c r="Y530" s="157"/>
      <c r="Z530" s="157"/>
    </row>
    <row r="531" spans="1:26" ht="15.75" customHeight="1" x14ac:dyDescent="0.25">
      <c r="A531" s="157"/>
      <c r="B531" s="382"/>
      <c r="C531" s="111"/>
      <c r="D531" s="157"/>
      <c r="E531" s="1"/>
      <c r="F531" s="1">
        <f t="shared" si="1"/>
        <v>440279.46999999974</v>
      </c>
      <c r="G531" s="157"/>
      <c r="H531" s="157"/>
      <c r="I531" s="157"/>
      <c r="J531" s="157"/>
      <c r="K531" s="157"/>
      <c r="L531" s="157"/>
      <c r="M531" s="157"/>
      <c r="N531" s="157"/>
      <c r="O531" s="157"/>
      <c r="P531" s="157"/>
      <c r="Q531" s="157"/>
      <c r="R531" s="157"/>
      <c r="S531" s="157"/>
      <c r="T531" s="157"/>
      <c r="U531" s="157"/>
      <c r="V531" s="157"/>
      <c r="W531" s="157"/>
      <c r="X531" s="157"/>
      <c r="Y531" s="157"/>
      <c r="Z531" s="157"/>
    </row>
    <row r="532" spans="1:26" ht="15.75" customHeight="1" x14ac:dyDescent="0.25">
      <c r="A532" s="157"/>
      <c r="B532" s="382"/>
      <c r="C532" s="111"/>
      <c r="D532" s="157"/>
      <c r="E532" s="1"/>
      <c r="F532" s="1">
        <f t="shared" si="1"/>
        <v>440279.46999999974</v>
      </c>
      <c r="G532" s="157"/>
      <c r="H532" s="157"/>
      <c r="I532" s="157"/>
      <c r="J532" s="157"/>
      <c r="K532" s="157"/>
      <c r="L532" s="157"/>
      <c r="M532" s="157"/>
      <c r="N532" s="157"/>
      <c r="O532" s="157"/>
      <c r="P532" s="157"/>
      <c r="Q532" s="157"/>
      <c r="R532" s="157"/>
      <c r="S532" s="157"/>
      <c r="T532" s="157"/>
      <c r="U532" s="157"/>
      <c r="V532" s="157"/>
      <c r="W532" s="157"/>
      <c r="X532" s="157"/>
      <c r="Y532" s="157"/>
      <c r="Z532" s="157"/>
    </row>
    <row r="533" spans="1:26" ht="15.75" customHeight="1" x14ac:dyDescent="0.25">
      <c r="A533" s="157"/>
      <c r="B533" s="382"/>
      <c r="C533" s="111"/>
      <c r="D533" s="157"/>
      <c r="E533" s="1"/>
      <c r="F533" s="1">
        <f t="shared" si="1"/>
        <v>440279.46999999974</v>
      </c>
      <c r="G533" s="157"/>
      <c r="H533" s="157"/>
      <c r="I533" s="157"/>
      <c r="J533" s="157"/>
      <c r="K533" s="157"/>
      <c r="L533" s="157"/>
      <c r="M533" s="157"/>
      <c r="N533" s="157"/>
      <c r="O533" s="157"/>
      <c r="P533" s="157"/>
      <c r="Q533" s="157"/>
      <c r="R533" s="157"/>
      <c r="S533" s="157"/>
      <c r="T533" s="157"/>
      <c r="U533" s="157"/>
      <c r="V533" s="157"/>
      <c r="W533" s="157"/>
      <c r="X533" s="157"/>
      <c r="Y533" s="157"/>
      <c r="Z533" s="157"/>
    </row>
    <row r="534" spans="1:26" ht="15.75" customHeight="1" x14ac:dyDescent="0.25">
      <c r="A534" s="157"/>
      <c r="B534" s="382"/>
      <c r="C534" s="111"/>
      <c r="D534" s="157"/>
      <c r="E534" s="1"/>
      <c r="F534" s="1">
        <f t="shared" si="1"/>
        <v>440279.46999999974</v>
      </c>
      <c r="G534" s="157"/>
      <c r="H534" s="157"/>
      <c r="I534" s="157"/>
      <c r="J534" s="157"/>
      <c r="K534" s="157"/>
      <c r="L534" s="157"/>
      <c r="M534" s="157"/>
      <c r="N534" s="157"/>
      <c r="O534" s="157"/>
      <c r="P534" s="157"/>
      <c r="Q534" s="157"/>
      <c r="R534" s="157"/>
      <c r="S534" s="157"/>
      <c r="T534" s="157"/>
      <c r="U534" s="157"/>
      <c r="V534" s="157"/>
      <c r="W534" s="157"/>
      <c r="X534" s="157"/>
      <c r="Y534" s="157"/>
      <c r="Z534" s="157"/>
    </row>
    <row r="535" spans="1:26" ht="15.75" customHeight="1" x14ac:dyDescent="0.25">
      <c r="A535" s="157"/>
      <c r="B535" s="382"/>
      <c r="C535" s="111"/>
      <c r="D535" s="157"/>
      <c r="E535" s="1"/>
      <c r="F535" s="1">
        <f t="shared" si="1"/>
        <v>440279.46999999974</v>
      </c>
      <c r="G535" s="157"/>
      <c r="H535" s="157"/>
      <c r="I535" s="157"/>
      <c r="J535" s="157"/>
      <c r="K535" s="157"/>
      <c r="L535" s="157"/>
      <c r="M535" s="157"/>
      <c r="N535" s="157"/>
      <c r="O535" s="157"/>
      <c r="P535" s="157"/>
      <c r="Q535" s="157"/>
      <c r="R535" s="157"/>
      <c r="S535" s="157"/>
      <c r="T535" s="157"/>
      <c r="U535" s="157"/>
      <c r="V535" s="157"/>
      <c r="W535" s="157"/>
      <c r="X535" s="157"/>
      <c r="Y535" s="157"/>
      <c r="Z535" s="157"/>
    </row>
    <row r="536" spans="1:26" ht="15.75" customHeight="1" x14ac:dyDescent="0.25">
      <c r="A536" s="157"/>
      <c r="B536" s="382"/>
      <c r="C536" s="111"/>
      <c r="D536" s="157"/>
      <c r="E536" s="1"/>
      <c r="F536" s="1">
        <f t="shared" si="1"/>
        <v>440279.46999999974</v>
      </c>
      <c r="G536" s="157"/>
      <c r="H536" s="157"/>
      <c r="I536" s="157"/>
      <c r="J536" s="157"/>
      <c r="K536" s="157"/>
      <c r="L536" s="157"/>
      <c r="M536" s="157"/>
      <c r="N536" s="157"/>
      <c r="O536" s="157"/>
      <c r="P536" s="157"/>
      <c r="Q536" s="157"/>
      <c r="R536" s="157"/>
      <c r="S536" s="157"/>
      <c r="T536" s="157"/>
      <c r="U536" s="157"/>
      <c r="V536" s="157"/>
      <c r="W536" s="157"/>
      <c r="X536" s="157"/>
      <c r="Y536" s="157"/>
      <c r="Z536" s="157"/>
    </row>
    <row r="537" spans="1:26" ht="15.75" customHeight="1" x14ac:dyDescent="0.25">
      <c r="A537" s="157"/>
      <c r="B537" s="382"/>
      <c r="C537" s="111"/>
      <c r="D537" s="157"/>
      <c r="E537" s="1"/>
      <c r="F537" s="1">
        <f t="shared" si="1"/>
        <v>440279.46999999974</v>
      </c>
      <c r="G537" s="157"/>
      <c r="H537" s="157"/>
      <c r="I537" s="157"/>
      <c r="J537" s="157"/>
      <c r="K537" s="157"/>
      <c r="L537" s="157"/>
      <c r="M537" s="157"/>
      <c r="N537" s="157"/>
      <c r="O537" s="157"/>
      <c r="P537" s="157"/>
      <c r="Q537" s="157"/>
      <c r="R537" s="157"/>
      <c r="S537" s="157"/>
      <c r="T537" s="157"/>
      <c r="U537" s="157"/>
      <c r="V537" s="157"/>
      <c r="W537" s="157"/>
      <c r="X537" s="157"/>
      <c r="Y537" s="157"/>
      <c r="Z537" s="157"/>
    </row>
    <row r="538" spans="1:26" ht="15.75" customHeight="1" x14ac:dyDescent="0.25">
      <c r="A538" s="157"/>
      <c r="B538" s="382"/>
      <c r="C538" s="111"/>
      <c r="D538" s="157"/>
      <c r="E538" s="1"/>
      <c r="F538" s="1">
        <f t="shared" si="1"/>
        <v>440279.46999999974</v>
      </c>
      <c r="G538" s="157"/>
      <c r="H538" s="157"/>
      <c r="I538" s="157"/>
      <c r="J538" s="157"/>
      <c r="K538" s="157"/>
      <c r="L538" s="157"/>
      <c r="M538" s="157"/>
      <c r="N538" s="157"/>
      <c r="O538" s="157"/>
      <c r="P538" s="157"/>
      <c r="Q538" s="157"/>
      <c r="R538" s="157"/>
      <c r="S538" s="157"/>
      <c r="T538" s="157"/>
      <c r="U538" s="157"/>
      <c r="V538" s="157"/>
      <c r="W538" s="157"/>
      <c r="X538" s="157"/>
      <c r="Y538" s="157"/>
      <c r="Z538" s="157"/>
    </row>
    <row r="539" spans="1:26" ht="15.75" customHeight="1" x14ac:dyDescent="0.25">
      <c r="A539" s="157"/>
      <c r="B539" s="382"/>
      <c r="C539" s="111"/>
      <c r="D539" s="157"/>
      <c r="E539" s="1"/>
      <c r="F539" s="1">
        <f t="shared" si="1"/>
        <v>440279.46999999974</v>
      </c>
      <c r="G539" s="157"/>
      <c r="H539" s="157"/>
      <c r="I539" s="157"/>
      <c r="J539" s="157"/>
      <c r="K539" s="157"/>
      <c r="L539" s="157"/>
      <c r="M539" s="157"/>
      <c r="N539" s="157"/>
      <c r="O539" s="157"/>
      <c r="P539" s="157"/>
      <c r="Q539" s="157"/>
      <c r="R539" s="157"/>
      <c r="S539" s="157"/>
      <c r="T539" s="157"/>
      <c r="U539" s="157"/>
      <c r="V539" s="157"/>
      <c r="W539" s="157"/>
      <c r="X539" s="157"/>
      <c r="Y539" s="157"/>
      <c r="Z539" s="157"/>
    </row>
    <row r="540" spans="1:26" ht="15.75" customHeight="1" x14ac:dyDescent="0.25">
      <c r="A540" s="157"/>
      <c r="B540" s="382"/>
      <c r="C540" s="111"/>
      <c r="D540" s="157"/>
      <c r="E540" s="1"/>
      <c r="F540" s="1">
        <f t="shared" si="1"/>
        <v>440279.46999999974</v>
      </c>
      <c r="G540" s="157"/>
      <c r="H540" s="157"/>
      <c r="I540" s="157"/>
      <c r="J540" s="157"/>
      <c r="K540" s="157"/>
      <c r="L540" s="157"/>
      <c r="M540" s="157"/>
      <c r="N540" s="157"/>
      <c r="O540" s="157"/>
      <c r="P540" s="157"/>
      <c r="Q540" s="157"/>
      <c r="R540" s="157"/>
      <c r="S540" s="157"/>
      <c r="T540" s="157"/>
      <c r="U540" s="157"/>
      <c r="V540" s="157"/>
      <c r="W540" s="157"/>
      <c r="X540" s="157"/>
      <c r="Y540" s="157"/>
      <c r="Z540" s="157"/>
    </row>
    <row r="541" spans="1:26" ht="15.75" customHeight="1" x14ac:dyDescent="0.25">
      <c r="A541" s="157"/>
      <c r="B541" s="382"/>
      <c r="C541" s="111"/>
      <c r="D541" s="157"/>
      <c r="E541" s="1"/>
      <c r="F541" s="1">
        <f t="shared" si="1"/>
        <v>440279.46999999974</v>
      </c>
      <c r="G541" s="157"/>
      <c r="H541" s="157"/>
      <c r="I541" s="157"/>
      <c r="J541" s="157"/>
      <c r="K541" s="157"/>
      <c r="L541" s="157"/>
      <c r="M541" s="157"/>
      <c r="N541" s="157"/>
      <c r="O541" s="157"/>
      <c r="P541" s="157"/>
      <c r="Q541" s="157"/>
      <c r="R541" s="157"/>
      <c r="S541" s="157"/>
      <c r="T541" s="157"/>
      <c r="U541" s="157"/>
      <c r="V541" s="157"/>
      <c r="W541" s="157"/>
      <c r="X541" s="157"/>
      <c r="Y541" s="157"/>
      <c r="Z541" s="157"/>
    </row>
    <row r="542" spans="1:26" ht="15.75" customHeight="1" x14ac:dyDescent="0.25">
      <c r="A542" s="157"/>
      <c r="B542" s="382"/>
      <c r="C542" s="111"/>
      <c r="D542" s="157"/>
      <c r="E542" s="1"/>
      <c r="F542" s="1">
        <f t="shared" si="1"/>
        <v>440279.46999999974</v>
      </c>
      <c r="G542" s="157"/>
      <c r="H542" s="157"/>
      <c r="I542" s="157"/>
      <c r="J542" s="157"/>
      <c r="K542" s="157"/>
      <c r="L542" s="157"/>
      <c r="M542" s="157"/>
      <c r="N542" s="157"/>
      <c r="O542" s="157"/>
      <c r="P542" s="157"/>
      <c r="Q542" s="157"/>
      <c r="R542" s="157"/>
      <c r="S542" s="157"/>
      <c r="T542" s="157"/>
      <c r="U542" s="157"/>
      <c r="V542" s="157"/>
      <c r="W542" s="157"/>
      <c r="X542" s="157"/>
      <c r="Y542" s="157"/>
      <c r="Z542" s="157"/>
    </row>
    <row r="543" spans="1:26" ht="15.75" customHeight="1" x14ac:dyDescent="0.25">
      <c r="A543" s="157"/>
      <c r="B543" s="382"/>
      <c r="C543" s="111"/>
      <c r="D543" s="157"/>
      <c r="E543" s="1"/>
      <c r="F543" s="1">
        <f t="shared" si="1"/>
        <v>440279.46999999974</v>
      </c>
      <c r="G543" s="157"/>
      <c r="H543" s="157"/>
      <c r="I543" s="157"/>
      <c r="J543" s="157"/>
      <c r="K543" s="157"/>
      <c r="L543" s="157"/>
      <c r="M543" s="157"/>
      <c r="N543" s="157"/>
      <c r="O543" s="157"/>
      <c r="P543" s="157"/>
      <c r="Q543" s="157"/>
      <c r="R543" s="157"/>
      <c r="S543" s="157"/>
      <c r="T543" s="157"/>
      <c r="U543" s="157"/>
      <c r="V543" s="157"/>
      <c r="W543" s="157"/>
      <c r="X543" s="157"/>
      <c r="Y543" s="157"/>
      <c r="Z543" s="157"/>
    </row>
    <row r="544" spans="1:26" ht="15.75" customHeight="1" x14ac:dyDescent="0.25">
      <c r="A544" s="157"/>
      <c r="B544" s="382"/>
      <c r="C544" s="111"/>
      <c r="D544" s="157"/>
      <c r="E544" s="1"/>
      <c r="F544" s="1">
        <f t="shared" si="1"/>
        <v>440279.46999999974</v>
      </c>
      <c r="G544" s="157"/>
      <c r="H544" s="157"/>
      <c r="I544" s="157"/>
      <c r="J544" s="157"/>
      <c r="K544" s="157"/>
      <c r="L544" s="157"/>
      <c r="M544" s="157"/>
      <c r="N544" s="157"/>
      <c r="O544" s="157"/>
      <c r="P544" s="157"/>
      <c r="Q544" s="157"/>
      <c r="R544" s="157"/>
      <c r="S544" s="157"/>
      <c r="T544" s="157"/>
      <c r="U544" s="157"/>
      <c r="V544" s="157"/>
      <c r="W544" s="157"/>
      <c r="X544" s="157"/>
      <c r="Y544" s="157"/>
      <c r="Z544" s="157"/>
    </row>
    <row r="545" spans="1:26" ht="15.75" customHeight="1" x14ac:dyDescent="0.25">
      <c r="A545" s="157"/>
      <c r="B545" s="382"/>
      <c r="C545" s="111"/>
      <c r="D545" s="157"/>
      <c r="E545" s="1"/>
      <c r="F545" s="1">
        <f t="shared" si="1"/>
        <v>440279.46999999974</v>
      </c>
      <c r="G545" s="157"/>
      <c r="H545" s="157"/>
      <c r="I545" s="157"/>
      <c r="J545" s="157"/>
      <c r="K545" s="157"/>
      <c r="L545" s="157"/>
      <c r="M545" s="157"/>
      <c r="N545" s="157"/>
      <c r="O545" s="157"/>
      <c r="P545" s="157"/>
      <c r="Q545" s="157"/>
      <c r="R545" s="157"/>
      <c r="S545" s="157"/>
      <c r="T545" s="157"/>
      <c r="U545" s="157"/>
      <c r="V545" s="157"/>
      <c r="W545" s="157"/>
      <c r="X545" s="157"/>
      <c r="Y545" s="157"/>
      <c r="Z545" s="157"/>
    </row>
    <row r="546" spans="1:26" ht="15.75" customHeight="1" x14ac:dyDescent="0.25">
      <c r="A546" s="157"/>
      <c r="B546" s="382"/>
      <c r="C546" s="111"/>
      <c r="D546" s="157"/>
      <c r="E546" s="1"/>
      <c r="F546" s="1">
        <f t="shared" si="1"/>
        <v>440279.46999999974</v>
      </c>
      <c r="G546" s="157"/>
      <c r="H546" s="157"/>
      <c r="I546" s="157"/>
      <c r="J546" s="157"/>
      <c r="K546" s="157"/>
      <c r="L546" s="157"/>
      <c r="M546" s="157"/>
      <c r="N546" s="157"/>
      <c r="O546" s="157"/>
      <c r="P546" s="157"/>
      <c r="Q546" s="157"/>
      <c r="R546" s="157"/>
      <c r="S546" s="157"/>
      <c r="T546" s="157"/>
      <c r="U546" s="157"/>
      <c r="V546" s="157"/>
      <c r="W546" s="157"/>
      <c r="X546" s="157"/>
      <c r="Y546" s="157"/>
      <c r="Z546" s="157"/>
    </row>
    <row r="547" spans="1:26" ht="15.75" customHeight="1" x14ac:dyDescent="0.25">
      <c r="A547" s="157"/>
      <c r="B547" s="382"/>
      <c r="C547" s="111"/>
      <c r="D547" s="157"/>
      <c r="E547" s="1"/>
      <c r="F547" s="1">
        <f t="shared" si="1"/>
        <v>440279.46999999974</v>
      </c>
      <c r="G547" s="157"/>
      <c r="H547" s="157"/>
      <c r="I547" s="157"/>
      <c r="J547" s="157"/>
      <c r="K547" s="157"/>
      <c r="L547" s="157"/>
      <c r="M547" s="157"/>
      <c r="N547" s="157"/>
      <c r="O547" s="157"/>
      <c r="P547" s="157"/>
      <c r="Q547" s="157"/>
      <c r="R547" s="157"/>
      <c r="S547" s="157"/>
      <c r="T547" s="157"/>
      <c r="U547" s="157"/>
      <c r="V547" s="157"/>
      <c r="W547" s="157"/>
      <c r="X547" s="157"/>
      <c r="Y547" s="157"/>
      <c r="Z547" s="157"/>
    </row>
    <row r="548" spans="1:26" ht="15.75" customHeight="1" x14ac:dyDescent="0.25">
      <c r="A548" s="157"/>
      <c r="B548" s="382"/>
      <c r="C548" s="111"/>
      <c r="D548" s="157"/>
      <c r="E548" s="1"/>
      <c r="F548" s="1">
        <f t="shared" si="1"/>
        <v>440279.46999999974</v>
      </c>
      <c r="G548" s="157"/>
      <c r="H548" s="157"/>
      <c r="I548" s="157"/>
      <c r="J548" s="157"/>
      <c r="K548" s="157"/>
      <c r="L548" s="157"/>
      <c r="M548" s="157"/>
      <c r="N548" s="157"/>
      <c r="O548" s="157"/>
      <c r="P548" s="157"/>
      <c r="Q548" s="157"/>
      <c r="R548" s="157"/>
      <c r="S548" s="157"/>
      <c r="T548" s="157"/>
      <c r="U548" s="157"/>
      <c r="V548" s="157"/>
      <c r="W548" s="157"/>
      <c r="X548" s="157"/>
      <c r="Y548" s="157"/>
      <c r="Z548" s="157"/>
    </row>
    <row r="549" spans="1:26" ht="15.75" customHeight="1" x14ac:dyDescent="0.25">
      <c r="A549" s="157"/>
      <c r="B549" s="382"/>
      <c r="C549" s="111"/>
      <c r="D549" s="157"/>
      <c r="E549" s="1"/>
      <c r="F549" s="1">
        <f t="shared" si="1"/>
        <v>440279.46999999974</v>
      </c>
      <c r="G549" s="157"/>
      <c r="H549" s="157"/>
      <c r="I549" s="157"/>
      <c r="J549" s="157"/>
      <c r="K549" s="157"/>
      <c r="L549" s="157"/>
      <c r="M549" s="157"/>
      <c r="N549" s="157"/>
      <c r="O549" s="157"/>
      <c r="P549" s="157"/>
      <c r="Q549" s="157"/>
      <c r="R549" s="157"/>
      <c r="S549" s="157"/>
      <c r="T549" s="157"/>
      <c r="U549" s="157"/>
      <c r="V549" s="157"/>
      <c r="W549" s="157"/>
      <c r="X549" s="157"/>
      <c r="Y549" s="157"/>
      <c r="Z549" s="157"/>
    </row>
    <row r="550" spans="1:26" ht="15.75" customHeight="1" x14ac:dyDescent="0.25">
      <c r="A550" s="157"/>
      <c r="B550" s="382"/>
      <c r="C550" s="111"/>
      <c r="D550" s="157"/>
      <c r="E550" s="1"/>
      <c r="F550" s="1">
        <f t="shared" si="1"/>
        <v>440279.46999999974</v>
      </c>
      <c r="G550" s="157"/>
      <c r="H550" s="157"/>
      <c r="I550" s="157"/>
      <c r="J550" s="157"/>
      <c r="K550" s="157"/>
      <c r="L550" s="157"/>
      <c r="M550" s="157"/>
      <c r="N550" s="157"/>
      <c r="O550" s="157"/>
      <c r="P550" s="157"/>
      <c r="Q550" s="157"/>
      <c r="R550" s="157"/>
      <c r="S550" s="157"/>
      <c r="T550" s="157"/>
      <c r="U550" s="157"/>
      <c r="V550" s="157"/>
      <c r="W550" s="157"/>
      <c r="X550" s="157"/>
      <c r="Y550" s="157"/>
      <c r="Z550" s="157"/>
    </row>
    <row r="551" spans="1:26" ht="15.75" customHeight="1" x14ac:dyDescent="0.25">
      <c r="A551" s="157"/>
      <c r="B551" s="382"/>
      <c r="C551" s="111"/>
      <c r="D551" s="157"/>
      <c r="E551" s="1"/>
      <c r="F551" s="1">
        <f t="shared" si="1"/>
        <v>440279.46999999974</v>
      </c>
      <c r="G551" s="157"/>
      <c r="H551" s="157"/>
      <c r="I551" s="157"/>
      <c r="J551" s="157"/>
      <c r="K551" s="157"/>
      <c r="L551" s="157"/>
      <c r="M551" s="157"/>
      <c r="N551" s="157"/>
      <c r="O551" s="157"/>
      <c r="P551" s="157"/>
      <c r="Q551" s="157"/>
      <c r="R551" s="157"/>
      <c r="S551" s="157"/>
      <c r="T551" s="157"/>
      <c r="U551" s="157"/>
      <c r="V551" s="157"/>
      <c r="W551" s="157"/>
      <c r="X551" s="157"/>
      <c r="Y551" s="157"/>
      <c r="Z551" s="157"/>
    </row>
    <row r="552" spans="1:26" ht="15.75" customHeight="1" x14ac:dyDescent="0.25">
      <c r="A552" s="157"/>
      <c r="B552" s="382"/>
      <c r="C552" s="111"/>
      <c r="D552" s="157"/>
      <c r="E552" s="1"/>
      <c r="F552" s="1">
        <f t="shared" si="1"/>
        <v>440279.46999999974</v>
      </c>
      <c r="G552" s="157"/>
      <c r="H552" s="157"/>
      <c r="I552" s="157"/>
      <c r="J552" s="157"/>
      <c r="K552" s="157"/>
      <c r="L552" s="157"/>
      <c r="M552" s="157"/>
      <c r="N552" s="157"/>
      <c r="O552" s="157"/>
      <c r="P552" s="157"/>
      <c r="Q552" s="157"/>
      <c r="R552" s="157"/>
      <c r="S552" s="157"/>
      <c r="T552" s="157"/>
      <c r="U552" s="157"/>
      <c r="V552" s="157"/>
      <c r="W552" s="157"/>
      <c r="X552" s="157"/>
      <c r="Y552" s="157"/>
      <c r="Z552" s="157"/>
    </row>
    <row r="553" spans="1:26" ht="15.75" customHeight="1" x14ac:dyDescent="0.25">
      <c r="A553" s="157"/>
      <c r="B553" s="382"/>
      <c r="C553" s="111"/>
      <c r="D553" s="157"/>
      <c r="E553" s="1"/>
      <c r="F553" s="1">
        <f t="shared" si="1"/>
        <v>440279.46999999974</v>
      </c>
      <c r="G553" s="157"/>
      <c r="H553" s="157"/>
      <c r="I553" s="157"/>
      <c r="J553" s="157"/>
      <c r="K553" s="157"/>
      <c r="L553" s="157"/>
      <c r="M553" s="157"/>
      <c r="N553" s="157"/>
      <c r="O553" s="157"/>
      <c r="P553" s="157"/>
      <c r="Q553" s="157"/>
      <c r="R553" s="157"/>
      <c r="S553" s="157"/>
      <c r="T553" s="157"/>
      <c r="U553" s="157"/>
      <c r="V553" s="157"/>
      <c r="W553" s="157"/>
      <c r="X553" s="157"/>
      <c r="Y553" s="157"/>
      <c r="Z553" s="157"/>
    </row>
    <row r="554" spans="1:26" ht="15.75" customHeight="1" x14ac:dyDescent="0.25">
      <c r="A554" s="157"/>
      <c r="B554" s="382"/>
      <c r="C554" s="111"/>
      <c r="D554" s="157"/>
      <c r="E554" s="1"/>
      <c r="F554" s="1">
        <f t="shared" si="1"/>
        <v>440279.46999999974</v>
      </c>
      <c r="G554" s="157"/>
      <c r="H554" s="157"/>
      <c r="I554" s="157"/>
      <c r="J554" s="157"/>
      <c r="K554" s="157"/>
      <c r="L554" s="157"/>
      <c r="M554" s="157"/>
      <c r="N554" s="157"/>
      <c r="O554" s="157"/>
      <c r="P554" s="157"/>
      <c r="Q554" s="157"/>
      <c r="R554" s="157"/>
      <c r="S554" s="157"/>
      <c r="T554" s="157"/>
      <c r="U554" s="157"/>
      <c r="V554" s="157"/>
      <c r="W554" s="157"/>
      <c r="X554" s="157"/>
      <c r="Y554" s="157"/>
      <c r="Z554" s="157"/>
    </row>
    <row r="555" spans="1:26" ht="15.75" customHeight="1" x14ac:dyDescent="0.25">
      <c r="A555" s="157"/>
      <c r="B555" s="382"/>
      <c r="C555" s="111"/>
      <c r="D555" s="157"/>
      <c r="E555" s="1"/>
      <c r="F555" s="1">
        <f t="shared" si="1"/>
        <v>440279.46999999974</v>
      </c>
      <c r="G555" s="157"/>
      <c r="H555" s="157"/>
      <c r="I555" s="157"/>
      <c r="J555" s="157"/>
      <c r="K555" s="157"/>
      <c r="L555" s="157"/>
      <c r="M555" s="157"/>
      <c r="N555" s="157"/>
      <c r="O555" s="157"/>
      <c r="P555" s="157"/>
      <c r="Q555" s="157"/>
      <c r="R555" s="157"/>
      <c r="S555" s="157"/>
      <c r="T555" s="157"/>
      <c r="U555" s="157"/>
      <c r="V555" s="157"/>
      <c r="W555" s="157"/>
      <c r="X555" s="157"/>
      <c r="Y555" s="157"/>
      <c r="Z555" s="157"/>
    </row>
    <row r="556" spans="1:26" ht="15.75" customHeight="1" x14ac:dyDescent="0.25">
      <c r="A556" s="157"/>
      <c r="B556" s="382"/>
      <c r="C556" s="111"/>
      <c r="D556" s="157"/>
      <c r="E556" s="1"/>
      <c r="F556" s="1">
        <f t="shared" si="1"/>
        <v>440279.46999999974</v>
      </c>
      <c r="G556" s="157"/>
      <c r="H556" s="157"/>
      <c r="I556" s="157"/>
      <c r="J556" s="157"/>
      <c r="K556" s="157"/>
      <c r="L556" s="157"/>
      <c r="M556" s="157"/>
      <c r="N556" s="157"/>
      <c r="O556" s="157"/>
      <c r="P556" s="157"/>
      <c r="Q556" s="157"/>
      <c r="R556" s="157"/>
      <c r="S556" s="157"/>
      <c r="T556" s="157"/>
      <c r="U556" s="157"/>
      <c r="V556" s="157"/>
      <c r="W556" s="157"/>
      <c r="X556" s="157"/>
      <c r="Y556" s="157"/>
      <c r="Z556" s="157"/>
    </row>
    <row r="557" spans="1:26" ht="15.75" customHeight="1" x14ac:dyDescent="0.25">
      <c r="A557" s="157"/>
      <c r="B557" s="382"/>
      <c r="C557" s="111"/>
      <c r="D557" s="157"/>
      <c r="E557" s="1"/>
      <c r="F557" s="1">
        <f t="shared" si="1"/>
        <v>440279.46999999974</v>
      </c>
      <c r="G557" s="157"/>
      <c r="H557" s="157"/>
      <c r="I557" s="157"/>
      <c r="J557" s="157"/>
      <c r="K557" s="157"/>
      <c r="L557" s="157"/>
      <c r="M557" s="157"/>
      <c r="N557" s="157"/>
      <c r="O557" s="157"/>
      <c r="P557" s="157"/>
      <c r="Q557" s="157"/>
      <c r="R557" s="157"/>
      <c r="S557" s="157"/>
      <c r="T557" s="157"/>
      <c r="U557" s="157"/>
      <c r="V557" s="157"/>
      <c r="W557" s="157"/>
      <c r="X557" s="157"/>
      <c r="Y557" s="157"/>
      <c r="Z557" s="157"/>
    </row>
    <row r="558" spans="1:26" ht="15.75" customHeight="1" x14ac:dyDescent="0.25">
      <c r="A558" s="157"/>
      <c r="B558" s="382"/>
      <c r="C558" s="111"/>
      <c r="D558" s="157"/>
      <c r="E558" s="1"/>
      <c r="F558" s="1">
        <f t="shared" si="1"/>
        <v>440279.46999999974</v>
      </c>
      <c r="G558" s="157"/>
      <c r="H558" s="157"/>
      <c r="I558" s="157"/>
      <c r="J558" s="157"/>
      <c r="K558" s="157"/>
      <c r="L558" s="157"/>
      <c r="M558" s="157"/>
      <c r="N558" s="157"/>
      <c r="O558" s="157"/>
      <c r="P558" s="157"/>
      <c r="Q558" s="157"/>
      <c r="R558" s="157"/>
      <c r="S558" s="157"/>
      <c r="T558" s="157"/>
      <c r="U558" s="157"/>
      <c r="V558" s="157"/>
      <c r="W558" s="157"/>
      <c r="X558" s="157"/>
      <c r="Y558" s="157"/>
      <c r="Z558" s="157"/>
    </row>
    <row r="559" spans="1:26" ht="15.75" customHeight="1" x14ac:dyDescent="0.25">
      <c r="A559" s="157"/>
      <c r="B559" s="382"/>
      <c r="C559" s="111"/>
      <c r="D559" s="157"/>
      <c r="E559" s="1"/>
      <c r="F559" s="1">
        <f t="shared" si="1"/>
        <v>440279.46999999974</v>
      </c>
      <c r="G559" s="157"/>
      <c r="H559" s="157"/>
      <c r="I559" s="157"/>
      <c r="J559" s="157"/>
      <c r="K559" s="157"/>
      <c r="L559" s="157"/>
      <c r="M559" s="157"/>
      <c r="N559" s="157"/>
      <c r="O559" s="157"/>
      <c r="P559" s="157"/>
      <c r="Q559" s="157"/>
      <c r="R559" s="157"/>
      <c r="S559" s="157"/>
      <c r="T559" s="157"/>
      <c r="U559" s="157"/>
      <c r="V559" s="157"/>
      <c r="W559" s="157"/>
      <c r="X559" s="157"/>
      <c r="Y559" s="157"/>
      <c r="Z559" s="157"/>
    </row>
    <row r="560" spans="1:26" ht="15.75" customHeight="1" x14ac:dyDescent="0.25">
      <c r="A560" s="157"/>
      <c r="B560" s="382"/>
      <c r="C560" s="111"/>
      <c r="D560" s="157"/>
      <c r="E560" s="1"/>
      <c r="F560" s="1">
        <f t="shared" si="1"/>
        <v>440279.46999999974</v>
      </c>
      <c r="G560" s="157"/>
      <c r="H560" s="157"/>
      <c r="I560" s="157"/>
      <c r="J560" s="157"/>
      <c r="K560" s="157"/>
      <c r="L560" s="157"/>
      <c r="M560" s="157"/>
      <c r="N560" s="157"/>
      <c r="O560" s="157"/>
      <c r="P560" s="157"/>
      <c r="Q560" s="157"/>
      <c r="R560" s="157"/>
      <c r="S560" s="157"/>
      <c r="T560" s="157"/>
      <c r="U560" s="157"/>
      <c r="V560" s="157"/>
      <c r="W560" s="157"/>
      <c r="X560" s="157"/>
      <c r="Y560" s="157"/>
      <c r="Z560" s="157"/>
    </row>
    <row r="561" spans="1:26" ht="15.75" customHeight="1" x14ac:dyDescent="0.25">
      <c r="A561" s="157"/>
      <c r="B561" s="382"/>
      <c r="C561" s="111"/>
      <c r="D561" s="157"/>
      <c r="E561" s="1"/>
      <c r="F561" s="1">
        <f t="shared" si="1"/>
        <v>440279.46999999974</v>
      </c>
      <c r="G561" s="157"/>
      <c r="H561" s="157"/>
      <c r="I561" s="157"/>
      <c r="J561" s="157"/>
      <c r="K561" s="157"/>
      <c r="L561" s="157"/>
      <c r="M561" s="157"/>
      <c r="N561" s="157"/>
      <c r="O561" s="157"/>
      <c r="P561" s="157"/>
      <c r="Q561" s="157"/>
      <c r="R561" s="157"/>
      <c r="S561" s="157"/>
      <c r="T561" s="157"/>
      <c r="U561" s="157"/>
      <c r="V561" s="157"/>
      <c r="W561" s="157"/>
      <c r="X561" s="157"/>
      <c r="Y561" s="157"/>
      <c r="Z561" s="157"/>
    </row>
    <row r="562" spans="1:26" ht="15.75" customHeight="1" x14ac:dyDescent="0.25">
      <c r="A562" s="157"/>
      <c r="B562" s="382"/>
      <c r="C562" s="111"/>
      <c r="D562" s="157"/>
      <c r="E562" s="1"/>
      <c r="F562" s="1">
        <f t="shared" si="1"/>
        <v>440279.46999999974</v>
      </c>
      <c r="G562" s="157"/>
      <c r="H562" s="157"/>
      <c r="I562" s="157"/>
      <c r="J562" s="157"/>
      <c r="K562" s="157"/>
      <c r="L562" s="157"/>
      <c r="M562" s="157"/>
      <c r="N562" s="157"/>
      <c r="O562" s="157"/>
      <c r="P562" s="157"/>
      <c r="Q562" s="157"/>
      <c r="R562" s="157"/>
      <c r="S562" s="157"/>
      <c r="T562" s="157"/>
      <c r="U562" s="157"/>
      <c r="V562" s="157"/>
      <c r="W562" s="157"/>
      <c r="X562" s="157"/>
      <c r="Y562" s="157"/>
      <c r="Z562" s="157"/>
    </row>
    <row r="563" spans="1:26" ht="15.75" customHeight="1" x14ac:dyDescent="0.25">
      <c r="A563" s="157"/>
      <c r="B563" s="382"/>
      <c r="C563" s="111"/>
      <c r="D563" s="157"/>
      <c r="E563" s="1"/>
      <c r="F563" s="1">
        <f t="shared" si="1"/>
        <v>440279.46999999974</v>
      </c>
      <c r="G563" s="157"/>
      <c r="H563" s="157"/>
      <c r="I563" s="157"/>
      <c r="J563" s="157"/>
      <c r="K563" s="157"/>
      <c r="L563" s="157"/>
      <c r="M563" s="157"/>
      <c r="N563" s="157"/>
      <c r="O563" s="157"/>
      <c r="P563" s="157"/>
      <c r="Q563" s="157"/>
      <c r="R563" s="157"/>
      <c r="S563" s="157"/>
      <c r="T563" s="157"/>
      <c r="U563" s="157"/>
      <c r="V563" s="157"/>
      <c r="W563" s="157"/>
      <c r="X563" s="157"/>
      <c r="Y563" s="157"/>
      <c r="Z563" s="157"/>
    </row>
    <row r="564" spans="1:26" ht="15.75" customHeight="1" x14ac:dyDescent="0.25">
      <c r="A564" s="157"/>
      <c r="B564" s="382"/>
      <c r="C564" s="111"/>
      <c r="D564" s="157"/>
      <c r="E564" s="1"/>
      <c r="F564" s="1">
        <f t="shared" si="1"/>
        <v>440279.46999999974</v>
      </c>
      <c r="G564" s="157"/>
      <c r="H564" s="157"/>
      <c r="I564" s="157"/>
      <c r="J564" s="157"/>
      <c r="K564" s="157"/>
      <c r="L564" s="157"/>
      <c r="M564" s="157"/>
      <c r="N564" s="157"/>
      <c r="O564" s="157"/>
      <c r="P564" s="157"/>
      <c r="Q564" s="157"/>
      <c r="R564" s="157"/>
      <c r="S564" s="157"/>
      <c r="T564" s="157"/>
      <c r="U564" s="157"/>
      <c r="V564" s="157"/>
      <c r="W564" s="157"/>
      <c r="X564" s="157"/>
      <c r="Y564" s="157"/>
      <c r="Z564" s="157"/>
    </row>
    <row r="565" spans="1:26" ht="15.75" customHeight="1" x14ac:dyDescent="0.25">
      <c r="A565" s="157"/>
      <c r="B565" s="382"/>
      <c r="C565" s="111"/>
      <c r="D565" s="157"/>
      <c r="E565" s="1"/>
      <c r="F565" s="1">
        <f t="shared" si="1"/>
        <v>440279.46999999974</v>
      </c>
      <c r="G565" s="157"/>
      <c r="H565" s="157"/>
      <c r="I565" s="157"/>
      <c r="J565" s="157"/>
      <c r="K565" s="157"/>
      <c r="L565" s="157"/>
      <c r="M565" s="157"/>
      <c r="N565" s="157"/>
      <c r="O565" s="157"/>
      <c r="P565" s="157"/>
      <c r="Q565" s="157"/>
      <c r="R565" s="157"/>
      <c r="S565" s="157"/>
      <c r="T565" s="157"/>
      <c r="U565" s="157"/>
      <c r="V565" s="157"/>
      <c r="W565" s="157"/>
      <c r="X565" s="157"/>
      <c r="Y565" s="157"/>
      <c r="Z565" s="157"/>
    </row>
    <row r="566" spans="1:26" ht="15.75" customHeight="1" x14ac:dyDescent="0.25">
      <c r="A566" s="157"/>
      <c r="B566" s="382"/>
      <c r="C566" s="111"/>
      <c r="D566" s="157"/>
      <c r="E566" s="1"/>
      <c r="F566" s="1">
        <f t="shared" si="1"/>
        <v>440279.46999999974</v>
      </c>
      <c r="G566" s="157"/>
      <c r="H566" s="157"/>
      <c r="I566" s="157"/>
      <c r="J566" s="157"/>
      <c r="K566" s="157"/>
      <c r="L566" s="157"/>
      <c r="M566" s="157"/>
      <c r="N566" s="157"/>
      <c r="O566" s="157"/>
      <c r="P566" s="157"/>
      <c r="Q566" s="157"/>
      <c r="R566" s="157"/>
      <c r="S566" s="157"/>
      <c r="T566" s="157"/>
      <c r="U566" s="157"/>
      <c r="V566" s="157"/>
      <c r="W566" s="157"/>
      <c r="X566" s="157"/>
      <c r="Y566" s="157"/>
      <c r="Z566" s="157"/>
    </row>
    <row r="567" spans="1:26" ht="15.75" customHeight="1" x14ac:dyDescent="0.25">
      <c r="A567" s="157"/>
      <c r="B567" s="382"/>
      <c r="C567" s="111"/>
      <c r="D567" s="157"/>
      <c r="E567" s="1"/>
      <c r="F567" s="1">
        <f t="shared" si="1"/>
        <v>440279.46999999974</v>
      </c>
      <c r="G567" s="157"/>
      <c r="H567" s="157"/>
      <c r="I567" s="157"/>
      <c r="J567" s="157"/>
      <c r="K567" s="157"/>
      <c r="L567" s="157"/>
      <c r="M567" s="157"/>
      <c r="N567" s="157"/>
      <c r="O567" s="157"/>
      <c r="P567" s="157"/>
      <c r="Q567" s="157"/>
      <c r="R567" s="157"/>
      <c r="S567" s="157"/>
      <c r="T567" s="157"/>
      <c r="U567" s="157"/>
      <c r="V567" s="157"/>
      <c r="W567" s="157"/>
      <c r="X567" s="157"/>
      <c r="Y567" s="157"/>
      <c r="Z567" s="157"/>
    </row>
    <row r="568" spans="1:26" ht="15.75" customHeight="1" x14ac:dyDescent="0.25">
      <c r="A568" s="157"/>
      <c r="B568" s="382"/>
      <c r="C568" s="111"/>
      <c r="D568" s="157"/>
      <c r="E568" s="1">
        <f>F567</f>
        <v>440279.46999999974</v>
      </c>
      <c r="F568" s="157"/>
      <c r="G568" s="157"/>
      <c r="H568" s="157"/>
      <c r="I568" s="157"/>
      <c r="J568" s="157"/>
      <c r="K568" s="157"/>
      <c r="L568" s="157"/>
      <c r="M568" s="157"/>
      <c r="N568" s="157"/>
      <c r="O568" s="157"/>
      <c r="P568" s="157"/>
      <c r="Q568" s="157"/>
      <c r="R568" s="157"/>
      <c r="S568" s="157"/>
      <c r="T568" s="157"/>
      <c r="U568" s="157"/>
      <c r="V568" s="157"/>
      <c r="W568" s="157"/>
      <c r="X568" s="157"/>
      <c r="Y568" s="157"/>
      <c r="Z568" s="157"/>
    </row>
    <row r="569" spans="1:26" ht="15.75" customHeight="1" x14ac:dyDescent="0.25">
      <c r="A569" s="157"/>
      <c r="B569" s="382"/>
      <c r="C569" s="111"/>
      <c r="D569" s="157"/>
      <c r="E569" s="1"/>
      <c r="F569" s="157"/>
      <c r="G569" s="157"/>
      <c r="H569" s="157"/>
      <c r="I569" s="157"/>
      <c r="J569" s="157"/>
      <c r="K569" s="157"/>
      <c r="L569" s="157"/>
      <c r="M569" s="157"/>
      <c r="N569" s="157"/>
      <c r="O569" s="157"/>
      <c r="P569" s="157"/>
      <c r="Q569" s="157"/>
      <c r="R569" s="157"/>
      <c r="S569" s="157"/>
      <c r="T569" s="157"/>
      <c r="U569" s="157"/>
      <c r="V569" s="157"/>
      <c r="W569" s="157"/>
      <c r="X569" s="157"/>
      <c r="Y569" s="157"/>
      <c r="Z569" s="157"/>
    </row>
    <row r="570" spans="1:26" ht="15.75" customHeight="1" x14ac:dyDescent="0.25">
      <c r="A570" s="157"/>
      <c r="B570" s="382"/>
      <c r="C570" s="111"/>
      <c r="D570" s="157"/>
      <c r="E570" s="1"/>
      <c r="F570" s="157"/>
      <c r="G570" s="157"/>
      <c r="H570" s="157"/>
      <c r="I570" s="157"/>
      <c r="J570" s="157"/>
      <c r="K570" s="157"/>
      <c r="L570" s="157"/>
      <c r="M570" s="157"/>
      <c r="N570" s="157"/>
      <c r="O570" s="157"/>
      <c r="P570" s="157"/>
      <c r="Q570" s="157"/>
      <c r="R570" s="157"/>
      <c r="S570" s="157"/>
      <c r="T570" s="157"/>
      <c r="U570" s="157"/>
      <c r="V570" s="157"/>
      <c r="W570" s="157"/>
      <c r="X570" s="157"/>
      <c r="Y570" s="157"/>
      <c r="Z570" s="157"/>
    </row>
    <row r="571" spans="1:26" ht="15.75" customHeight="1" x14ac:dyDescent="0.25">
      <c r="A571" s="157"/>
      <c r="B571" s="382"/>
      <c r="C571" s="111"/>
      <c r="D571" s="157"/>
      <c r="E571" s="1"/>
      <c r="F571" s="157"/>
      <c r="G571" s="157"/>
      <c r="H571" s="157"/>
      <c r="I571" s="157"/>
      <c r="J571" s="157"/>
      <c r="K571" s="157"/>
      <c r="L571" s="157"/>
      <c r="M571" s="157"/>
      <c r="N571" s="157"/>
      <c r="O571" s="157"/>
      <c r="P571" s="157"/>
      <c r="Q571" s="157"/>
      <c r="R571" s="157"/>
      <c r="S571" s="157"/>
      <c r="T571" s="157"/>
      <c r="U571" s="157"/>
      <c r="V571" s="157"/>
      <c r="W571" s="157"/>
      <c r="X571" s="157"/>
      <c r="Y571" s="157"/>
      <c r="Z571" s="157"/>
    </row>
    <row r="572" spans="1:26" ht="15.75" customHeight="1" x14ac:dyDescent="0.25">
      <c r="A572" s="157"/>
      <c r="B572" s="382"/>
      <c r="C572" s="111"/>
      <c r="D572" s="157"/>
      <c r="E572" s="1"/>
      <c r="F572" s="157"/>
      <c r="G572" s="157"/>
      <c r="H572" s="157"/>
      <c r="I572" s="157"/>
      <c r="J572" s="157"/>
      <c r="K572" s="157"/>
      <c r="L572" s="157"/>
      <c r="M572" s="157"/>
      <c r="N572" s="157"/>
      <c r="O572" s="157"/>
      <c r="P572" s="157"/>
      <c r="Q572" s="157"/>
      <c r="R572" s="157"/>
      <c r="S572" s="157"/>
      <c r="T572" s="157"/>
      <c r="U572" s="157"/>
      <c r="V572" s="157"/>
      <c r="W572" s="157"/>
      <c r="X572" s="157"/>
      <c r="Y572" s="157"/>
      <c r="Z572" s="157"/>
    </row>
    <row r="573" spans="1:26" ht="15.75" customHeight="1" x14ac:dyDescent="0.25">
      <c r="A573" s="157"/>
      <c r="B573" s="382"/>
      <c r="C573" s="111"/>
      <c r="D573" s="157"/>
      <c r="E573" s="1"/>
      <c r="F573" s="157"/>
      <c r="G573" s="157"/>
      <c r="H573" s="157"/>
      <c r="I573" s="157"/>
      <c r="J573" s="157"/>
      <c r="K573" s="157"/>
      <c r="L573" s="157"/>
      <c r="M573" s="157"/>
      <c r="N573" s="157"/>
      <c r="O573" s="157"/>
      <c r="P573" s="157"/>
      <c r="Q573" s="157"/>
      <c r="R573" s="157"/>
      <c r="S573" s="157"/>
      <c r="T573" s="157"/>
      <c r="U573" s="157"/>
      <c r="V573" s="157"/>
      <c r="W573" s="157"/>
      <c r="X573" s="157"/>
      <c r="Y573" s="157"/>
      <c r="Z573" s="157"/>
    </row>
    <row r="574" spans="1:26" ht="15.75" customHeight="1" x14ac:dyDescent="0.25">
      <c r="A574" s="157"/>
      <c r="B574" s="382"/>
      <c r="C574" s="111"/>
      <c r="D574" s="157"/>
      <c r="E574" s="1"/>
      <c r="F574" s="157"/>
      <c r="G574" s="157"/>
      <c r="H574" s="157"/>
      <c r="I574" s="157"/>
      <c r="J574" s="157"/>
      <c r="K574" s="157"/>
      <c r="L574" s="157"/>
      <c r="M574" s="157"/>
      <c r="N574" s="157"/>
      <c r="O574" s="157"/>
      <c r="P574" s="157"/>
      <c r="Q574" s="157"/>
      <c r="R574" s="157"/>
      <c r="S574" s="157"/>
      <c r="T574" s="157"/>
      <c r="U574" s="157"/>
      <c r="V574" s="157"/>
      <c r="W574" s="157"/>
      <c r="X574" s="157"/>
      <c r="Y574" s="157"/>
      <c r="Z574" s="157"/>
    </row>
    <row r="575" spans="1:26" ht="15.75" customHeight="1" x14ac:dyDescent="0.25">
      <c r="A575" s="157"/>
      <c r="B575" s="382"/>
      <c r="C575" s="111"/>
      <c r="D575" s="157"/>
      <c r="E575" s="1"/>
      <c r="F575" s="157"/>
      <c r="G575" s="157"/>
      <c r="H575" s="157"/>
      <c r="I575" s="157"/>
      <c r="J575" s="157"/>
      <c r="K575" s="157"/>
      <c r="L575" s="157"/>
      <c r="M575" s="157"/>
      <c r="N575" s="157"/>
      <c r="O575" s="157"/>
      <c r="P575" s="157"/>
      <c r="Q575" s="157"/>
      <c r="R575" s="157"/>
      <c r="S575" s="157"/>
      <c r="T575" s="157"/>
      <c r="U575" s="157"/>
      <c r="V575" s="157"/>
      <c r="W575" s="157"/>
      <c r="X575" s="157"/>
      <c r="Y575" s="157"/>
      <c r="Z575" s="157"/>
    </row>
    <row r="576" spans="1:26" ht="15.75" customHeight="1" x14ac:dyDescent="0.25">
      <c r="A576" s="157"/>
      <c r="B576" s="382"/>
      <c r="C576" s="111"/>
      <c r="D576" s="157"/>
      <c r="E576" s="1"/>
      <c r="F576" s="157"/>
      <c r="G576" s="157"/>
      <c r="H576" s="157"/>
      <c r="I576" s="157"/>
      <c r="J576" s="157"/>
      <c r="K576" s="157"/>
      <c r="L576" s="157"/>
      <c r="M576" s="157"/>
      <c r="N576" s="157"/>
      <c r="O576" s="157"/>
      <c r="P576" s="157"/>
      <c r="Q576" s="157"/>
      <c r="R576" s="157"/>
      <c r="S576" s="157"/>
      <c r="T576" s="157"/>
      <c r="U576" s="157"/>
      <c r="V576" s="157"/>
      <c r="W576" s="157"/>
      <c r="X576" s="157"/>
      <c r="Y576" s="157"/>
      <c r="Z576" s="157"/>
    </row>
    <row r="577" spans="1:26" ht="15.75" customHeight="1" x14ac:dyDescent="0.25">
      <c r="A577" s="157"/>
      <c r="B577" s="382"/>
      <c r="C577" s="111"/>
      <c r="D577" s="157"/>
      <c r="E577" s="1"/>
      <c r="F577" s="157"/>
      <c r="G577" s="157"/>
      <c r="H577" s="157"/>
      <c r="I577" s="157"/>
      <c r="J577" s="157"/>
      <c r="K577" s="157"/>
      <c r="L577" s="157"/>
      <c r="M577" s="157"/>
      <c r="N577" s="157"/>
      <c r="O577" s="157"/>
      <c r="P577" s="157"/>
      <c r="Q577" s="157"/>
      <c r="R577" s="157"/>
      <c r="S577" s="157"/>
      <c r="T577" s="157"/>
      <c r="U577" s="157"/>
      <c r="V577" s="157"/>
      <c r="W577" s="157"/>
      <c r="X577" s="157"/>
      <c r="Y577" s="157"/>
      <c r="Z577" s="157"/>
    </row>
    <row r="578" spans="1:26" ht="15.75" customHeight="1" x14ac:dyDescent="0.25">
      <c r="A578" s="157"/>
      <c r="B578" s="382"/>
      <c r="C578" s="111"/>
      <c r="D578" s="157"/>
      <c r="E578" s="1"/>
      <c r="F578" s="157"/>
      <c r="G578" s="157"/>
      <c r="H578" s="157"/>
      <c r="I578" s="157"/>
      <c r="J578" s="157"/>
      <c r="K578" s="157"/>
      <c r="L578" s="157"/>
      <c r="M578" s="157"/>
      <c r="N578" s="157"/>
      <c r="O578" s="157"/>
      <c r="P578" s="157"/>
      <c r="Q578" s="157"/>
      <c r="R578" s="157"/>
      <c r="S578" s="157"/>
      <c r="T578" s="157"/>
      <c r="U578" s="157"/>
      <c r="V578" s="157"/>
      <c r="W578" s="157"/>
      <c r="X578" s="157"/>
      <c r="Y578" s="157"/>
      <c r="Z578" s="157"/>
    </row>
    <row r="579" spans="1:26" ht="15.75" customHeight="1" x14ac:dyDescent="0.25">
      <c r="A579" s="157"/>
      <c r="B579" s="382"/>
      <c r="C579" s="111"/>
      <c r="D579" s="157"/>
      <c r="E579" s="1"/>
      <c r="F579" s="157"/>
      <c r="G579" s="157"/>
      <c r="H579" s="157"/>
      <c r="I579" s="157"/>
      <c r="J579" s="157"/>
      <c r="K579" s="157"/>
      <c r="L579" s="157"/>
      <c r="M579" s="157"/>
      <c r="N579" s="157"/>
      <c r="O579" s="157"/>
      <c r="P579" s="157"/>
      <c r="Q579" s="157"/>
      <c r="R579" s="157"/>
      <c r="S579" s="157"/>
      <c r="T579" s="157"/>
      <c r="U579" s="157"/>
      <c r="V579" s="157"/>
      <c r="W579" s="157"/>
      <c r="X579" s="157"/>
      <c r="Y579" s="157"/>
      <c r="Z579" s="157"/>
    </row>
    <row r="580" spans="1:26" ht="15.75" customHeight="1" x14ac:dyDescent="0.25">
      <c r="A580" s="157"/>
      <c r="B580" s="382"/>
      <c r="C580" s="111"/>
      <c r="D580" s="157"/>
      <c r="E580" s="1"/>
      <c r="F580" s="157"/>
      <c r="G580" s="157"/>
      <c r="H580" s="157"/>
      <c r="I580" s="157"/>
      <c r="J580" s="157"/>
      <c r="K580" s="157"/>
      <c r="L580" s="157"/>
      <c r="M580" s="157"/>
      <c r="N580" s="157"/>
      <c r="O580" s="157"/>
      <c r="P580" s="157"/>
      <c r="Q580" s="157"/>
      <c r="R580" s="157"/>
      <c r="S580" s="157"/>
      <c r="T580" s="157"/>
      <c r="U580" s="157"/>
      <c r="V580" s="157"/>
      <c r="W580" s="157"/>
      <c r="X580" s="157"/>
      <c r="Y580" s="157"/>
      <c r="Z580" s="157"/>
    </row>
    <row r="581" spans="1:26" ht="15.75" customHeight="1" x14ac:dyDescent="0.25">
      <c r="A581" s="157"/>
      <c r="B581" s="382"/>
      <c r="C581" s="111"/>
      <c r="D581" s="157"/>
      <c r="E581" s="1"/>
      <c r="F581" s="157"/>
      <c r="G581" s="157"/>
      <c r="H581" s="157"/>
      <c r="I581" s="157"/>
      <c r="J581" s="157"/>
      <c r="K581" s="157"/>
      <c r="L581" s="157"/>
      <c r="M581" s="157"/>
      <c r="N581" s="157"/>
      <c r="O581" s="157"/>
      <c r="P581" s="157"/>
      <c r="Q581" s="157"/>
      <c r="R581" s="157"/>
      <c r="S581" s="157"/>
      <c r="T581" s="157"/>
      <c r="U581" s="157"/>
      <c r="V581" s="157"/>
      <c r="W581" s="157"/>
      <c r="X581" s="157"/>
      <c r="Y581" s="157"/>
      <c r="Z581" s="157"/>
    </row>
    <row r="582" spans="1:26" ht="15.75" customHeight="1" x14ac:dyDescent="0.25">
      <c r="A582" s="157"/>
      <c r="B582" s="382"/>
      <c r="C582" s="111"/>
      <c r="D582" s="157"/>
      <c r="E582" s="1"/>
      <c r="F582" s="157"/>
      <c r="G582" s="157"/>
      <c r="H582" s="157"/>
      <c r="I582" s="157"/>
      <c r="J582" s="157"/>
      <c r="K582" s="157"/>
      <c r="L582" s="157"/>
      <c r="M582" s="157"/>
      <c r="N582" s="157"/>
      <c r="O582" s="157"/>
      <c r="P582" s="157"/>
      <c r="Q582" s="157"/>
      <c r="R582" s="157"/>
      <c r="S582" s="157"/>
      <c r="T582" s="157"/>
      <c r="U582" s="157"/>
      <c r="V582" s="157"/>
      <c r="W582" s="157"/>
      <c r="X582" s="157"/>
      <c r="Y582" s="157"/>
      <c r="Z582" s="157"/>
    </row>
    <row r="583" spans="1:26" ht="15.75" customHeight="1" x14ac:dyDescent="0.25">
      <c r="A583" s="157"/>
      <c r="B583" s="382"/>
      <c r="C583" s="111"/>
      <c r="D583" s="157"/>
      <c r="E583" s="1"/>
      <c r="F583" s="157"/>
      <c r="G583" s="157"/>
      <c r="H583" s="157"/>
      <c r="I583" s="157"/>
      <c r="J583" s="157"/>
      <c r="K583" s="157"/>
      <c r="L583" s="157"/>
      <c r="M583" s="157"/>
      <c r="N583" s="157"/>
      <c r="O583" s="157"/>
      <c r="P583" s="157"/>
      <c r="Q583" s="157"/>
      <c r="R583" s="157"/>
      <c r="S583" s="157"/>
      <c r="T583" s="157"/>
      <c r="U583" s="157"/>
      <c r="V583" s="157"/>
      <c r="W583" s="157"/>
      <c r="X583" s="157"/>
      <c r="Y583" s="157"/>
      <c r="Z583" s="157"/>
    </row>
    <row r="584" spans="1:26" ht="15.75" customHeight="1" x14ac:dyDescent="0.25">
      <c r="A584" s="157"/>
      <c r="B584" s="382"/>
      <c r="C584" s="111"/>
      <c r="D584" s="157"/>
      <c r="E584" s="1"/>
      <c r="F584" s="157"/>
      <c r="G584" s="157"/>
      <c r="H584" s="157"/>
      <c r="I584" s="157"/>
      <c r="J584" s="157"/>
      <c r="K584" s="157"/>
      <c r="L584" s="157"/>
      <c r="M584" s="157"/>
      <c r="N584" s="157"/>
      <c r="O584" s="157"/>
      <c r="P584" s="157"/>
      <c r="Q584" s="157"/>
      <c r="R584" s="157"/>
      <c r="S584" s="157"/>
      <c r="T584" s="157"/>
      <c r="U584" s="157"/>
      <c r="V584" s="157"/>
      <c r="W584" s="157"/>
      <c r="X584" s="157"/>
      <c r="Y584" s="157"/>
      <c r="Z584" s="157"/>
    </row>
    <row r="585" spans="1:26" ht="15.75" customHeight="1" x14ac:dyDescent="0.25">
      <c r="A585" s="157"/>
      <c r="B585" s="382"/>
      <c r="C585" s="111"/>
      <c r="D585" s="157"/>
      <c r="E585" s="1"/>
      <c r="F585" s="157"/>
      <c r="G585" s="157"/>
      <c r="H585" s="157"/>
      <c r="I585" s="157"/>
      <c r="J585" s="157"/>
      <c r="K585" s="157"/>
      <c r="L585" s="157"/>
      <c r="M585" s="157"/>
      <c r="N585" s="157"/>
      <c r="O585" s="157"/>
      <c r="P585" s="157"/>
      <c r="Q585" s="157"/>
      <c r="R585" s="157"/>
      <c r="S585" s="157"/>
      <c r="T585" s="157"/>
      <c r="U585" s="157"/>
      <c r="V585" s="157"/>
      <c r="W585" s="157"/>
      <c r="X585" s="157"/>
      <c r="Y585" s="157"/>
      <c r="Z585" s="157"/>
    </row>
    <row r="586" spans="1:26" ht="15.75" customHeight="1" x14ac:dyDescent="0.25">
      <c r="A586" s="157"/>
      <c r="B586" s="382"/>
      <c r="C586" s="111"/>
      <c r="D586" s="157"/>
      <c r="E586" s="1"/>
      <c r="F586" s="157"/>
      <c r="G586" s="157"/>
      <c r="H586" s="157"/>
      <c r="I586" s="157"/>
      <c r="J586" s="157"/>
      <c r="K586" s="157"/>
      <c r="L586" s="157"/>
      <c r="M586" s="157"/>
      <c r="N586" s="157"/>
      <c r="O586" s="157"/>
      <c r="P586" s="157"/>
      <c r="Q586" s="157"/>
      <c r="R586" s="157"/>
      <c r="S586" s="157"/>
      <c r="T586" s="157"/>
      <c r="U586" s="157"/>
      <c r="V586" s="157"/>
      <c r="W586" s="157"/>
      <c r="X586" s="157"/>
      <c r="Y586" s="157"/>
      <c r="Z586" s="157"/>
    </row>
    <row r="587" spans="1:26" ht="15.75" customHeight="1" x14ac:dyDescent="0.25">
      <c r="A587" s="157"/>
      <c r="B587" s="382"/>
      <c r="C587" s="111"/>
      <c r="D587" s="157"/>
      <c r="E587" s="1"/>
      <c r="F587" s="157"/>
      <c r="G587" s="157"/>
      <c r="H587" s="157"/>
      <c r="I587" s="157"/>
      <c r="J587" s="157"/>
      <c r="K587" s="157"/>
      <c r="L587" s="157"/>
      <c r="M587" s="157"/>
      <c r="N587" s="157"/>
      <c r="O587" s="157"/>
      <c r="P587" s="157"/>
      <c r="Q587" s="157"/>
      <c r="R587" s="157"/>
      <c r="S587" s="157"/>
      <c r="T587" s="157"/>
      <c r="U587" s="157"/>
      <c r="V587" s="157"/>
      <c r="W587" s="157"/>
      <c r="X587" s="157"/>
      <c r="Y587" s="157"/>
      <c r="Z587" s="157"/>
    </row>
    <row r="588" spans="1:26" ht="15.75" customHeight="1" x14ac:dyDescent="0.25">
      <c r="A588" s="157"/>
      <c r="B588" s="382"/>
      <c r="C588" s="111"/>
      <c r="D588" s="157"/>
      <c r="E588" s="1"/>
      <c r="F588" s="157"/>
      <c r="G588" s="157"/>
      <c r="H588" s="157"/>
      <c r="I588" s="157"/>
      <c r="J588" s="157"/>
      <c r="K588" s="157"/>
      <c r="L588" s="157"/>
      <c r="M588" s="157"/>
      <c r="N588" s="157"/>
      <c r="O588" s="157"/>
      <c r="P588" s="157"/>
      <c r="Q588" s="157"/>
      <c r="R588" s="157"/>
      <c r="S588" s="157"/>
      <c r="T588" s="157"/>
      <c r="U588" s="157"/>
      <c r="V588" s="157"/>
      <c r="W588" s="157"/>
      <c r="X588" s="157"/>
      <c r="Y588" s="157"/>
      <c r="Z588" s="157"/>
    </row>
    <row r="589" spans="1:26" ht="15.75" customHeight="1" x14ac:dyDescent="0.25">
      <c r="A589" s="157"/>
      <c r="B589" s="382"/>
      <c r="C589" s="111"/>
      <c r="D589" s="157"/>
      <c r="E589" s="1"/>
      <c r="F589" s="157"/>
      <c r="G589" s="157"/>
      <c r="H589" s="157"/>
      <c r="I589" s="157"/>
      <c r="J589" s="157"/>
      <c r="K589" s="157"/>
      <c r="L589" s="157"/>
      <c r="M589" s="157"/>
      <c r="N589" s="157"/>
      <c r="O589" s="157"/>
      <c r="P589" s="157"/>
      <c r="Q589" s="157"/>
      <c r="R589" s="157"/>
      <c r="S589" s="157"/>
      <c r="T589" s="157"/>
      <c r="U589" s="157"/>
      <c r="V589" s="157"/>
      <c r="W589" s="157"/>
      <c r="X589" s="157"/>
      <c r="Y589" s="157"/>
      <c r="Z589" s="157"/>
    </row>
    <row r="590" spans="1:26" ht="15.75" customHeight="1" x14ac:dyDescent="0.25">
      <c r="A590" s="157"/>
      <c r="B590" s="382"/>
      <c r="C590" s="111"/>
      <c r="D590" s="157"/>
      <c r="E590" s="1"/>
      <c r="F590" s="157"/>
      <c r="G590" s="157"/>
      <c r="H590" s="157"/>
      <c r="I590" s="157"/>
      <c r="J590" s="157"/>
      <c r="K590" s="157"/>
      <c r="L590" s="157"/>
      <c r="M590" s="157"/>
      <c r="N590" s="157"/>
      <c r="O590" s="157"/>
      <c r="P590" s="157"/>
      <c r="Q590" s="157"/>
      <c r="R590" s="157"/>
      <c r="S590" s="157"/>
      <c r="T590" s="157"/>
      <c r="U590" s="157"/>
      <c r="V590" s="157"/>
      <c r="W590" s="157"/>
      <c r="X590" s="157"/>
      <c r="Y590" s="157"/>
      <c r="Z590" s="157"/>
    </row>
    <row r="591" spans="1:26" ht="15.75" customHeight="1" x14ac:dyDescent="0.25">
      <c r="A591" s="157"/>
      <c r="B591" s="382"/>
      <c r="C591" s="111"/>
      <c r="D591" s="157"/>
      <c r="E591" s="1"/>
      <c r="F591" s="157"/>
      <c r="G591" s="157"/>
      <c r="H591" s="157"/>
      <c r="I591" s="157"/>
      <c r="J591" s="157"/>
      <c r="K591" s="157"/>
      <c r="L591" s="157"/>
      <c r="M591" s="157"/>
      <c r="N591" s="157"/>
      <c r="O591" s="157"/>
      <c r="P591" s="157"/>
      <c r="Q591" s="157"/>
      <c r="R591" s="157"/>
      <c r="S591" s="157"/>
      <c r="T591" s="157"/>
      <c r="U591" s="157"/>
      <c r="V591" s="157"/>
      <c r="W591" s="157"/>
      <c r="X591" s="157"/>
      <c r="Y591" s="157"/>
      <c r="Z591" s="157"/>
    </row>
    <row r="592" spans="1:26" ht="15.75" customHeight="1" x14ac:dyDescent="0.25">
      <c r="A592" s="157"/>
      <c r="B592" s="382"/>
      <c r="C592" s="111"/>
      <c r="D592" s="157"/>
      <c r="E592" s="1"/>
      <c r="F592" s="157"/>
      <c r="G592" s="157"/>
      <c r="H592" s="157"/>
      <c r="I592" s="157"/>
      <c r="J592" s="157"/>
      <c r="K592" s="157"/>
      <c r="L592" s="157"/>
      <c r="M592" s="157"/>
      <c r="N592" s="157"/>
      <c r="O592" s="157"/>
      <c r="P592" s="157"/>
      <c r="Q592" s="157"/>
      <c r="R592" s="157"/>
      <c r="S592" s="157"/>
      <c r="T592" s="157"/>
      <c r="U592" s="157"/>
      <c r="V592" s="157"/>
      <c r="W592" s="157"/>
      <c r="X592" s="157"/>
      <c r="Y592" s="157"/>
      <c r="Z592" s="157"/>
    </row>
    <row r="593" spans="1:26" ht="15.75" customHeight="1" x14ac:dyDescent="0.25">
      <c r="A593" s="157"/>
      <c r="B593" s="382"/>
      <c r="C593" s="111"/>
      <c r="D593" s="157"/>
      <c r="E593" s="1"/>
      <c r="F593" s="157"/>
      <c r="G593" s="157"/>
      <c r="H593" s="157"/>
      <c r="I593" s="157"/>
      <c r="J593" s="157"/>
      <c r="K593" s="157"/>
      <c r="L593" s="157"/>
      <c r="M593" s="157"/>
      <c r="N593" s="157"/>
      <c r="O593" s="157"/>
      <c r="P593" s="157"/>
      <c r="Q593" s="157"/>
      <c r="R593" s="157"/>
      <c r="S593" s="157"/>
      <c r="T593" s="157"/>
      <c r="U593" s="157"/>
      <c r="V593" s="157"/>
      <c r="W593" s="157"/>
      <c r="X593" s="157"/>
      <c r="Y593" s="157"/>
      <c r="Z593" s="157"/>
    </row>
    <row r="594" spans="1:26" ht="15.75" customHeight="1" x14ac:dyDescent="0.25">
      <c r="A594" s="157"/>
      <c r="B594" s="382"/>
      <c r="C594" s="111"/>
      <c r="D594" s="157"/>
      <c r="E594" s="1"/>
      <c r="F594" s="157"/>
      <c r="G594" s="157"/>
      <c r="H594" s="157"/>
      <c r="I594" s="157"/>
      <c r="J594" s="157"/>
      <c r="K594" s="157"/>
      <c r="L594" s="157"/>
      <c r="M594" s="157"/>
      <c r="N594" s="157"/>
      <c r="O594" s="157"/>
      <c r="P594" s="157"/>
      <c r="Q594" s="157"/>
      <c r="R594" s="157"/>
      <c r="S594" s="157"/>
      <c r="T594" s="157"/>
      <c r="U594" s="157"/>
      <c r="V594" s="157"/>
      <c r="W594" s="157"/>
      <c r="X594" s="157"/>
      <c r="Y594" s="157"/>
      <c r="Z594" s="157"/>
    </row>
    <row r="595" spans="1:26" ht="15.75" customHeight="1" x14ac:dyDescent="0.25">
      <c r="A595" s="157"/>
      <c r="B595" s="382"/>
      <c r="C595" s="111"/>
      <c r="D595" s="157"/>
      <c r="E595" s="1"/>
      <c r="F595" s="157"/>
      <c r="G595" s="157"/>
      <c r="H595" s="157"/>
      <c r="I595" s="157"/>
      <c r="J595" s="157"/>
      <c r="K595" s="157"/>
      <c r="L595" s="157"/>
      <c r="M595" s="157"/>
      <c r="N595" s="157"/>
      <c r="O595" s="157"/>
      <c r="P595" s="157"/>
      <c r="Q595" s="157"/>
      <c r="R595" s="157"/>
      <c r="S595" s="157"/>
      <c r="T595" s="157"/>
      <c r="U595" s="157"/>
      <c r="V595" s="157"/>
      <c r="W595" s="157"/>
      <c r="X595" s="157"/>
      <c r="Y595" s="157"/>
      <c r="Z595" s="157"/>
    </row>
    <row r="596" spans="1:26" ht="15.75" customHeight="1" x14ac:dyDescent="0.25">
      <c r="A596" s="157"/>
      <c r="B596" s="382"/>
      <c r="C596" s="111"/>
      <c r="D596" s="157"/>
      <c r="E596" s="1"/>
      <c r="F596" s="157"/>
      <c r="G596" s="157"/>
      <c r="H596" s="157"/>
      <c r="I596" s="157"/>
      <c r="J596" s="157"/>
      <c r="K596" s="157"/>
      <c r="L596" s="157"/>
      <c r="M596" s="157"/>
      <c r="N596" s="157"/>
      <c r="O596" s="157"/>
      <c r="P596" s="157"/>
      <c r="Q596" s="157"/>
      <c r="R596" s="157"/>
      <c r="S596" s="157"/>
      <c r="T596" s="157"/>
      <c r="U596" s="157"/>
      <c r="V596" s="157"/>
      <c r="W596" s="157"/>
      <c r="X596" s="157"/>
      <c r="Y596" s="157"/>
      <c r="Z596" s="157"/>
    </row>
    <row r="597" spans="1:26" ht="15.75" customHeight="1" x14ac:dyDescent="0.25">
      <c r="A597" s="157"/>
      <c r="B597" s="382"/>
      <c r="C597" s="111"/>
      <c r="D597" s="157"/>
      <c r="E597" s="1"/>
      <c r="F597" s="157"/>
      <c r="G597" s="157"/>
      <c r="H597" s="157"/>
      <c r="I597" s="157"/>
      <c r="J597" s="157"/>
      <c r="K597" s="157"/>
      <c r="L597" s="157"/>
      <c r="M597" s="157"/>
      <c r="N597" s="157"/>
      <c r="O597" s="157"/>
      <c r="P597" s="157"/>
      <c r="Q597" s="157"/>
      <c r="R597" s="157"/>
      <c r="S597" s="157"/>
      <c r="T597" s="157"/>
      <c r="U597" s="157"/>
      <c r="V597" s="157"/>
      <c r="W597" s="157"/>
      <c r="X597" s="157"/>
      <c r="Y597" s="157"/>
      <c r="Z597" s="157"/>
    </row>
    <row r="598" spans="1:26" ht="15.75" customHeight="1" x14ac:dyDescent="0.25">
      <c r="A598" s="157"/>
      <c r="B598" s="382"/>
      <c r="C598" s="111"/>
      <c r="D598" s="157"/>
      <c r="E598" s="1"/>
      <c r="F598" s="157"/>
      <c r="G598" s="157"/>
      <c r="H598" s="157"/>
      <c r="I598" s="157"/>
      <c r="J598" s="157"/>
      <c r="K598" s="157"/>
      <c r="L598" s="157"/>
      <c r="M598" s="157"/>
      <c r="N598" s="157"/>
      <c r="O598" s="157"/>
      <c r="P598" s="157"/>
      <c r="Q598" s="157"/>
      <c r="R598" s="157"/>
      <c r="S598" s="157"/>
      <c r="T598" s="157"/>
      <c r="U598" s="157"/>
      <c r="V598" s="157"/>
      <c r="W598" s="157"/>
      <c r="X598" s="157"/>
      <c r="Y598" s="157"/>
      <c r="Z598" s="157"/>
    </row>
    <row r="599" spans="1:26" ht="15.75" customHeight="1" x14ac:dyDescent="0.25">
      <c r="A599" s="157"/>
      <c r="B599" s="382"/>
      <c r="C599" s="111"/>
      <c r="D599" s="157"/>
      <c r="E599" s="1"/>
      <c r="F599" s="157"/>
      <c r="G599" s="157"/>
      <c r="H599" s="157"/>
      <c r="I599" s="157"/>
      <c r="J599" s="157"/>
      <c r="K599" s="157"/>
      <c r="L599" s="157"/>
      <c r="M599" s="157"/>
      <c r="N599" s="157"/>
      <c r="O599" s="157"/>
      <c r="P599" s="157"/>
      <c r="Q599" s="157"/>
      <c r="R599" s="157"/>
      <c r="S599" s="157"/>
      <c r="T599" s="157"/>
      <c r="U599" s="157"/>
      <c r="V599" s="157"/>
      <c r="W599" s="157"/>
      <c r="X599" s="157"/>
      <c r="Y599" s="157"/>
      <c r="Z599" s="157"/>
    </row>
    <row r="600" spans="1:26" ht="15.75" customHeight="1" x14ac:dyDescent="0.25">
      <c r="A600" s="157"/>
      <c r="B600" s="382"/>
      <c r="C600" s="111"/>
      <c r="D600" s="157"/>
      <c r="E600" s="1"/>
      <c r="F600" s="157"/>
      <c r="G600" s="157"/>
      <c r="H600" s="157"/>
      <c r="I600" s="157"/>
      <c r="J600" s="157"/>
      <c r="K600" s="157"/>
      <c r="L600" s="157"/>
      <c r="M600" s="157"/>
      <c r="N600" s="157"/>
      <c r="O600" s="157"/>
      <c r="P600" s="157"/>
      <c r="Q600" s="157"/>
      <c r="R600" s="157"/>
      <c r="S600" s="157"/>
      <c r="T600" s="157"/>
      <c r="U600" s="157"/>
      <c r="V600" s="157"/>
      <c r="W600" s="157"/>
      <c r="X600" s="157"/>
      <c r="Y600" s="157"/>
      <c r="Z600" s="157"/>
    </row>
    <row r="601" spans="1:26" ht="15.75" customHeight="1" x14ac:dyDescent="0.25">
      <c r="A601" s="157"/>
      <c r="B601" s="382"/>
      <c r="C601" s="111"/>
      <c r="D601" s="157"/>
      <c r="E601" s="1"/>
      <c r="F601" s="157"/>
      <c r="G601" s="157"/>
      <c r="H601" s="157"/>
      <c r="I601" s="157"/>
      <c r="J601" s="157"/>
      <c r="K601" s="157"/>
      <c r="L601" s="157"/>
      <c r="M601" s="157"/>
      <c r="N601" s="157"/>
      <c r="O601" s="157"/>
      <c r="P601" s="157"/>
      <c r="Q601" s="157"/>
      <c r="R601" s="157"/>
      <c r="S601" s="157"/>
      <c r="T601" s="157"/>
      <c r="U601" s="157"/>
      <c r="V601" s="157"/>
      <c r="W601" s="157"/>
      <c r="X601" s="157"/>
      <c r="Y601" s="157"/>
      <c r="Z601" s="157"/>
    </row>
    <row r="602" spans="1:26" ht="15.75" customHeight="1" x14ac:dyDescent="0.25">
      <c r="A602" s="157"/>
      <c r="B602" s="382"/>
      <c r="C602" s="111"/>
      <c r="D602" s="157"/>
      <c r="E602" s="1"/>
      <c r="F602" s="157"/>
      <c r="G602" s="157"/>
      <c r="H602" s="157"/>
      <c r="I602" s="157"/>
      <c r="J602" s="157"/>
      <c r="K602" s="157"/>
      <c r="L602" s="157"/>
      <c r="M602" s="157"/>
      <c r="N602" s="157"/>
      <c r="O602" s="157"/>
      <c r="P602" s="157"/>
      <c r="Q602" s="157"/>
      <c r="R602" s="157"/>
      <c r="S602" s="157"/>
      <c r="T602" s="157"/>
      <c r="U602" s="157"/>
      <c r="V602" s="157"/>
      <c r="W602" s="157"/>
      <c r="X602" s="157"/>
      <c r="Y602" s="157"/>
      <c r="Z602" s="157"/>
    </row>
    <row r="603" spans="1:26" ht="15.75" customHeight="1" x14ac:dyDescent="0.25">
      <c r="A603" s="157"/>
      <c r="B603" s="382"/>
      <c r="C603" s="111"/>
      <c r="D603" s="157"/>
      <c r="E603" s="1"/>
      <c r="F603" s="157"/>
      <c r="G603" s="157"/>
      <c r="H603" s="157"/>
      <c r="I603" s="157"/>
      <c r="J603" s="157"/>
      <c r="K603" s="157"/>
      <c r="L603" s="157"/>
      <c r="M603" s="157"/>
      <c r="N603" s="157"/>
      <c r="O603" s="157"/>
      <c r="P603" s="157"/>
      <c r="Q603" s="157"/>
      <c r="R603" s="157"/>
      <c r="S603" s="157"/>
      <c r="T603" s="157"/>
      <c r="U603" s="157"/>
      <c r="V603" s="157"/>
      <c r="W603" s="157"/>
      <c r="X603" s="157"/>
      <c r="Y603" s="157"/>
      <c r="Z603" s="157"/>
    </row>
    <row r="604" spans="1:26" ht="15.75" customHeight="1" x14ac:dyDescent="0.25">
      <c r="A604" s="157"/>
      <c r="B604" s="382"/>
      <c r="C604" s="111"/>
      <c r="D604" s="157"/>
      <c r="E604" s="1"/>
      <c r="F604" s="157"/>
      <c r="G604" s="157"/>
      <c r="H604" s="157"/>
      <c r="I604" s="157"/>
      <c r="J604" s="157"/>
      <c r="K604" s="157"/>
      <c r="L604" s="157"/>
      <c r="M604" s="157"/>
      <c r="N604" s="157"/>
      <c r="O604" s="157"/>
      <c r="P604" s="157"/>
      <c r="Q604" s="157"/>
      <c r="R604" s="157"/>
      <c r="S604" s="157"/>
      <c r="T604" s="157"/>
      <c r="U604" s="157"/>
      <c r="V604" s="157"/>
      <c r="W604" s="157"/>
      <c r="X604" s="157"/>
      <c r="Y604" s="157"/>
      <c r="Z604" s="157"/>
    </row>
    <row r="605" spans="1:26" ht="15.75" customHeight="1" x14ac:dyDescent="0.25">
      <c r="A605" s="157"/>
      <c r="B605" s="382"/>
      <c r="C605" s="111"/>
      <c r="D605" s="157"/>
      <c r="E605" s="1"/>
      <c r="F605" s="157"/>
      <c r="G605" s="157"/>
      <c r="H605" s="157"/>
      <c r="I605" s="157"/>
      <c r="J605" s="157"/>
      <c r="K605" s="157"/>
      <c r="L605" s="157"/>
      <c r="M605" s="157"/>
      <c r="N605" s="157"/>
      <c r="O605" s="157"/>
      <c r="P605" s="157"/>
      <c r="Q605" s="157"/>
      <c r="R605" s="157"/>
      <c r="S605" s="157"/>
      <c r="T605" s="157"/>
      <c r="U605" s="157"/>
      <c r="V605" s="157"/>
      <c r="W605" s="157"/>
      <c r="X605" s="157"/>
      <c r="Y605" s="157"/>
      <c r="Z605" s="157"/>
    </row>
    <row r="606" spans="1:26" ht="15.75" customHeight="1" x14ac:dyDescent="0.25">
      <c r="A606" s="157"/>
      <c r="B606" s="382"/>
      <c r="C606" s="111"/>
      <c r="D606" s="157"/>
      <c r="E606" s="1"/>
      <c r="F606" s="157"/>
      <c r="G606" s="157"/>
      <c r="H606" s="157"/>
      <c r="I606" s="157"/>
      <c r="J606" s="157"/>
      <c r="K606" s="157"/>
      <c r="L606" s="157"/>
      <c r="M606" s="157"/>
      <c r="N606" s="157"/>
      <c r="O606" s="157"/>
      <c r="P606" s="157"/>
      <c r="Q606" s="157"/>
      <c r="R606" s="157"/>
      <c r="S606" s="157"/>
      <c r="T606" s="157"/>
      <c r="U606" s="157"/>
      <c r="V606" s="157"/>
      <c r="W606" s="157"/>
      <c r="X606" s="157"/>
      <c r="Y606" s="157"/>
      <c r="Z606" s="157"/>
    </row>
    <row r="607" spans="1:26" ht="15.75" customHeight="1" x14ac:dyDescent="0.25">
      <c r="A607" s="157"/>
      <c r="B607" s="382"/>
      <c r="C607" s="111"/>
      <c r="D607" s="157"/>
      <c r="E607" s="1"/>
      <c r="F607" s="157"/>
      <c r="G607" s="157"/>
      <c r="H607" s="157"/>
      <c r="I607" s="157"/>
      <c r="J607" s="157"/>
      <c r="K607" s="157"/>
      <c r="L607" s="157"/>
      <c r="M607" s="157"/>
      <c r="N607" s="157"/>
      <c r="O607" s="157"/>
      <c r="P607" s="157"/>
      <c r="Q607" s="157"/>
      <c r="R607" s="157"/>
      <c r="S607" s="157"/>
      <c r="T607" s="157"/>
      <c r="U607" s="157"/>
      <c r="V607" s="157"/>
      <c r="W607" s="157"/>
      <c r="X607" s="157"/>
      <c r="Y607" s="157"/>
      <c r="Z607" s="157"/>
    </row>
    <row r="608" spans="1:26" ht="15.75" customHeight="1" x14ac:dyDescent="0.25">
      <c r="A608" s="157"/>
      <c r="B608" s="382"/>
      <c r="C608" s="111"/>
      <c r="D608" s="157"/>
      <c r="E608" s="1"/>
      <c r="F608" s="157"/>
      <c r="G608" s="157"/>
      <c r="H608" s="157"/>
      <c r="I608" s="157"/>
      <c r="J608" s="157"/>
      <c r="K608" s="157"/>
      <c r="L608" s="157"/>
      <c r="M608" s="157"/>
      <c r="N608" s="157"/>
      <c r="O608" s="157"/>
      <c r="P608" s="157"/>
      <c r="Q608" s="157"/>
      <c r="R608" s="157"/>
      <c r="S608" s="157"/>
      <c r="T608" s="157"/>
      <c r="U608" s="157"/>
      <c r="V608" s="157"/>
      <c r="W608" s="157"/>
      <c r="X608" s="157"/>
      <c r="Y608" s="157"/>
      <c r="Z608" s="157"/>
    </row>
    <row r="609" spans="1:26" ht="15.75" customHeight="1" x14ac:dyDescent="0.25">
      <c r="A609" s="157"/>
      <c r="B609" s="382"/>
      <c r="C609" s="111"/>
      <c r="D609" s="157"/>
      <c r="E609" s="1"/>
      <c r="F609" s="157"/>
      <c r="G609" s="157"/>
      <c r="H609" s="157"/>
      <c r="I609" s="157"/>
      <c r="J609" s="157"/>
      <c r="K609" s="157"/>
      <c r="L609" s="157"/>
      <c r="M609" s="157"/>
      <c r="N609" s="157"/>
      <c r="O609" s="157"/>
      <c r="P609" s="157"/>
      <c r="Q609" s="157"/>
      <c r="R609" s="157"/>
      <c r="S609" s="157"/>
      <c r="T609" s="157"/>
      <c r="U609" s="157"/>
      <c r="V609" s="157"/>
      <c r="W609" s="157"/>
      <c r="X609" s="157"/>
      <c r="Y609" s="157"/>
      <c r="Z609" s="157"/>
    </row>
    <row r="610" spans="1:26" ht="15.75" customHeight="1" x14ac:dyDescent="0.25">
      <c r="A610" s="157"/>
      <c r="B610" s="382"/>
      <c r="C610" s="111"/>
      <c r="D610" s="157"/>
      <c r="E610" s="1"/>
      <c r="F610" s="157"/>
      <c r="G610" s="157"/>
      <c r="H610" s="157"/>
      <c r="I610" s="157"/>
      <c r="J610" s="157"/>
      <c r="K610" s="157"/>
      <c r="L610" s="157"/>
      <c r="M610" s="157"/>
      <c r="N610" s="157"/>
      <c r="O610" s="157"/>
      <c r="P610" s="157"/>
      <c r="Q610" s="157"/>
      <c r="R610" s="157"/>
      <c r="S610" s="157"/>
      <c r="T610" s="157"/>
      <c r="U610" s="157"/>
      <c r="V610" s="157"/>
      <c r="W610" s="157"/>
      <c r="X610" s="157"/>
      <c r="Y610" s="157"/>
      <c r="Z610" s="157"/>
    </row>
    <row r="611" spans="1:26" ht="15.75" customHeight="1" x14ac:dyDescent="0.25">
      <c r="A611" s="157"/>
      <c r="B611" s="382"/>
      <c r="C611" s="111"/>
      <c r="D611" s="157"/>
      <c r="E611" s="1"/>
      <c r="F611" s="157"/>
      <c r="G611" s="157"/>
      <c r="H611" s="157"/>
      <c r="I611" s="157"/>
      <c r="J611" s="157"/>
      <c r="K611" s="157"/>
      <c r="L611" s="157"/>
      <c r="M611" s="157"/>
      <c r="N611" s="157"/>
      <c r="O611" s="157"/>
      <c r="P611" s="157"/>
      <c r="Q611" s="157"/>
      <c r="R611" s="157"/>
      <c r="S611" s="157"/>
      <c r="T611" s="157"/>
      <c r="U611" s="157"/>
      <c r="V611" s="157"/>
      <c r="W611" s="157"/>
      <c r="X611" s="157"/>
      <c r="Y611" s="157"/>
      <c r="Z611" s="157"/>
    </row>
    <row r="612" spans="1:26" ht="15.75" customHeight="1" x14ac:dyDescent="0.25">
      <c r="A612" s="157"/>
      <c r="B612" s="382"/>
      <c r="C612" s="111"/>
      <c r="D612" s="157"/>
      <c r="E612" s="1"/>
      <c r="F612" s="157"/>
      <c r="G612" s="157"/>
      <c r="H612" s="157"/>
      <c r="I612" s="157"/>
      <c r="J612" s="157"/>
      <c r="K612" s="157"/>
      <c r="L612" s="157"/>
      <c r="M612" s="157"/>
      <c r="N612" s="157"/>
      <c r="O612" s="157"/>
      <c r="P612" s="157"/>
      <c r="Q612" s="157"/>
      <c r="R612" s="157"/>
      <c r="S612" s="157"/>
      <c r="T612" s="157"/>
      <c r="U612" s="157"/>
      <c r="V612" s="157"/>
      <c r="W612" s="157"/>
      <c r="X612" s="157"/>
      <c r="Y612" s="157"/>
      <c r="Z612" s="157"/>
    </row>
    <row r="613" spans="1:26" ht="15.75" customHeight="1" x14ac:dyDescent="0.25">
      <c r="A613" s="157"/>
      <c r="B613" s="382"/>
      <c r="C613" s="111"/>
      <c r="D613" s="157"/>
      <c r="E613" s="1"/>
      <c r="F613" s="157"/>
      <c r="G613" s="157"/>
      <c r="H613" s="157"/>
      <c r="I613" s="157"/>
      <c r="J613" s="157"/>
      <c r="K613" s="157"/>
      <c r="L613" s="157"/>
      <c r="M613" s="157"/>
      <c r="N613" s="157"/>
      <c r="O613" s="157"/>
      <c r="P613" s="157"/>
      <c r="Q613" s="157"/>
      <c r="R613" s="157"/>
      <c r="S613" s="157"/>
      <c r="T613" s="157"/>
      <c r="U613" s="157"/>
      <c r="V613" s="157"/>
      <c r="W613" s="157"/>
      <c r="X613" s="157"/>
      <c r="Y613" s="157"/>
      <c r="Z613" s="157"/>
    </row>
    <row r="614" spans="1:26" ht="15.75" customHeight="1" x14ac:dyDescent="0.25">
      <c r="A614" s="157"/>
      <c r="B614" s="382"/>
      <c r="C614" s="111"/>
      <c r="D614" s="157"/>
      <c r="E614" s="1"/>
      <c r="F614" s="157"/>
      <c r="G614" s="157"/>
      <c r="H614" s="157"/>
      <c r="I614" s="157"/>
      <c r="J614" s="157"/>
      <c r="K614" s="157"/>
      <c r="L614" s="157"/>
      <c r="M614" s="157"/>
      <c r="N614" s="157"/>
      <c r="O614" s="157"/>
      <c r="P614" s="157"/>
      <c r="Q614" s="157"/>
      <c r="R614" s="157"/>
      <c r="S614" s="157"/>
      <c r="T614" s="157"/>
      <c r="U614" s="157"/>
      <c r="V614" s="157"/>
      <c r="W614" s="157"/>
      <c r="X614" s="157"/>
      <c r="Y614" s="157"/>
      <c r="Z614" s="157"/>
    </row>
    <row r="615" spans="1:26" ht="15.75" customHeight="1" x14ac:dyDescent="0.25">
      <c r="A615" s="157"/>
      <c r="B615" s="382"/>
      <c r="C615" s="111"/>
      <c r="D615" s="157"/>
      <c r="E615" s="1"/>
      <c r="F615" s="157"/>
      <c r="G615" s="157"/>
      <c r="H615" s="157"/>
      <c r="I615" s="157"/>
      <c r="J615" s="157"/>
      <c r="K615" s="157"/>
      <c r="L615" s="157"/>
      <c r="M615" s="157"/>
      <c r="N615" s="157"/>
      <c r="O615" s="157"/>
      <c r="P615" s="157"/>
      <c r="Q615" s="157"/>
      <c r="R615" s="157"/>
      <c r="S615" s="157"/>
      <c r="T615" s="157"/>
      <c r="U615" s="157"/>
      <c r="V615" s="157"/>
      <c r="W615" s="157"/>
      <c r="X615" s="157"/>
      <c r="Y615" s="157"/>
      <c r="Z615" s="157"/>
    </row>
    <row r="616" spans="1:26" ht="15.75" customHeight="1" x14ac:dyDescent="0.25">
      <c r="A616" s="157"/>
      <c r="B616" s="382"/>
      <c r="C616" s="111"/>
      <c r="D616" s="157"/>
      <c r="E616" s="1"/>
      <c r="F616" s="157"/>
      <c r="G616" s="157"/>
      <c r="H616" s="157"/>
      <c r="I616" s="157"/>
      <c r="J616" s="157"/>
      <c r="K616" s="157"/>
      <c r="L616" s="157"/>
      <c r="M616" s="157"/>
      <c r="N616" s="157"/>
      <c r="O616" s="157"/>
      <c r="P616" s="157"/>
      <c r="Q616" s="157"/>
      <c r="R616" s="157"/>
      <c r="S616" s="157"/>
      <c r="T616" s="157"/>
      <c r="U616" s="157"/>
      <c r="V616" s="157"/>
      <c r="W616" s="157"/>
      <c r="X616" s="157"/>
      <c r="Y616" s="157"/>
      <c r="Z616" s="157"/>
    </row>
    <row r="617" spans="1:26" ht="15.75" customHeight="1" x14ac:dyDescent="0.25">
      <c r="A617" s="157"/>
      <c r="B617" s="382"/>
      <c r="C617" s="111"/>
      <c r="D617" s="157"/>
      <c r="E617" s="1"/>
      <c r="F617" s="157"/>
      <c r="G617" s="157"/>
      <c r="H617" s="157"/>
      <c r="I617" s="157"/>
      <c r="J617" s="157"/>
      <c r="K617" s="157"/>
      <c r="L617" s="157"/>
      <c r="M617" s="157"/>
      <c r="N617" s="157"/>
      <c r="O617" s="157"/>
      <c r="P617" s="157"/>
      <c r="Q617" s="157"/>
      <c r="R617" s="157"/>
      <c r="S617" s="157"/>
      <c r="T617" s="157"/>
      <c r="U617" s="157"/>
      <c r="V617" s="157"/>
      <c r="W617" s="157"/>
      <c r="X617" s="157"/>
      <c r="Y617" s="157"/>
      <c r="Z617" s="157"/>
    </row>
    <row r="618" spans="1:26" ht="15.75" customHeight="1" x14ac:dyDescent="0.25">
      <c r="A618" s="157"/>
      <c r="B618" s="382"/>
      <c r="C618" s="111"/>
      <c r="D618" s="157"/>
      <c r="E618" s="1"/>
      <c r="F618" s="157"/>
      <c r="G618" s="157"/>
      <c r="H618" s="157"/>
      <c r="I618" s="157"/>
      <c r="J618" s="157"/>
      <c r="K618" s="157"/>
      <c r="L618" s="157"/>
      <c r="M618" s="157"/>
      <c r="N618" s="157"/>
      <c r="O618" s="157"/>
      <c r="P618" s="157"/>
      <c r="Q618" s="157"/>
      <c r="R618" s="157"/>
      <c r="S618" s="157"/>
      <c r="T618" s="157"/>
      <c r="U618" s="157"/>
      <c r="V618" s="157"/>
      <c r="W618" s="157"/>
      <c r="X618" s="157"/>
      <c r="Y618" s="157"/>
      <c r="Z618" s="157"/>
    </row>
    <row r="619" spans="1:26" ht="15.75" customHeight="1" x14ac:dyDescent="0.25">
      <c r="A619" s="157"/>
      <c r="B619" s="382"/>
      <c r="C619" s="111"/>
      <c r="D619" s="157"/>
      <c r="E619" s="1"/>
      <c r="F619" s="157"/>
      <c r="G619" s="157"/>
      <c r="H619" s="157"/>
      <c r="I619" s="157"/>
      <c r="J619" s="157"/>
      <c r="K619" s="157"/>
      <c r="L619" s="157"/>
      <c r="M619" s="157"/>
      <c r="N619" s="157"/>
      <c r="O619" s="157"/>
      <c r="P619" s="157"/>
      <c r="Q619" s="157"/>
      <c r="R619" s="157"/>
      <c r="S619" s="157"/>
      <c r="T619" s="157"/>
      <c r="U619" s="157"/>
      <c r="V619" s="157"/>
      <c r="W619" s="157"/>
      <c r="X619" s="157"/>
      <c r="Y619" s="157"/>
      <c r="Z619" s="157"/>
    </row>
    <row r="620" spans="1:26" ht="15.75" customHeight="1" x14ac:dyDescent="0.25">
      <c r="A620" s="157"/>
      <c r="B620" s="382"/>
      <c r="C620" s="111"/>
      <c r="D620" s="157"/>
      <c r="E620" s="1"/>
      <c r="F620" s="157"/>
      <c r="G620" s="157"/>
      <c r="H620" s="157"/>
      <c r="I620" s="157"/>
      <c r="J620" s="157"/>
      <c r="K620" s="157"/>
      <c r="L620" s="157"/>
      <c r="M620" s="157"/>
      <c r="N620" s="157"/>
      <c r="O620" s="157"/>
      <c r="P620" s="157"/>
      <c r="Q620" s="157"/>
      <c r="R620" s="157"/>
      <c r="S620" s="157"/>
      <c r="T620" s="157"/>
      <c r="U620" s="157"/>
      <c r="V620" s="157"/>
      <c r="W620" s="157"/>
      <c r="X620" s="157"/>
      <c r="Y620" s="157"/>
      <c r="Z620" s="157"/>
    </row>
    <row r="621" spans="1:26" ht="15.75" customHeight="1" x14ac:dyDescent="0.25">
      <c r="A621" s="157"/>
      <c r="B621" s="382"/>
      <c r="C621" s="111"/>
      <c r="D621" s="157"/>
      <c r="E621" s="1"/>
      <c r="F621" s="157"/>
      <c r="G621" s="157"/>
      <c r="H621" s="157"/>
      <c r="I621" s="157"/>
      <c r="J621" s="157"/>
      <c r="K621" s="157"/>
      <c r="L621" s="157"/>
      <c r="M621" s="157"/>
      <c r="N621" s="157"/>
      <c r="O621" s="157"/>
      <c r="P621" s="157"/>
      <c r="Q621" s="157"/>
      <c r="R621" s="157"/>
      <c r="S621" s="157"/>
      <c r="T621" s="157"/>
      <c r="U621" s="157"/>
      <c r="V621" s="157"/>
      <c r="W621" s="157"/>
      <c r="X621" s="157"/>
      <c r="Y621" s="157"/>
      <c r="Z621" s="157"/>
    </row>
    <row r="622" spans="1:26" ht="15.75" customHeight="1" x14ac:dyDescent="0.25">
      <c r="A622" s="157"/>
      <c r="B622" s="382"/>
      <c r="C622" s="111"/>
      <c r="D622" s="157"/>
      <c r="E622" s="1"/>
      <c r="F622" s="157"/>
      <c r="G622" s="157"/>
      <c r="H622" s="157"/>
      <c r="I622" s="157"/>
      <c r="J622" s="157"/>
      <c r="K622" s="157"/>
      <c r="L622" s="157"/>
      <c r="M622" s="157"/>
      <c r="N622" s="157"/>
      <c r="O622" s="157"/>
      <c r="P622" s="157"/>
      <c r="Q622" s="157"/>
      <c r="R622" s="157"/>
      <c r="S622" s="157"/>
      <c r="T622" s="157"/>
      <c r="U622" s="157"/>
      <c r="V622" s="157"/>
      <c r="W622" s="157"/>
      <c r="X622" s="157"/>
      <c r="Y622" s="157"/>
      <c r="Z622" s="157"/>
    </row>
    <row r="623" spans="1:26" ht="15.75" customHeight="1" x14ac:dyDescent="0.25">
      <c r="A623" s="157"/>
      <c r="B623" s="382"/>
      <c r="C623" s="111"/>
      <c r="D623" s="157"/>
      <c r="E623" s="1"/>
      <c r="F623" s="157"/>
      <c r="G623" s="157"/>
      <c r="H623" s="157"/>
      <c r="I623" s="157"/>
      <c r="J623" s="157"/>
      <c r="K623" s="157"/>
      <c r="L623" s="157"/>
      <c r="M623" s="157"/>
      <c r="N623" s="157"/>
      <c r="O623" s="157"/>
      <c r="P623" s="157"/>
      <c r="Q623" s="157"/>
      <c r="R623" s="157"/>
      <c r="S623" s="157"/>
      <c r="T623" s="157"/>
      <c r="U623" s="157"/>
      <c r="V623" s="157"/>
      <c r="W623" s="157"/>
      <c r="X623" s="157"/>
      <c r="Y623" s="157"/>
      <c r="Z623" s="157"/>
    </row>
    <row r="624" spans="1:26" ht="15.75" customHeight="1" x14ac:dyDescent="0.25">
      <c r="A624" s="157"/>
      <c r="B624" s="382"/>
      <c r="C624" s="111"/>
      <c r="D624" s="157"/>
      <c r="E624" s="1"/>
      <c r="F624" s="157"/>
      <c r="G624" s="157"/>
      <c r="H624" s="157"/>
      <c r="I624" s="157"/>
      <c r="J624" s="157"/>
      <c r="K624" s="157"/>
      <c r="L624" s="157"/>
      <c r="M624" s="157"/>
      <c r="N624" s="157"/>
      <c r="O624" s="157"/>
      <c r="P624" s="157"/>
      <c r="Q624" s="157"/>
      <c r="R624" s="157"/>
      <c r="S624" s="157"/>
      <c r="T624" s="157"/>
      <c r="U624" s="157"/>
      <c r="V624" s="157"/>
      <c r="W624" s="157"/>
      <c r="X624" s="157"/>
      <c r="Y624" s="157"/>
      <c r="Z624" s="157"/>
    </row>
    <row r="625" spans="1:26" ht="15.75" customHeight="1" x14ac:dyDescent="0.25">
      <c r="A625" s="157"/>
      <c r="B625" s="382"/>
      <c r="C625" s="111"/>
      <c r="D625" s="157"/>
      <c r="E625" s="1"/>
      <c r="F625" s="157"/>
      <c r="G625" s="157"/>
      <c r="H625" s="157"/>
      <c r="I625" s="157"/>
      <c r="J625" s="157"/>
      <c r="K625" s="157"/>
      <c r="L625" s="157"/>
      <c r="M625" s="157"/>
      <c r="N625" s="157"/>
      <c r="O625" s="157"/>
      <c r="P625" s="157"/>
      <c r="Q625" s="157"/>
      <c r="R625" s="157"/>
      <c r="S625" s="157"/>
      <c r="T625" s="157"/>
      <c r="U625" s="157"/>
      <c r="V625" s="157"/>
      <c r="W625" s="157"/>
      <c r="X625" s="157"/>
      <c r="Y625" s="157"/>
      <c r="Z625" s="157"/>
    </row>
    <row r="626" spans="1:26" ht="15.75" customHeight="1" x14ac:dyDescent="0.25">
      <c r="A626" s="157"/>
      <c r="B626" s="382"/>
      <c r="C626" s="111"/>
      <c r="D626" s="157"/>
      <c r="E626" s="1"/>
      <c r="F626" s="157"/>
      <c r="G626" s="157"/>
      <c r="H626" s="157"/>
      <c r="I626" s="157"/>
      <c r="J626" s="157"/>
      <c r="K626" s="157"/>
      <c r="L626" s="157"/>
      <c r="M626" s="157"/>
      <c r="N626" s="157"/>
      <c r="O626" s="157"/>
      <c r="P626" s="157"/>
      <c r="Q626" s="157"/>
      <c r="R626" s="157"/>
      <c r="S626" s="157"/>
      <c r="T626" s="157"/>
      <c r="U626" s="157"/>
      <c r="V626" s="157"/>
      <c r="W626" s="157"/>
      <c r="X626" s="157"/>
      <c r="Y626" s="157"/>
      <c r="Z626" s="157"/>
    </row>
    <row r="627" spans="1:26" ht="15.75" customHeight="1" x14ac:dyDescent="0.25">
      <c r="A627" s="157"/>
      <c r="B627" s="382"/>
      <c r="C627" s="111"/>
      <c r="D627" s="157"/>
      <c r="E627" s="1"/>
      <c r="F627" s="157"/>
      <c r="G627" s="157"/>
      <c r="H627" s="157"/>
      <c r="I627" s="157"/>
      <c r="J627" s="157"/>
      <c r="K627" s="157"/>
      <c r="L627" s="157"/>
      <c r="M627" s="157"/>
      <c r="N627" s="157"/>
      <c r="O627" s="157"/>
      <c r="P627" s="157"/>
      <c r="Q627" s="157"/>
      <c r="R627" s="157"/>
      <c r="S627" s="157"/>
      <c r="T627" s="157"/>
      <c r="U627" s="157"/>
      <c r="V627" s="157"/>
      <c r="W627" s="157"/>
      <c r="X627" s="157"/>
      <c r="Y627" s="157"/>
      <c r="Z627" s="157"/>
    </row>
    <row r="628" spans="1:26" ht="15.75" customHeight="1" x14ac:dyDescent="0.25">
      <c r="A628" s="157"/>
      <c r="B628" s="382"/>
      <c r="C628" s="111"/>
      <c r="D628" s="157"/>
      <c r="E628" s="1"/>
      <c r="F628" s="157"/>
      <c r="G628" s="157"/>
      <c r="H628" s="157"/>
      <c r="I628" s="157"/>
      <c r="J628" s="157"/>
      <c r="K628" s="157"/>
      <c r="L628" s="157"/>
      <c r="M628" s="157"/>
      <c r="N628" s="157"/>
      <c r="O628" s="157"/>
      <c r="P628" s="157"/>
      <c r="Q628" s="157"/>
      <c r="R628" s="157"/>
      <c r="S628" s="157"/>
      <c r="T628" s="157"/>
      <c r="U628" s="157"/>
      <c r="V628" s="157"/>
      <c r="W628" s="157"/>
      <c r="X628" s="157"/>
      <c r="Y628" s="157"/>
      <c r="Z628" s="157"/>
    </row>
    <row r="629" spans="1:26" ht="15.75" customHeight="1" x14ac:dyDescent="0.25">
      <c r="A629" s="157"/>
      <c r="B629" s="382"/>
      <c r="C629" s="111"/>
      <c r="D629" s="157"/>
      <c r="E629" s="1"/>
      <c r="F629" s="157"/>
      <c r="G629" s="157"/>
      <c r="H629" s="157"/>
      <c r="I629" s="157"/>
      <c r="J629" s="157"/>
      <c r="K629" s="157"/>
      <c r="L629" s="157"/>
      <c r="M629" s="157"/>
      <c r="N629" s="157"/>
      <c r="O629" s="157"/>
      <c r="P629" s="157"/>
      <c r="Q629" s="157"/>
      <c r="R629" s="157"/>
      <c r="S629" s="157"/>
      <c r="T629" s="157"/>
      <c r="U629" s="157"/>
      <c r="V629" s="157"/>
      <c r="W629" s="157"/>
      <c r="X629" s="157"/>
      <c r="Y629" s="157"/>
      <c r="Z629" s="157"/>
    </row>
    <row r="630" spans="1:26" ht="15.75" customHeight="1" x14ac:dyDescent="0.25">
      <c r="A630" s="157"/>
      <c r="B630" s="382"/>
      <c r="C630" s="111"/>
      <c r="D630" s="157"/>
      <c r="E630" s="1"/>
      <c r="F630" s="157"/>
      <c r="G630" s="157"/>
      <c r="H630" s="157"/>
      <c r="I630" s="157"/>
      <c r="J630" s="157"/>
      <c r="K630" s="157"/>
      <c r="L630" s="157"/>
      <c r="M630" s="157"/>
      <c r="N630" s="157"/>
      <c r="O630" s="157"/>
      <c r="P630" s="157"/>
      <c r="Q630" s="157"/>
      <c r="R630" s="157"/>
      <c r="S630" s="157"/>
      <c r="T630" s="157"/>
      <c r="U630" s="157"/>
      <c r="V630" s="157"/>
      <c r="W630" s="157"/>
      <c r="X630" s="157"/>
      <c r="Y630" s="157"/>
      <c r="Z630" s="157"/>
    </row>
    <row r="631" spans="1:26" ht="15.75" customHeight="1" x14ac:dyDescent="0.25">
      <c r="A631" s="157"/>
      <c r="B631" s="382"/>
      <c r="C631" s="111"/>
      <c r="D631" s="157"/>
      <c r="E631" s="1"/>
      <c r="F631" s="157"/>
      <c r="G631" s="157"/>
      <c r="H631" s="157"/>
      <c r="I631" s="157"/>
      <c r="J631" s="157"/>
      <c r="K631" s="157"/>
      <c r="L631" s="157"/>
      <c r="M631" s="157"/>
      <c r="N631" s="157"/>
      <c r="O631" s="157"/>
      <c r="P631" s="157"/>
      <c r="Q631" s="157"/>
      <c r="R631" s="157"/>
      <c r="S631" s="157"/>
      <c r="T631" s="157"/>
      <c r="U631" s="157"/>
      <c r="V631" s="157"/>
      <c r="W631" s="157"/>
      <c r="X631" s="157"/>
      <c r="Y631" s="157"/>
      <c r="Z631" s="157"/>
    </row>
    <row r="632" spans="1:26" ht="15.75" customHeight="1" x14ac:dyDescent="0.25">
      <c r="A632" s="157"/>
      <c r="B632" s="382"/>
      <c r="C632" s="111"/>
      <c r="D632" s="157"/>
      <c r="E632" s="1"/>
      <c r="F632" s="157"/>
      <c r="G632" s="157"/>
      <c r="H632" s="157"/>
      <c r="I632" s="157"/>
      <c r="J632" s="157"/>
      <c r="K632" s="157"/>
      <c r="L632" s="157"/>
      <c r="M632" s="157"/>
      <c r="N632" s="157"/>
      <c r="O632" s="157"/>
      <c r="P632" s="157"/>
      <c r="Q632" s="157"/>
      <c r="R632" s="157"/>
      <c r="S632" s="157"/>
      <c r="T632" s="157"/>
      <c r="U632" s="157"/>
      <c r="V632" s="157"/>
      <c r="W632" s="157"/>
      <c r="X632" s="157"/>
      <c r="Y632" s="157"/>
      <c r="Z632" s="157"/>
    </row>
    <row r="633" spans="1:26" ht="15.75" customHeight="1" x14ac:dyDescent="0.25">
      <c r="A633" s="157"/>
      <c r="B633" s="382"/>
      <c r="C633" s="111"/>
      <c r="D633" s="157"/>
      <c r="E633" s="1"/>
      <c r="F633" s="157"/>
      <c r="G633" s="157"/>
      <c r="H633" s="157"/>
      <c r="I633" s="157"/>
      <c r="J633" s="157"/>
      <c r="K633" s="157"/>
      <c r="L633" s="157"/>
      <c r="M633" s="157"/>
      <c r="N633" s="157"/>
      <c r="O633" s="157"/>
      <c r="P633" s="157"/>
      <c r="Q633" s="157"/>
      <c r="R633" s="157"/>
      <c r="S633" s="157"/>
      <c r="T633" s="157"/>
      <c r="U633" s="157"/>
      <c r="V633" s="157"/>
      <c r="W633" s="157"/>
      <c r="X633" s="157"/>
      <c r="Y633" s="157"/>
      <c r="Z633" s="157"/>
    </row>
    <row r="634" spans="1:26" ht="15.75" customHeight="1" x14ac:dyDescent="0.25">
      <c r="A634" s="157"/>
      <c r="B634" s="382"/>
      <c r="C634" s="111"/>
      <c r="D634" s="157"/>
      <c r="E634" s="1"/>
      <c r="F634" s="157"/>
      <c r="G634" s="157"/>
      <c r="H634" s="157"/>
      <c r="I634" s="157"/>
      <c r="J634" s="157"/>
      <c r="K634" s="157"/>
      <c r="L634" s="157"/>
      <c r="M634" s="157"/>
      <c r="N634" s="157"/>
      <c r="O634" s="157"/>
      <c r="P634" s="157"/>
      <c r="Q634" s="157"/>
      <c r="R634" s="157"/>
      <c r="S634" s="157"/>
      <c r="T634" s="157"/>
      <c r="U634" s="157"/>
      <c r="V634" s="157"/>
      <c r="W634" s="157"/>
      <c r="X634" s="157"/>
      <c r="Y634" s="157"/>
      <c r="Z634" s="157"/>
    </row>
    <row r="635" spans="1:26" ht="15.75" customHeight="1" x14ac:dyDescent="0.25">
      <c r="A635" s="157"/>
      <c r="B635" s="382"/>
      <c r="C635" s="111"/>
      <c r="D635" s="157"/>
      <c r="E635" s="1"/>
      <c r="F635" s="157"/>
      <c r="G635" s="157"/>
      <c r="H635" s="157"/>
      <c r="I635" s="157"/>
      <c r="J635" s="157"/>
      <c r="K635" s="157"/>
      <c r="L635" s="157"/>
      <c r="M635" s="157"/>
      <c r="N635" s="157"/>
      <c r="O635" s="157"/>
      <c r="P635" s="157"/>
      <c r="Q635" s="157"/>
      <c r="R635" s="157"/>
      <c r="S635" s="157"/>
      <c r="T635" s="157"/>
      <c r="U635" s="157"/>
      <c r="V635" s="157"/>
      <c r="W635" s="157"/>
      <c r="X635" s="157"/>
      <c r="Y635" s="157"/>
      <c r="Z635" s="157"/>
    </row>
    <row r="636" spans="1:26" ht="15.75" customHeight="1" x14ac:dyDescent="0.25">
      <c r="A636" s="157"/>
      <c r="B636" s="382"/>
      <c r="C636" s="111"/>
      <c r="D636" s="157"/>
      <c r="E636" s="1"/>
      <c r="F636" s="157"/>
      <c r="G636" s="157"/>
      <c r="H636" s="157"/>
      <c r="I636" s="157"/>
      <c r="J636" s="157"/>
      <c r="K636" s="157"/>
      <c r="L636" s="157"/>
      <c r="M636" s="157"/>
      <c r="N636" s="157"/>
      <c r="O636" s="157"/>
      <c r="P636" s="157"/>
      <c r="Q636" s="157"/>
      <c r="R636" s="157"/>
      <c r="S636" s="157"/>
      <c r="T636" s="157"/>
      <c r="U636" s="157"/>
      <c r="V636" s="157"/>
      <c r="W636" s="157"/>
      <c r="X636" s="157"/>
      <c r="Y636" s="157"/>
      <c r="Z636" s="157"/>
    </row>
    <row r="637" spans="1:26" ht="15.75" customHeight="1" x14ac:dyDescent="0.25">
      <c r="A637" s="157"/>
      <c r="B637" s="382"/>
      <c r="C637" s="111"/>
      <c r="D637" s="157"/>
      <c r="E637" s="1"/>
      <c r="F637" s="157"/>
      <c r="G637" s="157"/>
      <c r="H637" s="157"/>
      <c r="I637" s="157"/>
      <c r="J637" s="157"/>
      <c r="K637" s="157"/>
      <c r="L637" s="157"/>
      <c r="M637" s="157"/>
      <c r="N637" s="157"/>
      <c r="O637" s="157"/>
      <c r="P637" s="157"/>
      <c r="Q637" s="157"/>
      <c r="R637" s="157"/>
      <c r="S637" s="157"/>
      <c r="T637" s="157"/>
      <c r="U637" s="157"/>
      <c r="V637" s="157"/>
      <c r="W637" s="157"/>
      <c r="X637" s="157"/>
      <c r="Y637" s="157"/>
      <c r="Z637" s="157"/>
    </row>
    <row r="638" spans="1:26" ht="15.75" customHeight="1" x14ac:dyDescent="0.25">
      <c r="A638" s="157"/>
      <c r="B638" s="382"/>
      <c r="C638" s="111"/>
      <c r="D638" s="157"/>
      <c r="E638" s="1"/>
      <c r="F638" s="157"/>
      <c r="G638" s="157"/>
      <c r="H638" s="157"/>
      <c r="I638" s="157"/>
      <c r="J638" s="157"/>
      <c r="K638" s="157"/>
      <c r="L638" s="157"/>
      <c r="M638" s="157"/>
      <c r="N638" s="157"/>
      <c r="O638" s="157"/>
      <c r="P638" s="157"/>
      <c r="Q638" s="157"/>
      <c r="R638" s="157"/>
      <c r="S638" s="157"/>
      <c r="T638" s="157"/>
      <c r="U638" s="157"/>
      <c r="V638" s="157"/>
      <c r="W638" s="157"/>
      <c r="X638" s="157"/>
      <c r="Y638" s="157"/>
      <c r="Z638" s="157"/>
    </row>
    <row r="639" spans="1:26" ht="15.75" customHeight="1" x14ac:dyDescent="0.25">
      <c r="A639" s="157"/>
      <c r="B639" s="382"/>
      <c r="C639" s="111"/>
      <c r="D639" s="157"/>
      <c r="E639" s="1"/>
      <c r="F639" s="157"/>
      <c r="G639" s="157"/>
      <c r="H639" s="157"/>
      <c r="I639" s="157"/>
      <c r="J639" s="157"/>
      <c r="K639" s="157"/>
      <c r="L639" s="157"/>
      <c r="M639" s="157"/>
      <c r="N639" s="157"/>
      <c r="O639" s="157"/>
      <c r="P639" s="157"/>
      <c r="Q639" s="157"/>
      <c r="R639" s="157"/>
      <c r="S639" s="157"/>
      <c r="T639" s="157"/>
      <c r="U639" s="157"/>
      <c r="V639" s="157"/>
      <c r="W639" s="157"/>
      <c r="X639" s="157"/>
      <c r="Y639" s="157"/>
      <c r="Z639" s="157"/>
    </row>
    <row r="640" spans="1:26" ht="15.75" customHeight="1" x14ac:dyDescent="0.25">
      <c r="A640" s="157"/>
      <c r="B640" s="382"/>
      <c r="C640" s="111"/>
      <c r="D640" s="157"/>
      <c r="E640" s="1"/>
      <c r="F640" s="157"/>
      <c r="G640" s="157"/>
      <c r="H640" s="157"/>
      <c r="I640" s="157"/>
      <c r="J640" s="157"/>
      <c r="K640" s="157"/>
      <c r="L640" s="157"/>
      <c r="M640" s="157"/>
      <c r="N640" s="157"/>
      <c r="O640" s="157"/>
      <c r="P640" s="157"/>
      <c r="Q640" s="157"/>
      <c r="R640" s="157"/>
      <c r="S640" s="157"/>
      <c r="T640" s="157"/>
      <c r="U640" s="157"/>
      <c r="V640" s="157"/>
      <c r="W640" s="157"/>
      <c r="X640" s="157"/>
      <c r="Y640" s="157"/>
      <c r="Z640" s="157"/>
    </row>
    <row r="641" spans="1:26" ht="15.75" customHeight="1" x14ac:dyDescent="0.25">
      <c r="A641" s="157"/>
      <c r="B641" s="382"/>
      <c r="C641" s="111"/>
      <c r="D641" s="157"/>
      <c r="E641" s="1"/>
      <c r="F641" s="157"/>
      <c r="G641" s="157"/>
      <c r="H641" s="157"/>
      <c r="I641" s="157"/>
      <c r="J641" s="157"/>
      <c r="K641" s="157"/>
      <c r="L641" s="157"/>
      <c r="M641" s="157"/>
      <c r="N641" s="157"/>
      <c r="O641" s="157"/>
      <c r="P641" s="157"/>
      <c r="Q641" s="157"/>
      <c r="R641" s="157"/>
      <c r="S641" s="157"/>
      <c r="T641" s="157"/>
      <c r="U641" s="157"/>
      <c r="V641" s="157"/>
      <c r="W641" s="157"/>
      <c r="X641" s="157"/>
      <c r="Y641" s="157"/>
      <c r="Z641" s="157"/>
    </row>
    <row r="642" spans="1:26" ht="15.75" customHeight="1" x14ac:dyDescent="0.25">
      <c r="A642" s="157"/>
      <c r="B642" s="382"/>
      <c r="C642" s="111"/>
      <c r="D642" s="157"/>
      <c r="E642" s="1"/>
      <c r="F642" s="157"/>
      <c r="G642" s="157"/>
      <c r="H642" s="157"/>
      <c r="I642" s="157"/>
      <c r="J642" s="157"/>
      <c r="K642" s="157"/>
      <c r="L642" s="157"/>
      <c r="M642" s="157"/>
      <c r="N642" s="157"/>
      <c r="O642" s="157"/>
      <c r="P642" s="157"/>
      <c r="Q642" s="157"/>
      <c r="R642" s="157"/>
      <c r="S642" s="157"/>
      <c r="T642" s="157"/>
      <c r="U642" s="157"/>
      <c r="V642" s="157"/>
      <c r="W642" s="157"/>
      <c r="X642" s="157"/>
      <c r="Y642" s="157"/>
      <c r="Z642" s="157"/>
    </row>
    <row r="643" spans="1:26" ht="15.75" customHeight="1" x14ac:dyDescent="0.25">
      <c r="A643" s="157"/>
      <c r="B643" s="382"/>
      <c r="C643" s="111"/>
      <c r="D643" s="157"/>
      <c r="E643" s="1"/>
      <c r="F643" s="157"/>
      <c r="G643" s="157"/>
      <c r="H643" s="157"/>
      <c r="I643" s="157"/>
      <c r="J643" s="157"/>
      <c r="K643" s="157"/>
      <c r="L643" s="157"/>
      <c r="M643" s="157"/>
      <c r="N643" s="157"/>
      <c r="O643" s="157"/>
      <c r="P643" s="157"/>
      <c r="Q643" s="157"/>
      <c r="R643" s="157"/>
      <c r="S643" s="157"/>
      <c r="T643" s="157"/>
      <c r="U643" s="157"/>
      <c r="V643" s="157"/>
      <c r="W643" s="157"/>
      <c r="X643" s="157"/>
      <c r="Y643" s="157"/>
      <c r="Z643" s="157"/>
    </row>
    <row r="644" spans="1:26" ht="15.75" customHeight="1" x14ac:dyDescent="0.25">
      <c r="A644" s="157"/>
      <c r="B644" s="382"/>
      <c r="C644" s="111"/>
      <c r="D644" s="157"/>
      <c r="E644" s="1"/>
      <c r="F644" s="157"/>
      <c r="G644" s="157"/>
      <c r="H644" s="157"/>
      <c r="I644" s="157"/>
      <c r="J644" s="157"/>
      <c r="K644" s="157"/>
      <c r="L644" s="157"/>
      <c r="M644" s="157"/>
      <c r="N644" s="157"/>
      <c r="O644" s="157"/>
      <c r="P644" s="157"/>
      <c r="Q644" s="157"/>
      <c r="R644" s="157"/>
      <c r="S644" s="157"/>
      <c r="T644" s="157"/>
      <c r="U644" s="157"/>
      <c r="V644" s="157"/>
      <c r="W644" s="157"/>
      <c r="X644" s="157"/>
      <c r="Y644" s="157"/>
      <c r="Z644" s="157"/>
    </row>
    <row r="645" spans="1:26" ht="15.75" customHeight="1" x14ac:dyDescent="0.25">
      <c r="A645" s="157"/>
      <c r="B645" s="382"/>
      <c r="C645" s="111"/>
      <c r="D645" s="157"/>
      <c r="E645" s="1"/>
      <c r="F645" s="157"/>
      <c r="G645" s="157"/>
      <c r="H645" s="157"/>
      <c r="I645" s="157"/>
      <c r="J645" s="157"/>
      <c r="K645" s="157"/>
      <c r="L645" s="157"/>
      <c r="M645" s="157"/>
      <c r="N645" s="157"/>
      <c r="O645" s="157"/>
      <c r="P645" s="157"/>
      <c r="Q645" s="157"/>
      <c r="R645" s="157"/>
      <c r="S645" s="157"/>
      <c r="T645" s="157"/>
      <c r="U645" s="157"/>
      <c r="V645" s="157"/>
      <c r="W645" s="157"/>
      <c r="X645" s="157"/>
      <c r="Y645" s="157"/>
      <c r="Z645" s="157"/>
    </row>
    <row r="646" spans="1:26" ht="15.75" customHeight="1" x14ac:dyDescent="0.25">
      <c r="A646" s="157"/>
      <c r="B646" s="382"/>
      <c r="C646" s="111"/>
      <c r="D646" s="157"/>
      <c r="E646" s="1"/>
      <c r="F646" s="157"/>
      <c r="G646" s="157"/>
      <c r="H646" s="157"/>
      <c r="I646" s="157"/>
      <c r="J646" s="157"/>
      <c r="K646" s="157"/>
      <c r="L646" s="157"/>
      <c r="M646" s="157"/>
      <c r="N646" s="157"/>
      <c r="O646" s="157"/>
      <c r="P646" s="157"/>
      <c r="Q646" s="157"/>
      <c r="R646" s="157"/>
      <c r="S646" s="157"/>
      <c r="T646" s="157"/>
      <c r="U646" s="157"/>
      <c r="V646" s="157"/>
      <c r="W646" s="157"/>
      <c r="X646" s="157"/>
      <c r="Y646" s="157"/>
      <c r="Z646" s="157"/>
    </row>
    <row r="647" spans="1:26" ht="15.75" customHeight="1" x14ac:dyDescent="0.25">
      <c r="A647" s="157"/>
      <c r="B647" s="382"/>
      <c r="C647" s="111"/>
      <c r="D647" s="157"/>
      <c r="E647" s="1"/>
      <c r="F647" s="157"/>
      <c r="G647" s="157"/>
      <c r="H647" s="157"/>
      <c r="I647" s="157"/>
      <c r="J647" s="157"/>
      <c r="K647" s="157"/>
      <c r="L647" s="157"/>
      <c r="M647" s="157"/>
      <c r="N647" s="157"/>
      <c r="O647" s="157"/>
      <c r="P647" s="157"/>
      <c r="Q647" s="157"/>
      <c r="R647" s="157"/>
      <c r="S647" s="157"/>
      <c r="T647" s="157"/>
      <c r="U647" s="157"/>
      <c r="V647" s="157"/>
      <c r="W647" s="157"/>
      <c r="X647" s="157"/>
      <c r="Y647" s="157"/>
      <c r="Z647" s="157"/>
    </row>
    <row r="648" spans="1:26" ht="15.75" customHeight="1" x14ac:dyDescent="0.25">
      <c r="A648" s="157"/>
      <c r="B648" s="382"/>
      <c r="C648" s="111"/>
      <c r="D648" s="157"/>
      <c r="E648" s="1"/>
      <c r="F648" s="157"/>
      <c r="G648" s="157"/>
      <c r="H648" s="157"/>
      <c r="I648" s="157"/>
      <c r="J648" s="157"/>
      <c r="K648" s="157"/>
      <c r="L648" s="157"/>
      <c r="M648" s="157"/>
      <c r="N648" s="157"/>
      <c r="O648" s="157"/>
      <c r="P648" s="157"/>
      <c r="Q648" s="157"/>
      <c r="R648" s="157"/>
      <c r="S648" s="157"/>
      <c r="T648" s="157"/>
      <c r="U648" s="157"/>
      <c r="V648" s="157"/>
      <c r="W648" s="157"/>
      <c r="X648" s="157"/>
      <c r="Y648" s="157"/>
      <c r="Z648" s="157"/>
    </row>
    <row r="649" spans="1:26" ht="15.75" customHeight="1" x14ac:dyDescent="0.25">
      <c r="A649" s="157"/>
      <c r="B649" s="382"/>
      <c r="C649" s="111"/>
      <c r="D649" s="157"/>
      <c r="E649" s="1"/>
      <c r="F649" s="157"/>
      <c r="G649" s="157"/>
      <c r="H649" s="157"/>
      <c r="I649" s="157"/>
      <c r="J649" s="157"/>
      <c r="K649" s="157"/>
      <c r="L649" s="157"/>
      <c r="M649" s="157"/>
      <c r="N649" s="157"/>
      <c r="O649" s="157"/>
      <c r="P649" s="157"/>
      <c r="Q649" s="157"/>
      <c r="R649" s="157"/>
      <c r="S649" s="157"/>
      <c r="T649" s="157"/>
      <c r="U649" s="157"/>
      <c r="V649" s="157"/>
      <c r="W649" s="157"/>
      <c r="X649" s="157"/>
      <c r="Y649" s="157"/>
      <c r="Z649" s="157"/>
    </row>
    <row r="650" spans="1:26" ht="15.75" customHeight="1" x14ac:dyDescent="0.25">
      <c r="A650" s="157"/>
      <c r="B650" s="382"/>
      <c r="C650" s="111"/>
      <c r="D650" s="157"/>
      <c r="E650" s="1"/>
      <c r="F650" s="157"/>
      <c r="G650" s="157"/>
      <c r="H650" s="157"/>
      <c r="I650" s="157"/>
      <c r="J650" s="157"/>
      <c r="K650" s="157"/>
      <c r="L650" s="157"/>
      <c r="M650" s="157"/>
      <c r="N650" s="157"/>
      <c r="O650" s="157"/>
      <c r="P650" s="157"/>
      <c r="Q650" s="157"/>
      <c r="R650" s="157"/>
      <c r="S650" s="157"/>
      <c r="T650" s="157"/>
      <c r="U650" s="157"/>
      <c r="V650" s="157"/>
      <c r="W650" s="157"/>
      <c r="X650" s="157"/>
      <c r="Y650" s="157"/>
      <c r="Z650" s="157"/>
    </row>
    <row r="651" spans="1:26" ht="15.75" customHeight="1" x14ac:dyDescent="0.25">
      <c r="A651" s="157"/>
      <c r="B651" s="382"/>
      <c r="C651" s="111"/>
      <c r="D651" s="157"/>
      <c r="E651" s="1"/>
      <c r="F651" s="157"/>
      <c r="G651" s="157"/>
      <c r="H651" s="157"/>
      <c r="I651" s="157"/>
      <c r="J651" s="157"/>
      <c r="K651" s="157"/>
      <c r="L651" s="157"/>
      <c r="M651" s="157"/>
      <c r="N651" s="157"/>
      <c r="O651" s="157"/>
      <c r="P651" s="157"/>
      <c r="Q651" s="157"/>
      <c r="R651" s="157"/>
      <c r="S651" s="157"/>
      <c r="T651" s="157"/>
      <c r="U651" s="157"/>
      <c r="V651" s="157"/>
      <c r="W651" s="157"/>
      <c r="X651" s="157"/>
      <c r="Y651" s="157"/>
      <c r="Z651" s="157"/>
    </row>
    <row r="652" spans="1:26" ht="15.75" customHeight="1" x14ac:dyDescent="0.25">
      <c r="A652" s="157"/>
      <c r="B652" s="382"/>
      <c r="C652" s="111"/>
      <c r="D652" s="157"/>
      <c r="E652" s="1"/>
      <c r="F652" s="157"/>
      <c r="G652" s="157"/>
      <c r="H652" s="157"/>
      <c r="I652" s="157"/>
      <c r="J652" s="157"/>
      <c r="K652" s="157"/>
      <c r="L652" s="157"/>
      <c r="M652" s="157"/>
      <c r="N652" s="157"/>
      <c r="O652" s="157"/>
      <c r="P652" s="157"/>
      <c r="Q652" s="157"/>
      <c r="R652" s="157"/>
      <c r="S652" s="157"/>
      <c r="T652" s="157"/>
      <c r="U652" s="157"/>
      <c r="V652" s="157"/>
      <c r="W652" s="157"/>
      <c r="X652" s="157"/>
      <c r="Y652" s="157"/>
      <c r="Z652" s="157"/>
    </row>
    <row r="653" spans="1:26" ht="15.75" customHeight="1" x14ac:dyDescent="0.25">
      <c r="A653" s="157"/>
      <c r="B653" s="382"/>
      <c r="C653" s="111"/>
      <c r="D653" s="157"/>
      <c r="E653" s="1"/>
      <c r="F653" s="157"/>
      <c r="G653" s="157"/>
      <c r="H653" s="157"/>
      <c r="I653" s="157"/>
      <c r="J653" s="157"/>
      <c r="K653" s="157"/>
      <c r="L653" s="157"/>
      <c r="M653" s="157"/>
      <c r="N653" s="157"/>
      <c r="O653" s="157"/>
      <c r="P653" s="157"/>
      <c r="Q653" s="157"/>
      <c r="R653" s="157"/>
      <c r="S653" s="157"/>
      <c r="T653" s="157"/>
      <c r="U653" s="157"/>
      <c r="V653" s="157"/>
      <c r="W653" s="157"/>
      <c r="X653" s="157"/>
      <c r="Y653" s="157"/>
      <c r="Z653" s="157"/>
    </row>
    <row r="654" spans="1:26" ht="15.75" customHeight="1" x14ac:dyDescent="0.25">
      <c r="A654" s="157"/>
      <c r="B654" s="382"/>
      <c r="C654" s="111"/>
      <c r="D654" s="157"/>
      <c r="E654" s="1"/>
      <c r="F654" s="157"/>
      <c r="G654" s="157"/>
      <c r="H654" s="157"/>
      <c r="I654" s="157"/>
      <c r="J654" s="157"/>
      <c r="K654" s="157"/>
      <c r="L654" s="157"/>
      <c r="M654" s="157"/>
      <c r="N654" s="157"/>
      <c r="O654" s="157"/>
      <c r="P654" s="157"/>
      <c r="Q654" s="157"/>
      <c r="R654" s="157"/>
      <c r="S654" s="157"/>
      <c r="T654" s="157"/>
      <c r="U654" s="157"/>
      <c r="V654" s="157"/>
      <c r="W654" s="157"/>
      <c r="X654" s="157"/>
      <c r="Y654" s="157"/>
      <c r="Z654" s="157"/>
    </row>
    <row r="655" spans="1:26" ht="15.75" customHeight="1" x14ac:dyDescent="0.25">
      <c r="A655" s="157"/>
      <c r="B655" s="382"/>
      <c r="C655" s="111"/>
      <c r="D655" s="157"/>
      <c r="E655" s="1"/>
      <c r="F655" s="157"/>
      <c r="G655" s="157"/>
      <c r="H655" s="157"/>
      <c r="I655" s="157"/>
      <c r="J655" s="157"/>
      <c r="K655" s="157"/>
      <c r="L655" s="157"/>
      <c r="M655" s="157"/>
      <c r="N655" s="157"/>
      <c r="O655" s="157"/>
      <c r="P655" s="157"/>
      <c r="Q655" s="157"/>
      <c r="R655" s="157"/>
      <c r="S655" s="157"/>
      <c r="T655" s="157"/>
      <c r="U655" s="157"/>
      <c r="V655" s="157"/>
      <c r="W655" s="157"/>
      <c r="X655" s="157"/>
      <c r="Y655" s="157"/>
      <c r="Z655" s="157"/>
    </row>
    <row r="656" spans="1:26" ht="15.75" customHeight="1" x14ac:dyDescent="0.25">
      <c r="A656" s="157"/>
      <c r="B656" s="382"/>
      <c r="C656" s="111"/>
      <c r="D656" s="157"/>
      <c r="E656" s="1"/>
      <c r="F656" s="157"/>
      <c r="G656" s="157"/>
      <c r="H656" s="157"/>
      <c r="I656" s="157"/>
      <c r="J656" s="157"/>
      <c r="K656" s="157"/>
      <c r="L656" s="157"/>
      <c r="M656" s="157"/>
      <c r="N656" s="157"/>
      <c r="O656" s="157"/>
      <c r="P656" s="157"/>
      <c r="Q656" s="157"/>
      <c r="R656" s="157"/>
      <c r="S656" s="157"/>
      <c r="T656" s="157"/>
      <c r="U656" s="157"/>
      <c r="V656" s="157"/>
      <c r="W656" s="157"/>
      <c r="X656" s="157"/>
      <c r="Y656" s="157"/>
      <c r="Z656" s="157"/>
    </row>
    <row r="657" spans="1:26" ht="15.75" customHeight="1" x14ac:dyDescent="0.25">
      <c r="A657" s="157"/>
      <c r="B657" s="382"/>
      <c r="C657" s="111"/>
      <c r="D657" s="157"/>
      <c r="E657" s="1"/>
      <c r="F657" s="157"/>
      <c r="G657" s="157"/>
      <c r="H657" s="157"/>
      <c r="I657" s="157"/>
      <c r="J657" s="157"/>
      <c r="K657" s="157"/>
      <c r="L657" s="157"/>
      <c r="M657" s="157"/>
      <c r="N657" s="157"/>
      <c r="O657" s="157"/>
      <c r="P657" s="157"/>
      <c r="Q657" s="157"/>
      <c r="R657" s="157"/>
      <c r="S657" s="157"/>
      <c r="T657" s="157"/>
      <c r="U657" s="157"/>
      <c r="V657" s="157"/>
      <c r="W657" s="157"/>
      <c r="X657" s="157"/>
      <c r="Y657" s="157"/>
      <c r="Z657" s="157"/>
    </row>
    <row r="658" spans="1:26" ht="15.75" customHeight="1" x14ac:dyDescent="0.25">
      <c r="A658" s="157"/>
      <c r="B658" s="382"/>
      <c r="C658" s="111"/>
      <c r="D658" s="157"/>
      <c r="E658" s="1"/>
      <c r="F658" s="157"/>
      <c r="G658" s="157"/>
      <c r="H658" s="157"/>
      <c r="I658" s="157"/>
      <c r="J658" s="157"/>
      <c r="K658" s="157"/>
      <c r="L658" s="157"/>
      <c r="M658" s="157"/>
      <c r="N658" s="157"/>
      <c r="O658" s="157"/>
      <c r="P658" s="157"/>
      <c r="Q658" s="157"/>
      <c r="R658" s="157"/>
      <c r="S658" s="157"/>
      <c r="T658" s="157"/>
      <c r="U658" s="157"/>
      <c r="V658" s="157"/>
      <c r="W658" s="157"/>
      <c r="X658" s="157"/>
      <c r="Y658" s="157"/>
      <c r="Z658" s="157"/>
    </row>
    <row r="659" spans="1:26" ht="15.75" customHeight="1" x14ac:dyDescent="0.25">
      <c r="A659" s="157"/>
      <c r="B659" s="382"/>
      <c r="C659" s="111"/>
      <c r="D659" s="157"/>
      <c r="E659" s="1"/>
      <c r="F659" s="157"/>
      <c r="G659" s="157"/>
      <c r="H659" s="157"/>
      <c r="I659" s="157"/>
      <c r="J659" s="157"/>
      <c r="K659" s="157"/>
      <c r="L659" s="157"/>
      <c r="M659" s="157"/>
      <c r="N659" s="157"/>
      <c r="O659" s="157"/>
      <c r="P659" s="157"/>
      <c r="Q659" s="157"/>
      <c r="R659" s="157"/>
      <c r="S659" s="157"/>
      <c r="T659" s="157"/>
      <c r="U659" s="157"/>
      <c r="V659" s="157"/>
      <c r="W659" s="157"/>
      <c r="X659" s="157"/>
      <c r="Y659" s="157"/>
      <c r="Z659" s="157"/>
    </row>
    <row r="660" spans="1:26" ht="15.75" customHeight="1" x14ac:dyDescent="0.25">
      <c r="A660" s="157"/>
      <c r="B660" s="382"/>
      <c r="C660" s="111"/>
      <c r="D660" s="157"/>
      <c r="E660" s="1"/>
      <c r="F660" s="157"/>
      <c r="G660" s="157"/>
      <c r="H660" s="157"/>
      <c r="I660" s="157"/>
      <c r="J660" s="157"/>
      <c r="K660" s="157"/>
      <c r="L660" s="157"/>
      <c r="M660" s="157"/>
      <c r="N660" s="157"/>
      <c r="O660" s="157"/>
      <c r="P660" s="157"/>
      <c r="Q660" s="157"/>
      <c r="R660" s="157"/>
      <c r="S660" s="157"/>
      <c r="T660" s="157"/>
      <c r="U660" s="157"/>
      <c r="V660" s="157"/>
      <c r="W660" s="157"/>
      <c r="X660" s="157"/>
      <c r="Y660" s="157"/>
      <c r="Z660" s="157"/>
    </row>
    <row r="661" spans="1:26" ht="15.75" customHeight="1" x14ac:dyDescent="0.25">
      <c r="A661" s="157"/>
      <c r="B661" s="382"/>
      <c r="C661" s="111"/>
      <c r="D661" s="157"/>
      <c r="E661" s="1"/>
      <c r="F661" s="157"/>
      <c r="G661" s="157"/>
      <c r="H661" s="157"/>
      <c r="I661" s="157"/>
      <c r="J661" s="157"/>
      <c r="K661" s="157"/>
      <c r="L661" s="157"/>
      <c r="M661" s="157"/>
      <c r="N661" s="157"/>
      <c r="O661" s="157"/>
      <c r="P661" s="157"/>
      <c r="Q661" s="157"/>
      <c r="R661" s="157"/>
      <c r="S661" s="157"/>
      <c r="T661" s="157"/>
      <c r="U661" s="157"/>
      <c r="V661" s="157"/>
      <c r="W661" s="157"/>
      <c r="X661" s="157"/>
      <c r="Y661" s="157"/>
      <c r="Z661" s="157"/>
    </row>
    <row r="662" spans="1:26" ht="15.75" customHeight="1" x14ac:dyDescent="0.25">
      <c r="A662" s="157"/>
      <c r="B662" s="382"/>
      <c r="C662" s="111"/>
      <c r="D662" s="157"/>
      <c r="E662" s="1"/>
      <c r="F662" s="157"/>
      <c r="G662" s="157"/>
      <c r="H662" s="157"/>
      <c r="I662" s="157"/>
      <c r="J662" s="157"/>
      <c r="K662" s="157"/>
      <c r="L662" s="157"/>
      <c r="M662" s="157"/>
      <c r="N662" s="157"/>
      <c r="O662" s="157"/>
      <c r="P662" s="157"/>
      <c r="Q662" s="157"/>
      <c r="R662" s="157"/>
      <c r="S662" s="157"/>
      <c r="T662" s="157"/>
      <c r="U662" s="157"/>
      <c r="V662" s="157"/>
      <c r="W662" s="157"/>
      <c r="X662" s="157"/>
      <c r="Y662" s="157"/>
      <c r="Z662" s="157"/>
    </row>
    <row r="663" spans="1:26" ht="15.75" customHeight="1" x14ac:dyDescent="0.25">
      <c r="A663" s="157"/>
      <c r="B663" s="382"/>
      <c r="C663" s="111"/>
      <c r="D663" s="157"/>
      <c r="E663" s="1"/>
      <c r="F663" s="157"/>
      <c r="G663" s="157"/>
      <c r="H663" s="157"/>
      <c r="I663" s="157"/>
      <c r="J663" s="157"/>
      <c r="K663" s="157"/>
      <c r="L663" s="157"/>
      <c r="M663" s="157"/>
      <c r="N663" s="157"/>
      <c r="O663" s="157"/>
      <c r="P663" s="157"/>
      <c r="Q663" s="157"/>
      <c r="R663" s="157"/>
      <c r="S663" s="157"/>
      <c r="T663" s="157"/>
      <c r="U663" s="157"/>
      <c r="V663" s="157"/>
      <c r="W663" s="157"/>
      <c r="X663" s="157"/>
      <c r="Y663" s="157"/>
      <c r="Z663" s="157"/>
    </row>
    <row r="664" spans="1:26" ht="15.75" customHeight="1" x14ac:dyDescent="0.25">
      <c r="A664" s="157"/>
      <c r="B664" s="382"/>
      <c r="C664" s="111"/>
      <c r="D664" s="157"/>
      <c r="E664" s="1"/>
      <c r="F664" s="157"/>
      <c r="G664" s="157"/>
      <c r="H664" s="157"/>
      <c r="I664" s="157"/>
      <c r="J664" s="157"/>
      <c r="K664" s="157"/>
      <c r="L664" s="157"/>
      <c r="M664" s="157"/>
      <c r="N664" s="157"/>
      <c r="O664" s="157"/>
      <c r="P664" s="157"/>
      <c r="Q664" s="157"/>
      <c r="R664" s="157"/>
      <c r="S664" s="157"/>
      <c r="T664" s="157"/>
      <c r="U664" s="157"/>
      <c r="V664" s="157"/>
      <c r="W664" s="157"/>
      <c r="X664" s="157"/>
      <c r="Y664" s="157"/>
      <c r="Z664" s="157"/>
    </row>
    <row r="665" spans="1:26" ht="15.75" customHeight="1" x14ac:dyDescent="0.25">
      <c r="A665" s="157"/>
      <c r="B665" s="382"/>
      <c r="C665" s="111"/>
      <c r="D665" s="157"/>
      <c r="E665" s="1"/>
      <c r="F665" s="157"/>
      <c r="G665" s="157"/>
      <c r="H665" s="157"/>
      <c r="I665" s="157"/>
      <c r="J665" s="157"/>
      <c r="K665" s="157"/>
      <c r="L665" s="157"/>
      <c r="M665" s="157"/>
      <c r="N665" s="157"/>
      <c r="O665" s="157"/>
      <c r="P665" s="157"/>
      <c r="Q665" s="157"/>
      <c r="R665" s="157"/>
      <c r="S665" s="157"/>
      <c r="T665" s="157"/>
      <c r="U665" s="157"/>
      <c r="V665" s="157"/>
      <c r="W665" s="157"/>
      <c r="X665" s="157"/>
      <c r="Y665" s="157"/>
      <c r="Z665" s="157"/>
    </row>
    <row r="666" spans="1:26" ht="15.75" customHeight="1" x14ac:dyDescent="0.25">
      <c r="A666" s="157"/>
      <c r="B666" s="382"/>
      <c r="C666" s="111"/>
      <c r="D666" s="157"/>
      <c r="E666" s="1"/>
      <c r="F666" s="157"/>
      <c r="G666" s="157"/>
      <c r="H666" s="157"/>
      <c r="I666" s="157"/>
      <c r="J666" s="157"/>
      <c r="K666" s="157"/>
      <c r="L666" s="157"/>
      <c r="M666" s="157"/>
      <c r="N666" s="157"/>
      <c r="O666" s="157"/>
      <c r="P666" s="157"/>
      <c r="Q666" s="157"/>
      <c r="R666" s="157"/>
      <c r="S666" s="157"/>
      <c r="T666" s="157"/>
      <c r="U666" s="157"/>
      <c r="V666" s="157"/>
      <c r="W666" s="157"/>
      <c r="X666" s="157"/>
      <c r="Y666" s="157"/>
      <c r="Z666" s="157"/>
    </row>
    <row r="667" spans="1:26" ht="15.75" customHeight="1" x14ac:dyDescent="0.25">
      <c r="A667" s="157"/>
      <c r="B667" s="382"/>
      <c r="C667" s="111"/>
      <c r="D667" s="157"/>
      <c r="E667" s="1"/>
      <c r="F667" s="157"/>
      <c r="G667" s="157"/>
      <c r="H667" s="157"/>
      <c r="I667" s="157"/>
      <c r="J667" s="157"/>
      <c r="K667" s="157"/>
      <c r="L667" s="157"/>
      <c r="M667" s="157"/>
      <c r="N667" s="157"/>
      <c r="O667" s="157"/>
      <c r="P667" s="157"/>
      <c r="Q667" s="157"/>
      <c r="R667" s="157"/>
      <c r="S667" s="157"/>
      <c r="T667" s="157"/>
      <c r="U667" s="157"/>
      <c r="V667" s="157"/>
      <c r="W667" s="157"/>
      <c r="X667" s="157"/>
      <c r="Y667" s="157"/>
      <c r="Z667" s="157"/>
    </row>
    <row r="668" spans="1:26" ht="15.75" customHeight="1" x14ac:dyDescent="0.25">
      <c r="A668" s="157"/>
      <c r="B668" s="382"/>
      <c r="C668" s="111"/>
      <c r="D668" s="157"/>
      <c r="E668" s="1"/>
      <c r="F668" s="157"/>
      <c r="G668" s="157"/>
      <c r="H668" s="157"/>
      <c r="I668" s="157"/>
      <c r="J668" s="157"/>
      <c r="K668" s="157"/>
      <c r="L668" s="157"/>
      <c r="M668" s="157"/>
      <c r="N668" s="157"/>
      <c r="O668" s="157"/>
      <c r="P668" s="157"/>
      <c r="Q668" s="157"/>
      <c r="R668" s="157"/>
      <c r="S668" s="157"/>
      <c r="T668" s="157"/>
      <c r="U668" s="157"/>
      <c r="V668" s="157"/>
      <c r="W668" s="157"/>
      <c r="X668" s="157"/>
      <c r="Y668" s="157"/>
      <c r="Z668" s="157"/>
    </row>
    <row r="669" spans="1:26" ht="15.75" customHeight="1" x14ac:dyDescent="0.25">
      <c r="A669" s="157"/>
      <c r="B669" s="382"/>
      <c r="C669" s="111"/>
      <c r="D669" s="157"/>
      <c r="E669" s="1"/>
      <c r="F669" s="157"/>
      <c r="G669" s="157"/>
      <c r="H669" s="157"/>
      <c r="I669" s="157"/>
      <c r="J669" s="157"/>
      <c r="K669" s="157"/>
      <c r="L669" s="157"/>
      <c r="M669" s="157"/>
      <c r="N669" s="157"/>
      <c r="O669" s="157"/>
      <c r="P669" s="157"/>
      <c r="Q669" s="157"/>
      <c r="R669" s="157"/>
      <c r="S669" s="157"/>
      <c r="T669" s="157"/>
      <c r="U669" s="157"/>
      <c r="V669" s="157"/>
      <c r="W669" s="157"/>
      <c r="X669" s="157"/>
      <c r="Y669" s="157"/>
      <c r="Z669" s="157"/>
    </row>
    <row r="670" spans="1:26" ht="15.75" customHeight="1" x14ac:dyDescent="0.25">
      <c r="A670" s="157"/>
      <c r="B670" s="382"/>
      <c r="C670" s="111"/>
      <c r="D670" s="157"/>
      <c r="E670" s="1"/>
      <c r="F670" s="157"/>
      <c r="G670" s="157"/>
      <c r="H670" s="157"/>
      <c r="I670" s="157"/>
      <c r="J670" s="157"/>
      <c r="K670" s="157"/>
      <c r="L670" s="157"/>
      <c r="M670" s="157"/>
      <c r="N670" s="157"/>
      <c r="O670" s="157"/>
      <c r="P670" s="157"/>
      <c r="Q670" s="157"/>
      <c r="R670" s="157"/>
      <c r="S670" s="157"/>
      <c r="T670" s="157"/>
      <c r="U670" s="157"/>
      <c r="V670" s="157"/>
      <c r="W670" s="157"/>
      <c r="X670" s="157"/>
      <c r="Y670" s="157"/>
      <c r="Z670" s="157"/>
    </row>
    <row r="671" spans="1:26" ht="15.75" customHeight="1" x14ac:dyDescent="0.25">
      <c r="A671" s="157"/>
      <c r="B671" s="382"/>
      <c r="C671" s="111"/>
      <c r="D671" s="157"/>
      <c r="E671" s="1"/>
      <c r="F671" s="157"/>
      <c r="G671" s="157"/>
      <c r="H671" s="157"/>
      <c r="I671" s="157"/>
      <c r="J671" s="157"/>
      <c r="K671" s="157"/>
      <c r="L671" s="157"/>
      <c r="M671" s="157"/>
      <c r="N671" s="157"/>
      <c r="O671" s="157"/>
      <c r="P671" s="157"/>
      <c r="Q671" s="157"/>
      <c r="R671" s="157"/>
      <c r="S671" s="157"/>
      <c r="T671" s="157"/>
      <c r="U671" s="157"/>
      <c r="V671" s="157"/>
      <c r="W671" s="157"/>
      <c r="X671" s="157"/>
      <c r="Y671" s="157"/>
      <c r="Z671" s="157"/>
    </row>
    <row r="672" spans="1:26" ht="15.75" customHeight="1" x14ac:dyDescent="0.25">
      <c r="A672" s="157"/>
      <c r="B672" s="382"/>
      <c r="C672" s="111"/>
      <c r="D672" s="157"/>
      <c r="E672" s="1"/>
      <c r="F672" s="157"/>
      <c r="G672" s="157"/>
      <c r="H672" s="157"/>
      <c r="I672" s="157"/>
      <c r="J672" s="157"/>
      <c r="K672" s="157"/>
      <c r="L672" s="157"/>
      <c r="M672" s="157"/>
      <c r="N672" s="157"/>
      <c r="O672" s="157"/>
      <c r="P672" s="157"/>
      <c r="Q672" s="157"/>
      <c r="R672" s="157"/>
      <c r="S672" s="157"/>
      <c r="T672" s="157"/>
      <c r="U672" s="157"/>
      <c r="V672" s="157"/>
      <c r="W672" s="157"/>
      <c r="X672" s="157"/>
      <c r="Y672" s="157"/>
      <c r="Z672" s="157"/>
    </row>
    <row r="673" spans="1:26" ht="15.75" customHeight="1" x14ac:dyDescent="0.25">
      <c r="A673" s="157"/>
      <c r="B673" s="382"/>
      <c r="C673" s="111"/>
      <c r="D673" s="157"/>
      <c r="E673" s="1"/>
      <c r="F673" s="157"/>
      <c r="G673" s="157"/>
      <c r="H673" s="157"/>
      <c r="I673" s="157"/>
      <c r="J673" s="157"/>
      <c r="K673" s="157"/>
      <c r="L673" s="157"/>
      <c r="M673" s="157"/>
      <c r="N673" s="157"/>
      <c r="O673" s="157"/>
      <c r="P673" s="157"/>
      <c r="Q673" s="157"/>
      <c r="R673" s="157"/>
      <c r="S673" s="157"/>
      <c r="T673" s="157"/>
      <c r="U673" s="157"/>
      <c r="V673" s="157"/>
      <c r="W673" s="157"/>
      <c r="X673" s="157"/>
      <c r="Y673" s="157"/>
      <c r="Z673" s="157"/>
    </row>
    <row r="674" spans="1:26" ht="15.75" customHeight="1" x14ac:dyDescent="0.25">
      <c r="A674" s="157"/>
      <c r="B674" s="382"/>
      <c r="C674" s="111"/>
      <c r="D674" s="157"/>
      <c r="E674" s="1"/>
      <c r="F674" s="157"/>
      <c r="G674" s="157"/>
      <c r="H674" s="157"/>
      <c r="I674" s="157"/>
      <c r="J674" s="157"/>
      <c r="K674" s="157"/>
      <c r="L674" s="157"/>
      <c r="M674" s="157"/>
      <c r="N674" s="157"/>
      <c r="O674" s="157"/>
      <c r="P674" s="157"/>
      <c r="Q674" s="157"/>
      <c r="R674" s="157"/>
      <c r="S674" s="157"/>
      <c r="T674" s="157"/>
      <c r="U674" s="157"/>
      <c r="V674" s="157"/>
      <c r="W674" s="157"/>
      <c r="X674" s="157"/>
      <c r="Y674" s="157"/>
      <c r="Z674" s="157"/>
    </row>
    <row r="675" spans="1:26" ht="15.75" customHeight="1" x14ac:dyDescent="0.25">
      <c r="A675" s="157"/>
      <c r="B675" s="382"/>
      <c r="C675" s="111"/>
      <c r="D675" s="157"/>
      <c r="E675" s="1"/>
      <c r="F675" s="157"/>
      <c r="G675" s="157"/>
      <c r="H675" s="157"/>
      <c r="I675" s="157"/>
      <c r="J675" s="157"/>
      <c r="K675" s="157"/>
      <c r="L675" s="157"/>
      <c r="M675" s="157"/>
      <c r="N675" s="157"/>
      <c r="O675" s="157"/>
      <c r="P675" s="157"/>
      <c r="Q675" s="157"/>
      <c r="R675" s="157"/>
      <c r="S675" s="157"/>
      <c r="T675" s="157"/>
      <c r="U675" s="157"/>
      <c r="V675" s="157"/>
      <c r="W675" s="157"/>
      <c r="X675" s="157"/>
      <c r="Y675" s="157"/>
      <c r="Z675" s="157"/>
    </row>
    <row r="676" spans="1:26" ht="15.75" customHeight="1" x14ac:dyDescent="0.25">
      <c r="A676" s="157"/>
      <c r="B676" s="382"/>
      <c r="C676" s="111"/>
      <c r="D676" s="157"/>
      <c r="E676" s="1"/>
      <c r="F676" s="157"/>
      <c r="G676" s="157"/>
      <c r="H676" s="157"/>
      <c r="I676" s="157"/>
      <c r="J676" s="157"/>
      <c r="K676" s="157"/>
      <c r="L676" s="157"/>
      <c r="M676" s="157"/>
      <c r="N676" s="157"/>
      <c r="O676" s="157"/>
      <c r="P676" s="157"/>
      <c r="Q676" s="157"/>
      <c r="R676" s="157"/>
      <c r="S676" s="157"/>
      <c r="T676" s="157"/>
      <c r="U676" s="157"/>
      <c r="V676" s="157"/>
      <c r="W676" s="157"/>
      <c r="X676" s="157"/>
      <c r="Y676" s="157"/>
      <c r="Z676" s="157"/>
    </row>
    <row r="677" spans="1:26" ht="15.75" customHeight="1" x14ac:dyDescent="0.25">
      <c r="A677" s="157"/>
      <c r="B677" s="382"/>
      <c r="C677" s="111"/>
      <c r="D677" s="157"/>
      <c r="E677" s="1"/>
      <c r="F677" s="157"/>
      <c r="G677" s="157"/>
      <c r="H677" s="157"/>
      <c r="I677" s="157"/>
      <c r="J677" s="157"/>
      <c r="K677" s="157"/>
      <c r="L677" s="157"/>
      <c r="M677" s="157"/>
      <c r="N677" s="157"/>
      <c r="O677" s="157"/>
      <c r="P677" s="157"/>
      <c r="Q677" s="157"/>
      <c r="R677" s="157"/>
      <c r="S677" s="157"/>
      <c r="T677" s="157"/>
      <c r="U677" s="157"/>
      <c r="V677" s="157"/>
      <c r="W677" s="157"/>
      <c r="X677" s="157"/>
      <c r="Y677" s="157"/>
      <c r="Z677" s="157"/>
    </row>
    <row r="678" spans="1:26" ht="15.75" customHeight="1" x14ac:dyDescent="0.25">
      <c r="A678" s="157"/>
      <c r="B678" s="382"/>
      <c r="C678" s="111"/>
      <c r="D678" s="157"/>
      <c r="E678" s="1"/>
      <c r="F678" s="157"/>
      <c r="G678" s="157"/>
      <c r="H678" s="157"/>
      <c r="I678" s="157"/>
      <c r="J678" s="157"/>
      <c r="K678" s="157"/>
      <c r="L678" s="157"/>
      <c r="M678" s="157"/>
      <c r="N678" s="157"/>
      <c r="O678" s="157"/>
      <c r="P678" s="157"/>
      <c r="Q678" s="157"/>
      <c r="R678" s="157"/>
      <c r="S678" s="157"/>
      <c r="T678" s="157"/>
      <c r="U678" s="157"/>
      <c r="V678" s="157"/>
      <c r="W678" s="157"/>
      <c r="X678" s="157"/>
      <c r="Y678" s="157"/>
      <c r="Z678" s="157"/>
    </row>
    <row r="679" spans="1:26" ht="15.75" customHeight="1" x14ac:dyDescent="0.25">
      <c r="A679" s="157"/>
      <c r="B679" s="382"/>
      <c r="C679" s="111"/>
      <c r="D679" s="157"/>
      <c r="E679" s="1"/>
      <c r="F679" s="157"/>
      <c r="G679" s="157"/>
      <c r="H679" s="157"/>
      <c r="I679" s="157"/>
      <c r="J679" s="157"/>
      <c r="K679" s="157"/>
      <c r="L679" s="157"/>
      <c r="M679" s="157"/>
      <c r="N679" s="157"/>
      <c r="O679" s="157"/>
      <c r="P679" s="157"/>
      <c r="Q679" s="157"/>
      <c r="R679" s="157"/>
      <c r="S679" s="157"/>
      <c r="T679" s="157"/>
      <c r="U679" s="157"/>
      <c r="V679" s="157"/>
      <c r="W679" s="157"/>
      <c r="X679" s="157"/>
      <c r="Y679" s="157"/>
      <c r="Z679" s="157"/>
    </row>
    <row r="680" spans="1:26" ht="15.75" customHeight="1" x14ac:dyDescent="0.25">
      <c r="A680" s="157"/>
      <c r="B680" s="382"/>
      <c r="C680" s="111"/>
      <c r="D680" s="157"/>
      <c r="E680" s="1"/>
      <c r="F680" s="157"/>
      <c r="G680" s="157"/>
      <c r="H680" s="157"/>
      <c r="I680" s="157"/>
      <c r="J680" s="157"/>
      <c r="K680" s="157"/>
      <c r="L680" s="157"/>
      <c r="M680" s="157"/>
      <c r="N680" s="157"/>
      <c r="O680" s="157"/>
      <c r="P680" s="157"/>
      <c r="Q680" s="157"/>
      <c r="R680" s="157"/>
      <c r="S680" s="157"/>
      <c r="T680" s="157"/>
      <c r="U680" s="157"/>
      <c r="V680" s="157"/>
      <c r="W680" s="157"/>
      <c r="X680" s="157"/>
      <c r="Y680" s="157"/>
      <c r="Z680" s="157"/>
    </row>
    <row r="681" spans="1:26" ht="15.75" customHeight="1" x14ac:dyDescent="0.25">
      <c r="A681" s="157"/>
      <c r="B681" s="382"/>
      <c r="C681" s="111"/>
      <c r="D681" s="157"/>
      <c r="E681" s="1"/>
      <c r="F681" s="157"/>
      <c r="G681" s="157"/>
      <c r="H681" s="157"/>
      <c r="I681" s="157"/>
      <c r="J681" s="157"/>
      <c r="K681" s="157"/>
      <c r="L681" s="157"/>
      <c r="M681" s="157"/>
      <c r="N681" s="157"/>
      <c r="O681" s="157"/>
      <c r="P681" s="157"/>
      <c r="Q681" s="157"/>
      <c r="R681" s="157"/>
      <c r="S681" s="157"/>
      <c r="T681" s="157"/>
      <c r="U681" s="157"/>
      <c r="V681" s="157"/>
      <c r="W681" s="157"/>
      <c r="X681" s="157"/>
      <c r="Y681" s="157"/>
      <c r="Z681" s="157"/>
    </row>
    <row r="682" spans="1:26" ht="15.75" customHeight="1" x14ac:dyDescent="0.25">
      <c r="A682" s="157"/>
      <c r="B682" s="382"/>
      <c r="C682" s="111"/>
      <c r="D682" s="157"/>
      <c r="E682" s="1"/>
      <c r="F682" s="157"/>
      <c r="G682" s="157"/>
      <c r="H682" s="157"/>
      <c r="I682" s="157"/>
      <c r="J682" s="157"/>
      <c r="K682" s="157"/>
      <c r="L682" s="157"/>
      <c r="M682" s="157"/>
      <c r="N682" s="157"/>
      <c r="O682" s="157"/>
      <c r="P682" s="157"/>
      <c r="Q682" s="157"/>
      <c r="R682" s="157"/>
      <c r="S682" s="157"/>
      <c r="T682" s="157"/>
      <c r="U682" s="157"/>
      <c r="V682" s="157"/>
      <c r="W682" s="157"/>
      <c r="X682" s="157"/>
      <c r="Y682" s="157"/>
      <c r="Z682" s="157"/>
    </row>
    <row r="683" spans="1:26" ht="15.75" customHeight="1" x14ac:dyDescent="0.25">
      <c r="A683" s="157"/>
      <c r="B683" s="382"/>
      <c r="C683" s="111"/>
      <c r="D683" s="157"/>
      <c r="E683" s="1"/>
      <c r="F683" s="157"/>
      <c r="G683" s="157"/>
      <c r="H683" s="157"/>
      <c r="I683" s="157"/>
      <c r="J683" s="157"/>
      <c r="K683" s="157"/>
      <c r="L683" s="157"/>
      <c r="M683" s="157"/>
      <c r="N683" s="157"/>
      <c r="O683" s="157"/>
      <c r="P683" s="157"/>
      <c r="Q683" s="157"/>
      <c r="R683" s="157"/>
      <c r="S683" s="157"/>
      <c r="T683" s="157"/>
      <c r="U683" s="157"/>
      <c r="V683" s="157"/>
      <c r="W683" s="157"/>
      <c r="X683" s="157"/>
      <c r="Y683" s="157"/>
      <c r="Z683" s="157"/>
    </row>
    <row r="684" spans="1:26" ht="15.75" customHeight="1" x14ac:dyDescent="0.25">
      <c r="A684" s="157"/>
      <c r="B684" s="382"/>
      <c r="C684" s="111"/>
      <c r="D684" s="157"/>
      <c r="E684" s="1"/>
      <c r="F684" s="157"/>
      <c r="G684" s="157"/>
      <c r="H684" s="157"/>
      <c r="I684" s="157"/>
      <c r="J684" s="157"/>
      <c r="K684" s="157"/>
      <c r="L684" s="157"/>
      <c r="M684" s="157"/>
      <c r="N684" s="157"/>
      <c r="O684" s="157"/>
      <c r="P684" s="157"/>
      <c r="Q684" s="157"/>
      <c r="R684" s="157"/>
      <c r="S684" s="157"/>
      <c r="T684" s="157"/>
      <c r="U684" s="157"/>
      <c r="V684" s="157"/>
      <c r="W684" s="157"/>
      <c r="X684" s="157"/>
      <c r="Y684" s="157"/>
      <c r="Z684" s="157"/>
    </row>
    <row r="685" spans="1:26" ht="15.75" customHeight="1" x14ac:dyDescent="0.25">
      <c r="A685" s="157"/>
      <c r="B685" s="382"/>
      <c r="C685" s="111"/>
      <c r="D685" s="157"/>
      <c r="E685" s="1"/>
      <c r="F685" s="157"/>
      <c r="G685" s="157"/>
      <c r="H685" s="157"/>
      <c r="I685" s="157"/>
      <c r="J685" s="157"/>
      <c r="K685" s="157"/>
      <c r="L685" s="157"/>
      <c r="M685" s="157"/>
      <c r="N685" s="157"/>
      <c r="O685" s="157"/>
      <c r="P685" s="157"/>
      <c r="Q685" s="157"/>
      <c r="R685" s="157"/>
      <c r="S685" s="157"/>
      <c r="T685" s="157"/>
      <c r="U685" s="157"/>
      <c r="V685" s="157"/>
      <c r="W685" s="157"/>
      <c r="X685" s="157"/>
      <c r="Y685" s="157"/>
      <c r="Z685" s="157"/>
    </row>
    <row r="686" spans="1:26" ht="15.75" customHeight="1" x14ac:dyDescent="0.25">
      <c r="A686" s="157"/>
      <c r="B686" s="382"/>
      <c r="C686" s="111"/>
      <c r="D686" s="157"/>
      <c r="E686" s="1"/>
      <c r="F686" s="157"/>
      <c r="G686" s="157"/>
      <c r="H686" s="157"/>
      <c r="I686" s="157"/>
      <c r="J686" s="157"/>
      <c r="K686" s="157"/>
      <c r="L686" s="157"/>
      <c r="M686" s="157"/>
      <c r="N686" s="157"/>
      <c r="O686" s="157"/>
      <c r="P686" s="157"/>
      <c r="Q686" s="157"/>
      <c r="R686" s="157"/>
      <c r="S686" s="157"/>
      <c r="T686" s="157"/>
      <c r="U686" s="157"/>
      <c r="V686" s="157"/>
      <c r="W686" s="157"/>
      <c r="X686" s="157"/>
      <c r="Y686" s="157"/>
      <c r="Z686" s="157"/>
    </row>
    <row r="687" spans="1:26" ht="15.75" customHeight="1" x14ac:dyDescent="0.25">
      <c r="A687" s="157"/>
      <c r="B687" s="382"/>
      <c r="C687" s="111"/>
      <c r="D687" s="157"/>
      <c r="E687" s="1"/>
      <c r="F687" s="157"/>
      <c r="G687" s="157"/>
      <c r="H687" s="157"/>
      <c r="I687" s="157"/>
      <c r="J687" s="157"/>
      <c r="K687" s="157"/>
      <c r="L687" s="157"/>
      <c r="M687" s="157"/>
      <c r="N687" s="157"/>
      <c r="O687" s="157"/>
      <c r="P687" s="157"/>
      <c r="Q687" s="157"/>
      <c r="R687" s="157"/>
      <c r="S687" s="157"/>
      <c r="T687" s="157"/>
      <c r="U687" s="157"/>
      <c r="V687" s="157"/>
      <c r="W687" s="157"/>
      <c r="X687" s="157"/>
      <c r="Y687" s="157"/>
      <c r="Z687" s="157"/>
    </row>
    <row r="688" spans="1:26" ht="15.75" customHeight="1" x14ac:dyDescent="0.25">
      <c r="A688" s="157"/>
      <c r="B688" s="382"/>
      <c r="C688" s="111"/>
      <c r="D688" s="157"/>
      <c r="E688" s="1"/>
      <c r="F688" s="157"/>
      <c r="G688" s="157"/>
      <c r="H688" s="157"/>
      <c r="I688" s="157"/>
      <c r="J688" s="157"/>
      <c r="K688" s="157"/>
      <c r="L688" s="157"/>
      <c r="M688" s="157"/>
      <c r="N688" s="157"/>
      <c r="O688" s="157"/>
      <c r="P688" s="157"/>
      <c r="Q688" s="157"/>
      <c r="R688" s="157"/>
      <c r="S688" s="157"/>
      <c r="T688" s="157"/>
      <c r="U688" s="157"/>
      <c r="V688" s="157"/>
      <c r="W688" s="157"/>
      <c r="X688" s="157"/>
      <c r="Y688" s="157"/>
      <c r="Z688" s="157"/>
    </row>
    <row r="689" spans="1:26" ht="15.75" customHeight="1" x14ac:dyDescent="0.25">
      <c r="A689" s="157"/>
      <c r="B689" s="382"/>
      <c r="C689" s="111"/>
      <c r="D689" s="157"/>
      <c r="E689" s="1"/>
      <c r="F689" s="157"/>
      <c r="G689" s="157"/>
      <c r="H689" s="157"/>
      <c r="I689" s="157"/>
      <c r="J689" s="157"/>
      <c r="K689" s="157"/>
      <c r="L689" s="157"/>
      <c r="M689" s="157"/>
      <c r="N689" s="157"/>
      <c r="O689" s="157"/>
      <c r="P689" s="157"/>
      <c r="Q689" s="157"/>
      <c r="R689" s="157"/>
      <c r="S689" s="157"/>
      <c r="T689" s="157"/>
      <c r="U689" s="157"/>
      <c r="V689" s="157"/>
      <c r="W689" s="157"/>
      <c r="X689" s="157"/>
      <c r="Y689" s="157"/>
      <c r="Z689" s="157"/>
    </row>
    <row r="690" spans="1:26" ht="15.75" customHeight="1" x14ac:dyDescent="0.25">
      <c r="A690" s="157"/>
      <c r="B690" s="382"/>
      <c r="C690" s="111"/>
      <c r="D690" s="157"/>
      <c r="E690" s="1"/>
      <c r="F690" s="157"/>
      <c r="G690" s="157"/>
      <c r="H690" s="157"/>
      <c r="I690" s="157"/>
      <c r="J690" s="157"/>
      <c r="K690" s="157"/>
      <c r="L690" s="157"/>
      <c r="M690" s="157"/>
      <c r="N690" s="157"/>
      <c r="O690" s="157"/>
      <c r="P690" s="157"/>
      <c r="Q690" s="157"/>
      <c r="R690" s="157"/>
      <c r="S690" s="157"/>
      <c r="T690" s="157"/>
      <c r="U690" s="157"/>
      <c r="V690" s="157"/>
      <c r="W690" s="157"/>
      <c r="X690" s="157"/>
      <c r="Y690" s="157"/>
      <c r="Z690" s="157"/>
    </row>
    <row r="691" spans="1:26" ht="15.75" customHeight="1" x14ac:dyDescent="0.25">
      <c r="A691" s="157"/>
      <c r="B691" s="382"/>
      <c r="C691" s="111"/>
      <c r="D691" s="157"/>
      <c r="E691" s="1"/>
      <c r="F691" s="157"/>
      <c r="G691" s="157"/>
      <c r="H691" s="157"/>
      <c r="I691" s="157"/>
      <c r="J691" s="157"/>
      <c r="K691" s="157"/>
      <c r="L691" s="157"/>
      <c r="M691" s="157"/>
      <c r="N691" s="157"/>
      <c r="O691" s="157"/>
      <c r="P691" s="157"/>
      <c r="Q691" s="157"/>
      <c r="R691" s="157"/>
      <c r="S691" s="157"/>
      <c r="T691" s="157"/>
      <c r="U691" s="157"/>
      <c r="V691" s="157"/>
      <c r="W691" s="157"/>
      <c r="X691" s="157"/>
      <c r="Y691" s="157"/>
      <c r="Z691" s="157"/>
    </row>
    <row r="692" spans="1:26" ht="15.75" customHeight="1" x14ac:dyDescent="0.25">
      <c r="A692" s="157"/>
      <c r="B692" s="382"/>
      <c r="C692" s="111"/>
      <c r="D692" s="157"/>
      <c r="E692" s="1"/>
      <c r="F692" s="157"/>
      <c r="G692" s="157"/>
      <c r="H692" s="157"/>
      <c r="I692" s="157"/>
      <c r="J692" s="157"/>
      <c r="K692" s="157"/>
      <c r="L692" s="157"/>
      <c r="M692" s="157"/>
      <c r="N692" s="157"/>
      <c r="O692" s="157"/>
      <c r="P692" s="157"/>
      <c r="Q692" s="157"/>
      <c r="R692" s="157"/>
      <c r="S692" s="157"/>
      <c r="T692" s="157"/>
      <c r="U692" s="157"/>
      <c r="V692" s="157"/>
      <c r="W692" s="157"/>
      <c r="X692" s="157"/>
      <c r="Y692" s="157"/>
      <c r="Z692" s="157"/>
    </row>
    <row r="693" spans="1:26" ht="15.75" customHeight="1" x14ac:dyDescent="0.25">
      <c r="A693" s="157"/>
      <c r="B693" s="382"/>
      <c r="C693" s="111"/>
      <c r="D693" s="157"/>
      <c r="E693" s="1"/>
      <c r="F693" s="157"/>
      <c r="G693" s="157"/>
      <c r="H693" s="157"/>
      <c r="I693" s="157"/>
      <c r="J693" s="157"/>
      <c r="K693" s="157"/>
      <c r="L693" s="157"/>
      <c r="M693" s="157"/>
      <c r="N693" s="157"/>
      <c r="O693" s="157"/>
      <c r="P693" s="157"/>
      <c r="Q693" s="157"/>
      <c r="R693" s="157"/>
      <c r="S693" s="157"/>
      <c r="T693" s="157"/>
      <c r="U693" s="157"/>
      <c r="V693" s="157"/>
      <c r="W693" s="157"/>
      <c r="X693" s="157"/>
      <c r="Y693" s="157"/>
      <c r="Z693" s="157"/>
    </row>
    <row r="694" spans="1:26" ht="15.75" customHeight="1" x14ac:dyDescent="0.25">
      <c r="A694" s="157"/>
      <c r="B694" s="382"/>
      <c r="C694" s="111"/>
      <c r="D694" s="157"/>
      <c r="E694" s="1"/>
      <c r="F694" s="157"/>
      <c r="G694" s="157"/>
      <c r="H694" s="157"/>
      <c r="I694" s="157"/>
      <c r="J694" s="157"/>
      <c r="K694" s="157"/>
      <c r="L694" s="157"/>
      <c r="M694" s="157"/>
      <c r="N694" s="157"/>
      <c r="O694" s="157"/>
      <c r="P694" s="157"/>
      <c r="Q694" s="157"/>
      <c r="R694" s="157"/>
      <c r="S694" s="157"/>
      <c r="T694" s="157"/>
      <c r="U694" s="157"/>
      <c r="V694" s="157"/>
      <c r="W694" s="157"/>
      <c r="X694" s="157"/>
      <c r="Y694" s="157"/>
      <c r="Z694" s="157"/>
    </row>
    <row r="695" spans="1:26" ht="15.75" customHeight="1" x14ac:dyDescent="0.25">
      <c r="A695" s="157"/>
      <c r="B695" s="382"/>
      <c r="C695" s="111"/>
      <c r="D695" s="157"/>
      <c r="E695" s="1"/>
      <c r="F695" s="157"/>
      <c r="G695" s="157"/>
      <c r="H695" s="157"/>
      <c r="I695" s="157"/>
      <c r="J695" s="157"/>
      <c r="K695" s="157"/>
      <c r="L695" s="157"/>
      <c r="M695" s="157"/>
      <c r="N695" s="157"/>
      <c r="O695" s="157"/>
      <c r="P695" s="157"/>
      <c r="Q695" s="157"/>
      <c r="R695" s="157"/>
      <c r="S695" s="157"/>
      <c r="T695" s="157"/>
      <c r="U695" s="157"/>
      <c r="V695" s="157"/>
      <c r="W695" s="157"/>
      <c r="X695" s="157"/>
      <c r="Y695" s="157"/>
      <c r="Z695" s="157"/>
    </row>
    <row r="696" spans="1:26" ht="15.75" customHeight="1" x14ac:dyDescent="0.25">
      <c r="A696" s="157"/>
      <c r="B696" s="382"/>
      <c r="C696" s="111"/>
      <c r="D696" s="157"/>
      <c r="E696" s="1"/>
      <c r="F696" s="157"/>
      <c r="G696" s="157"/>
      <c r="H696" s="157"/>
      <c r="I696" s="157"/>
      <c r="J696" s="157"/>
      <c r="K696" s="157"/>
      <c r="L696" s="157"/>
      <c r="M696" s="157"/>
      <c r="N696" s="157"/>
      <c r="O696" s="157"/>
      <c r="P696" s="157"/>
      <c r="Q696" s="157"/>
      <c r="R696" s="157"/>
      <c r="S696" s="157"/>
      <c r="T696" s="157"/>
      <c r="U696" s="157"/>
      <c r="V696" s="157"/>
      <c r="W696" s="157"/>
      <c r="X696" s="157"/>
      <c r="Y696" s="157"/>
      <c r="Z696" s="157"/>
    </row>
    <row r="697" spans="1:26" ht="15.75" customHeight="1" x14ac:dyDescent="0.25">
      <c r="A697" s="157"/>
      <c r="B697" s="382"/>
      <c r="C697" s="111"/>
      <c r="D697" s="157"/>
      <c r="E697" s="1"/>
      <c r="F697" s="157"/>
      <c r="G697" s="157"/>
      <c r="H697" s="157"/>
      <c r="I697" s="157"/>
      <c r="J697" s="157"/>
      <c r="K697" s="157"/>
      <c r="L697" s="157"/>
      <c r="M697" s="157"/>
      <c r="N697" s="157"/>
      <c r="O697" s="157"/>
      <c r="P697" s="157"/>
      <c r="Q697" s="157"/>
      <c r="R697" s="157"/>
      <c r="S697" s="157"/>
      <c r="T697" s="157"/>
      <c r="U697" s="157"/>
      <c r="V697" s="157"/>
      <c r="W697" s="157"/>
      <c r="X697" s="157"/>
      <c r="Y697" s="157"/>
      <c r="Z697" s="157"/>
    </row>
    <row r="698" spans="1:26" ht="15.75" customHeight="1" x14ac:dyDescent="0.25">
      <c r="A698" s="157"/>
      <c r="B698" s="382"/>
      <c r="C698" s="111"/>
      <c r="D698" s="157"/>
      <c r="E698" s="1"/>
      <c r="F698" s="157"/>
      <c r="G698" s="157"/>
      <c r="H698" s="157"/>
      <c r="I698" s="157"/>
      <c r="J698" s="157"/>
      <c r="K698" s="157"/>
      <c r="L698" s="157"/>
      <c r="M698" s="157"/>
      <c r="N698" s="157"/>
      <c r="O698" s="157"/>
      <c r="P698" s="157"/>
      <c r="Q698" s="157"/>
      <c r="R698" s="157"/>
      <c r="S698" s="157"/>
      <c r="T698" s="157"/>
      <c r="U698" s="157"/>
      <c r="V698" s="157"/>
      <c r="W698" s="157"/>
      <c r="X698" s="157"/>
      <c r="Y698" s="157"/>
      <c r="Z698" s="157"/>
    </row>
    <row r="699" spans="1:26" ht="15.75" customHeight="1" x14ac:dyDescent="0.25">
      <c r="A699" s="157"/>
      <c r="B699" s="382"/>
      <c r="C699" s="111"/>
      <c r="D699" s="157"/>
      <c r="E699" s="1"/>
      <c r="F699" s="157"/>
      <c r="G699" s="157"/>
      <c r="H699" s="157"/>
      <c r="I699" s="157"/>
      <c r="J699" s="157"/>
      <c r="K699" s="157"/>
      <c r="L699" s="157"/>
      <c r="M699" s="157"/>
      <c r="N699" s="157"/>
      <c r="O699" s="157"/>
      <c r="P699" s="157"/>
      <c r="Q699" s="157"/>
      <c r="R699" s="157"/>
      <c r="S699" s="157"/>
      <c r="T699" s="157"/>
      <c r="U699" s="157"/>
      <c r="V699" s="157"/>
      <c r="W699" s="157"/>
      <c r="X699" s="157"/>
      <c r="Y699" s="157"/>
      <c r="Z699" s="157"/>
    </row>
    <row r="700" spans="1:26" ht="15.75" customHeight="1" x14ac:dyDescent="0.25">
      <c r="A700" s="157"/>
      <c r="B700" s="382"/>
      <c r="C700" s="111"/>
      <c r="D700" s="157"/>
      <c r="E700" s="1"/>
      <c r="F700" s="157"/>
      <c r="G700" s="157"/>
      <c r="H700" s="157"/>
      <c r="I700" s="157"/>
      <c r="J700" s="157"/>
      <c r="K700" s="157"/>
      <c r="L700" s="157"/>
      <c r="M700" s="157"/>
      <c r="N700" s="157"/>
      <c r="O700" s="157"/>
      <c r="P700" s="157"/>
      <c r="Q700" s="157"/>
      <c r="R700" s="157"/>
      <c r="S700" s="157"/>
      <c r="T700" s="157"/>
      <c r="U700" s="157"/>
      <c r="V700" s="157"/>
      <c r="W700" s="157"/>
      <c r="X700" s="157"/>
      <c r="Y700" s="157"/>
      <c r="Z700" s="157"/>
    </row>
    <row r="701" spans="1:26" ht="15.75" customHeight="1" x14ac:dyDescent="0.25">
      <c r="A701" s="157"/>
      <c r="B701" s="382"/>
      <c r="C701" s="111"/>
      <c r="D701" s="157"/>
      <c r="E701" s="1"/>
      <c r="F701" s="157"/>
      <c r="G701" s="157"/>
      <c r="H701" s="157"/>
      <c r="I701" s="157"/>
      <c r="J701" s="157"/>
      <c r="K701" s="157"/>
      <c r="L701" s="157"/>
      <c r="M701" s="157"/>
      <c r="N701" s="157"/>
      <c r="O701" s="157"/>
      <c r="P701" s="157"/>
      <c r="Q701" s="157"/>
      <c r="R701" s="157"/>
      <c r="S701" s="157"/>
      <c r="T701" s="157"/>
      <c r="U701" s="157"/>
      <c r="V701" s="157"/>
      <c r="W701" s="157"/>
      <c r="X701" s="157"/>
      <c r="Y701" s="157"/>
      <c r="Z701" s="157"/>
    </row>
    <row r="702" spans="1:26" ht="15.75" customHeight="1" x14ac:dyDescent="0.25">
      <c r="A702" s="157"/>
      <c r="B702" s="382"/>
      <c r="C702" s="111"/>
      <c r="D702" s="157"/>
      <c r="E702" s="1"/>
      <c r="F702" s="157"/>
      <c r="G702" s="157"/>
      <c r="H702" s="157"/>
      <c r="I702" s="157"/>
      <c r="J702" s="157"/>
      <c r="K702" s="157"/>
      <c r="L702" s="157"/>
      <c r="M702" s="157"/>
      <c r="N702" s="157"/>
      <c r="O702" s="157"/>
      <c r="P702" s="157"/>
      <c r="Q702" s="157"/>
      <c r="R702" s="157"/>
      <c r="S702" s="157"/>
      <c r="T702" s="157"/>
      <c r="U702" s="157"/>
      <c r="V702" s="157"/>
      <c r="W702" s="157"/>
      <c r="X702" s="157"/>
      <c r="Y702" s="157"/>
      <c r="Z702" s="157"/>
    </row>
    <row r="703" spans="1:26" ht="15.75" customHeight="1" x14ac:dyDescent="0.25">
      <c r="A703" s="157"/>
      <c r="B703" s="382"/>
      <c r="C703" s="111"/>
      <c r="D703" s="157"/>
      <c r="E703" s="1"/>
      <c r="F703" s="157"/>
      <c r="G703" s="157"/>
      <c r="H703" s="157"/>
      <c r="I703" s="157"/>
      <c r="J703" s="157"/>
      <c r="K703" s="157"/>
      <c r="L703" s="157"/>
      <c r="M703" s="157"/>
      <c r="N703" s="157"/>
      <c r="O703" s="157"/>
      <c r="P703" s="157"/>
      <c r="Q703" s="157"/>
      <c r="R703" s="157"/>
      <c r="S703" s="157"/>
      <c r="T703" s="157"/>
      <c r="U703" s="157"/>
      <c r="V703" s="157"/>
      <c r="W703" s="157"/>
      <c r="X703" s="157"/>
      <c r="Y703" s="157"/>
      <c r="Z703" s="157"/>
    </row>
    <row r="704" spans="1:26" ht="15.75" customHeight="1" x14ac:dyDescent="0.25">
      <c r="A704" s="157"/>
      <c r="B704" s="382"/>
      <c r="C704" s="111"/>
      <c r="D704" s="157"/>
      <c r="E704" s="1"/>
      <c r="F704" s="157"/>
      <c r="G704" s="157"/>
      <c r="H704" s="157"/>
      <c r="I704" s="157"/>
      <c r="J704" s="157"/>
      <c r="K704" s="157"/>
      <c r="L704" s="157"/>
      <c r="M704" s="157"/>
      <c r="N704" s="157"/>
      <c r="O704" s="157"/>
      <c r="P704" s="157"/>
      <c r="Q704" s="157"/>
      <c r="R704" s="157"/>
      <c r="S704" s="157"/>
      <c r="T704" s="157"/>
      <c r="U704" s="157"/>
      <c r="V704" s="157"/>
      <c r="W704" s="157"/>
      <c r="X704" s="157"/>
      <c r="Y704" s="157"/>
      <c r="Z704" s="157"/>
    </row>
    <row r="705" spans="1:26" ht="15.75" customHeight="1" x14ac:dyDescent="0.25">
      <c r="A705" s="157"/>
      <c r="B705" s="382"/>
      <c r="C705" s="111"/>
      <c r="D705" s="157"/>
      <c r="E705" s="1"/>
      <c r="F705" s="157"/>
      <c r="G705" s="157"/>
      <c r="H705" s="157"/>
      <c r="I705" s="157"/>
      <c r="J705" s="157"/>
      <c r="K705" s="157"/>
      <c r="L705" s="157"/>
      <c r="M705" s="157"/>
      <c r="N705" s="157"/>
      <c r="O705" s="157"/>
      <c r="P705" s="157"/>
      <c r="Q705" s="157"/>
      <c r="R705" s="157"/>
      <c r="S705" s="157"/>
      <c r="T705" s="157"/>
      <c r="U705" s="157"/>
      <c r="V705" s="157"/>
      <c r="W705" s="157"/>
      <c r="X705" s="157"/>
      <c r="Y705" s="157"/>
      <c r="Z705" s="157"/>
    </row>
    <row r="706" spans="1:26" ht="15.75" customHeight="1" x14ac:dyDescent="0.25">
      <c r="A706" s="157"/>
      <c r="B706" s="382"/>
      <c r="C706" s="111"/>
      <c r="D706" s="157"/>
      <c r="E706" s="1"/>
      <c r="F706" s="157"/>
      <c r="G706" s="157"/>
      <c r="H706" s="157"/>
      <c r="I706" s="157"/>
      <c r="J706" s="157"/>
      <c r="K706" s="157"/>
      <c r="L706" s="157"/>
      <c r="M706" s="157"/>
      <c r="N706" s="157"/>
      <c r="O706" s="157"/>
      <c r="P706" s="157"/>
      <c r="Q706" s="157"/>
      <c r="R706" s="157"/>
      <c r="S706" s="157"/>
      <c r="T706" s="157"/>
      <c r="U706" s="157"/>
      <c r="V706" s="157"/>
      <c r="W706" s="157"/>
      <c r="X706" s="157"/>
      <c r="Y706" s="157"/>
      <c r="Z706" s="157"/>
    </row>
    <row r="707" spans="1:26" ht="15.75" customHeight="1" x14ac:dyDescent="0.25">
      <c r="A707" s="157"/>
      <c r="B707" s="382"/>
      <c r="C707" s="111"/>
      <c r="D707" s="157"/>
      <c r="E707" s="1"/>
      <c r="F707" s="157"/>
      <c r="G707" s="157"/>
      <c r="H707" s="157"/>
      <c r="I707" s="157"/>
      <c r="J707" s="157"/>
      <c r="K707" s="157"/>
      <c r="L707" s="157"/>
      <c r="M707" s="157"/>
      <c r="N707" s="157"/>
      <c r="O707" s="157"/>
      <c r="P707" s="157"/>
      <c r="Q707" s="157"/>
      <c r="R707" s="157"/>
      <c r="S707" s="157"/>
      <c r="T707" s="157"/>
      <c r="U707" s="157"/>
      <c r="V707" s="157"/>
      <c r="W707" s="157"/>
      <c r="X707" s="157"/>
      <c r="Y707" s="157"/>
      <c r="Z707" s="157"/>
    </row>
    <row r="708" spans="1:26" ht="15.75" customHeight="1" x14ac:dyDescent="0.25">
      <c r="A708" s="157"/>
      <c r="B708" s="382"/>
      <c r="C708" s="111"/>
      <c r="D708" s="157"/>
      <c r="E708" s="1"/>
      <c r="F708" s="157"/>
      <c r="G708" s="157"/>
      <c r="H708" s="157"/>
      <c r="I708" s="157"/>
      <c r="J708" s="157"/>
      <c r="K708" s="157"/>
      <c r="L708" s="157"/>
      <c r="M708" s="157"/>
      <c r="N708" s="157"/>
      <c r="O708" s="157"/>
      <c r="P708" s="157"/>
      <c r="Q708" s="157"/>
      <c r="R708" s="157"/>
      <c r="S708" s="157"/>
      <c r="T708" s="157"/>
      <c r="U708" s="157"/>
      <c r="V708" s="157"/>
      <c r="W708" s="157"/>
      <c r="X708" s="157"/>
      <c r="Y708" s="157"/>
      <c r="Z708" s="157"/>
    </row>
    <row r="709" spans="1:26" ht="15.75" customHeight="1" x14ac:dyDescent="0.25">
      <c r="A709" s="157"/>
      <c r="B709" s="382"/>
      <c r="C709" s="111"/>
      <c r="D709" s="157"/>
      <c r="E709" s="1"/>
      <c r="F709" s="157"/>
      <c r="G709" s="157"/>
      <c r="H709" s="157"/>
      <c r="I709" s="157"/>
      <c r="J709" s="157"/>
      <c r="K709" s="157"/>
      <c r="L709" s="157"/>
      <c r="M709" s="157"/>
      <c r="N709" s="157"/>
      <c r="O709" s="157"/>
      <c r="P709" s="157"/>
      <c r="Q709" s="157"/>
      <c r="R709" s="157"/>
      <c r="S709" s="157"/>
      <c r="T709" s="157"/>
      <c r="U709" s="157"/>
      <c r="V709" s="157"/>
      <c r="W709" s="157"/>
      <c r="X709" s="157"/>
      <c r="Y709" s="157"/>
      <c r="Z709" s="157"/>
    </row>
    <row r="710" spans="1:26" ht="15.75" customHeight="1" x14ac:dyDescent="0.25">
      <c r="A710" s="157"/>
      <c r="B710" s="382"/>
      <c r="C710" s="111"/>
      <c r="D710" s="157"/>
      <c r="E710" s="1"/>
      <c r="F710" s="157"/>
      <c r="G710" s="157"/>
      <c r="H710" s="157"/>
      <c r="I710" s="157"/>
      <c r="J710" s="157"/>
      <c r="K710" s="157"/>
      <c r="L710" s="157"/>
      <c r="M710" s="157"/>
      <c r="N710" s="157"/>
      <c r="O710" s="157"/>
      <c r="P710" s="157"/>
      <c r="Q710" s="157"/>
      <c r="R710" s="157"/>
      <c r="S710" s="157"/>
      <c r="T710" s="157"/>
      <c r="U710" s="157"/>
      <c r="V710" s="157"/>
      <c r="W710" s="157"/>
      <c r="X710" s="157"/>
      <c r="Y710" s="157"/>
      <c r="Z710" s="157"/>
    </row>
    <row r="711" spans="1:26" ht="15.75" customHeight="1" x14ac:dyDescent="0.25">
      <c r="A711" s="157"/>
      <c r="B711" s="382"/>
      <c r="C711" s="111"/>
      <c r="D711" s="157"/>
      <c r="E711" s="1"/>
      <c r="F711" s="157"/>
      <c r="G711" s="157"/>
      <c r="H711" s="157"/>
      <c r="I711" s="157"/>
      <c r="J711" s="157"/>
      <c r="K711" s="157"/>
      <c r="L711" s="157"/>
      <c r="M711" s="157"/>
      <c r="N711" s="157"/>
      <c r="O711" s="157"/>
      <c r="P711" s="157"/>
      <c r="Q711" s="157"/>
      <c r="R711" s="157"/>
      <c r="S711" s="157"/>
      <c r="T711" s="157"/>
      <c r="U711" s="157"/>
      <c r="V711" s="157"/>
      <c r="W711" s="157"/>
      <c r="X711" s="157"/>
      <c r="Y711" s="157"/>
      <c r="Z711" s="157"/>
    </row>
    <row r="712" spans="1:26" ht="15.75" customHeight="1" x14ac:dyDescent="0.25">
      <c r="A712" s="157"/>
      <c r="B712" s="382"/>
      <c r="C712" s="111"/>
      <c r="D712" s="157"/>
      <c r="E712" s="1"/>
      <c r="F712" s="157"/>
      <c r="G712" s="157"/>
      <c r="H712" s="157"/>
      <c r="I712" s="157"/>
      <c r="J712" s="157"/>
      <c r="K712" s="157"/>
      <c r="L712" s="157"/>
      <c r="M712" s="157"/>
      <c r="N712" s="157"/>
      <c r="O712" s="157"/>
      <c r="P712" s="157"/>
      <c r="Q712" s="157"/>
      <c r="R712" s="157"/>
      <c r="S712" s="157"/>
      <c r="T712" s="157"/>
      <c r="U712" s="157"/>
      <c r="V712" s="157"/>
      <c r="W712" s="157"/>
      <c r="X712" s="157"/>
      <c r="Y712" s="157"/>
      <c r="Z712" s="157"/>
    </row>
    <row r="713" spans="1:26" ht="15.75" customHeight="1" x14ac:dyDescent="0.25">
      <c r="A713" s="157"/>
      <c r="B713" s="382"/>
      <c r="C713" s="111"/>
      <c r="D713" s="157"/>
      <c r="E713" s="1"/>
      <c r="F713" s="157"/>
      <c r="G713" s="157"/>
      <c r="H713" s="157"/>
      <c r="I713" s="157"/>
      <c r="J713" s="157"/>
      <c r="K713" s="157"/>
      <c r="L713" s="157"/>
      <c r="M713" s="157"/>
      <c r="N713" s="157"/>
      <c r="O713" s="157"/>
      <c r="P713" s="157"/>
      <c r="Q713" s="157"/>
      <c r="R713" s="157"/>
      <c r="S713" s="157"/>
      <c r="T713" s="157"/>
      <c r="U713" s="157"/>
      <c r="V713" s="157"/>
      <c r="W713" s="157"/>
      <c r="X713" s="157"/>
      <c r="Y713" s="157"/>
      <c r="Z713" s="157"/>
    </row>
    <row r="714" spans="1:26" ht="15.75" customHeight="1" x14ac:dyDescent="0.25">
      <c r="A714" s="157"/>
      <c r="B714" s="382"/>
      <c r="C714" s="111"/>
      <c r="D714" s="157"/>
      <c r="E714" s="1"/>
      <c r="F714" s="157"/>
      <c r="G714" s="157"/>
      <c r="H714" s="157"/>
      <c r="I714" s="157"/>
      <c r="J714" s="157"/>
      <c r="K714" s="157"/>
      <c r="L714" s="157"/>
      <c r="M714" s="157"/>
      <c r="N714" s="157"/>
      <c r="O714" s="157"/>
      <c r="P714" s="157"/>
      <c r="Q714" s="157"/>
      <c r="R714" s="157"/>
      <c r="S714" s="157"/>
      <c r="T714" s="157"/>
      <c r="U714" s="157"/>
      <c r="V714" s="157"/>
      <c r="W714" s="157"/>
      <c r="X714" s="157"/>
      <c r="Y714" s="157"/>
      <c r="Z714" s="157"/>
    </row>
    <row r="715" spans="1:26" ht="15.75" customHeight="1" x14ac:dyDescent="0.25">
      <c r="A715" s="157"/>
      <c r="B715" s="382"/>
      <c r="C715" s="111"/>
      <c r="D715" s="157"/>
      <c r="E715" s="1"/>
      <c r="F715" s="157"/>
      <c r="G715" s="157"/>
      <c r="H715" s="157"/>
      <c r="I715" s="157"/>
      <c r="J715" s="157"/>
      <c r="K715" s="157"/>
      <c r="L715" s="157"/>
      <c r="M715" s="157"/>
      <c r="N715" s="157"/>
      <c r="O715" s="157"/>
      <c r="P715" s="157"/>
      <c r="Q715" s="157"/>
      <c r="R715" s="157"/>
      <c r="S715" s="157"/>
      <c r="T715" s="157"/>
      <c r="U715" s="157"/>
      <c r="V715" s="157"/>
      <c r="W715" s="157"/>
      <c r="X715" s="157"/>
      <c r="Y715" s="157"/>
      <c r="Z715" s="157"/>
    </row>
    <row r="716" spans="1:26" ht="15.75" customHeight="1" x14ac:dyDescent="0.25">
      <c r="A716" s="157"/>
      <c r="B716" s="382"/>
      <c r="C716" s="111"/>
      <c r="D716" s="157"/>
      <c r="E716" s="1"/>
      <c r="F716" s="157"/>
      <c r="G716" s="157"/>
      <c r="H716" s="157"/>
      <c r="I716" s="157"/>
      <c r="J716" s="157"/>
      <c r="K716" s="157"/>
      <c r="L716" s="157"/>
      <c r="M716" s="157"/>
      <c r="N716" s="157"/>
      <c r="O716" s="157"/>
      <c r="P716" s="157"/>
      <c r="Q716" s="157"/>
      <c r="R716" s="157"/>
      <c r="S716" s="157"/>
      <c r="T716" s="157"/>
      <c r="U716" s="157"/>
      <c r="V716" s="157"/>
      <c r="W716" s="157"/>
      <c r="X716" s="157"/>
      <c r="Y716" s="157"/>
      <c r="Z716" s="157"/>
    </row>
    <row r="717" spans="1:26" ht="15.75" customHeight="1" x14ac:dyDescent="0.25">
      <c r="A717" s="157"/>
      <c r="B717" s="382"/>
      <c r="C717" s="111"/>
      <c r="D717" s="157"/>
      <c r="E717" s="1"/>
      <c r="F717" s="157"/>
      <c r="G717" s="157"/>
      <c r="H717" s="157"/>
      <c r="I717" s="157"/>
      <c r="J717" s="157"/>
      <c r="K717" s="157"/>
      <c r="L717" s="157"/>
      <c r="M717" s="157"/>
      <c r="N717" s="157"/>
      <c r="O717" s="157"/>
      <c r="P717" s="157"/>
      <c r="Q717" s="157"/>
      <c r="R717" s="157"/>
      <c r="S717" s="157"/>
      <c r="T717" s="157"/>
      <c r="U717" s="157"/>
      <c r="V717" s="157"/>
      <c r="W717" s="157"/>
      <c r="X717" s="157"/>
      <c r="Y717" s="157"/>
      <c r="Z717" s="157"/>
    </row>
    <row r="718" spans="1:26" ht="15.75" customHeight="1" x14ac:dyDescent="0.25">
      <c r="A718" s="157"/>
      <c r="B718" s="382"/>
      <c r="C718" s="111"/>
      <c r="D718" s="157"/>
      <c r="E718" s="1"/>
      <c r="F718" s="157"/>
      <c r="G718" s="157"/>
      <c r="H718" s="157"/>
      <c r="I718" s="157"/>
      <c r="J718" s="157"/>
      <c r="K718" s="157"/>
      <c r="L718" s="157"/>
      <c r="M718" s="157"/>
      <c r="N718" s="157"/>
      <c r="O718" s="157"/>
      <c r="P718" s="157"/>
      <c r="Q718" s="157"/>
      <c r="R718" s="157"/>
      <c r="S718" s="157"/>
      <c r="T718" s="157"/>
      <c r="U718" s="157"/>
      <c r="V718" s="157"/>
      <c r="W718" s="157"/>
      <c r="X718" s="157"/>
      <c r="Y718" s="157"/>
      <c r="Z718" s="157"/>
    </row>
    <row r="719" spans="1:26" ht="15.75" customHeight="1" x14ac:dyDescent="0.25">
      <c r="A719" s="157"/>
      <c r="B719" s="382"/>
      <c r="C719" s="111"/>
      <c r="D719" s="157"/>
      <c r="E719" s="1"/>
      <c r="F719" s="157"/>
      <c r="G719" s="157"/>
      <c r="H719" s="157"/>
      <c r="I719" s="157"/>
      <c r="J719" s="157"/>
      <c r="K719" s="157"/>
      <c r="L719" s="157"/>
      <c r="M719" s="157"/>
      <c r="N719" s="157"/>
      <c r="O719" s="157"/>
      <c r="P719" s="157"/>
      <c r="Q719" s="157"/>
      <c r="R719" s="157"/>
      <c r="S719" s="157"/>
      <c r="T719" s="157"/>
      <c r="U719" s="157"/>
      <c r="V719" s="157"/>
      <c r="W719" s="157"/>
      <c r="X719" s="157"/>
      <c r="Y719" s="157"/>
      <c r="Z719" s="157"/>
    </row>
    <row r="720" spans="1:26" ht="15.75" customHeight="1" x14ac:dyDescent="0.25">
      <c r="A720" s="157"/>
      <c r="B720" s="382"/>
      <c r="C720" s="111"/>
      <c r="D720" s="157"/>
      <c r="E720" s="1"/>
      <c r="F720" s="157"/>
      <c r="G720" s="157"/>
      <c r="H720" s="157"/>
      <c r="I720" s="157"/>
      <c r="J720" s="157"/>
      <c r="K720" s="157"/>
      <c r="L720" s="157"/>
      <c r="M720" s="157"/>
      <c r="N720" s="157"/>
      <c r="O720" s="157"/>
      <c r="P720" s="157"/>
      <c r="Q720" s="157"/>
      <c r="R720" s="157"/>
      <c r="S720" s="157"/>
      <c r="T720" s="157"/>
      <c r="U720" s="157"/>
      <c r="V720" s="157"/>
      <c r="W720" s="157"/>
      <c r="X720" s="157"/>
      <c r="Y720" s="157"/>
      <c r="Z720" s="157"/>
    </row>
    <row r="721" spans="1:26" ht="15.75" customHeight="1" x14ac:dyDescent="0.25">
      <c r="A721" s="157"/>
      <c r="B721" s="382"/>
      <c r="C721" s="111"/>
      <c r="D721" s="157"/>
      <c r="E721" s="1"/>
      <c r="F721" s="157"/>
      <c r="G721" s="157"/>
      <c r="H721" s="157"/>
      <c r="I721" s="157"/>
      <c r="J721" s="157"/>
      <c r="K721" s="157"/>
      <c r="L721" s="157"/>
      <c r="M721" s="157"/>
      <c r="N721" s="157"/>
      <c r="O721" s="157"/>
      <c r="P721" s="157"/>
      <c r="Q721" s="157"/>
      <c r="R721" s="157"/>
      <c r="S721" s="157"/>
      <c r="T721" s="157"/>
      <c r="U721" s="157"/>
      <c r="V721" s="157"/>
      <c r="W721" s="157"/>
      <c r="X721" s="157"/>
      <c r="Y721" s="157"/>
      <c r="Z721" s="157"/>
    </row>
    <row r="722" spans="1:26" ht="15.75" customHeight="1" x14ac:dyDescent="0.25">
      <c r="A722" s="157"/>
      <c r="B722" s="382"/>
      <c r="C722" s="111"/>
      <c r="D722" s="157"/>
      <c r="E722" s="1"/>
      <c r="F722" s="157"/>
      <c r="G722" s="157"/>
      <c r="H722" s="157"/>
      <c r="I722" s="157"/>
      <c r="J722" s="157"/>
      <c r="K722" s="157"/>
      <c r="L722" s="157"/>
      <c r="M722" s="157"/>
      <c r="N722" s="157"/>
      <c r="O722" s="157"/>
      <c r="P722" s="157"/>
      <c r="Q722" s="157"/>
      <c r="R722" s="157"/>
      <c r="S722" s="157"/>
      <c r="T722" s="157"/>
      <c r="U722" s="157"/>
      <c r="V722" s="157"/>
      <c r="W722" s="157"/>
      <c r="X722" s="157"/>
      <c r="Y722" s="157"/>
      <c r="Z722" s="157"/>
    </row>
    <row r="723" spans="1:26" ht="15.75" customHeight="1" x14ac:dyDescent="0.25">
      <c r="A723" s="157"/>
      <c r="B723" s="382"/>
      <c r="C723" s="111"/>
      <c r="D723" s="157"/>
      <c r="E723" s="1"/>
      <c r="F723" s="157"/>
      <c r="G723" s="157"/>
      <c r="H723" s="157"/>
      <c r="I723" s="157"/>
      <c r="J723" s="157"/>
      <c r="K723" s="157"/>
      <c r="L723" s="157"/>
      <c r="M723" s="157"/>
      <c r="N723" s="157"/>
      <c r="O723" s="157"/>
      <c r="P723" s="157"/>
      <c r="Q723" s="157"/>
      <c r="R723" s="157"/>
      <c r="S723" s="157"/>
      <c r="T723" s="157"/>
      <c r="U723" s="157"/>
      <c r="V723" s="157"/>
      <c r="W723" s="157"/>
      <c r="X723" s="157"/>
      <c r="Y723" s="157"/>
      <c r="Z723" s="157"/>
    </row>
    <row r="724" spans="1:26" ht="15.75" customHeight="1" x14ac:dyDescent="0.25">
      <c r="A724" s="157"/>
      <c r="B724" s="382"/>
      <c r="C724" s="111"/>
      <c r="D724" s="157"/>
      <c r="E724" s="1"/>
      <c r="F724" s="157"/>
      <c r="G724" s="157"/>
      <c r="H724" s="157"/>
      <c r="I724" s="157"/>
      <c r="J724" s="157"/>
      <c r="K724" s="157"/>
      <c r="L724" s="157"/>
      <c r="M724" s="157"/>
      <c r="N724" s="157"/>
      <c r="O724" s="157"/>
      <c r="P724" s="157"/>
      <c r="Q724" s="157"/>
      <c r="R724" s="157"/>
      <c r="S724" s="157"/>
      <c r="T724" s="157"/>
      <c r="U724" s="157"/>
      <c r="V724" s="157"/>
      <c r="W724" s="157"/>
      <c r="X724" s="157"/>
      <c r="Y724" s="157"/>
      <c r="Z724" s="157"/>
    </row>
    <row r="725" spans="1:26" ht="15.75" customHeight="1" x14ac:dyDescent="0.25">
      <c r="A725" s="157"/>
      <c r="B725" s="382"/>
      <c r="C725" s="111"/>
      <c r="D725" s="157"/>
      <c r="E725" s="1"/>
      <c r="F725" s="157"/>
      <c r="G725" s="157"/>
      <c r="H725" s="157"/>
      <c r="I725" s="157"/>
      <c r="J725" s="157"/>
      <c r="K725" s="157"/>
      <c r="L725" s="157"/>
      <c r="M725" s="157"/>
      <c r="N725" s="157"/>
      <c r="O725" s="157"/>
      <c r="P725" s="157"/>
      <c r="Q725" s="157"/>
      <c r="R725" s="157"/>
      <c r="S725" s="157"/>
      <c r="T725" s="157"/>
      <c r="U725" s="157"/>
      <c r="V725" s="157"/>
      <c r="W725" s="157"/>
      <c r="X725" s="157"/>
      <c r="Y725" s="157"/>
      <c r="Z725" s="157"/>
    </row>
    <row r="726" spans="1:26" ht="15.75" customHeight="1" x14ac:dyDescent="0.25">
      <c r="A726" s="157"/>
      <c r="B726" s="382"/>
      <c r="C726" s="111"/>
      <c r="D726" s="157"/>
      <c r="E726" s="1"/>
      <c r="F726" s="157"/>
      <c r="G726" s="157"/>
      <c r="H726" s="157"/>
      <c r="I726" s="157"/>
      <c r="J726" s="157"/>
      <c r="K726" s="157"/>
      <c r="L726" s="157"/>
      <c r="M726" s="157"/>
      <c r="N726" s="157"/>
      <c r="O726" s="157"/>
      <c r="P726" s="157"/>
      <c r="Q726" s="157"/>
      <c r="R726" s="157"/>
      <c r="S726" s="157"/>
      <c r="T726" s="157"/>
      <c r="U726" s="157"/>
      <c r="V726" s="157"/>
      <c r="W726" s="157"/>
      <c r="X726" s="157"/>
      <c r="Y726" s="157"/>
      <c r="Z726" s="157"/>
    </row>
    <row r="727" spans="1:26" ht="15.75" customHeight="1" x14ac:dyDescent="0.25">
      <c r="A727" s="157"/>
      <c r="B727" s="382"/>
      <c r="C727" s="111"/>
      <c r="D727" s="157"/>
      <c r="E727" s="1"/>
      <c r="F727" s="157"/>
      <c r="G727" s="157"/>
      <c r="H727" s="157"/>
      <c r="I727" s="157"/>
      <c r="J727" s="157"/>
      <c r="K727" s="157"/>
      <c r="L727" s="157"/>
      <c r="M727" s="157"/>
      <c r="N727" s="157"/>
      <c r="O727" s="157"/>
      <c r="P727" s="157"/>
      <c r="Q727" s="157"/>
      <c r="R727" s="157"/>
      <c r="S727" s="157"/>
      <c r="T727" s="157"/>
      <c r="U727" s="157"/>
      <c r="V727" s="157"/>
      <c r="W727" s="157"/>
      <c r="X727" s="157"/>
      <c r="Y727" s="157"/>
      <c r="Z727" s="157"/>
    </row>
    <row r="728" spans="1:26" ht="15.75" customHeight="1" x14ac:dyDescent="0.25">
      <c r="A728" s="157"/>
      <c r="B728" s="382"/>
      <c r="C728" s="111"/>
      <c r="D728" s="157"/>
      <c r="E728" s="1"/>
      <c r="F728" s="157"/>
      <c r="G728" s="157"/>
      <c r="H728" s="157"/>
      <c r="I728" s="157"/>
      <c r="J728" s="157"/>
      <c r="K728" s="157"/>
      <c r="L728" s="157"/>
      <c r="M728" s="157"/>
      <c r="N728" s="157"/>
      <c r="O728" s="157"/>
      <c r="P728" s="157"/>
      <c r="Q728" s="157"/>
      <c r="R728" s="157"/>
      <c r="S728" s="157"/>
      <c r="T728" s="157"/>
      <c r="U728" s="157"/>
      <c r="V728" s="157"/>
      <c r="W728" s="157"/>
      <c r="X728" s="157"/>
      <c r="Y728" s="157"/>
      <c r="Z728" s="157"/>
    </row>
    <row r="729" spans="1:26" ht="15.75" customHeight="1" x14ac:dyDescent="0.25">
      <c r="A729" s="157"/>
      <c r="B729" s="382"/>
      <c r="C729" s="111"/>
      <c r="D729" s="157"/>
      <c r="E729" s="1"/>
      <c r="F729" s="157"/>
      <c r="G729" s="157"/>
      <c r="H729" s="157"/>
      <c r="I729" s="157"/>
      <c r="J729" s="157"/>
      <c r="K729" s="157"/>
      <c r="L729" s="157"/>
      <c r="M729" s="157"/>
      <c r="N729" s="157"/>
      <c r="O729" s="157"/>
      <c r="P729" s="157"/>
      <c r="Q729" s="157"/>
      <c r="R729" s="157"/>
      <c r="S729" s="157"/>
      <c r="T729" s="157"/>
      <c r="U729" s="157"/>
      <c r="V729" s="157"/>
      <c r="W729" s="157"/>
      <c r="X729" s="157"/>
      <c r="Y729" s="157"/>
      <c r="Z729" s="157"/>
    </row>
    <row r="730" spans="1:26" ht="15.75" customHeight="1" x14ac:dyDescent="0.25">
      <c r="A730" s="157"/>
      <c r="B730" s="382"/>
      <c r="C730" s="111"/>
      <c r="D730" s="157"/>
      <c r="E730" s="1"/>
      <c r="F730" s="157"/>
      <c r="G730" s="157"/>
      <c r="H730" s="157"/>
      <c r="I730" s="157"/>
      <c r="J730" s="157"/>
      <c r="K730" s="157"/>
      <c r="L730" s="157"/>
      <c r="M730" s="157"/>
      <c r="N730" s="157"/>
      <c r="O730" s="157"/>
      <c r="P730" s="157"/>
      <c r="Q730" s="157"/>
      <c r="R730" s="157"/>
      <c r="S730" s="157"/>
      <c r="T730" s="157"/>
      <c r="U730" s="157"/>
      <c r="V730" s="157"/>
      <c r="W730" s="157"/>
      <c r="X730" s="157"/>
      <c r="Y730" s="157"/>
      <c r="Z730" s="157"/>
    </row>
    <row r="731" spans="1:26" ht="15.75" customHeight="1" x14ac:dyDescent="0.25">
      <c r="A731" s="157"/>
      <c r="B731" s="382"/>
      <c r="C731" s="111"/>
      <c r="D731" s="157"/>
      <c r="E731" s="1"/>
      <c r="F731" s="157"/>
      <c r="G731" s="157"/>
      <c r="H731" s="157"/>
      <c r="I731" s="157"/>
      <c r="J731" s="157"/>
      <c r="K731" s="157"/>
      <c r="L731" s="157"/>
      <c r="M731" s="157"/>
      <c r="N731" s="157"/>
      <c r="O731" s="157"/>
      <c r="P731" s="157"/>
      <c r="Q731" s="157"/>
      <c r="R731" s="157"/>
      <c r="S731" s="157"/>
      <c r="T731" s="157"/>
      <c r="U731" s="157"/>
      <c r="V731" s="157"/>
      <c r="W731" s="157"/>
      <c r="X731" s="157"/>
      <c r="Y731" s="157"/>
      <c r="Z731" s="157"/>
    </row>
    <row r="732" spans="1:26" ht="15.75" customHeight="1" x14ac:dyDescent="0.25">
      <c r="A732" s="157"/>
      <c r="B732" s="382"/>
      <c r="C732" s="111"/>
      <c r="D732" s="157"/>
      <c r="E732" s="1"/>
      <c r="F732" s="157"/>
      <c r="G732" s="157"/>
      <c r="H732" s="157"/>
      <c r="I732" s="157"/>
      <c r="J732" s="157"/>
      <c r="K732" s="157"/>
      <c r="L732" s="157"/>
      <c r="M732" s="157"/>
      <c r="N732" s="157"/>
      <c r="O732" s="157"/>
      <c r="P732" s="157"/>
      <c r="Q732" s="157"/>
      <c r="R732" s="157"/>
      <c r="S732" s="157"/>
      <c r="T732" s="157"/>
      <c r="U732" s="157"/>
      <c r="V732" s="157"/>
      <c r="W732" s="157"/>
      <c r="X732" s="157"/>
      <c r="Y732" s="157"/>
      <c r="Z732" s="157"/>
    </row>
    <row r="733" spans="1:26" ht="15.75" customHeight="1" x14ac:dyDescent="0.25">
      <c r="A733" s="157"/>
      <c r="B733" s="382"/>
      <c r="C733" s="111"/>
      <c r="D733" s="157"/>
      <c r="E733" s="1"/>
      <c r="F733" s="157"/>
      <c r="G733" s="157"/>
      <c r="H733" s="157"/>
      <c r="I733" s="157"/>
      <c r="J733" s="157"/>
      <c r="K733" s="157"/>
      <c r="L733" s="157"/>
      <c r="M733" s="157"/>
      <c r="N733" s="157"/>
      <c r="O733" s="157"/>
      <c r="P733" s="157"/>
      <c r="Q733" s="157"/>
      <c r="R733" s="157"/>
      <c r="S733" s="157"/>
      <c r="T733" s="157"/>
      <c r="U733" s="157"/>
      <c r="V733" s="157"/>
      <c r="W733" s="157"/>
      <c r="X733" s="157"/>
      <c r="Y733" s="157"/>
      <c r="Z733" s="157"/>
    </row>
    <row r="734" spans="1:26" ht="15.75" customHeight="1" x14ac:dyDescent="0.25">
      <c r="A734" s="157"/>
      <c r="B734" s="382"/>
      <c r="C734" s="111"/>
      <c r="D734" s="157"/>
      <c r="E734" s="1"/>
      <c r="F734" s="157"/>
      <c r="G734" s="157"/>
      <c r="H734" s="157"/>
      <c r="I734" s="157"/>
      <c r="J734" s="157"/>
      <c r="K734" s="157"/>
      <c r="L734" s="157"/>
      <c r="M734" s="157"/>
      <c r="N734" s="157"/>
      <c r="O734" s="157"/>
      <c r="P734" s="157"/>
      <c r="Q734" s="157"/>
      <c r="R734" s="157"/>
      <c r="S734" s="157"/>
      <c r="T734" s="157"/>
      <c r="U734" s="157"/>
      <c r="V734" s="157"/>
      <c r="W734" s="157"/>
      <c r="X734" s="157"/>
      <c r="Y734" s="157"/>
      <c r="Z734" s="157"/>
    </row>
    <row r="735" spans="1:26" ht="15.75" customHeight="1" x14ac:dyDescent="0.25">
      <c r="A735" s="157"/>
      <c r="B735" s="382"/>
      <c r="C735" s="111"/>
      <c r="D735" s="157"/>
      <c r="E735" s="1"/>
      <c r="F735" s="157"/>
      <c r="G735" s="157"/>
      <c r="H735" s="157"/>
      <c r="I735" s="157"/>
      <c r="J735" s="157"/>
      <c r="K735" s="157"/>
      <c r="L735" s="157"/>
      <c r="M735" s="157"/>
      <c r="N735" s="157"/>
      <c r="O735" s="157"/>
      <c r="P735" s="157"/>
      <c r="Q735" s="157"/>
      <c r="R735" s="157"/>
      <c r="S735" s="157"/>
      <c r="T735" s="157"/>
      <c r="U735" s="157"/>
      <c r="V735" s="157"/>
      <c r="W735" s="157"/>
      <c r="X735" s="157"/>
      <c r="Y735" s="157"/>
      <c r="Z735" s="157"/>
    </row>
    <row r="736" spans="1:26" ht="15.75" customHeight="1" x14ac:dyDescent="0.25">
      <c r="A736" s="157"/>
      <c r="B736" s="382"/>
      <c r="C736" s="111"/>
      <c r="D736" s="157"/>
      <c r="E736" s="1"/>
      <c r="F736" s="157"/>
      <c r="G736" s="157"/>
      <c r="H736" s="157"/>
      <c r="I736" s="157"/>
      <c r="J736" s="157"/>
      <c r="K736" s="157"/>
      <c r="L736" s="157"/>
      <c r="M736" s="157"/>
      <c r="N736" s="157"/>
      <c r="O736" s="157"/>
      <c r="P736" s="157"/>
      <c r="Q736" s="157"/>
      <c r="R736" s="157"/>
      <c r="S736" s="157"/>
      <c r="T736" s="157"/>
      <c r="U736" s="157"/>
      <c r="V736" s="157"/>
      <c r="W736" s="157"/>
      <c r="X736" s="157"/>
      <c r="Y736" s="157"/>
      <c r="Z736" s="157"/>
    </row>
    <row r="737" spans="1:26" ht="15.75" customHeight="1" x14ac:dyDescent="0.25">
      <c r="A737" s="157"/>
      <c r="B737" s="382"/>
      <c r="C737" s="111"/>
      <c r="D737" s="157"/>
      <c r="E737" s="1"/>
      <c r="F737" s="157"/>
      <c r="G737" s="157"/>
      <c r="H737" s="157"/>
      <c r="I737" s="157"/>
      <c r="J737" s="157"/>
      <c r="K737" s="157"/>
      <c r="L737" s="157"/>
      <c r="M737" s="157"/>
      <c r="N737" s="157"/>
      <c r="O737" s="157"/>
      <c r="P737" s="157"/>
      <c r="Q737" s="157"/>
      <c r="R737" s="157"/>
      <c r="S737" s="157"/>
      <c r="T737" s="157"/>
      <c r="U737" s="157"/>
      <c r="V737" s="157"/>
      <c r="W737" s="157"/>
      <c r="X737" s="157"/>
      <c r="Y737" s="157"/>
      <c r="Z737" s="157"/>
    </row>
    <row r="738" spans="1:26" ht="15.75" customHeight="1" x14ac:dyDescent="0.25">
      <c r="A738" s="157"/>
      <c r="B738" s="382"/>
      <c r="C738" s="111"/>
      <c r="D738" s="157"/>
      <c r="E738" s="1"/>
      <c r="F738" s="157"/>
      <c r="G738" s="157"/>
      <c r="H738" s="157"/>
      <c r="I738" s="157"/>
      <c r="J738" s="157"/>
      <c r="K738" s="157"/>
      <c r="L738" s="157"/>
      <c r="M738" s="157"/>
      <c r="N738" s="157"/>
      <c r="O738" s="157"/>
      <c r="P738" s="157"/>
      <c r="Q738" s="157"/>
      <c r="R738" s="157"/>
      <c r="S738" s="157"/>
      <c r="T738" s="157"/>
      <c r="U738" s="157"/>
      <c r="V738" s="157"/>
      <c r="W738" s="157"/>
      <c r="X738" s="157"/>
      <c r="Y738" s="157"/>
      <c r="Z738" s="157"/>
    </row>
    <row r="739" spans="1:26" ht="15.75" customHeight="1" x14ac:dyDescent="0.25">
      <c r="A739" s="157"/>
      <c r="B739" s="382"/>
      <c r="C739" s="111"/>
      <c r="D739" s="157"/>
      <c r="E739" s="1"/>
      <c r="F739" s="157"/>
      <c r="G739" s="157"/>
      <c r="H739" s="157"/>
      <c r="I739" s="157"/>
      <c r="J739" s="157"/>
      <c r="K739" s="157"/>
      <c r="L739" s="157"/>
      <c r="M739" s="157"/>
      <c r="N739" s="157"/>
      <c r="O739" s="157"/>
      <c r="P739" s="157"/>
      <c r="Q739" s="157"/>
      <c r="R739" s="157"/>
      <c r="S739" s="157"/>
      <c r="T739" s="157"/>
      <c r="U739" s="157"/>
      <c r="V739" s="157"/>
      <c r="W739" s="157"/>
      <c r="X739" s="157"/>
      <c r="Y739" s="157"/>
      <c r="Z739" s="157"/>
    </row>
    <row r="740" spans="1:26" ht="15.75" customHeight="1" x14ac:dyDescent="0.25">
      <c r="A740" s="157"/>
      <c r="B740" s="382"/>
      <c r="C740" s="111"/>
      <c r="D740" s="157"/>
      <c r="E740" s="1"/>
      <c r="F740" s="157"/>
      <c r="G740" s="157"/>
      <c r="H740" s="157"/>
      <c r="I740" s="157"/>
      <c r="J740" s="157"/>
      <c r="K740" s="157"/>
      <c r="L740" s="157"/>
      <c r="M740" s="157"/>
      <c r="N740" s="157"/>
      <c r="O740" s="157"/>
      <c r="P740" s="157"/>
      <c r="Q740" s="157"/>
      <c r="R740" s="157"/>
      <c r="S740" s="157"/>
      <c r="T740" s="157"/>
      <c r="U740" s="157"/>
      <c r="V740" s="157"/>
      <c r="W740" s="157"/>
      <c r="X740" s="157"/>
      <c r="Y740" s="157"/>
      <c r="Z740" s="157"/>
    </row>
    <row r="741" spans="1:26" ht="15.75" customHeight="1" x14ac:dyDescent="0.25">
      <c r="A741" s="157"/>
      <c r="B741" s="382"/>
      <c r="C741" s="111"/>
      <c r="D741" s="157"/>
      <c r="E741" s="1"/>
      <c r="F741" s="157"/>
      <c r="G741" s="157"/>
      <c r="H741" s="157"/>
      <c r="I741" s="157"/>
      <c r="J741" s="157"/>
      <c r="K741" s="157"/>
      <c r="L741" s="157"/>
      <c r="M741" s="157"/>
      <c r="N741" s="157"/>
      <c r="O741" s="157"/>
      <c r="P741" s="157"/>
      <c r="Q741" s="157"/>
      <c r="R741" s="157"/>
      <c r="S741" s="157"/>
      <c r="T741" s="157"/>
      <c r="U741" s="157"/>
      <c r="V741" s="157"/>
      <c r="W741" s="157"/>
      <c r="X741" s="157"/>
      <c r="Y741" s="157"/>
      <c r="Z741" s="157"/>
    </row>
    <row r="742" spans="1:26" ht="15.75" customHeight="1" x14ac:dyDescent="0.25">
      <c r="A742" s="157"/>
      <c r="B742" s="382"/>
      <c r="C742" s="111"/>
      <c r="D742" s="157"/>
      <c r="E742" s="1"/>
      <c r="F742" s="157"/>
      <c r="G742" s="157"/>
      <c r="H742" s="157"/>
      <c r="I742" s="157"/>
      <c r="J742" s="157"/>
      <c r="K742" s="157"/>
      <c r="L742" s="157"/>
      <c r="M742" s="157"/>
      <c r="N742" s="157"/>
      <c r="O742" s="157"/>
      <c r="P742" s="157"/>
      <c r="Q742" s="157"/>
      <c r="R742" s="157"/>
      <c r="S742" s="157"/>
      <c r="T742" s="157"/>
      <c r="U742" s="157"/>
      <c r="V742" s="157"/>
      <c r="W742" s="157"/>
      <c r="X742" s="157"/>
      <c r="Y742" s="157"/>
      <c r="Z742" s="157"/>
    </row>
    <row r="743" spans="1:26" ht="15.75" customHeight="1" x14ac:dyDescent="0.25">
      <c r="A743" s="157"/>
      <c r="B743" s="382"/>
      <c r="C743" s="111"/>
      <c r="D743" s="157"/>
      <c r="E743" s="1"/>
      <c r="F743" s="157"/>
      <c r="G743" s="157"/>
      <c r="H743" s="157"/>
      <c r="I743" s="157"/>
      <c r="J743" s="157"/>
      <c r="K743" s="157"/>
      <c r="L743" s="157"/>
      <c r="M743" s="157"/>
      <c r="N743" s="157"/>
      <c r="O743" s="157"/>
      <c r="P743" s="157"/>
      <c r="Q743" s="157"/>
      <c r="R743" s="157"/>
      <c r="S743" s="157"/>
      <c r="T743" s="157"/>
      <c r="U743" s="157"/>
      <c r="V743" s="157"/>
      <c r="W743" s="157"/>
      <c r="X743" s="157"/>
      <c r="Y743" s="157"/>
      <c r="Z743" s="157"/>
    </row>
    <row r="744" spans="1:26" ht="15.75" customHeight="1" x14ac:dyDescent="0.25">
      <c r="A744" s="157"/>
      <c r="B744" s="382"/>
      <c r="C744" s="111"/>
      <c r="D744" s="157"/>
      <c r="E744" s="1"/>
      <c r="F744" s="157"/>
      <c r="G744" s="157"/>
      <c r="H744" s="157"/>
      <c r="I744" s="157"/>
      <c r="J744" s="157"/>
      <c r="K744" s="157"/>
      <c r="L744" s="157"/>
      <c r="M744" s="157"/>
      <c r="N744" s="157"/>
      <c r="O744" s="157"/>
      <c r="P744" s="157"/>
      <c r="Q744" s="157"/>
      <c r="R744" s="157"/>
      <c r="S744" s="157"/>
      <c r="T744" s="157"/>
      <c r="U744" s="157"/>
      <c r="V744" s="157"/>
      <c r="W744" s="157"/>
      <c r="X744" s="157"/>
      <c r="Y744" s="157"/>
      <c r="Z744" s="157"/>
    </row>
    <row r="745" spans="1:26" ht="15.75" customHeight="1" x14ac:dyDescent="0.25">
      <c r="A745" s="157"/>
      <c r="B745" s="382"/>
      <c r="C745" s="111"/>
      <c r="D745" s="157"/>
      <c r="E745" s="1"/>
      <c r="F745" s="157"/>
      <c r="G745" s="157"/>
      <c r="H745" s="157"/>
      <c r="I745" s="157"/>
      <c r="J745" s="157"/>
      <c r="K745" s="157"/>
      <c r="L745" s="157"/>
      <c r="M745" s="157"/>
      <c r="N745" s="157"/>
      <c r="O745" s="157"/>
      <c r="P745" s="157"/>
      <c r="Q745" s="157"/>
      <c r="R745" s="157"/>
      <c r="S745" s="157"/>
      <c r="T745" s="157"/>
      <c r="U745" s="157"/>
      <c r="V745" s="157"/>
      <c r="W745" s="157"/>
      <c r="X745" s="157"/>
      <c r="Y745" s="157"/>
      <c r="Z745" s="157"/>
    </row>
    <row r="746" spans="1:26" ht="15.75" customHeight="1" x14ac:dyDescent="0.25">
      <c r="A746" s="157"/>
      <c r="B746" s="382"/>
      <c r="C746" s="111"/>
      <c r="D746" s="157"/>
      <c r="E746" s="1"/>
      <c r="F746" s="157"/>
      <c r="G746" s="157"/>
      <c r="H746" s="157"/>
      <c r="I746" s="157"/>
      <c r="J746" s="157"/>
      <c r="K746" s="157"/>
      <c r="L746" s="157"/>
      <c r="M746" s="157"/>
      <c r="N746" s="157"/>
      <c r="O746" s="157"/>
      <c r="P746" s="157"/>
      <c r="Q746" s="157"/>
      <c r="R746" s="157"/>
      <c r="S746" s="157"/>
      <c r="T746" s="157"/>
      <c r="U746" s="157"/>
      <c r="V746" s="157"/>
      <c r="W746" s="157"/>
      <c r="X746" s="157"/>
      <c r="Y746" s="157"/>
      <c r="Z746" s="157"/>
    </row>
    <row r="747" spans="1:26" ht="15.75" customHeight="1" x14ac:dyDescent="0.25">
      <c r="A747" s="157"/>
      <c r="B747" s="382"/>
      <c r="C747" s="111"/>
      <c r="D747" s="157"/>
      <c r="E747" s="1"/>
      <c r="F747" s="157"/>
      <c r="G747" s="157"/>
      <c r="H747" s="157"/>
      <c r="I747" s="157"/>
      <c r="J747" s="157"/>
      <c r="K747" s="157"/>
      <c r="L747" s="157"/>
      <c r="M747" s="157"/>
      <c r="N747" s="157"/>
      <c r="O747" s="157"/>
      <c r="P747" s="157"/>
      <c r="Q747" s="157"/>
      <c r="R747" s="157"/>
      <c r="S747" s="157"/>
      <c r="T747" s="157"/>
      <c r="U747" s="157"/>
      <c r="V747" s="157"/>
      <c r="W747" s="157"/>
      <c r="X747" s="157"/>
      <c r="Y747" s="157"/>
      <c r="Z747" s="157"/>
    </row>
    <row r="748" spans="1:26" ht="15.75" customHeight="1" x14ac:dyDescent="0.25">
      <c r="A748" s="157"/>
      <c r="B748" s="382"/>
      <c r="C748" s="111"/>
      <c r="D748" s="157"/>
      <c r="E748" s="1"/>
      <c r="F748" s="157"/>
      <c r="G748" s="157"/>
      <c r="H748" s="157"/>
      <c r="I748" s="157"/>
      <c r="J748" s="157"/>
      <c r="K748" s="157"/>
      <c r="L748" s="157"/>
      <c r="M748" s="157"/>
      <c r="N748" s="157"/>
      <c r="O748" s="157"/>
      <c r="P748" s="157"/>
      <c r="Q748" s="157"/>
      <c r="R748" s="157"/>
      <c r="S748" s="157"/>
      <c r="T748" s="157"/>
      <c r="U748" s="157"/>
      <c r="V748" s="157"/>
      <c r="W748" s="157"/>
      <c r="X748" s="157"/>
      <c r="Y748" s="157"/>
      <c r="Z748" s="157"/>
    </row>
    <row r="749" spans="1:26" ht="15.75" customHeight="1" x14ac:dyDescent="0.25">
      <c r="A749" s="157"/>
      <c r="B749" s="382"/>
      <c r="C749" s="111"/>
      <c r="D749" s="157"/>
      <c r="E749" s="1"/>
      <c r="F749" s="157"/>
      <c r="G749" s="157"/>
      <c r="H749" s="157"/>
      <c r="I749" s="157"/>
      <c r="J749" s="157"/>
      <c r="K749" s="157"/>
      <c r="L749" s="157"/>
      <c r="M749" s="157"/>
      <c r="N749" s="157"/>
      <c r="O749" s="157"/>
      <c r="P749" s="157"/>
      <c r="Q749" s="157"/>
      <c r="R749" s="157"/>
      <c r="S749" s="157"/>
      <c r="T749" s="157"/>
      <c r="U749" s="157"/>
      <c r="V749" s="157"/>
      <c r="W749" s="157"/>
      <c r="X749" s="157"/>
      <c r="Y749" s="157"/>
      <c r="Z749" s="157"/>
    </row>
    <row r="750" spans="1:26" ht="15.75" customHeight="1" x14ac:dyDescent="0.25">
      <c r="A750" s="157"/>
      <c r="B750" s="382"/>
      <c r="C750" s="111"/>
      <c r="D750" s="157"/>
      <c r="E750" s="1"/>
      <c r="F750" s="157"/>
      <c r="G750" s="157"/>
      <c r="H750" s="157"/>
      <c r="I750" s="157"/>
      <c r="J750" s="157"/>
      <c r="K750" s="157"/>
      <c r="L750" s="157"/>
      <c r="M750" s="157"/>
      <c r="N750" s="157"/>
      <c r="O750" s="157"/>
      <c r="P750" s="157"/>
      <c r="Q750" s="157"/>
      <c r="R750" s="157"/>
      <c r="S750" s="157"/>
      <c r="T750" s="157"/>
      <c r="U750" s="157"/>
      <c r="V750" s="157"/>
      <c r="W750" s="157"/>
      <c r="X750" s="157"/>
      <c r="Y750" s="157"/>
      <c r="Z750" s="157"/>
    </row>
    <row r="751" spans="1:26" ht="15.75" customHeight="1" x14ac:dyDescent="0.25">
      <c r="A751" s="157"/>
      <c r="B751" s="382"/>
      <c r="C751" s="111"/>
      <c r="D751" s="157"/>
      <c r="E751" s="1"/>
      <c r="F751" s="157"/>
      <c r="G751" s="157"/>
      <c r="H751" s="157"/>
      <c r="I751" s="157"/>
      <c r="J751" s="157"/>
      <c r="K751" s="157"/>
      <c r="L751" s="157"/>
      <c r="M751" s="157"/>
      <c r="N751" s="157"/>
      <c r="O751" s="157"/>
      <c r="P751" s="157"/>
      <c r="Q751" s="157"/>
      <c r="R751" s="157"/>
      <c r="S751" s="157"/>
      <c r="T751" s="157"/>
      <c r="U751" s="157"/>
      <c r="V751" s="157"/>
      <c r="W751" s="157"/>
      <c r="X751" s="157"/>
      <c r="Y751" s="157"/>
      <c r="Z751" s="157"/>
    </row>
    <row r="752" spans="1:26" ht="15.75" customHeight="1" x14ac:dyDescent="0.25">
      <c r="A752" s="157"/>
      <c r="B752" s="382"/>
      <c r="C752" s="111"/>
      <c r="D752" s="157"/>
      <c r="E752" s="1"/>
      <c r="F752" s="157"/>
      <c r="G752" s="157"/>
      <c r="H752" s="157"/>
      <c r="I752" s="157"/>
      <c r="J752" s="157"/>
      <c r="K752" s="157"/>
      <c r="L752" s="157"/>
      <c r="M752" s="157"/>
      <c r="N752" s="157"/>
      <c r="O752" s="157"/>
      <c r="P752" s="157"/>
      <c r="Q752" s="157"/>
      <c r="R752" s="157"/>
      <c r="S752" s="157"/>
      <c r="T752" s="157"/>
      <c r="U752" s="157"/>
      <c r="V752" s="157"/>
      <c r="W752" s="157"/>
      <c r="X752" s="157"/>
      <c r="Y752" s="157"/>
      <c r="Z752" s="157"/>
    </row>
    <row r="753" spans="1:26" ht="15.75" customHeight="1" x14ac:dyDescent="0.25">
      <c r="A753" s="157"/>
      <c r="B753" s="382"/>
      <c r="C753" s="111"/>
      <c r="D753" s="157"/>
      <c r="E753" s="1"/>
      <c r="F753" s="157"/>
      <c r="G753" s="157"/>
      <c r="H753" s="157"/>
      <c r="I753" s="157"/>
      <c r="J753" s="157"/>
      <c r="K753" s="157"/>
      <c r="L753" s="157"/>
      <c r="M753" s="157"/>
      <c r="N753" s="157"/>
      <c r="O753" s="157"/>
      <c r="P753" s="157"/>
      <c r="Q753" s="157"/>
      <c r="R753" s="157"/>
      <c r="S753" s="157"/>
      <c r="T753" s="157"/>
      <c r="U753" s="157"/>
      <c r="V753" s="157"/>
      <c r="W753" s="157"/>
      <c r="X753" s="157"/>
      <c r="Y753" s="157"/>
      <c r="Z753" s="157"/>
    </row>
    <row r="754" spans="1:26" ht="15.75" customHeight="1" x14ac:dyDescent="0.25">
      <c r="A754" s="157"/>
      <c r="B754" s="382"/>
      <c r="C754" s="111"/>
      <c r="D754" s="157"/>
      <c r="E754" s="1"/>
      <c r="F754" s="157"/>
      <c r="G754" s="157"/>
      <c r="H754" s="157"/>
      <c r="I754" s="157"/>
      <c r="J754" s="157"/>
      <c r="K754" s="157"/>
      <c r="L754" s="157"/>
      <c r="M754" s="157"/>
      <c r="N754" s="157"/>
      <c r="O754" s="157"/>
      <c r="P754" s="157"/>
      <c r="Q754" s="157"/>
      <c r="R754" s="157"/>
      <c r="S754" s="157"/>
      <c r="T754" s="157"/>
      <c r="U754" s="157"/>
      <c r="V754" s="157"/>
      <c r="W754" s="157"/>
      <c r="X754" s="157"/>
      <c r="Y754" s="157"/>
      <c r="Z754" s="157"/>
    </row>
    <row r="755" spans="1:26" ht="15.75" customHeight="1" x14ac:dyDescent="0.25">
      <c r="A755" s="157"/>
      <c r="B755" s="382"/>
      <c r="C755" s="111"/>
      <c r="D755" s="157"/>
      <c r="E755" s="1"/>
      <c r="F755" s="157"/>
      <c r="G755" s="157"/>
      <c r="H755" s="157"/>
      <c r="I755" s="157"/>
      <c r="J755" s="157"/>
      <c r="K755" s="157"/>
      <c r="L755" s="157"/>
      <c r="M755" s="157"/>
      <c r="N755" s="157"/>
      <c r="O755" s="157"/>
      <c r="P755" s="157"/>
      <c r="Q755" s="157"/>
      <c r="R755" s="157"/>
      <c r="S755" s="157"/>
      <c r="T755" s="157"/>
      <c r="U755" s="157"/>
      <c r="V755" s="157"/>
      <c r="W755" s="157"/>
      <c r="X755" s="157"/>
      <c r="Y755" s="157"/>
      <c r="Z755" s="157"/>
    </row>
    <row r="756" spans="1:26" ht="15.75" customHeight="1" x14ac:dyDescent="0.25">
      <c r="A756" s="157"/>
      <c r="B756" s="382"/>
      <c r="C756" s="111"/>
      <c r="D756" s="157"/>
      <c r="E756" s="1"/>
      <c r="F756" s="157"/>
      <c r="G756" s="157"/>
      <c r="H756" s="157"/>
      <c r="I756" s="157"/>
      <c r="J756" s="157"/>
      <c r="K756" s="157"/>
      <c r="L756" s="157"/>
      <c r="M756" s="157"/>
      <c r="N756" s="157"/>
      <c r="O756" s="157"/>
      <c r="P756" s="157"/>
      <c r="Q756" s="157"/>
      <c r="R756" s="157"/>
      <c r="S756" s="157"/>
      <c r="T756" s="157"/>
      <c r="U756" s="157"/>
      <c r="V756" s="157"/>
      <c r="W756" s="157"/>
      <c r="X756" s="157"/>
      <c r="Y756" s="157"/>
      <c r="Z756" s="157"/>
    </row>
    <row r="757" spans="1:26" ht="15.75" customHeight="1" x14ac:dyDescent="0.25">
      <c r="A757" s="157"/>
      <c r="B757" s="382"/>
      <c r="C757" s="111"/>
      <c r="D757" s="157"/>
      <c r="E757" s="1"/>
      <c r="F757" s="157"/>
      <c r="G757" s="157"/>
      <c r="H757" s="157"/>
      <c r="I757" s="157"/>
      <c r="J757" s="157"/>
      <c r="K757" s="157"/>
      <c r="L757" s="157"/>
      <c r="M757" s="157"/>
      <c r="N757" s="157"/>
      <c r="O757" s="157"/>
      <c r="P757" s="157"/>
      <c r="Q757" s="157"/>
      <c r="R757" s="157"/>
      <c r="S757" s="157"/>
      <c r="T757" s="157"/>
      <c r="U757" s="157"/>
      <c r="V757" s="157"/>
      <c r="W757" s="157"/>
      <c r="X757" s="157"/>
      <c r="Y757" s="157"/>
      <c r="Z757" s="157"/>
    </row>
    <row r="758" spans="1:26" ht="15.75" customHeight="1" x14ac:dyDescent="0.25">
      <c r="A758" s="157"/>
      <c r="B758" s="382"/>
      <c r="C758" s="111"/>
      <c r="D758" s="157"/>
      <c r="E758" s="1"/>
      <c r="F758" s="157"/>
      <c r="G758" s="157"/>
      <c r="H758" s="157"/>
      <c r="I758" s="157"/>
      <c r="J758" s="157"/>
      <c r="K758" s="157"/>
      <c r="L758" s="157"/>
      <c r="M758" s="157"/>
      <c r="N758" s="157"/>
      <c r="O758" s="157"/>
      <c r="P758" s="157"/>
      <c r="Q758" s="157"/>
      <c r="R758" s="157"/>
      <c r="S758" s="157"/>
      <c r="T758" s="157"/>
      <c r="U758" s="157"/>
      <c r="V758" s="157"/>
      <c r="W758" s="157"/>
      <c r="X758" s="157"/>
      <c r="Y758" s="157"/>
      <c r="Z758" s="157"/>
    </row>
    <row r="759" spans="1:26" ht="15.75" customHeight="1" x14ac:dyDescent="0.25">
      <c r="A759" s="157"/>
      <c r="B759" s="382"/>
      <c r="C759" s="111"/>
      <c r="D759" s="157"/>
      <c r="E759" s="1"/>
      <c r="F759" s="157"/>
      <c r="G759" s="157"/>
      <c r="H759" s="157"/>
      <c r="I759" s="157"/>
      <c r="J759" s="157"/>
      <c r="K759" s="157"/>
      <c r="L759" s="157"/>
      <c r="M759" s="157"/>
      <c r="N759" s="157"/>
      <c r="O759" s="157"/>
      <c r="P759" s="157"/>
      <c r="Q759" s="157"/>
      <c r="R759" s="157"/>
      <c r="S759" s="157"/>
      <c r="T759" s="157"/>
      <c r="U759" s="157"/>
      <c r="V759" s="157"/>
      <c r="W759" s="157"/>
      <c r="X759" s="157"/>
      <c r="Y759" s="157"/>
      <c r="Z759" s="157"/>
    </row>
    <row r="760" spans="1:26" ht="15.75" customHeight="1" x14ac:dyDescent="0.25">
      <c r="A760" s="157"/>
      <c r="B760" s="382"/>
      <c r="C760" s="111"/>
      <c r="D760" s="157"/>
      <c r="E760" s="1"/>
      <c r="F760" s="157"/>
      <c r="G760" s="157"/>
      <c r="H760" s="157"/>
      <c r="I760" s="157"/>
      <c r="J760" s="157"/>
      <c r="K760" s="157"/>
      <c r="L760" s="157"/>
      <c r="M760" s="157"/>
      <c r="N760" s="157"/>
      <c r="O760" s="157"/>
      <c r="P760" s="157"/>
      <c r="Q760" s="157"/>
      <c r="R760" s="157"/>
      <c r="S760" s="157"/>
      <c r="T760" s="157"/>
      <c r="U760" s="157"/>
      <c r="V760" s="157"/>
      <c r="W760" s="157"/>
      <c r="X760" s="157"/>
      <c r="Y760" s="157"/>
      <c r="Z760" s="157"/>
    </row>
    <row r="761" spans="1:26" ht="15.75" customHeight="1" x14ac:dyDescent="0.25">
      <c r="A761" s="157"/>
      <c r="B761" s="382"/>
      <c r="C761" s="111"/>
      <c r="D761" s="157"/>
      <c r="E761" s="1"/>
      <c r="F761" s="157"/>
      <c r="G761" s="157"/>
      <c r="H761" s="157"/>
      <c r="I761" s="157"/>
      <c r="J761" s="157"/>
      <c r="K761" s="157"/>
      <c r="L761" s="157"/>
      <c r="M761" s="157"/>
      <c r="N761" s="157"/>
      <c r="O761" s="157"/>
      <c r="P761" s="157"/>
      <c r="Q761" s="157"/>
      <c r="R761" s="157"/>
      <c r="S761" s="157"/>
      <c r="T761" s="157"/>
      <c r="U761" s="157"/>
      <c r="V761" s="157"/>
      <c r="W761" s="157"/>
      <c r="X761" s="157"/>
      <c r="Y761" s="157"/>
      <c r="Z761" s="157"/>
    </row>
    <row r="762" spans="1:26" ht="15.75" customHeight="1" x14ac:dyDescent="0.25">
      <c r="A762" s="157"/>
      <c r="B762" s="382"/>
      <c r="C762" s="111"/>
      <c r="D762" s="157"/>
      <c r="E762" s="1"/>
      <c r="F762" s="157"/>
      <c r="G762" s="157"/>
      <c r="H762" s="157"/>
      <c r="I762" s="157"/>
      <c r="J762" s="157"/>
      <c r="K762" s="157"/>
      <c r="L762" s="157"/>
      <c r="M762" s="157"/>
      <c r="N762" s="157"/>
      <c r="O762" s="157"/>
      <c r="P762" s="157"/>
      <c r="Q762" s="157"/>
      <c r="R762" s="157"/>
      <c r="S762" s="157"/>
      <c r="T762" s="157"/>
      <c r="U762" s="157"/>
      <c r="V762" s="157"/>
      <c r="W762" s="157"/>
      <c r="X762" s="157"/>
      <c r="Y762" s="157"/>
      <c r="Z762" s="157"/>
    </row>
    <row r="763" spans="1:26" ht="15.75" customHeight="1" x14ac:dyDescent="0.25">
      <c r="A763" s="157"/>
      <c r="B763" s="382"/>
      <c r="C763" s="111"/>
      <c r="D763" s="157"/>
      <c r="E763" s="1"/>
      <c r="F763" s="157"/>
      <c r="G763" s="157"/>
      <c r="H763" s="157"/>
      <c r="I763" s="157"/>
      <c r="J763" s="157"/>
      <c r="K763" s="157"/>
      <c r="L763" s="157"/>
      <c r="M763" s="157"/>
      <c r="N763" s="157"/>
      <c r="O763" s="157"/>
      <c r="P763" s="157"/>
      <c r="Q763" s="157"/>
      <c r="R763" s="157"/>
      <c r="S763" s="157"/>
      <c r="T763" s="157"/>
      <c r="U763" s="157"/>
      <c r="V763" s="157"/>
      <c r="W763" s="157"/>
      <c r="X763" s="157"/>
      <c r="Y763" s="157"/>
      <c r="Z763" s="157"/>
    </row>
    <row r="764" spans="1:26" ht="15.75" customHeight="1" x14ac:dyDescent="0.25">
      <c r="A764" s="157"/>
      <c r="B764" s="382"/>
      <c r="C764" s="111"/>
      <c r="D764" s="157"/>
      <c r="E764" s="1"/>
      <c r="F764" s="157"/>
      <c r="G764" s="157"/>
      <c r="H764" s="157"/>
      <c r="I764" s="157"/>
      <c r="J764" s="157"/>
      <c r="K764" s="157"/>
      <c r="L764" s="157"/>
      <c r="M764" s="157"/>
      <c r="N764" s="157"/>
      <c r="O764" s="157"/>
      <c r="P764" s="157"/>
      <c r="Q764" s="157"/>
      <c r="R764" s="157"/>
      <c r="S764" s="157"/>
      <c r="T764" s="157"/>
      <c r="U764" s="157"/>
      <c r="V764" s="157"/>
      <c r="W764" s="157"/>
      <c r="X764" s="157"/>
      <c r="Y764" s="157"/>
      <c r="Z764" s="157"/>
    </row>
    <row r="765" spans="1:26" ht="15.75" customHeight="1" x14ac:dyDescent="0.25">
      <c r="A765" s="157"/>
      <c r="B765" s="382"/>
      <c r="C765" s="111"/>
      <c r="D765" s="157"/>
      <c r="E765" s="1"/>
      <c r="F765" s="157"/>
      <c r="G765" s="157"/>
      <c r="H765" s="157"/>
      <c r="I765" s="157"/>
      <c r="J765" s="157"/>
      <c r="K765" s="157"/>
      <c r="L765" s="157"/>
      <c r="M765" s="157"/>
      <c r="N765" s="157"/>
      <c r="O765" s="157"/>
      <c r="P765" s="157"/>
      <c r="Q765" s="157"/>
      <c r="R765" s="157"/>
      <c r="S765" s="157"/>
      <c r="T765" s="157"/>
      <c r="U765" s="157"/>
      <c r="V765" s="157"/>
      <c r="W765" s="157"/>
      <c r="X765" s="157"/>
      <c r="Y765" s="157"/>
      <c r="Z765" s="157"/>
    </row>
    <row r="766" spans="1:26" ht="15.75" customHeight="1" x14ac:dyDescent="0.25">
      <c r="A766" s="157"/>
      <c r="B766" s="382"/>
      <c r="C766" s="111"/>
      <c r="D766" s="157"/>
      <c r="E766" s="1"/>
      <c r="F766" s="157"/>
      <c r="G766" s="157"/>
      <c r="H766" s="157"/>
      <c r="I766" s="157"/>
      <c r="J766" s="157"/>
      <c r="K766" s="157"/>
      <c r="L766" s="157"/>
      <c r="M766" s="157"/>
      <c r="N766" s="157"/>
      <c r="O766" s="157"/>
      <c r="P766" s="157"/>
      <c r="Q766" s="157"/>
      <c r="R766" s="157"/>
      <c r="S766" s="157"/>
      <c r="T766" s="157"/>
      <c r="U766" s="157"/>
      <c r="V766" s="157"/>
      <c r="W766" s="157"/>
      <c r="X766" s="157"/>
      <c r="Y766" s="157"/>
      <c r="Z766" s="157"/>
    </row>
    <row r="767" spans="1:26" ht="15.75" customHeight="1" x14ac:dyDescent="0.25">
      <c r="A767" s="157"/>
      <c r="B767" s="382"/>
      <c r="C767" s="111"/>
      <c r="D767" s="157"/>
      <c r="E767" s="1"/>
      <c r="F767" s="157"/>
      <c r="G767" s="157"/>
      <c r="H767" s="157"/>
      <c r="I767" s="157"/>
      <c r="J767" s="157"/>
      <c r="K767" s="157"/>
      <c r="L767" s="157"/>
      <c r="M767" s="157"/>
      <c r="N767" s="157"/>
      <c r="O767" s="157"/>
      <c r="P767" s="157"/>
      <c r="Q767" s="157"/>
      <c r="R767" s="157"/>
      <c r="S767" s="157"/>
      <c r="T767" s="157"/>
      <c r="U767" s="157"/>
      <c r="V767" s="157"/>
      <c r="W767" s="157"/>
      <c r="X767" s="157"/>
      <c r="Y767" s="157"/>
      <c r="Z767" s="157"/>
    </row>
    <row r="768" spans="1:26" ht="15.75" customHeight="1" x14ac:dyDescent="0.25">
      <c r="A768" s="157"/>
      <c r="B768" s="382"/>
      <c r="C768" s="111"/>
      <c r="D768" s="157"/>
      <c r="E768" s="1"/>
      <c r="F768" s="157"/>
      <c r="G768" s="157"/>
      <c r="H768" s="157"/>
      <c r="I768" s="157"/>
      <c r="J768" s="157"/>
      <c r="K768" s="157"/>
      <c r="L768" s="157"/>
      <c r="M768" s="157"/>
      <c r="N768" s="157"/>
      <c r="O768" s="157"/>
      <c r="P768" s="157"/>
      <c r="Q768" s="157"/>
      <c r="R768" s="157"/>
      <c r="S768" s="157"/>
      <c r="T768" s="157"/>
      <c r="U768" s="157"/>
      <c r="V768" s="157"/>
      <c r="W768" s="157"/>
      <c r="X768" s="157"/>
      <c r="Y768" s="157"/>
      <c r="Z768" s="157"/>
    </row>
    <row r="769" spans="1:26" ht="15.75" customHeight="1" x14ac:dyDescent="0.25">
      <c r="A769" s="157"/>
      <c r="B769" s="382"/>
      <c r="C769" s="157"/>
      <c r="D769" s="157"/>
      <c r="E769" s="157"/>
      <c r="F769" s="157"/>
      <c r="G769" s="157"/>
      <c r="H769" s="157"/>
      <c r="I769" s="157"/>
      <c r="J769" s="157"/>
      <c r="K769" s="157"/>
      <c r="L769" s="157"/>
      <c r="M769" s="157"/>
      <c r="N769" s="157"/>
      <c r="O769" s="157"/>
      <c r="P769" s="157"/>
      <c r="Q769" s="157"/>
      <c r="R769" s="157"/>
      <c r="S769" s="157"/>
      <c r="T769" s="157"/>
      <c r="U769" s="157"/>
      <c r="V769" s="157"/>
      <c r="W769" s="157"/>
      <c r="X769" s="157"/>
      <c r="Y769" s="157"/>
      <c r="Z769" s="157"/>
    </row>
    <row r="770" spans="1:26" ht="15.75" customHeight="1" x14ac:dyDescent="0.25">
      <c r="A770" s="157"/>
      <c r="B770" s="382"/>
      <c r="C770" s="157"/>
      <c r="D770" s="157"/>
      <c r="E770" s="157"/>
      <c r="F770" s="157"/>
      <c r="G770" s="157"/>
      <c r="H770" s="157"/>
      <c r="I770" s="157"/>
      <c r="J770" s="157"/>
      <c r="K770" s="157"/>
      <c r="L770" s="157"/>
      <c r="M770" s="157"/>
      <c r="N770" s="157"/>
      <c r="O770" s="157"/>
      <c r="P770" s="157"/>
      <c r="Q770" s="157"/>
      <c r="R770" s="157"/>
      <c r="S770" s="157"/>
      <c r="T770" s="157"/>
      <c r="U770" s="157"/>
      <c r="V770" s="157"/>
      <c r="W770" s="157"/>
      <c r="X770" s="157"/>
      <c r="Y770" s="157"/>
      <c r="Z770" s="157"/>
    </row>
    <row r="771" spans="1:26" ht="15.75" customHeight="1" x14ac:dyDescent="0.25">
      <c r="A771" s="157"/>
      <c r="B771" s="382"/>
      <c r="C771" s="157"/>
      <c r="D771" s="157"/>
      <c r="E771" s="157"/>
      <c r="F771" s="157"/>
      <c r="G771" s="157"/>
      <c r="H771" s="157"/>
      <c r="I771" s="157"/>
      <c r="J771" s="157"/>
      <c r="K771" s="157"/>
      <c r="L771" s="157"/>
      <c r="M771" s="157"/>
      <c r="N771" s="157"/>
      <c r="O771" s="157"/>
      <c r="P771" s="157"/>
      <c r="Q771" s="157"/>
      <c r="R771" s="157"/>
      <c r="S771" s="157"/>
      <c r="T771" s="157"/>
      <c r="U771" s="157"/>
      <c r="V771" s="157"/>
      <c r="W771" s="157"/>
      <c r="X771" s="157"/>
      <c r="Y771" s="157"/>
      <c r="Z771" s="157"/>
    </row>
    <row r="772" spans="1:26" ht="15.75" customHeight="1" x14ac:dyDescent="0.25">
      <c r="A772" s="157"/>
      <c r="B772" s="382"/>
      <c r="C772" s="157"/>
      <c r="D772" s="157"/>
      <c r="E772" s="157"/>
      <c r="F772" s="157"/>
      <c r="G772" s="157"/>
      <c r="H772" s="157"/>
      <c r="I772" s="157"/>
      <c r="J772" s="157"/>
      <c r="K772" s="157"/>
      <c r="L772" s="157"/>
      <c r="M772" s="157"/>
      <c r="N772" s="157"/>
      <c r="O772" s="157"/>
      <c r="P772" s="157"/>
      <c r="Q772" s="157"/>
      <c r="R772" s="157"/>
      <c r="S772" s="157"/>
      <c r="T772" s="157"/>
      <c r="U772" s="157"/>
      <c r="V772" s="157"/>
      <c r="W772" s="157"/>
      <c r="X772" s="157"/>
      <c r="Y772" s="157"/>
      <c r="Z772" s="157"/>
    </row>
    <row r="773" spans="1:26" ht="15.75" customHeight="1" x14ac:dyDescent="0.25">
      <c r="A773" s="157"/>
      <c r="B773" s="382"/>
      <c r="C773" s="157"/>
      <c r="D773" s="157"/>
      <c r="E773" s="157"/>
      <c r="F773" s="157"/>
      <c r="G773" s="157"/>
      <c r="H773" s="157"/>
      <c r="I773" s="157"/>
      <c r="J773" s="157"/>
      <c r="K773" s="157"/>
      <c r="L773" s="157"/>
      <c r="M773" s="157"/>
      <c r="N773" s="157"/>
      <c r="O773" s="157"/>
      <c r="P773" s="157"/>
      <c r="Q773" s="157"/>
      <c r="R773" s="157"/>
      <c r="S773" s="157"/>
      <c r="T773" s="157"/>
      <c r="U773" s="157"/>
      <c r="V773" s="157"/>
      <c r="W773" s="157"/>
      <c r="X773" s="157"/>
      <c r="Y773" s="157"/>
      <c r="Z773" s="157"/>
    </row>
    <row r="774" spans="1:26" ht="15.75" customHeight="1" x14ac:dyDescent="0.25">
      <c r="A774" s="157"/>
      <c r="B774" s="382"/>
      <c r="C774" s="157"/>
      <c r="D774" s="157"/>
      <c r="E774" s="157"/>
      <c r="F774" s="157"/>
      <c r="G774" s="157"/>
      <c r="H774" s="157"/>
      <c r="I774" s="157"/>
      <c r="J774" s="157"/>
      <c r="K774" s="157"/>
      <c r="L774" s="157"/>
      <c r="M774" s="157"/>
      <c r="N774" s="157"/>
      <c r="O774" s="157"/>
      <c r="P774" s="157"/>
      <c r="Q774" s="157"/>
      <c r="R774" s="157"/>
      <c r="S774" s="157"/>
      <c r="T774" s="157"/>
      <c r="U774" s="157"/>
      <c r="V774" s="157"/>
      <c r="W774" s="157"/>
      <c r="X774" s="157"/>
      <c r="Y774" s="157"/>
      <c r="Z774" s="157"/>
    </row>
    <row r="775" spans="1:26" ht="15.75" customHeight="1" x14ac:dyDescent="0.25">
      <c r="A775" s="157"/>
      <c r="B775" s="382"/>
      <c r="C775" s="157"/>
      <c r="D775" s="157"/>
      <c r="E775" s="157"/>
      <c r="F775" s="157"/>
      <c r="G775" s="157"/>
      <c r="H775" s="157"/>
      <c r="I775" s="157"/>
      <c r="J775" s="157"/>
      <c r="K775" s="157"/>
      <c r="L775" s="157"/>
      <c r="M775" s="157"/>
      <c r="N775" s="157"/>
      <c r="O775" s="157"/>
      <c r="P775" s="157"/>
      <c r="Q775" s="157"/>
      <c r="R775" s="157"/>
      <c r="S775" s="157"/>
      <c r="T775" s="157"/>
      <c r="U775" s="157"/>
      <c r="V775" s="157"/>
      <c r="W775" s="157"/>
      <c r="X775" s="157"/>
      <c r="Y775" s="157"/>
      <c r="Z775" s="157"/>
    </row>
    <row r="776" spans="1:26" ht="15.75" customHeight="1" x14ac:dyDescent="0.25">
      <c r="A776" s="157"/>
      <c r="B776" s="382"/>
      <c r="C776" s="157"/>
      <c r="D776" s="157"/>
      <c r="E776" s="157"/>
      <c r="F776" s="157"/>
      <c r="G776" s="157"/>
      <c r="H776" s="157"/>
      <c r="I776" s="157"/>
      <c r="J776" s="157"/>
      <c r="K776" s="157"/>
      <c r="L776" s="157"/>
      <c r="M776" s="157"/>
      <c r="N776" s="157"/>
      <c r="O776" s="157"/>
      <c r="P776" s="157"/>
      <c r="Q776" s="157"/>
      <c r="R776" s="157"/>
      <c r="S776" s="157"/>
      <c r="T776" s="157"/>
      <c r="U776" s="157"/>
      <c r="V776" s="157"/>
      <c r="W776" s="157"/>
      <c r="X776" s="157"/>
      <c r="Y776" s="157"/>
      <c r="Z776" s="157"/>
    </row>
    <row r="777" spans="1:26" ht="15.75" customHeight="1" x14ac:dyDescent="0.25">
      <c r="A777" s="157"/>
      <c r="B777" s="382"/>
      <c r="C777" s="157"/>
      <c r="D777" s="157"/>
      <c r="E777" s="157"/>
      <c r="F777" s="157"/>
      <c r="G777" s="157"/>
      <c r="H777" s="157"/>
      <c r="I777" s="157"/>
      <c r="J777" s="157"/>
      <c r="K777" s="157"/>
      <c r="L777" s="157"/>
      <c r="M777" s="157"/>
      <c r="N777" s="157"/>
      <c r="O777" s="157"/>
      <c r="P777" s="157"/>
      <c r="Q777" s="157"/>
      <c r="R777" s="157"/>
      <c r="S777" s="157"/>
      <c r="T777" s="157"/>
      <c r="U777" s="157"/>
      <c r="V777" s="157"/>
      <c r="W777" s="157"/>
      <c r="X777" s="157"/>
      <c r="Y777" s="157"/>
      <c r="Z777" s="157"/>
    </row>
    <row r="778" spans="1:26" ht="15.75" customHeight="1" x14ac:dyDescent="0.25">
      <c r="A778" s="157"/>
      <c r="B778" s="382"/>
      <c r="C778" s="157"/>
      <c r="D778" s="157"/>
      <c r="E778" s="157"/>
      <c r="F778" s="157"/>
      <c r="G778" s="157"/>
      <c r="H778" s="157"/>
      <c r="I778" s="157"/>
      <c r="J778" s="157"/>
      <c r="K778" s="157"/>
      <c r="L778" s="157"/>
      <c r="M778" s="157"/>
      <c r="N778" s="157"/>
      <c r="O778" s="157"/>
      <c r="P778" s="157"/>
      <c r="Q778" s="157"/>
      <c r="R778" s="157"/>
      <c r="S778" s="157"/>
      <c r="T778" s="157"/>
      <c r="U778" s="157"/>
      <c r="V778" s="157"/>
      <c r="W778" s="157"/>
      <c r="X778" s="157"/>
      <c r="Y778" s="157"/>
      <c r="Z778" s="157"/>
    </row>
    <row r="779" spans="1:26" ht="15.75" customHeight="1" x14ac:dyDescent="0.25">
      <c r="A779" s="157"/>
      <c r="B779" s="382"/>
      <c r="C779" s="157"/>
      <c r="D779" s="157"/>
      <c r="E779" s="157"/>
      <c r="F779" s="157"/>
      <c r="G779" s="157"/>
      <c r="H779" s="157"/>
      <c r="I779" s="157"/>
      <c r="J779" s="157"/>
      <c r="K779" s="157"/>
      <c r="L779" s="157"/>
      <c r="M779" s="157"/>
      <c r="N779" s="157"/>
      <c r="O779" s="157"/>
      <c r="P779" s="157"/>
      <c r="Q779" s="157"/>
      <c r="R779" s="157"/>
      <c r="S779" s="157"/>
      <c r="T779" s="157"/>
      <c r="U779" s="157"/>
      <c r="V779" s="157"/>
      <c r="W779" s="157"/>
      <c r="X779" s="157"/>
      <c r="Y779" s="157"/>
      <c r="Z779" s="157"/>
    </row>
    <row r="780" spans="1:26" ht="15.75" customHeight="1" x14ac:dyDescent="0.25">
      <c r="A780" s="157"/>
      <c r="B780" s="382"/>
      <c r="C780" s="157"/>
      <c r="D780" s="157"/>
      <c r="E780" s="157"/>
      <c r="F780" s="157"/>
      <c r="G780" s="157"/>
      <c r="H780" s="157"/>
      <c r="I780" s="157"/>
      <c r="J780" s="157"/>
      <c r="K780" s="157"/>
      <c r="L780" s="157"/>
      <c r="M780" s="157"/>
      <c r="N780" s="157"/>
      <c r="O780" s="157"/>
      <c r="P780" s="157"/>
      <c r="Q780" s="157"/>
      <c r="R780" s="157"/>
      <c r="S780" s="157"/>
      <c r="T780" s="157"/>
      <c r="U780" s="157"/>
      <c r="V780" s="157"/>
      <c r="W780" s="157"/>
      <c r="X780" s="157"/>
      <c r="Y780" s="157"/>
      <c r="Z780" s="157"/>
    </row>
    <row r="781" spans="1:26" ht="15.75" customHeight="1" x14ac:dyDescent="0.25">
      <c r="A781" s="157"/>
      <c r="B781" s="382"/>
      <c r="C781" s="157"/>
      <c r="D781" s="157"/>
      <c r="E781" s="157"/>
      <c r="F781" s="157"/>
      <c r="G781" s="157"/>
      <c r="H781" s="157"/>
      <c r="I781" s="157"/>
      <c r="J781" s="157"/>
      <c r="K781" s="157"/>
      <c r="L781" s="157"/>
      <c r="M781" s="157"/>
      <c r="N781" s="157"/>
      <c r="O781" s="157"/>
      <c r="P781" s="157"/>
      <c r="Q781" s="157"/>
      <c r="R781" s="157"/>
      <c r="S781" s="157"/>
      <c r="T781" s="157"/>
      <c r="U781" s="157"/>
      <c r="V781" s="157"/>
      <c r="W781" s="157"/>
      <c r="X781" s="157"/>
      <c r="Y781" s="157"/>
      <c r="Z781" s="157"/>
    </row>
    <row r="782" spans="1:26" ht="15.75" customHeight="1" x14ac:dyDescent="0.25">
      <c r="A782" s="157"/>
      <c r="B782" s="382"/>
      <c r="C782" s="157"/>
      <c r="D782" s="157"/>
      <c r="E782" s="157"/>
      <c r="F782" s="157"/>
      <c r="G782" s="157"/>
      <c r="H782" s="157"/>
      <c r="I782" s="157"/>
      <c r="J782" s="157"/>
      <c r="K782" s="157"/>
      <c r="L782" s="157"/>
      <c r="M782" s="157"/>
      <c r="N782" s="157"/>
      <c r="O782" s="157"/>
      <c r="P782" s="157"/>
      <c r="Q782" s="157"/>
      <c r="R782" s="157"/>
      <c r="S782" s="157"/>
      <c r="T782" s="157"/>
      <c r="U782" s="157"/>
      <c r="V782" s="157"/>
      <c r="W782" s="157"/>
      <c r="X782" s="157"/>
      <c r="Y782" s="157"/>
      <c r="Z782" s="157"/>
    </row>
    <row r="783" spans="1:26" ht="15.75" customHeight="1" x14ac:dyDescent="0.25">
      <c r="A783" s="157"/>
      <c r="B783" s="382"/>
      <c r="C783" s="157"/>
      <c r="D783" s="157"/>
      <c r="E783" s="157"/>
      <c r="F783" s="157"/>
      <c r="G783" s="157"/>
      <c r="H783" s="157"/>
      <c r="I783" s="157"/>
      <c r="J783" s="157"/>
      <c r="K783" s="157"/>
      <c r="L783" s="157"/>
      <c r="M783" s="157"/>
      <c r="N783" s="157"/>
      <c r="O783" s="157"/>
      <c r="P783" s="157"/>
      <c r="Q783" s="157"/>
      <c r="R783" s="157"/>
      <c r="S783" s="157"/>
      <c r="T783" s="157"/>
      <c r="U783" s="157"/>
      <c r="V783" s="157"/>
      <c r="W783" s="157"/>
      <c r="X783" s="157"/>
      <c r="Y783" s="157"/>
      <c r="Z783" s="157"/>
    </row>
    <row r="784" spans="1:26" ht="15.75" customHeight="1" x14ac:dyDescent="0.25">
      <c r="A784" s="157"/>
      <c r="B784" s="382"/>
      <c r="C784" s="157"/>
      <c r="D784" s="157"/>
      <c r="E784" s="157"/>
      <c r="F784" s="157"/>
      <c r="G784" s="157"/>
      <c r="H784" s="157"/>
      <c r="I784" s="157"/>
      <c r="J784" s="157"/>
      <c r="K784" s="157"/>
      <c r="L784" s="157"/>
      <c r="M784" s="157"/>
      <c r="N784" s="157"/>
      <c r="O784" s="157"/>
      <c r="P784" s="157"/>
      <c r="Q784" s="157"/>
      <c r="R784" s="157"/>
      <c r="S784" s="157"/>
      <c r="T784" s="157"/>
      <c r="U784" s="157"/>
      <c r="V784" s="157"/>
      <c r="W784" s="157"/>
      <c r="X784" s="157"/>
      <c r="Y784" s="157"/>
      <c r="Z784" s="157"/>
    </row>
    <row r="785" spans="1:26" ht="15.75" customHeight="1" x14ac:dyDescent="0.25">
      <c r="A785" s="157"/>
      <c r="B785" s="382"/>
      <c r="C785" s="157"/>
      <c r="D785" s="157"/>
      <c r="E785" s="157"/>
      <c r="F785" s="157"/>
      <c r="G785" s="157"/>
      <c r="H785" s="157"/>
      <c r="I785" s="157"/>
      <c r="J785" s="157"/>
      <c r="K785" s="157"/>
      <c r="L785" s="157"/>
      <c r="M785" s="157"/>
      <c r="N785" s="157"/>
      <c r="O785" s="157"/>
      <c r="P785" s="157"/>
      <c r="Q785" s="157"/>
      <c r="R785" s="157"/>
      <c r="S785" s="157"/>
      <c r="T785" s="157"/>
      <c r="U785" s="157"/>
      <c r="V785" s="157"/>
      <c r="W785" s="157"/>
      <c r="X785" s="157"/>
      <c r="Y785" s="157"/>
      <c r="Z785" s="157"/>
    </row>
    <row r="786" spans="1:26" ht="15.75" customHeight="1" x14ac:dyDescent="0.25">
      <c r="A786" s="157"/>
      <c r="B786" s="382"/>
      <c r="C786" s="157"/>
      <c r="D786" s="157"/>
      <c r="E786" s="157"/>
      <c r="F786" s="157"/>
      <c r="G786" s="157"/>
      <c r="H786" s="157"/>
      <c r="I786" s="157"/>
      <c r="J786" s="157"/>
      <c r="K786" s="157"/>
      <c r="L786" s="157"/>
      <c r="M786" s="157"/>
      <c r="N786" s="157"/>
      <c r="O786" s="157"/>
      <c r="P786" s="157"/>
      <c r="Q786" s="157"/>
      <c r="R786" s="157"/>
      <c r="S786" s="157"/>
      <c r="T786" s="157"/>
      <c r="U786" s="157"/>
      <c r="V786" s="157"/>
      <c r="W786" s="157"/>
      <c r="X786" s="157"/>
      <c r="Y786" s="157"/>
      <c r="Z786" s="157"/>
    </row>
    <row r="787" spans="1:26" ht="15.75" customHeight="1" x14ac:dyDescent="0.25">
      <c r="A787" s="157"/>
      <c r="B787" s="382"/>
      <c r="C787" s="157"/>
      <c r="D787" s="157"/>
      <c r="E787" s="157"/>
      <c r="F787" s="157"/>
      <c r="G787" s="157"/>
      <c r="H787" s="157"/>
      <c r="I787" s="157"/>
      <c r="J787" s="157"/>
      <c r="K787" s="157"/>
      <c r="L787" s="157"/>
      <c r="M787" s="157"/>
      <c r="N787" s="157"/>
      <c r="O787" s="157"/>
      <c r="P787" s="157"/>
      <c r="Q787" s="157"/>
      <c r="R787" s="157"/>
      <c r="S787" s="157"/>
      <c r="T787" s="157"/>
      <c r="U787" s="157"/>
      <c r="V787" s="157"/>
      <c r="W787" s="157"/>
      <c r="X787" s="157"/>
      <c r="Y787" s="157"/>
      <c r="Z787" s="157"/>
    </row>
    <row r="788" spans="1:26" ht="15.75" customHeight="1" x14ac:dyDescent="0.25">
      <c r="A788" s="157"/>
      <c r="B788" s="382"/>
      <c r="C788" s="157"/>
      <c r="D788" s="157"/>
      <c r="E788" s="157"/>
      <c r="F788" s="157"/>
      <c r="G788" s="157"/>
      <c r="H788" s="157"/>
      <c r="I788" s="157"/>
      <c r="J788" s="157"/>
      <c r="K788" s="157"/>
      <c r="L788" s="157"/>
      <c r="M788" s="157"/>
      <c r="N788" s="157"/>
      <c r="O788" s="157"/>
      <c r="P788" s="157"/>
      <c r="Q788" s="157"/>
      <c r="R788" s="157"/>
      <c r="S788" s="157"/>
      <c r="T788" s="157"/>
      <c r="U788" s="157"/>
      <c r="V788" s="157"/>
      <c r="W788" s="157"/>
      <c r="X788" s="157"/>
      <c r="Y788" s="157"/>
      <c r="Z788" s="157"/>
    </row>
    <row r="789" spans="1:26" ht="15.75" customHeight="1" x14ac:dyDescent="0.25">
      <c r="A789" s="157"/>
      <c r="B789" s="382"/>
      <c r="C789" s="157"/>
      <c r="D789" s="157"/>
      <c r="E789" s="157"/>
      <c r="F789" s="157"/>
      <c r="G789" s="157"/>
      <c r="H789" s="157"/>
      <c r="I789" s="157"/>
      <c r="J789" s="157"/>
      <c r="K789" s="157"/>
      <c r="L789" s="157"/>
      <c r="M789" s="157"/>
      <c r="N789" s="157"/>
      <c r="O789" s="157"/>
      <c r="P789" s="157"/>
      <c r="Q789" s="157"/>
      <c r="R789" s="157"/>
      <c r="S789" s="157"/>
      <c r="T789" s="157"/>
      <c r="U789" s="157"/>
      <c r="V789" s="157"/>
      <c r="W789" s="157"/>
      <c r="X789" s="157"/>
      <c r="Y789" s="157"/>
      <c r="Z789" s="157"/>
    </row>
    <row r="790" spans="1:26" ht="15.75" customHeight="1" x14ac:dyDescent="0.25">
      <c r="A790" s="157"/>
      <c r="B790" s="382"/>
      <c r="C790" s="157"/>
      <c r="D790" s="157"/>
      <c r="E790" s="157"/>
      <c r="F790" s="157"/>
      <c r="G790" s="157"/>
      <c r="H790" s="157"/>
      <c r="I790" s="157"/>
      <c r="J790" s="157"/>
      <c r="K790" s="157"/>
      <c r="L790" s="157"/>
      <c r="M790" s="157"/>
      <c r="N790" s="157"/>
      <c r="O790" s="157"/>
      <c r="P790" s="157"/>
      <c r="Q790" s="157"/>
      <c r="R790" s="157"/>
      <c r="S790" s="157"/>
      <c r="T790" s="157"/>
      <c r="U790" s="157"/>
      <c r="V790" s="157"/>
      <c r="W790" s="157"/>
      <c r="X790" s="157"/>
      <c r="Y790" s="157"/>
      <c r="Z790" s="157"/>
    </row>
    <row r="791" spans="1:26" ht="15.75" customHeight="1" x14ac:dyDescent="0.25">
      <c r="A791" s="157"/>
      <c r="B791" s="382"/>
      <c r="C791" s="157"/>
      <c r="D791" s="157"/>
      <c r="E791" s="157"/>
      <c r="F791" s="157"/>
      <c r="G791" s="157"/>
      <c r="H791" s="157"/>
      <c r="I791" s="157"/>
      <c r="J791" s="157"/>
      <c r="K791" s="157"/>
      <c r="L791" s="157"/>
      <c r="M791" s="157"/>
      <c r="N791" s="157"/>
      <c r="O791" s="157"/>
      <c r="P791" s="157"/>
      <c r="Q791" s="157"/>
      <c r="R791" s="157"/>
      <c r="S791" s="157"/>
      <c r="T791" s="157"/>
      <c r="U791" s="157"/>
      <c r="V791" s="157"/>
      <c r="W791" s="157"/>
      <c r="X791" s="157"/>
      <c r="Y791" s="157"/>
      <c r="Z791" s="157"/>
    </row>
    <row r="792" spans="1:26" ht="15.75" customHeight="1" x14ac:dyDescent="0.25">
      <c r="A792" s="157"/>
      <c r="B792" s="382"/>
      <c r="C792" s="157"/>
      <c r="D792" s="157"/>
      <c r="E792" s="157"/>
      <c r="F792" s="157"/>
      <c r="G792" s="157"/>
      <c r="H792" s="157"/>
      <c r="I792" s="157"/>
      <c r="J792" s="157"/>
      <c r="K792" s="157"/>
      <c r="L792" s="157"/>
      <c r="M792" s="157"/>
      <c r="N792" s="157"/>
      <c r="O792" s="157"/>
      <c r="P792" s="157"/>
      <c r="Q792" s="157"/>
      <c r="R792" s="157"/>
      <c r="S792" s="157"/>
      <c r="T792" s="157"/>
      <c r="U792" s="157"/>
      <c r="V792" s="157"/>
      <c r="W792" s="157"/>
      <c r="X792" s="157"/>
      <c r="Y792" s="157"/>
      <c r="Z792" s="157"/>
    </row>
    <row r="793" spans="1:26" ht="15.75" customHeight="1" x14ac:dyDescent="0.25">
      <c r="A793" s="157"/>
      <c r="B793" s="382"/>
      <c r="C793" s="157"/>
      <c r="D793" s="157"/>
      <c r="E793" s="157"/>
      <c r="F793" s="157"/>
      <c r="G793" s="157"/>
      <c r="H793" s="157"/>
      <c r="I793" s="157"/>
      <c r="J793" s="157"/>
      <c r="K793" s="157"/>
      <c r="L793" s="157"/>
      <c r="M793" s="157"/>
      <c r="N793" s="157"/>
      <c r="O793" s="157"/>
      <c r="P793" s="157"/>
      <c r="Q793" s="157"/>
      <c r="R793" s="157"/>
      <c r="S793" s="157"/>
      <c r="T793" s="157"/>
      <c r="U793" s="157"/>
      <c r="V793" s="157"/>
      <c r="W793" s="157"/>
      <c r="X793" s="157"/>
      <c r="Y793" s="157"/>
      <c r="Z793" s="157"/>
    </row>
    <row r="794" spans="1:26" ht="15.75" customHeight="1" x14ac:dyDescent="0.25">
      <c r="A794" s="157"/>
      <c r="B794" s="382"/>
      <c r="C794" s="157"/>
      <c r="D794" s="157"/>
      <c r="E794" s="157"/>
      <c r="F794" s="157"/>
      <c r="G794" s="157"/>
      <c r="H794" s="157"/>
      <c r="I794" s="157"/>
      <c r="J794" s="157"/>
      <c r="K794" s="157"/>
      <c r="L794" s="157"/>
      <c r="M794" s="157"/>
      <c r="N794" s="157"/>
      <c r="O794" s="157"/>
      <c r="P794" s="157"/>
      <c r="Q794" s="157"/>
      <c r="R794" s="157"/>
      <c r="S794" s="157"/>
      <c r="T794" s="157"/>
      <c r="U794" s="157"/>
      <c r="V794" s="157"/>
      <c r="W794" s="157"/>
      <c r="X794" s="157"/>
      <c r="Y794" s="157"/>
      <c r="Z794" s="157"/>
    </row>
    <row r="795" spans="1:26" ht="15.75" customHeight="1" x14ac:dyDescent="0.25">
      <c r="A795" s="157"/>
      <c r="B795" s="382"/>
      <c r="C795" s="157"/>
      <c r="D795" s="157"/>
      <c r="E795" s="157"/>
      <c r="F795" s="157"/>
      <c r="G795" s="157"/>
      <c r="H795" s="157"/>
      <c r="I795" s="157"/>
      <c r="J795" s="157"/>
      <c r="K795" s="157"/>
      <c r="L795" s="157"/>
      <c r="M795" s="157"/>
      <c r="N795" s="157"/>
      <c r="O795" s="157"/>
      <c r="P795" s="157"/>
      <c r="Q795" s="157"/>
      <c r="R795" s="157"/>
      <c r="S795" s="157"/>
      <c r="T795" s="157"/>
      <c r="U795" s="157"/>
      <c r="V795" s="157"/>
      <c r="W795" s="157"/>
      <c r="X795" s="157"/>
      <c r="Y795" s="157"/>
      <c r="Z795" s="157"/>
    </row>
    <row r="796" spans="1:26" ht="15.75" customHeight="1" x14ac:dyDescent="0.25">
      <c r="A796" s="157"/>
      <c r="B796" s="382"/>
      <c r="C796" s="157"/>
      <c r="D796" s="157"/>
      <c r="E796" s="157"/>
      <c r="F796" s="157"/>
      <c r="G796" s="157"/>
      <c r="H796" s="157"/>
      <c r="I796" s="157"/>
      <c r="J796" s="157"/>
      <c r="K796" s="157"/>
      <c r="L796" s="157"/>
      <c r="M796" s="157"/>
      <c r="N796" s="157"/>
      <c r="O796" s="157"/>
      <c r="P796" s="157"/>
      <c r="Q796" s="157"/>
      <c r="R796" s="157"/>
      <c r="S796" s="157"/>
      <c r="T796" s="157"/>
      <c r="U796" s="157"/>
      <c r="V796" s="157"/>
      <c r="W796" s="157"/>
      <c r="X796" s="157"/>
      <c r="Y796" s="157"/>
      <c r="Z796" s="157"/>
    </row>
    <row r="797" spans="1:26" ht="15.75" customHeight="1" x14ac:dyDescent="0.25">
      <c r="A797" s="157"/>
      <c r="B797" s="382"/>
      <c r="C797" s="157"/>
      <c r="D797" s="157"/>
      <c r="E797" s="157"/>
      <c r="F797" s="157"/>
      <c r="G797" s="157"/>
      <c r="H797" s="157"/>
      <c r="I797" s="157"/>
      <c r="J797" s="157"/>
      <c r="K797" s="157"/>
      <c r="L797" s="157"/>
      <c r="M797" s="157"/>
      <c r="N797" s="157"/>
      <c r="O797" s="157"/>
      <c r="P797" s="157"/>
      <c r="Q797" s="157"/>
      <c r="R797" s="157"/>
      <c r="S797" s="157"/>
      <c r="T797" s="157"/>
      <c r="U797" s="157"/>
      <c r="V797" s="157"/>
      <c r="W797" s="157"/>
      <c r="X797" s="157"/>
      <c r="Y797" s="157"/>
      <c r="Z797" s="157"/>
    </row>
    <row r="798" spans="1:26" ht="15.75" customHeight="1" x14ac:dyDescent="0.25">
      <c r="A798" s="157"/>
      <c r="B798" s="382"/>
      <c r="C798" s="157"/>
      <c r="D798" s="157"/>
      <c r="E798" s="157"/>
      <c r="F798" s="157"/>
      <c r="G798" s="157"/>
      <c r="H798" s="157"/>
      <c r="I798" s="157"/>
      <c r="J798" s="157"/>
      <c r="K798" s="157"/>
      <c r="L798" s="157"/>
      <c r="M798" s="157"/>
      <c r="N798" s="157"/>
      <c r="O798" s="157"/>
      <c r="P798" s="157"/>
      <c r="Q798" s="157"/>
      <c r="R798" s="157"/>
      <c r="S798" s="157"/>
      <c r="T798" s="157"/>
      <c r="U798" s="157"/>
      <c r="V798" s="157"/>
      <c r="W798" s="157"/>
      <c r="X798" s="157"/>
      <c r="Y798" s="157"/>
      <c r="Z798" s="157"/>
    </row>
    <row r="799" spans="1:26" ht="15.75" customHeight="1" x14ac:dyDescent="0.25">
      <c r="A799" s="157"/>
      <c r="B799" s="382"/>
      <c r="C799" s="157"/>
      <c r="D799" s="157"/>
      <c r="E799" s="157"/>
      <c r="F799" s="157"/>
      <c r="G799" s="157"/>
      <c r="H799" s="157"/>
      <c r="I799" s="157"/>
      <c r="J799" s="157"/>
      <c r="K799" s="157"/>
      <c r="L799" s="157"/>
      <c r="M799" s="157"/>
      <c r="N799" s="157"/>
      <c r="O799" s="157"/>
      <c r="P799" s="157"/>
      <c r="Q799" s="157"/>
      <c r="R799" s="157"/>
      <c r="S799" s="157"/>
      <c r="T799" s="157"/>
      <c r="U799" s="157"/>
      <c r="V799" s="157"/>
      <c r="W799" s="157"/>
      <c r="X799" s="157"/>
      <c r="Y799" s="157"/>
      <c r="Z799" s="157"/>
    </row>
    <row r="800" spans="1:26" ht="15.75" customHeight="1" x14ac:dyDescent="0.25">
      <c r="A800" s="157"/>
      <c r="B800" s="382"/>
      <c r="C800" s="157"/>
      <c r="D800" s="157"/>
      <c r="E800" s="157"/>
      <c r="F800" s="157"/>
      <c r="G800" s="157"/>
      <c r="H800" s="157"/>
      <c r="I800" s="157"/>
      <c r="J800" s="157"/>
      <c r="K800" s="157"/>
      <c r="L800" s="157"/>
      <c r="M800" s="157"/>
      <c r="N800" s="157"/>
      <c r="O800" s="157"/>
      <c r="P800" s="157"/>
      <c r="Q800" s="157"/>
      <c r="R800" s="157"/>
      <c r="S800" s="157"/>
      <c r="T800" s="157"/>
      <c r="U800" s="157"/>
      <c r="V800" s="157"/>
      <c r="W800" s="157"/>
      <c r="X800" s="157"/>
      <c r="Y800" s="157"/>
      <c r="Z800" s="157"/>
    </row>
    <row r="801" spans="1:26" ht="15.75" customHeight="1" x14ac:dyDescent="0.25">
      <c r="A801" s="157"/>
      <c r="B801" s="382"/>
      <c r="C801" s="157"/>
      <c r="D801" s="157"/>
      <c r="E801" s="157"/>
      <c r="F801" s="157"/>
      <c r="G801" s="157"/>
      <c r="H801" s="157"/>
      <c r="I801" s="157"/>
      <c r="J801" s="157"/>
      <c r="K801" s="157"/>
      <c r="L801" s="157"/>
      <c r="M801" s="157"/>
      <c r="N801" s="157"/>
      <c r="O801" s="157"/>
      <c r="P801" s="157"/>
      <c r="Q801" s="157"/>
      <c r="R801" s="157"/>
      <c r="S801" s="157"/>
      <c r="T801" s="157"/>
      <c r="U801" s="157"/>
      <c r="V801" s="157"/>
      <c r="W801" s="157"/>
      <c r="X801" s="157"/>
      <c r="Y801" s="157"/>
      <c r="Z801" s="157"/>
    </row>
    <row r="802" spans="1:26" ht="15.75" customHeight="1" x14ac:dyDescent="0.25">
      <c r="A802" s="157"/>
      <c r="B802" s="382"/>
      <c r="C802" s="157"/>
      <c r="D802" s="157"/>
      <c r="E802" s="157"/>
      <c r="F802" s="157"/>
      <c r="G802" s="157"/>
      <c r="H802" s="157"/>
      <c r="I802" s="157"/>
      <c r="J802" s="157"/>
      <c r="K802" s="157"/>
      <c r="L802" s="157"/>
      <c r="M802" s="157"/>
      <c r="N802" s="157"/>
      <c r="O802" s="157"/>
      <c r="P802" s="157"/>
      <c r="Q802" s="157"/>
      <c r="R802" s="157"/>
      <c r="S802" s="157"/>
      <c r="T802" s="157"/>
      <c r="U802" s="157"/>
      <c r="V802" s="157"/>
      <c r="W802" s="157"/>
      <c r="X802" s="157"/>
      <c r="Y802" s="157"/>
      <c r="Z802" s="157"/>
    </row>
    <row r="803" spans="1:26" ht="15.75" customHeight="1" x14ac:dyDescent="0.25">
      <c r="A803" s="157"/>
      <c r="B803" s="382"/>
      <c r="C803" s="157"/>
      <c r="D803" s="157"/>
      <c r="E803" s="157"/>
      <c r="F803" s="157"/>
      <c r="G803" s="157"/>
      <c r="H803" s="157"/>
      <c r="I803" s="157"/>
      <c r="J803" s="157"/>
      <c r="K803" s="157"/>
      <c r="L803" s="157"/>
      <c r="M803" s="157"/>
      <c r="N803" s="157"/>
      <c r="O803" s="157"/>
      <c r="P803" s="157"/>
      <c r="Q803" s="157"/>
      <c r="R803" s="157"/>
      <c r="S803" s="157"/>
      <c r="T803" s="157"/>
      <c r="U803" s="157"/>
      <c r="V803" s="157"/>
      <c r="W803" s="157"/>
      <c r="X803" s="157"/>
      <c r="Y803" s="157"/>
      <c r="Z803" s="157"/>
    </row>
    <row r="804" spans="1:26" ht="15.75" customHeight="1" x14ac:dyDescent="0.25">
      <c r="A804" s="157"/>
      <c r="B804" s="382"/>
      <c r="C804" s="157"/>
      <c r="D804" s="157"/>
      <c r="E804" s="157"/>
      <c r="F804" s="157"/>
      <c r="G804" s="157"/>
      <c r="H804" s="157"/>
      <c r="I804" s="157"/>
      <c r="J804" s="157"/>
      <c r="K804" s="157"/>
      <c r="L804" s="157"/>
      <c r="M804" s="157"/>
      <c r="N804" s="157"/>
      <c r="O804" s="157"/>
      <c r="P804" s="157"/>
      <c r="Q804" s="157"/>
      <c r="R804" s="157"/>
      <c r="S804" s="157"/>
      <c r="T804" s="157"/>
      <c r="U804" s="157"/>
      <c r="V804" s="157"/>
      <c r="W804" s="157"/>
      <c r="X804" s="157"/>
      <c r="Y804" s="157"/>
      <c r="Z804" s="157"/>
    </row>
    <row r="805" spans="1:26" ht="15.75" customHeight="1" x14ac:dyDescent="0.25">
      <c r="A805" s="157"/>
      <c r="B805" s="382"/>
      <c r="C805" s="157"/>
      <c r="D805" s="157"/>
      <c r="E805" s="157"/>
      <c r="F805" s="157"/>
      <c r="G805" s="157"/>
      <c r="H805" s="157"/>
      <c r="I805" s="157"/>
      <c r="J805" s="157"/>
      <c r="K805" s="157"/>
      <c r="L805" s="157"/>
      <c r="M805" s="157"/>
      <c r="N805" s="157"/>
      <c r="O805" s="157"/>
      <c r="P805" s="157"/>
      <c r="Q805" s="157"/>
      <c r="R805" s="157"/>
      <c r="S805" s="157"/>
      <c r="T805" s="157"/>
      <c r="U805" s="157"/>
      <c r="V805" s="157"/>
      <c r="W805" s="157"/>
      <c r="X805" s="157"/>
      <c r="Y805" s="157"/>
      <c r="Z805" s="157"/>
    </row>
    <row r="806" spans="1:26" ht="15.75" customHeight="1" x14ac:dyDescent="0.25">
      <c r="A806" s="157"/>
      <c r="B806" s="382"/>
      <c r="C806" s="157"/>
      <c r="D806" s="157"/>
      <c r="E806" s="157"/>
      <c r="F806" s="157"/>
      <c r="G806" s="157"/>
      <c r="H806" s="157"/>
      <c r="I806" s="157"/>
      <c r="J806" s="157"/>
      <c r="K806" s="157"/>
      <c r="L806" s="157"/>
      <c r="M806" s="157"/>
      <c r="N806" s="157"/>
      <c r="O806" s="157"/>
      <c r="P806" s="157"/>
      <c r="Q806" s="157"/>
      <c r="R806" s="157"/>
      <c r="S806" s="157"/>
      <c r="T806" s="157"/>
      <c r="U806" s="157"/>
      <c r="V806" s="157"/>
      <c r="W806" s="157"/>
      <c r="X806" s="157"/>
      <c r="Y806" s="157"/>
      <c r="Z806" s="157"/>
    </row>
    <row r="807" spans="1:26" ht="15.75" customHeight="1" x14ac:dyDescent="0.25">
      <c r="A807" s="157"/>
      <c r="B807" s="382"/>
      <c r="C807" s="157"/>
      <c r="D807" s="157"/>
      <c r="E807" s="157"/>
      <c r="F807" s="157"/>
      <c r="G807" s="157"/>
      <c r="H807" s="157"/>
      <c r="I807" s="157"/>
      <c r="J807" s="157"/>
      <c r="K807" s="157"/>
      <c r="L807" s="157"/>
      <c r="M807" s="157"/>
      <c r="N807" s="157"/>
      <c r="O807" s="157"/>
      <c r="P807" s="157"/>
      <c r="Q807" s="157"/>
      <c r="R807" s="157"/>
      <c r="S807" s="157"/>
      <c r="T807" s="157"/>
      <c r="U807" s="157"/>
      <c r="V807" s="157"/>
      <c r="W807" s="157"/>
      <c r="X807" s="157"/>
      <c r="Y807" s="157"/>
      <c r="Z807" s="157"/>
    </row>
    <row r="808" spans="1:26" ht="15.75" customHeight="1" x14ac:dyDescent="0.25">
      <c r="A808" s="157"/>
      <c r="B808" s="382"/>
      <c r="C808" s="157"/>
      <c r="D808" s="157"/>
      <c r="E808" s="157"/>
      <c r="F808" s="157"/>
      <c r="G808" s="157"/>
      <c r="H808" s="157"/>
      <c r="I808" s="157"/>
      <c r="J808" s="157"/>
      <c r="K808" s="157"/>
      <c r="L808" s="157"/>
      <c r="M808" s="157"/>
      <c r="N808" s="157"/>
      <c r="O808" s="157"/>
      <c r="P808" s="157"/>
      <c r="Q808" s="157"/>
      <c r="R808" s="157"/>
      <c r="S808" s="157"/>
      <c r="T808" s="157"/>
      <c r="U808" s="157"/>
      <c r="V808" s="157"/>
      <c r="W808" s="157"/>
      <c r="X808" s="157"/>
      <c r="Y808" s="157"/>
      <c r="Z808" s="157"/>
    </row>
    <row r="809" spans="1:26" ht="15.75" customHeight="1" x14ac:dyDescent="0.25">
      <c r="A809" s="157"/>
      <c r="B809" s="382"/>
      <c r="C809" s="157"/>
      <c r="D809" s="157"/>
      <c r="E809" s="157"/>
      <c r="F809" s="157"/>
      <c r="G809" s="157"/>
      <c r="H809" s="157"/>
      <c r="I809" s="157"/>
      <c r="J809" s="157"/>
      <c r="K809" s="157"/>
      <c r="L809" s="157"/>
      <c r="M809" s="157"/>
      <c r="N809" s="157"/>
      <c r="O809" s="157"/>
      <c r="P809" s="157"/>
      <c r="Q809" s="157"/>
      <c r="R809" s="157"/>
      <c r="S809" s="157"/>
      <c r="T809" s="157"/>
      <c r="U809" s="157"/>
      <c r="V809" s="157"/>
      <c r="W809" s="157"/>
      <c r="X809" s="157"/>
      <c r="Y809" s="157"/>
      <c r="Z809" s="157"/>
    </row>
    <row r="810" spans="1:26" ht="15.75" customHeight="1" x14ac:dyDescent="0.25">
      <c r="A810" s="157"/>
      <c r="B810" s="382"/>
      <c r="C810" s="157"/>
      <c r="D810" s="157"/>
      <c r="E810" s="157"/>
      <c r="F810" s="157"/>
      <c r="G810" s="157"/>
      <c r="H810" s="157"/>
      <c r="I810" s="157"/>
      <c r="J810" s="157"/>
      <c r="K810" s="157"/>
      <c r="L810" s="157"/>
      <c r="M810" s="157"/>
      <c r="N810" s="157"/>
      <c r="O810" s="157"/>
      <c r="P810" s="157"/>
      <c r="Q810" s="157"/>
      <c r="R810" s="157"/>
      <c r="S810" s="157"/>
      <c r="T810" s="157"/>
      <c r="U810" s="157"/>
      <c r="V810" s="157"/>
      <c r="W810" s="157"/>
      <c r="X810" s="157"/>
      <c r="Y810" s="157"/>
      <c r="Z810" s="157"/>
    </row>
    <row r="811" spans="1:26" ht="15.75" customHeight="1" x14ac:dyDescent="0.25">
      <c r="A811" s="157"/>
      <c r="B811" s="382"/>
      <c r="C811" s="157"/>
      <c r="D811" s="157"/>
      <c r="E811" s="157"/>
      <c r="F811" s="157"/>
      <c r="G811" s="157"/>
      <c r="H811" s="157"/>
      <c r="I811" s="157"/>
      <c r="J811" s="157"/>
      <c r="K811" s="157"/>
      <c r="L811" s="157"/>
      <c r="M811" s="157"/>
      <c r="N811" s="157"/>
      <c r="O811" s="157"/>
      <c r="P811" s="157"/>
      <c r="Q811" s="157"/>
      <c r="R811" s="157"/>
      <c r="S811" s="157"/>
      <c r="T811" s="157"/>
      <c r="U811" s="157"/>
      <c r="V811" s="157"/>
      <c r="W811" s="157"/>
      <c r="X811" s="157"/>
      <c r="Y811" s="157"/>
      <c r="Z811" s="157"/>
    </row>
    <row r="812" spans="1:26" ht="15.75" customHeight="1" x14ac:dyDescent="0.25">
      <c r="A812" s="157"/>
      <c r="B812" s="382"/>
      <c r="C812" s="157"/>
      <c r="D812" s="157"/>
      <c r="E812" s="157"/>
      <c r="F812" s="157"/>
      <c r="G812" s="157"/>
      <c r="H812" s="157"/>
      <c r="I812" s="157"/>
      <c r="J812" s="157"/>
      <c r="K812" s="157"/>
      <c r="L812" s="157"/>
      <c r="M812" s="157"/>
      <c r="N812" s="157"/>
      <c r="O812" s="157"/>
      <c r="P812" s="157"/>
      <c r="Q812" s="157"/>
      <c r="R812" s="157"/>
      <c r="S812" s="157"/>
      <c r="T812" s="157"/>
      <c r="U812" s="157"/>
      <c r="V812" s="157"/>
      <c r="W812" s="157"/>
      <c r="X812" s="157"/>
      <c r="Y812" s="157"/>
      <c r="Z812" s="157"/>
    </row>
    <row r="813" spans="1:26" ht="15.75" customHeight="1" x14ac:dyDescent="0.25">
      <c r="A813" s="157"/>
      <c r="B813" s="382"/>
      <c r="C813" s="157"/>
      <c r="D813" s="157"/>
      <c r="E813" s="157"/>
      <c r="F813" s="157"/>
      <c r="G813" s="157"/>
      <c r="H813" s="157"/>
      <c r="I813" s="157"/>
      <c r="J813" s="157"/>
      <c r="K813" s="157"/>
      <c r="L813" s="157"/>
      <c r="M813" s="157"/>
      <c r="N813" s="157"/>
      <c r="O813" s="157"/>
      <c r="P813" s="157"/>
      <c r="Q813" s="157"/>
      <c r="R813" s="157"/>
      <c r="S813" s="157"/>
      <c r="T813" s="157"/>
      <c r="U813" s="157"/>
      <c r="V813" s="157"/>
      <c r="W813" s="157"/>
      <c r="X813" s="157"/>
      <c r="Y813" s="157"/>
      <c r="Z813" s="157"/>
    </row>
    <row r="814" spans="1:26" ht="15.75" customHeight="1" x14ac:dyDescent="0.25">
      <c r="A814" s="157"/>
      <c r="B814" s="382"/>
      <c r="C814" s="157"/>
      <c r="D814" s="157"/>
      <c r="E814" s="157"/>
      <c r="F814" s="157"/>
      <c r="G814" s="157"/>
      <c r="H814" s="157"/>
      <c r="I814" s="157"/>
      <c r="J814" s="157"/>
      <c r="K814" s="157"/>
      <c r="L814" s="157"/>
      <c r="M814" s="157"/>
      <c r="N814" s="157"/>
      <c r="O814" s="157"/>
      <c r="P814" s="157"/>
      <c r="Q814" s="157"/>
      <c r="R814" s="157"/>
      <c r="S814" s="157"/>
      <c r="T814" s="157"/>
      <c r="U814" s="157"/>
      <c r="V814" s="157"/>
      <c r="W814" s="157"/>
      <c r="X814" s="157"/>
      <c r="Y814" s="157"/>
      <c r="Z814" s="157"/>
    </row>
    <row r="815" spans="1:26" ht="15.75" customHeight="1" x14ac:dyDescent="0.25">
      <c r="A815" s="157"/>
      <c r="B815" s="382"/>
      <c r="C815" s="157"/>
      <c r="D815" s="157"/>
      <c r="E815" s="157"/>
      <c r="F815" s="157"/>
      <c r="G815" s="157"/>
      <c r="H815" s="157"/>
      <c r="I815" s="157"/>
      <c r="J815" s="157"/>
      <c r="K815" s="157"/>
      <c r="L815" s="157"/>
      <c r="M815" s="157"/>
      <c r="N815" s="157"/>
      <c r="O815" s="157"/>
      <c r="P815" s="157"/>
      <c r="Q815" s="157"/>
      <c r="R815" s="157"/>
      <c r="S815" s="157"/>
      <c r="T815" s="157"/>
      <c r="U815" s="157"/>
      <c r="V815" s="157"/>
      <c r="W815" s="157"/>
      <c r="X815" s="157"/>
      <c r="Y815" s="157"/>
      <c r="Z815" s="157"/>
    </row>
    <row r="816" spans="1:26" ht="15.75" customHeight="1" x14ac:dyDescent="0.25">
      <c r="A816" s="157"/>
      <c r="B816" s="382"/>
      <c r="C816" s="157"/>
      <c r="D816" s="157"/>
      <c r="E816" s="157"/>
      <c r="F816" s="157"/>
      <c r="G816" s="157"/>
      <c r="H816" s="157"/>
      <c r="I816" s="157"/>
      <c r="J816" s="157"/>
      <c r="K816" s="157"/>
      <c r="L816" s="157"/>
      <c r="M816" s="157"/>
      <c r="N816" s="157"/>
      <c r="O816" s="157"/>
      <c r="P816" s="157"/>
      <c r="Q816" s="157"/>
      <c r="R816" s="157"/>
      <c r="S816" s="157"/>
      <c r="T816" s="157"/>
      <c r="U816" s="157"/>
      <c r="V816" s="157"/>
      <c r="W816" s="157"/>
      <c r="X816" s="157"/>
      <c r="Y816" s="157"/>
      <c r="Z816" s="157"/>
    </row>
    <row r="817" spans="1:26" ht="15.75" customHeight="1" x14ac:dyDescent="0.25">
      <c r="A817" s="157"/>
      <c r="B817" s="382"/>
      <c r="C817" s="157"/>
      <c r="D817" s="157"/>
      <c r="E817" s="157"/>
      <c r="F817" s="157"/>
      <c r="G817" s="157"/>
      <c r="H817" s="157"/>
      <c r="I817" s="157"/>
      <c r="J817" s="157"/>
      <c r="K817" s="157"/>
      <c r="L817" s="157"/>
      <c r="M817" s="157"/>
      <c r="N817" s="157"/>
      <c r="O817" s="157"/>
      <c r="P817" s="157"/>
      <c r="Q817" s="157"/>
      <c r="R817" s="157"/>
      <c r="S817" s="157"/>
      <c r="T817" s="157"/>
      <c r="U817" s="157"/>
      <c r="V817" s="157"/>
      <c r="W817" s="157"/>
      <c r="X817" s="157"/>
      <c r="Y817" s="157"/>
      <c r="Z817" s="157"/>
    </row>
    <row r="818" spans="1:26" ht="15.75" customHeight="1" x14ac:dyDescent="0.25">
      <c r="A818" s="157"/>
      <c r="B818" s="382"/>
      <c r="C818" s="157"/>
      <c r="D818" s="157"/>
      <c r="E818" s="157"/>
      <c r="F818" s="157"/>
      <c r="G818" s="157"/>
      <c r="H818" s="157"/>
      <c r="I818" s="157"/>
      <c r="J818" s="157"/>
      <c r="K818" s="157"/>
      <c r="L818" s="157"/>
      <c r="M818" s="157"/>
      <c r="N818" s="157"/>
      <c r="O818" s="157"/>
      <c r="P818" s="157"/>
      <c r="Q818" s="157"/>
      <c r="R818" s="157"/>
      <c r="S818" s="157"/>
      <c r="T818" s="157"/>
      <c r="U818" s="157"/>
      <c r="V818" s="157"/>
      <c r="W818" s="157"/>
      <c r="X818" s="157"/>
      <c r="Y818" s="157"/>
      <c r="Z818" s="157"/>
    </row>
    <row r="819" spans="1:26" ht="15.75" customHeight="1" x14ac:dyDescent="0.25">
      <c r="A819" s="157"/>
      <c r="B819" s="382"/>
      <c r="C819" s="157"/>
      <c r="D819" s="157"/>
      <c r="E819" s="157"/>
      <c r="F819" s="157"/>
      <c r="G819" s="157"/>
      <c r="H819" s="157"/>
      <c r="I819" s="157"/>
      <c r="J819" s="157"/>
      <c r="K819" s="157"/>
      <c r="L819" s="157"/>
      <c r="M819" s="157"/>
      <c r="N819" s="157"/>
      <c r="O819" s="157"/>
      <c r="P819" s="157"/>
      <c r="Q819" s="157"/>
      <c r="R819" s="157"/>
      <c r="S819" s="157"/>
      <c r="T819" s="157"/>
      <c r="U819" s="157"/>
      <c r="V819" s="157"/>
      <c r="W819" s="157"/>
      <c r="X819" s="157"/>
      <c r="Y819" s="157"/>
      <c r="Z819" s="157"/>
    </row>
    <row r="820" spans="1:26" ht="15.75" customHeight="1" x14ac:dyDescent="0.25">
      <c r="A820" s="157"/>
      <c r="B820" s="382"/>
      <c r="C820" s="157"/>
      <c r="D820" s="157"/>
      <c r="E820" s="157"/>
      <c r="F820" s="157"/>
      <c r="G820" s="157"/>
      <c r="H820" s="157"/>
      <c r="I820" s="157"/>
      <c r="J820" s="157"/>
      <c r="K820" s="157"/>
      <c r="L820" s="157"/>
      <c r="M820" s="157"/>
      <c r="N820" s="157"/>
      <c r="O820" s="157"/>
      <c r="P820" s="157"/>
      <c r="Q820" s="157"/>
      <c r="R820" s="157"/>
      <c r="S820" s="157"/>
      <c r="T820" s="157"/>
      <c r="U820" s="157"/>
      <c r="V820" s="157"/>
      <c r="W820" s="157"/>
      <c r="X820" s="157"/>
      <c r="Y820" s="157"/>
      <c r="Z820" s="157"/>
    </row>
    <row r="821" spans="1:26" ht="15.75" customHeight="1" x14ac:dyDescent="0.25">
      <c r="A821" s="157"/>
      <c r="B821" s="382"/>
      <c r="C821" s="157"/>
      <c r="D821" s="157"/>
      <c r="E821" s="157"/>
      <c r="F821" s="157"/>
      <c r="G821" s="157"/>
      <c r="H821" s="157"/>
      <c r="I821" s="157"/>
      <c r="J821" s="157"/>
      <c r="K821" s="157"/>
      <c r="L821" s="157"/>
      <c r="M821" s="157"/>
      <c r="N821" s="157"/>
      <c r="O821" s="157"/>
      <c r="P821" s="157"/>
      <c r="Q821" s="157"/>
      <c r="R821" s="157"/>
      <c r="S821" s="157"/>
      <c r="T821" s="157"/>
      <c r="U821" s="157"/>
      <c r="V821" s="157"/>
      <c r="W821" s="157"/>
      <c r="X821" s="157"/>
      <c r="Y821" s="157"/>
      <c r="Z821" s="157"/>
    </row>
    <row r="822" spans="1:26" ht="15.75" customHeight="1" x14ac:dyDescent="0.25">
      <c r="A822" s="157"/>
      <c r="B822" s="382"/>
      <c r="C822" s="157"/>
      <c r="D822" s="157"/>
      <c r="E822" s="157"/>
      <c r="F822" s="157"/>
      <c r="G822" s="157"/>
      <c r="H822" s="157"/>
      <c r="I822" s="157"/>
      <c r="J822" s="157"/>
      <c r="K822" s="157"/>
      <c r="L822" s="157"/>
      <c r="M822" s="157"/>
      <c r="N822" s="157"/>
      <c r="O822" s="157"/>
      <c r="P822" s="157"/>
      <c r="Q822" s="157"/>
      <c r="R822" s="157"/>
      <c r="S822" s="157"/>
      <c r="T822" s="157"/>
      <c r="U822" s="157"/>
      <c r="V822" s="157"/>
      <c r="W822" s="157"/>
      <c r="X822" s="157"/>
      <c r="Y822" s="157"/>
      <c r="Z822" s="157"/>
    </row>
    <row r="823" spans="1:26" ht="15.75" customHeight="1" x14ac:dyDescent="0.25">
      <c r="A823" s="157"/>
      <c r="B823" s="382"/>
      <c r="C823" s="157"/>
      <c r="D823" s="157"/>
      <c r="E823" s="157"/>
      <c r="F823" s="157"/>
      <c r="G823" s="157"/>
      <c r="H823" s="157"/>
      <c r="I823" s="157"/>
      <c r="J823" s="157"/>
      <c r="K823" s="157"/>
      <c r="L823" s="157"/>
      <c r="M823" s="157"/>
      <c r="N823" s="157"/>
      <c r="O823" s="157"/>
      <c r="P823" s="157"/>
      <c r="Q823" s="157"/>
      <c r="R823" s="157"/>
      <c r="S823" s="157"/>
      <c r="T823" s="157"/>
      <c r="U823" s="157"/>
      <c r="V823" s="157"/>
      <c r="W823" s="157"/>
      <c r="X823" s="157"/>
      <c r="Y823" s="157"/>
      <c r="Z823" s="157"/>
    </row>
    <row r="824" spans="1:26" ht="15.75" customHeight="1" x14ac:dyDescent="0.25">
      <c r="A824" s="157"/>
      <c r="B824" s="382"/>
      <c r="C824" s="157"/>
      <c r="D824" s="157"/>
      <c r="E824" s="157"/>
      <c r="F824" s="157"/>
      <c r="G824" s="157"/>
      <c r="H824" s="157"/>
      <c r="I824" s="157"/>
      <c r="J824" s="157"/>
      <c r="K824" s="157"/>
      <c r="L824" s="157"/>
      <c r="M824" s="157"/>
      <c r="N824" s="157"/>
      <c r="O824" s="157"/>
      <c r="P824" s="157"/>
      <c r="Q824" s="157"/>
      <c r="R824" s="157"/>
      <c r="S824" s="157"/>
      <c r="T824" s="157"/>
      <c r="U824" s="157"/>
      <c r="V824" s="157"/>
      <c r="W824" s="157"/>
      <c r="X824" s="157"/>
      <c r="Y824" s="157"/>
      <c r="Z824" s="157"/>
    </row>
    <row r="825" spans="1:26" ht="15.75" customHeight="1" x14ac:dyDescent="0.25">
      <c r="A825" s="157"/>
      <c r="B825" s="382"/>
      <c r="C825" s="157"/>
      <c r="D825" s="157"/>
      <c r="E825" s="157"/>
      <c r="F825" s="157"/>
      <c r="G825" s="157"/>
      <c r="H825" s="157"/>
      <c r="I825" s="157"/>
      <c r="J825" s="157"/>
      <c r="K825" s="157"/>
      <c r="L825" s="157"/>
      <c r="M825" s="157"/>
      <c r="N825" s="157"/>
      <c r="O825" s="157"/>
      <c r="P825" s="157"/>
      <c r="Q825" s="157"/>
      <c r="R825" s="157"/>
      <c r="S825" s="157"/>
      <c r="T825" s="157"/>
      <c r="U825" s="157"/>
      <c r="V825" s="157"/>
      <c r="W825" s="157"/>
      <c r="X825" s="157"/>
      <c r="Y825" s="157"/>
      <c r="Z825" s="157"/>
    </row>
    <row r="826" spans="1:26" ht="15.75" customHeight="1" x14ac:dyDescent="0.25">
      <c r="A826" s="157"/>
      <c r="B826" s="382"/>
      <c r="C826" s="157"/>
      <c r="D826" s="157"/>
      <c r="E826" s="157"/>
      <c r="F826" s="157"/>
      <c r="G826" s="157"/>
      <c r="H826" s="157"/>
      <c r="I826" s="157"/>
      <c r="J826" s="157"/>
      <c r="K826" s="157"/>
      <c r="L826" s="157"/>
      <c r="M826" s="157"/>
      <c r="N826" s="157"/>
      <c r="O826" s="157"/>
      <c r="P826" s="157"/>
      <c r="Q826" s="157"/>
      <c r="R826" s="157"/>
      <c r="S826" s="157"/>
      <c r="T826" s="157"/>
      <c r="U826" s="157"/>
      <c r="V826" s="157"/>
      <c r="W826" s="157"/>
      <c r="X826" s="157"/>
      <c r="Y826" s="157"/>
      <c r="Z826" s="157"/>
    </row>
    <row r="827" spans="1:26" ht="15.75" customHeight="1" x14ac:dyDescent="0.25">
      <c r="A827" s="157"/>
      <c r="B827" s="382"/>
      <c r="C827" s="157"/>
      <c r="D827" s="157"/>
      <c r="E827" s="157"/>
      <c r="F827" s="157"/>
      <c r="G827" s="157"/>
      <c r="H827" s="157"/>
      <c r="I827" s="157"/>
      <c r="J827" s="157"/>
      <c r="K827" s="157"/>
      <c r="L827" s="157"/>
      <c r="M827" s="157"/>
      <c r="N827" s="157"/>
      <c r="O827" s="157"/>
      <c r="P827" s="157"/>
      <c r="Q827" s="157"/>
      <c r="R827" s="157"/>
      <c r="S827" s="157"/>
      <c r="T827" s="157"/>
      <c r="U827" s="157"/>
      <c r="V827" s="157"/>
      <c r="W827" s="157"/>
      <c r="X827" s="157"/>
      <c r="Y827" s="157"/>
      <c r="Z827" s="157"/>
    </row>
    <row r="828" spans="1:26" ht="15.75" customHeight="1" x14ac:dyDescent="0.25">
      <c r="A828" s="157"/>
      <c r="B828" s="382"/>
      <c r="C828" s="157"/>
      <c r="D828" s="157"/>
      <c r="E828" s="157"/>
      <c r="F828" s="157"/>
      <c r="G828" s="157"/>
      <c r="H828" s="157"/>
      <c r="I828" s="157"/>
      <c r="J828" s="157"/>
      <c r="K828" s="157"/>
      <c r="L828" s="157"/>
      <c r="M828" s="157"/>
      <c r="N828" s="157"/>
      <c r="O828" s="157"/>
      <c r="P828" s="157"/>
      <c r="Q828" s="157"/>
      <c r="R828" s="157"/>
      <c r="S828" s="157"/>
      <c r="T828" s="157"/>
      <c r="U828" s="157"/>
      <c r="V828" s="157"/>
      <c r="W828" s="157"/>
      <c r="X828" s="157"/>
      <c r="Y828" s="157"/>
      <c r="Z828" s="157"/>
    </row>
    <row r="829" spans="1:26" ht="15.75" customHeight="1" x14ac:dyDescent="0.25">
      <c r="A829" s="157"/>
      <c r="B829" s="382"/>
      <c r="C829" s="157"/>
      <c r="D829" s="157"/>
      <c r="E829" s="157"/>
      <c r="F829" s="157"/>
      <c r="G829" s="157"/>
      <c r="H829" s="157"/>
      <c r="I829" s="157"/>
      <c r="J829" s="157"/>
      <c r="K829" s="157"/>
      <c r="L829" s="157"/>
      <c r="M829" s="157"/>
      <c r="N829" s="157"/>
      <c r="O829" s="157"/>
      <c r="P829" s="157"/>
      <c r="Q829" s="157"/>
      <c r="R829" s="157"/>
      <c r="S829" s="157"/>
      <c r="T829" s="157"/>
      <c r="U829" s="157"/>
      <c r="V829" s="157"/>
      <c r="W829" s="157"/>
      <c r="X829" s="157"/>
      <c r="Y829" s="157"/>
      <c r="Z829" s="157"/>
    </row>
    <row r="830" spans="1:26" ht="15.75" customHeight="1" x14ac:dyDescent="0.25">
      <c r="A830" s="157"/>
      <c r="B830" s="382"/>
      <c r="C830" s="157"/>
      <c r="D830" s="157"/>
      <c r="E830" s="157"/>
      <c r="F830" s="157"/>
      <c r="G830" s="157"/>
      <c r="H830" s="157"/>
      <c r="I830" s="157"/>
      <c r="J830" s="157"/>
      <c r="K830" s="157"/>
      <c r="L830" s="157"/>
      <c r="M830" s="157"/>
      <c r="N830" s="157"/>
      <c r="O830" s="157"/>
      <c r="P830" s="157"/>
      <c r="Q830" s="157"/>
      <c r="R830" s="157"/>
      <c r="S830" s="157"/>
      <c r="T830" s="157"/>
      <c r="U830" s="157"/>
      <c r="V830" s="157"/>
      <c r="W830" s="157"/>
      <c r="X830" s="157"/>
      <c r="Y830" s="157"/>
      <c r="Z830" s="157"/>
    </row>
    <row r="831" spans="1:26" ht="15.75" customHeight="1" x14ac:dyDescent="0.25">
      <c r="A831" s="157"/>
      <c r="B831" s="382"/>
      <c r="C831" s="157"/>
      <c r="D831" s="157"/>
      <c r="E831" s="157"/>
      <c r="F831" s="157"/>
      <c r="G831" s="157"/>
      <c r="H831" s="157"/>
      <c r="I831" s="157"/>
      <c r="J831" s="157"/>
      <c r="K831" s="157"/>
      <c r="L831" s="157"/>
      <c r="M831" s="157"/>
      <c r="N831" s="157"/>
      <c r="O831" s="157"/>
      <c r="P831" s="157"/>
      <c r="Q831" s="157"/>
      <c r="R831" s="157"/>
      <c r="S831" s="157"/>
      <c r="T831" s="157"/>
      <c r="U831" s="157"/>
      <c r="V831" s="157"/>
      <c r="W831" s="157"/>
      <c r="X831" s="157"/>
      <c r="Y831" s="157"/>
      <c r="Z831" s="157"/>
    </row>
    <row r="832" spans="1:26" ht="15.75" customHeight="1" x14ac:dyDescent="0.25">
      <c r="A832" s="157"/>
      <c r="B832" s="382"/>
      <c r="C832" s="157"/>
      <c r="D832" s="157"/>
      <c r="E832" s="157"/>
      <c r="F832" s="157"/>
      <c r="G832" s="157"/>
      <c r="H832" s="157"/>
      <c r="I832" s="157"/>
      <c r="J832" s="157"/>
      <c r="K832" s="157"/>
      <c r="L832" s="157"/>
      <c r="M832" s="157"/>
      <c r="N832" s="157"/>
      <c r="O832" s="157"/>
      <c r="P832" s="157"/>
      <c r="Q832" s="157"/>
      <c r="R832" s="157"/>
      <c r="S832" s="157"/>
      <c r="T832" s="157"/>
      <c r="U832" s="157"/>
      <c r="V832" s="157"/>
      <c r="W832" s="157"/>
      <c r="X832" s="157"/>
      <c r="Y832" s="157"/>
      <c r="Z832" s="157"/>
    </row>
    <row r="833" spans="1:26" ht="15.75" customHeight="1" x14ac:dyDescent="0.25">
      <c r="A833" s="157"/>
      <c r="B833" s="382"/>
      <c r="C833" s="157"/>
      <c r="D833" s="157"/>
      <c r="E833" s="157"/>
      <c r="F833" s="157"/>
      <c r="G833" s="157"/>
      <c r="H833" s="157"/>
      <c r="I833" s="157"/>
      <c r="J833" s="157"/>
      <c r="K833" s="157"/>
      <c r="L833" s="157"/>
      <c r="M833" s="157"/>
      <c r="N833" s="157"/>
      <c r="O833" s="157"/>
      <c r="P833" s="157"/>
      <c r="Q833" s="157"/>
      <c r="R833" s="157"/>
      <c r="S833" s="157"/>
      <c r="T833" s="157"/>
      <c r="U833" s="157"/>
      <c r="V833" s="157"/>
      <c r="W833" s="157"/>
      <c r="X833" s="157"/>
      <c r="Y833" s="157"/>
      <c r="Z833" s="157"/>
    </row>
    <row r="834" spans="1:26" ht="15.75" customHeight="1" x14ac:dyDescent="0.25">
      <c r="A834" s="157"/>
      <c r="B834" s="382"/>
      <c r="C834" s="157"/>
      <c r="D834" s="157"/>
      <c r="E834" s="157"/>
      <c r="F834" s="157"/>
      <c r="G834" s="157"/>
      <c r="H834" s="157"/>
      <c r="I834" s="157"/>
      <c r="J834" s="157"/>
      <c r="K834" s="157"/>
      <c r="L834" s="157"/>
      <c r="M834" s="157"/>
      <c r="N834" s="157"/>
      <c r="O834" s="157"/>
      <c r="P834" s="157"/>
      <c r="Q834" s="157"/>
      <c r="R834" s="157"/>
      <c r="S834" s="157"/>
      <c r="T834" s="157"/>
      <c r="U834" s="157"/>
      <c r="V834" s="157"/>
      <c r="W834" s="157"/>
      <c r="X834" s="157"/>
      <c r="Y834" s="157"/>
      <c r="Z834" s="157"/>
    </row>
    <row r="835" spans="1:26" ht="15.75" customHeight="1" x14ac:dyDescent="0.25">
      <c r="A835" s="157"/>
      <c r="B835" s="382"/>
      <c r="C835" s="157"/>
      <c r="D835" s="157"/>
      <c r="E835" s="157"/>
      <c r="F835" s="157"/>
      <c r="G835" s="157"/>
      <c r="H835" s="157"/>
      <c r="I835" s="157"/>
      <c r="J835" s="157"/>
      <c r="K835" s="157"/>
      <c r="L835" s="157"/>
      <c r="M835" s="157"/>
      <c r="N835" s="157"/>
      <c r="O835" s="157"/>
      <c r="P835" s="157"/>
      <c r="Q835" s="157"/>
      <c r="R835" s="157"/>
      <c r="S835" s="157"/>
      <c r="T835" s="157"/>
      <c r="U835" s="157"/>
      <c r="V835" s="157"/>
      <c r="W835" s="157"/>
      <c r="X835" s="157"/>
      <c r="Y835" s="157"/>
      <c r="Z835" s="157"/>
    </row>
    <row r="836" spans="1:26" ht="15.75" customHeight="1" x14ac:dyDescent="0.25">
      <c r="A836" s="157"/>
      <c r="B836" s="382"/>
      <c r="C836" s="157"/>
      <c r="D836" s="157"/>
      <c r="E836" s="157"/>
      <c r="F836" s="157"/>
      <c r="G836" s="157"/>
      <c r="H836" s="157"/>
      <c r="I836" s="157"/>
      <c r="J836" s="157"/>
      <c r="K836" s="157"/>
      <c r="L836" s="157"/>
      <c r="M836" s="157"/>
      <c r="N836" s="157"/>
      <c r="O836" s="157"/>
      <c r="P836" s="157"/>
      <c r="Q836" s="157"/>
      <c r="R836" s="157"/>
      <c r="S836" s="157"/>
      <c r="T836" s="157"/>
      <c r="U836" s="157"/>
      <c r="V836" s="157"/>
      <c r="W836" s="157"/>
      <c r="X836" s="157"/>
      <c r="Y836" s="157"/>
      <c r="Z836" s="157"/>
    </row>
    <row r="837" spans="1:26" ht="15.75" customHeight="1" x14ac:dyDescent="0.25">
      <c r="A837" s="157"/>
      <c r="B837" s="382"/>
      <c r="C837" s="157"/>
      <c r="D837" s="157"/>
      <c r="E837" s="157"/>
      <c r="F837" s="157"/>
      <c r="G837" s="157"/>
      <c r="H837" s="157"/>
      <c r="I837" s="157"/>
      <c r="J837" s="157"/>
      <c r="K837" s="157"/>
      <c r="L837" s="157"/>
      <c r="M837" s="157"/>
      <c r="N837" s="157"/>
      <c r="O837" s="157"/>
      <c r="P837" s="157"/>
      <c r="Q837" s="157"/>
      <c r="R837" s="157"/>
      <c r="S837" s="157"/>
      <c r="T837" s="157"/>
      <c r="U837" s="157"/>
      <c r="V837" s="157"/>
      <c r="W837" s="157"/>
      <c r="X837" s="157"/>
      <c r="Y837" s="157"/>
      <c r="Z837" s="157"/>
    </row>
    <row r="838" spans="1:26" ht="15.75" customHeight="1" x14ac:dyDescent="0.25">
      <c r="A838" s="157"/>
      <c r="B838" s="382"/>
      <c r="C838" s="157"/>
      <c r="D838" s="157"/>
      <c r="E838" s="157"/>
      <c r="F838" s="157"/>
      <c r="G838" s="157"/>
      <c r="H838" s="157"/>
      <c r="I838" s="157"/>
      <c r="J838" s="157"/>
      <c r="K838" s="157"/>
      <c r="L838" s="157"/>
      <c r="M838" s="157"/>
      <c r="N838" s="157"/>
      <c r="O838" s="157"/>
      <c r="P838" s="157"/>
      <c r="Q838" s="157"/>
      <c r="R838" s="157"/>
      <c r="S838" s="157"/>
      <c r="T838" s="157"/>
      <c r="U838" s="157"/>
      <c r="V838" s="157"/>
      <c r="W838" s="157"/>
      <c r="X838" s="157"/>
      <c r="Y838" s="157"/>
      <c r="Z838" s="157"/>
    </row>
    <row r="839" spans="1:26" ht="15.75" customHeight="1" x14ac:dyDescent="0.25">
      <c r="A839" s="157"/>
      <c r="B839" s="382"/>
      <c r="C839" s="157"/>
      <c r="D839" s="157"/>
      <c r="E839" s="157"/>
      <c r="F839" s="157"/>
      <c r="G839" s="157"/>
      <c r="H839" s="157"/>
      <c r="I839" s="157"/>
      <c r="J839" s="157"/>
      <c r="K839" s="157"/>
      <c r="L839" s="157"/>
      <c r="M839" s="157"/>
      <c r="N839" s="157"/>
      <c r="O839" s="157"/>
      <c r="P839" s="157"/>
      <c r="Q839" s="157"/>
      <c r="R839" s="157"/>
      <c r="S839" s="157"/>
      <c r="T839" s="157"/>
      <c r="U839" s="157"/>
      <c r="V839" s="157"/>
      <c r="W839" s="157"/>
      <c r="X839" s="157"/>
      <c r="Y839" s="157"/>
      <c r="Z839" s="157"/>
    </row>
    <row r="840" spans="1:26" ht="15.75" customHeight="1" x14ac:dyDescent="0.25">
      <c r="A840" s="157"/>
      <c r="B840" s="382"/>
      <c r="C840" s="157"/>
      <c r="D840" s="157"/>
      <c r="E840" s="157"/>
      <c r="F840" s="157"/>
      <c r="G840" s="157"/>
      <c r="H840" s="157"/>
      <c r="I840" s="157"/>
      <c r="J840" s="157"/>
      <c r="K840" s="157"/>
      <c r="L840" s="157"/>
      <c r="M840" s="157"/>
      <c r="N840" s="157"/>
      <c r="O840" s="157"/>
      <c r="P840" s="157"/>
      <c r="Q840" s="157"/>
      <c r="R840" s="157"/>
      <c r="S840" s="157"/>
      <c r="T840" s="157"/>
      <c r="U840" s="157"/>
      <c r="V840" s="157"/>
      <c r="W840" s="157"/>
      <c r="X840" s="157"/>
      <c r="Y840" s="157"/>
      <c r="Z840" s="157"/>
    </row>
    <row r="841" spans="1:26" ht="15.75" customHeight="1" x14ac:dyDescent="0.25">
      <c r="A841" s="157"/>
      <c r="B841" s="382"/>
      <c r="C841" s="157"/>
      <c r="D841" s="157"/>
      <c r="E841" s="157"/>
      <c r="F841" s="157"/>
      <c r="G841" s="157"/>
      <c r="H841" s="157"/>
      <c r="I841" s="157"/>
      <c r="J841" s="157"/>
      <c r="K841" s="157"/>
      <c r="L841" s="157"/>
      <c r="M841" s="157"/>
      <c r="N841" s="157"/>
      <c r="O841" s="157"/>
      <c r="P841" s="157"/>
      <c r="Q841" s="157"/>
      <c r="R841" s="157"/>
      <c r="S841" s="157"/>
      <c r="T841" s="157"/>
      <c r="U841" s="157"/>
      <c r="V841" s="157"/>
      <c r="W841" s="157"/>
      <c r="X841" s="157"/>
      <c r="Y841" s="157"/>
      <c r="Z841" s="157"/>
    </row>
    <row r="842" spans="1:26" ht="15.75" customHeight="1" x14ac:dyDescent="0.25">
      <c r="A842" s="157"/>
      <c r="B842" s="382"/>
      <c r="C842" s="157"/>
      <c r="D842" s="157"/>
      <c r="E842" s="157"/>
      <c r="F842" s="157"/>
      <c r="G842" s="157"/>
      <c r="H842" s="157"/>
      <c r="I842" s="157"/>
      <c r="J842" s="157"/>
      <c r="K842" s="157"/>
      <c r="L842" s="157"/>
      <c r="M842" s="157"/>
      <c r="N842" s="157"/>
      <c r="O842" s="157"/>
      <c r="P842" s="157"/>
      <c r="Q842" s="157"/>
      <c r="R842" s="157"/>
      <c r="S842" s="157"/>
      <c r="T842" s="157"/>
      <c r="U842" s="157"/>
      <c r="V842" s="157"/>
      <c r="W842" s="157"/>
      <c r="X842" s="157"/>
      <c r="Y842" s="157"/>
      <c r="Z842" s="157"/>
    </row>
    <row r="843" spans="1:26" ht="15.75" customHeight="1" x14ac:dyDescent="0.25">
      <c r="A843" s="157"/>
      <c r="B843" s="382"/>
      <c r="C843" s="157"/>
      <c r="D843" s="157"/>
      <c r="E843" s="157"/>
      <c r="F843" s="157"/>
      <c r="G843" s="157"/>
      <c r="H843" s="157"/>
      <c r="I843" s="157"/>
      <c r="J843" s="157"/>
      <c r="K843" s="157"/>
      <c r="L843" s="157"/>
      <c r="M843" s="157"/>
      <c r="N843" s="157"/>
      <c r="O843" s="157"/>
      <c r="P843" s="157"/>
      <c r="Q843" s="157"/>
      <c r="R843" s="157"/>
      <c r="S843" s="157"/>
      <c r="T843" s="157"/>
      <c r="U843" s="157"/>
      <c r="V843" s="157"/>
      <c r="W843" s="157"/>
      <c r="X843" s="157"/>
      <c r="Y843" s="157"/>
      <c r="Z843" s="157"/>
    </row>
    <row r="844" spans="1:26" ht="15.75" customHeight="1" x14ac:dyDescent="0.25">
      <c r="A844" s="157"/>
      <c r="B844" s="382"/>
      <c r="C844" s="157"/>
      <c r="D844" s="157"/>
      <c r="E844" s="157"/>
      <c r="F844" s="157"/>
      <c r="G844" s="157"/>
      <c r="H844" s="157"/>
      <c r="I844" s="157"/>
      <c r="J844" s="157"/>
      <c r="K844" s="157"/>
      <c r="L844" s="157"/>
      <c r="M844" s="157"/>
      <c r="N844" s="157"/>
      <c r="O844" s="157"/>
      <c r="P844" s="157"/>
      <c r="Q844" s="157"/>
      <c r="R844" s="157"/>
      <c r="S844" s="157"/>
      <c r="T844" s="157"/>
      <c r="U844" s="157"/>
      <c r="V844" s="157"/>
      <c r="W844" s="157"/>
      <c r="X844" s="157"/>
      <c r="Y844" s="157"/>
      <c r="Z844" s="157"/>
    </row>
    <row r="845" spans="1:26" ht="15.75" customHeight="1" x14ac:dyDescent="0.25">
      <c r="A845" s="157"/>
      <c r="B845" s="382"/>
      <c r="C845" s="157"/>
      <c r="D845" s="157"/>
      <c r="E845" s="157"/>
      <c r="F845" s="157"/>
      <c r="G845" s="157"/>
      <c r="H845" s="157"/>
      <c r="I845" s="157"/>
      <c r="J845" s="157"/>
      <c r="K845" s="157"/>
      <c r="L845" s="157"/>
      <c r="M845" s="157"/>
      <c r="N845" s="157"/>
      <c r="O845" s="157"/>
      <c r="P845" s="157"/>
      <c r="Q845" s="157"/>
      <c r="R845" s="157"/>
      <c r="S845" s="157"/>
      <c r="T845" s="157"/>
      <c r="U845" s="157"/>
      <c r="V845" s="157"/>
      <c r="W845" s="157"/>
      <c r="X845" s="157"/>
      <c r="Y845" s="157"/>
      <c r="Z845" s="157"/>
    </row>
    <row r="846" spans="1:26" ht="15.75" customHeight="1" x14ac:dyDescent="0.25">
      <c r="A846" s="157"/>
      <c r="B846" s="382"/>
      <c r="C846" s="157"/>
      <c r="D846" s="157"/>
      <c r="E846" s="157"/>
      <c r="F846" s="157"/>
      <c r="G846" s="157"/>
      <c r="H846" s="157"/>
      <c r="I846" s="157"/>
      <c r="J846" s="157"/>
      <c r="K846" s="157"/>
      <c r="L846" s="157"/>
      <c r="M846" s="157"/>
      <c r="N846" s="157"/>
      <c r="O846" s="157"/>
      <c r="P846" s="157"/>
      <c r="Q846" s="157"/>
      <c r="R846" s="157"/>
      <c r="S846" s="157"/>
      <c r="T846" s="157"/>
      <c r="U846" s="157"/>
      <c r="V846" s="157"/>
      <c r="W846" s="157"/>
      <c r="X846" s="157"/>
      <c r="Y846" s="157"/>
      <c r="Z846" s="157"/>
    </row>
    <row r="847" spans="1:26" ht="15.75" customHeight="1" x14ac:dyDescent="0.25">
      <c r="A847" s="157"/>
      <c r="B847" s="382"/>
      <c r="C847" s="157"/>
      <c r="D847" s="157"/>
      <c r="E847" s="157"/>
      <c r="F847" s="157"/>
      <c r="G847" s="157"/>
      <c r="H847" s="157"/>
      <c r="I847" s="157"/>
      <c r="J847" s="157"/>
      <c r="K847" s="157"/>
      <c r="L847" s="157"/>
      <c r="M847" s="157"/>
      <c r="N847" s="157"/>
      <c r="O847" s="157"/>
      <c r="P847" s="157"/>
      <c r="Q847" s="157"/>
      <c r="R847" s="157"/>
      <c r="S847" s="157"/>
      <c r="T847" s="157"/>
      <c r="U847" s="157"/>
      <c r="V847" s="157"/>
      <c r="W847" s="157"/>
      <c r="X847" s="157"/>
      <c r="Y847" s="157"/>
      <c r="Z847" s="157"/>
    </row>
    <row r="848" spans="1:26" ht="15.75" customHeight="1" x14ac:dyDescent="0.25">
      <c r="A848" s="157"/>
      <c r="B848" s="382"/>
      <c r="C848" s="157"/>
      <c r="D848" s="157"/>
      <c r="E848" s="157"/>
      <c r="F848" s="157"/>
      <c r="G848" s="157"/>
      <c r="H848" s="157"/>
      <c r="I848" s="157"/>
      <c r="J848" s="157"/>
      <c r="K848" s="157"/>
      <c r="L848" s="157"/>
      <c r="M848" s="157"/>
      <c r="N848" s="157"/>
      <c r="O848" s="157"/>
      <c r="P848" s="157"/>
      <c r="Q848" s="157"/>
      <c r="R848" s="157"/>
      <c r="S848" s="157"/>
      <c r="T848" s="157"/>
      <c r="U848" s="157"/>
      <c r="V848" s="157"/>
      <c r="W848" s="157"/>
      <c r="X848" s="157"/>
      <c r="Y848" s="157"/>
      <c r="Z848" s="157"/>
    </row>
    <row r="849" spans="1:26" ht="15.75" customHeight="1" x14ac:dyDescent="0.25">
      <c r="A849" s="157"/>
      <c r="B849" s="382"/>
      <c r="C849" s="157"/>
      <c r="D849" s="157"/>
      <c r="E849" s="157"/>
      <c r="F849" s="157"/>
      <c r="G849" s="157"/>
      <c r="H849" s="157"/>
      <c r="I849" s="157"/>
      <c r="J849" s="157"/>
      <c r="K849" s="157"/>
      <c r="L849" s="157"/>
      <c r="M849" s="157"/>
      <c r="N849" s="157"/>
      <c r="O849" s="157"/>
      <c r="P849" s="157"/>
      <c r="Q849" s="157"/>
      <c r="R849" s="157"/>
      <c r="S849" s="157"/>
      <c r="T849" s="157"/>
      <c r="U849" s="157"/>
      <c r="V849" s="157"/>
      <c r="W849" s="157"/>
      <c r="X849" s="157"/>
      <c r="Y849" s="157"/>
      <c r="Z849" s="157"/>
    </row>
    <row r="850" spans="1:26" ht="15.75" customHeight="1" x14ac:dyDescent="0.25">
      <c r="A850" s="157"/>
      <c r="B850" s="382"/>
      <c r="C850" s="157"/>
      <c r="D850" s="157"/>
      <c r="E850" s="157"/>
      <c r="F850" s="157"/>
      <c r="G850" s="157"/>
      <c r="H850" s="157"/>
      <c r="I850" s="157"/>
      <c r="J850" s="157"/>
      <c r="K850" s="157"/>
      <c r="L850" s="157"/>
      <c r="M850" s="157"/>
      <c r="N850" s="157"/>
      <c r="O850" s="157"/>
      <c r="P850" s="157"/>
      <c r="Q850" s="157"/>
      <c r="R850" s="157"/>
      <c r="S850" s="157"/>
      <c r="T850" s="157"/>
      <c r="U850" s="157"/>
      <c r="V850" s="157"/>
      <c r="W850" s="157"/>
      <c r="X850" s="157"/>
      <c r="Y850" s="157"/>
      <c r="Z850" s="157"/>
    </row>
    <row r="851" spans="1:26" ht="15.75" customHeight="1" x14ac:dyDescent="0.25">
      <c r="A851" s="157"/>
      <c r="B851" s="382"/>
      <c r="C851" s="157"/>
      <c r="D851" s="157"/>
      <c r="E851" s="157"/>
      <c r="F851" s="157"/>
      <c r="G851" s="157"/>
      <c r="H851" s="157"/>
      <c r="I851" s="157"/>
      <c r="J851" s="157"/>
      <c r="K851" s="157"/>
      <c r="L851" s="157"/>
      <c r="M851" s="157"/>
      <c r="N851" s="157"/>
      <c r="O851" s="157"/>
      <c r="P851" s="157"/>
      <c r="Q851" s="157"/>
      <c r="R851" s="157"/>
      <c r="S851" s="157"/>
      <c r="T851" s="157"/>
      <c r="U851" s="157"/>
      <c r="V851" s="157"/>
      <c r="W851" s="157"/>
      <c r="X851" s="157"/>
      <c r="Y851" s="157"/>
      <c r="Z851" s="157"/>
    </row>
    <row r="852" spans="1:26" ht="15.75" customHeight="1" x14ac:dyDescent="0.25">
      <c r="A852" s="157"/>
      <c r="B852" s="382"/>
      <c r="C852" s="157"/>
      <c r="D852" s="157"/>
      <c r="E852" s="157"/>
      <c r="F852" s="157"/>
      <c r="G852" s="157"/>
      <c r="H852" s="157"/>
      <c r="I852" s="157"/>
      <c r="J852" s="157"/>
      <c r="K852" s="157"/>
      <c r="L852" s="157"/>
      <c r="M852" s="157"/>
      <c r="N852" s="157"/>
      <c r="O852" s="157"/>
      <c r="P852" s="157"/>
      <c r="Q852" s="157"/>
      <c r="R852" s="157"/>
      <c r="S852" s="157"/>
      <c r="T852" s="157"/>
      <c r="U852" s="157"/>
      <c r="V852" s="157"/>
      <c r="W852" s="157"/>
      <c r="X852" s="157"/>
      <c r="Y852" s="157"/>
      <c r="Z852" s="157"/>
    </row>
    <row r="853" spans="1:26" ht="15.75" customHeight="1" x14ac:dyDescent="0.25">
      <c r="A853" s="157"/>
      <c r="B853" s="382"/>
      <c r="C853" s="157"/>
      <c r="D853" s="157"/>
      <c r="E853" s="157"/>
      <c r="F853" s="157"/>
      <c r="G853" s="157"/>
      <c r="H853" s="157"/>
      <c r="I853" s="157"/>
      <c r="J853" s="157"/>
      <c r="K853" s="157"/>
      <c r="L853" s="157"/>
      <c r="M853" s="157"/>
      <c r="N853" s="157"/>
      <c r="O853" s="157"/>
      <c r="P853" s="157"/>
      <c r="Q853" s="157"/>
      <c r="R853" s="157"/>
      <c r="S853" s="157"/>
      <c r="T853" s="157"/>
      <c r="U853" s="157"/>
      <c r="V853" s="157"/>
      <c r="W853" s="157"/>
      <c r="X853" s="157"/>
      <c r="Y853" s="157"/>
      <c r="Z853" s="157"/>
    </row>
    <row r="854" spans="1:26" ht="15.75" customHeight="1" x14ac:dyDescent="0.25">
      <c r="A854" s="157"/>
      <c r="B854" s="382"/>
      <c r="C854" s="157"/>
      <c r="D854" s="157"/>
      <c r="E854" s="157"/>
      <c r="F854" s="157"/>
      <c r="G854" s="157"/>
      <c r="H854" s="157"/>
      <c r="I854" s="157"/>
      <c r="J854" s="157"/>
      <c r="K854" s="157"/>
      <c r="L854" s="157"/>
      <c r="M854" s="157"/>
      <c r="N854" s="157"/>
      <c r="O854" s="157"/>
      <c r="P854" s="157"/>
      <c r="Q854" s="157"/>
      <c r="R854" s="157"/>
      <c r="S854" s="157"/>
      <c r="T854" s="157"/>
      <c r="U854" s="157"/>
      <c r="V854" s="157"/>
      <c r="W854" s="157"/>
      <c r="X854" s="157"/>
      <c r="Y854" s="157"/>
      <c r="Z854" s="157"/>
    </row>
    <row r="855" spans="1:26" ht="15.75" customHeight="1" x14ac:dyDescent="0.25">
      <c r="A855" s="157"/>
      <c r="B855" s="382"/>
      <c r="C855" s="157"/>
      <c r="D855" s="157"/>
      <c r="E855" s="157"/>
      <c r="F855" s="157"/>
      <c r="G855" s="157"/>
      <c r="H855" s="157"/>
      <c r="I855" s="157"/>
      <c r="J855" s="157"/>
      <c r="K855" s="157"/>
      <c r="L855" s="157"/>
      <c r="M855" s="157"/>
      <c r="N855" s="157"/>
      <c r="O855" s="157"/>
      <c r="P855" s="157"/>
      <c r="Q855" s="157"/>
      <c r="R855" s="157"/>
      <c r="S855" s="157"/>
      <c r="T855" s="157"/>
      <c r="U855" s="157"/>
      <c r="V855" s="157"/>
      <c r="W855" s="157"/>
      <c r="X855" s="157"/>
      <c r="Y855" s="157"/>
      <c r="Z855" s="157"/>
    </row>
    <row r="856" spans="1:26" ht="15.75" customHeight="1" x14ac:dyDescent="0.25">
      <c r="A856" s="157"/>
      <c r="B856" s="382"/>
      <c r="C856" s="157"/>
      <c r="D856" s="157"/>
      <c r="E856" s="157"/>
      <c r="F856" s="157"/>
      <c r="G856" s="157"/>
      <c r="H856" s="157"/>
      <c r="I856" s="157"/>
      <c r="J856" s="157"/>
      <c r="K856" s="157"/>
      <c r="L856" s="157"/>
      <c r="M856" s="157"/>
      <c r="N856" s="157"/>
      <c r="O856" s="157"/>
      <c r="P856" s="157"/>
      <c r="Q856" s="157"/>
      <c r="R856" s="157"/>
      <c r="S856" s="157"/>
      <c r="T856" s="157"/>
      <c r="U856" s="157"/>
      <c r="V856" s="157"/>
      <c r="W856" s="157"/>
      <c r="X856" s="157"/>
      <c r="Y856" s="157"/>
      <c r="Z856" s="157"/>
    </row>
    <row r="857" spans="1:26" ht="15.75" customHeight="1" x14ac:dyDescent="0.25">
      <c r="A857" s="157"/>
      <c r="B857" s="382"/>
      <c r="C857" s="157"/>
      <c r="D857" s="157"/>
      <c r="E857" s="157"/>
      <c r="F857" s="157"/>
      <c r="G857" s="157"/>
      <c r="H857" s="157"/>
      <c r="I857" s="157"/>
      <c r="J857" s="157"/>
      <c r="K857" s="157"/>
      <c r="L857" s="157"/>
      <c r="M857" s="157"/>
      <c r="N857" s="157"/>
      <c r="O857" s="157"/>
      <c r="P857" s="157"/>
      <c r="Q857" s="157"/>
      <c r="R857" s="157"/>
      <c r="S857" s="157"/>
      <c r="T857" s="157"/>
      <c r="U857" s="157"/>
      <c r="V857" s="157"/>
      <c r="W857" s="157"/>
      <c r="X857" s="157"/>
      <c r="Y857" s="157"/>
      <c r="Z857" s="157"/>
    </row>
    <row r="858" spans="1:26" ht="15.75" customHeight="1" x14ac:dyDescent="0.25">
      <c r="A858" s="157"/>
      <c r="B858" s="382"/>
      <c r="C858" s="157"/>
      <c r="D858" s="157"/>
      <c r="E858" s="157"/>
      <c r="F858" s="157"/>
      <c r="G858" s="157"/>
      <c r="H858" s="157"/>
      <c r="I858" s="157"/>
      <c r="J858" s="157"/>
      <c r="K858" s="157"/>
      <c r="L858" s="157"/>
      <c r="M858" s="157"/>
      <c r="N858" s="157"/>
      <c r="O858" s="157"/>
      <c r="P858" s="157"/>
      <c r="Q858" s="157"/>
      <c r="R858" s="157"/>
      <c r="S858" s="157"/>
      <c r="T858" s="157"/>
      <c r="U858" s="157"/>
      <c r="V858" s="157"/>
      <c r="W858" s="157"/>
      <c r="X858" s="157"/>
      <c r="Y858" s="157"/>
      <c r="Z858" s="157"/>
    </row>
    <row r="859" spans="1:26" ht="15.75" customHeight="1" x14ac:dyDescent="0.25">
      <c r="A859" s="157"/>
      <c r="B859" s="382"/>
      <c r="C859" s="157"/>
      <c r="D859" s="157"/>
      <c r="E859" s="157"/>
      <c r="F859" s="157"/>
      <c r="G859" s="157"/>
      <c r="H859" s="157"/>
      <c r="I859" s="157"/>
      <c r="J859" s="157"/>
      <c r="K859" s="157"/>
      <c r="L859" s="157"/>
      <c r="M859" s="157"/>
      <c r="N859" s="157"/>
      <c r="O859" s="157"/>
      <c r="P859" s="157"/>
      <c r="Q859" s="157"/>
      <c r="R859" s="157"/>
      <c r="S859" s="157"/>
      <c r="T859" s="157"/>
      <c r="U859" s="157"/>
      <c r="V859" s="157"/>
      <c r="W859" s="157"/>
      <c r="X859" s="157"/>
      <c r="Y859" s="157"/>
      <c r="Z859" s="157"/>
    </row>
    <row r="860" spans="1:26" ht="15.75" customHeight="1" x14ac:dyDescent="0.25">
      <c r="A860" s="157"/>
      <c r="B860" s="382"/>
      <c r="C860" s="157"/>
      <c r="D860" s="157"/>
      <c r="E860" s="157"/>
      <c r="F860" s="157"/>
      <c r="G860" s="157"/>
      <c r="H860" s="157"/>
      <c r="I860" s="157"/>
      <c r="J860" s="157"/>
      <c r="K860" s="157"/>
      <c r="L860" s="157"/>
      <c r="M860" s="157"/>
      <c r="N860" s="157"/>
      <c r="O860" s="157"/>
      <c r="P860" s="157"/>
      <c r="Q860" s="157"/>
      <c r="R860" s="157"/>
      <c r="S860" s="157"/>
      <c r="T860" s="157"/>
      <c r="U860" s="157"/>
      <c r="V860" s="157"/>
      <c r="W860" s="157"/>
      <c r="X860" s="157"/>
      <c r="Y860" s="157"/>
      <c r="Z860" s="157"/>
    </row>
    <row r="861" spans="1:26" ht="15.75" customHeight="1" x14ac:dyDescent="0.25">
      <c r="A861" s="157"/>
      <c r="B861" s="382"/>
      <c r="C861" s="157"/>
      <c r="D861" s="157"/>
      <c r="E861" s="157"/>
      <c r="F861" s="157"/>
      <c r="G861" s="157"/>
      <c r="H861" s="157"/>
      <c r="I861" s="157"/>
      <c r="J861" s="157"/>
      <c r="K861" s="157"/>
      <c r="L861" s="157"/>
      <c r="M861" s="157"/>
      <c r="N861" s="157"/>
      <c r="O861" s="157"/>
      <c r="P861" s="157"/>
      <c r="Q861" s="157"/>
      <c r="R861" s="157"/>
      <c r="S861" s="157"/>
      <c r="T861" s="157"/>
      <c r="U861" s="157"/>
      <c r="V861" s="157"/>
      <c r="W861" s="157"/>
      <c r="X861" s="157"/>
      <c r="Y861" s="157"/>
      <c r="Z861" s="157"/>
    </row>
    <row r="862" spans="1:26" ht="15.75" customHeight="1" x14ac:dyDescent="0.25">
      <c r="A862" s="157"/>
      <c r="B862" s="382"/>
      <c r="C862" s="157"/>
      <c r="D862" s="157"/>
      <c r="E862" s="157"/>
      <c r="F862" s="157"/>
      <c r="G862" s="157"/>
      <c r="H862" s="157"/>
      <c r="I862" s="157"/>
      <c r="J862" s="157"/>
      <c r="K862" s="157"/>
      <c r="L862" s="157"/>
      <c r="M862" s="157"/>
      <c r="N862" s="157"/>
      <c r="O862" s="157"/>
      <c r="P862" s="157"/>
      <c r="Q862" s="157"/>
      <c r="R862" s="157"/>
      <c r="S862" s="157"/>
      <c r="T862" s="157"/>
      <c r="U862" s="157"/>
      <c r="V862" s="157"/>
      <c r="W862" s="157"/>
      <c r="X862" s="157"/>
      <c r="Y862" s="157"/>
      <c r="Z862" s="157"/>
    </row>
    <row r="863" spans="1:26" ht="15.75" customHeight="1" x14ac:dyDescent="0.25">
      <c r="A863" s="157"/>
      <c r="B863" s="382"/>
      <c r="C863" s="157"/>
      <c r="D863" s="157"/>
      <c r="E863" s="157"/>
      <c r="F863" s="157"/>
      <c r="G863" s="157"/>
      <c r="H863" s="157"/>
      <c r="I863" s="157"/>
      <c r="J863" s="157"/>
      <c r="K863" s="157"/>
      <c r="L863" s="157"/>
      <c r="M863" s="157"/>
      <c r="N863" s="157"/>
      <c r="O863" s="157"/>
      <c r="P863" s="157"/>
      <c r="Q863" s="157"/>
      <c r="R863" s="157"/>
      <c r="S863" s="157"/>
      <c r="T863" s="157"/>
      <c r="U863" s="157"/>
      <c r="V863" s="157"/>
      <c r="W863" s="157"/>
      <c r="X863" s="157"/>
      <c r="Y863" s="157"/>
      <c r="Z863" s="157"/>
    </row>
    <row r="864" spans="1:26" ht="15.75" customHeight="1" x14ac:dyDescent="0.25">
      <c r="A864" s="157"/>
      <c r="B864" s="382"/>
      <c r="C864" s="157"/>
      <c r="D864" s="157"/>
      <c r="E864" s="157"/>
      <c r="F864" s="157"/>
      <c r="G864" s="157"/>
      <c r="H864" s="157"/>
      <c r="I864" s="157"/>
      <c r="J864" s="157"/>
      <c r="K864" s="157"/>
      <c r="L864" s="157"/>
      <c r="M864" s="157"/>
      <c r="N864" s="157"/>
      <c r="O864" s="157"/>
      <c r="P864" s="157"/>
      <c r="Q864" s="157"/>
      <c r="R864" s="157"/>
      <c r="S864" s="157"/>
      <c r="T864" s="157"/>
      <c r="U864" s="157"/>
      <c r="V864" s="157"/>
      <c r="W864" s="157"/>
      <c r="X864" s="157"/>
      <c r="Y864" s="157"/>
      <c r="Z864" s="157"/>
    </row>
    <row r="865" spans="1:26" ht="15.75" customHeight="1" x14ac:dyDescent="0.25">
      <c r="A865" s="157"/>
      <c r="B865" s="382"/>
      <c r="C865" s="157"/>
      <c r="D865" s="157"/>
      <c r="E865" s="157"/>
      <c r="F865" s="157"/>
      <c r="G865" s="157"/>
      <c r="H865" s="157"/>
      <c r="I865" s="157"/>
      <c r="J865" s="157"/>
      <c r="K865" s="157"/>
      <c r="L865" s="157"/>
      <c r="M865" s="157"/>
      <c r="N865" s="157"/>
      <c r="O865" s="157"/>
      <c r="P865" s="157"/>
      <c r="Q865" s="157"/>
      <c r="R865" s="157"/>
      <c r="S865" s="157"/>
      <c r="T865" s="157"/>
      <c r="U865" s="157"/>
      <c r="V865" s="157"/>
      <c r="W865" s="157"/>
      <c r="X865" s="157"/>
      <c r="Y865" s="157"/>
      <c r="Z865" s="157"/>
    </row>
    <row r="866" spans="1:26" ht="15.75" customHeight="1" x14ac:dyDescent="0.25">
      <c r="A866" s="157"/>
      <c r="B866" s="382"/>
      <c r="C866" s="157"/>
      <c r="D866" s="157"/>
      <c r="E866" s="157"/>
      <c r="F866" s="157"/>
      <c r="G866" s="157"/>
      <c r="H866" s="157"/>
      <c r="I866" s="157"/>
      <c r="J866" s="157"/>
      <c r="K866" s="157"/>
      <c r="L866" s="157"/>
      <c r="M866" s="157"/>
      <c r="N866" s="157"/>
      <c r="O866" s="157"/>
      <c r="P866" s="157"/>
      <c r="Q866" s="157"/>
      <c r="R866" s="157"/>
      <c r="S866" s="157"/>
      <c r="T866" s="157"/>
      <c r="U866" s="157"/>
      <c r="V866" s="157"/>
      <c r="W866" s="157"/>
      <c r="X866" s="157"/>
      <c r="Y866" s="157"/>
      <c r="Z866" s="157"/>
    </row>
    <row r="867" spans="1:26" ht="15.75" customHeight="1" x14ac:dyDescent="0.25">
      <c r="A867" s="157"/>
      <c r="B867" s="382"/>
      <c r="C867" s="157"/>
      <c r="D867" s="157"/>
      <c r="E867" s="157"/>
      <c r="F867" s="157"/>
      <c r="G867" s="157"/>
      <c r="H867" s="157"/>
      <c r="I867" s="157"/>
      <c r="J867" s="157"/>
      <c r="K867" s="157"/>
      <c r="L867" s="157"/>
      <c r="M867" s="157"/>
      <c r="N867" s="157"/>
      <c r="O867" s="157"/>
      <c r="P867" s="157"/>
      <c r="Q867" s="157"/>
      <c r="R867" s="157"/>
      <c r="S867" s="157"/>
      <c r="T867" s="157"/>
      <c r="U867" s="157"/>
      <c r="V867" s="157"/>
      <c r="W867" s="157"/>
      <c r="X867" s="157"/>
      <c r="Y867" s="157"/>
      <c r="Z867" s="157"/>
    </row>
    <row r="868" spans="1:26" ht="15.75" customHeight="1" x14ac:dyDescent="0.25">
      <c r="A868" s="157"/>
      <c r="B868" s="382"/>
      <c r="C868" s="157"/>
      <c r="D868" s="157"/>
      <c r="E868" s="157"/>
      <c r="F868" s="157"/>
      <c r="G868" s="157"/>
      <c r="H868" s="157"/>
      <c r="I868" s="157"/>
      <c r="J868" s="157"/>
      <c r="K868" s="157"/>
      <c r="L868" s="157"/>
      <c r="M868" s="157"/>
      <c r="N868" s="157"/>
      <c r="O868" s="157"/>
      <c r="P868" s="157"/>
      <c r="Q868" s="157"/>
      <c r="R868" s="157"/>
      <c r="S868" s="157"/>
      <c r="T868" s="157"/>
      <c r="U868" s="157"/>
      <c r="V868" s="157"/>
      <c r="W868" s="157"/>
      <c r="X868" s="157"/>
      <c r="Y868" s="157"/>
      <c r="Z868" s="157"/>
    </row>
    <row r="869" spans="1:26" ht="15.75" customHeight="1" x14ac:dyDescent="0.25">
      <c r="A869" s="157"/>
      <c r="B869" s="382"/>
      <c r="C869" s="157"/>
      <c r="D869" s="157"/>
      <c r="E869" s="157"/>
      <c r="F869" s="157"/>
      <c r="G869" s="157"/>
      <c r="H869" s="157"/>
      <c r="I869" s="157"/>
      <c r="J869" s="157"/>
      <c r="K869" s="157"/>
      <c r="L869" s="157"/>
      <c r="M869" s="157"/>
      <c r="N869" s="157"/>
      <c r="O869" s="157"/>
      <c r="P869" s="157"/>
      <c r="Q869" s="157"/>
      <c r="R869" s="157"/>
      <c r="S869" s="157"/>
      <c r="T869" s="157"/>
      <c r="U869" s="157"/>
      <c r="V869" s="157"/>
      <c r="W869" s="157"/>
      <c r="X869" s="157"/>
      <c r="Y869" s="157"/>
      <c r="Z869" s="157"/>
    </row>
    <row r="870" spans="1:26" ht="15.75" customHeight="1" x14ac:dyDescent="0.25">
      <c r="A870" s="157"/>
      <c r="B870" s="382"/>
      <c r="C870" s="157"/>
      <c r="D870" s="157"/>
      <c r="E870" s="157"/>
      <c r="F870" s="157"/>
      <c r="G870" s="157"/>
      <c r="H870" s="157"/>
      <c r="I870" s="157"/>
      <c r="J870" s="157"/>
      <c r="K870" s="157"/>
      <c r="L870" s="157"/>
      <c r="M870" s="157"/>
      <c r="N870" s="157"/>
      <c r="O870" s="157"/>
      <c r="P870" s="157"/>
      <c r="Q870" s="157"/>
      <c r="R870" s="157"/>
      <c r="S870" s="157"/>
      <c r="T870" s="157"/>
      <c r="U870" s="157"/>
      <c r="V870" s="157"/>
      <c r="W870" s="157"/>
      <c r="X870" s="157"/>
      <c r="Y870" s="157"/>
      <c r="Z870" s="157"/>
    </row>
    <row r="871" spans="1:26" ht="15.75" customHeight="1" x14ac:dyDescent="0.25">
      <c r="A871" s="157"/>
      <c r="B871" s="382"/>
      <c r="C871" s="157"/>
      <c r="D871" s="157"/>
      <c r="E871" s="157"/>
      <c r="F871" s="157"/>
      <c r="G871" s="157"/>
      <c r="H871" s="157"/>
      <c r="I871" s="157"/>
      <c r="J871" s="157"/>
      <c r="K871" s="157"/>
      <c r="L871" s="157"/>
      <c r="M871" s="157"/>
      <c r="N871" s="157"/>
      <c r="O871" s="157"/>
      <c r="P871" s="157"/>
      <c r="Q871" s="157"/>
      <c r="R871" s="157"/>
      <c r="S871" s="157"/>
      <c r="T871" s="157"/>
      <c r="U871" s="157"/>
      <c r="V871" s="157"/>
      <c r="W871" s="157"/>
      <c r="X871" s="157"/>
      <c r="Y871" s="157"/>
      <c r="Z871" s="157"/>
    </row>
    <row r="872" spans="1:26" ht="15.75" customHeight="1" x14ac:dyDescent="0.25">
      <c r="A872" s="157"/>
      <c r="B872" s="382"/>
      <c r="C872" s="157"/>
      <c r="D872" s="157"/>
      <c r="E872" s="157"/>
      <c r="F872" s="157"/>
      <c r="G872" s="157"/>
      <c r="H872" s="157"/>
      <c r="I872" s="157"/>
      <c r="J872" s="157"/>
      <c r="K872" s="157"/>
      <c r="L872" s="157"/>
      <c r="M872" s="157"/>
      <c r="N872" s="157"/>
      <c r="O872" s="157"/>
      <c r="P872" s="157"/>
      <c r="Q872" s="157"/>
      <c r="R872" s="157"/>
      <c r="S872" s="157"/>
      <c r="T872" s="157"/>
      <c r="U872" s="157"/>
      <c r="V872" s="157"/>
      <c r="W872" s="157"/>
      <c r="X872" s="157"/>
      <c r="Y872" s="157"/>
      <c r="Z872" s="157"/>
    </row>
    <row r="873" spans="1:26" ht="15.75" customHeight="1" x14ac:dyDescent="0.25">
      <c r="A873" s="157"/>
      <c r="B873" s="382"/>
      <c r="C873" s="157"/>
      <c r="D873" s="157"/>
      <c r="E873" s="157"/>
      <c r="F873" s="157"/>
      <c r="G873" s="157"/>
      <c r="H873" s="157"/>
      <c r="I873" s="157"/>
      <c r="J873" s="157"/>
      <c r="K873" s="157"/>
      <c r="L873" s="157"/>
      <c r="M873" s="157"/>
      <c r="N873" s="157"/>
      <c r="O873" s="157"/>
      <c r="P873" s="157"/>
      <c r="Q873" s="157"/>
      <c r="R873" s="157"/>
      <c r="S873" s="157"/>
      <c r="T873" s="157"/>
      <c r="U873" s="157"/>
      <c r="V873" s="157"/>
      <c r="W873" s="157"/>
      <c r="X873" s="157"/>
      <c r="Y873" s="157"/>
      <c r="Z873" s="157"/>
    </row>
    <row r="874" spans="1:26" ht="15.75" customHeight="1" x14ac:dyDescent="0.25">
      <c r="A874" s="157"/>
      <c r="B874" s="382"/>
      <c r="C874" s="157"/>
      <c r="D874" s="157"/>
      <c r="E874" s="157"/>
      <c r="F874" s="157"/>
      <c r="G874" s="157"/>
      <c r="H874" s="157"/>
      <c r="I874" s="157"/>
      <c r="J874" s="157"/>
      <c r="K874" s="157"/>
      <c r="L874" s="157"/>
      <c r="M874" s="157"/>
      <c r="N874" s="157"/>
      <c r="O874" s="157"/>
      <c r="P874" s="157"/>
      <c r="Q874" s="157"/>
      <c r="R874" s="157"/>
      <c r="S874" s="157"/>
      <c r="T874" s="157"/>
      <c r="U874" s="157"/>
      <c r="V874" s="157"/>
      <c r="W874" s="157"/>
      <c r="X874" s="157"/>
      <c r="Y874" s="157"/>
      <c r="Z874" s="157"/>
    </row>
    <row r="875" spans="1:26" ht="15.75" customHeight="1" x14ac:dyDescent="0.25">
      <c r="A875" s="157"/>
      <c r="B875" s="382"/>
      <c r="C875" s="157"/>
      <c r="D875" s="157"/>
      <c r="E875" s="157"/>
      <c r="F875" s="157"/>
      <c r="G875" s="157"/>
      <c r="H875" s="157"/>
      <c r="I875" s="157"/>
      <c r="J875" s="157"/>
      <c r="K875" s="157"/>
      <c r="L875" s="157"/>
      <c r="M875" s="157"/>
      <c r="N875" s="157"/>
      <c r="O875" s="157"/>
      <c r="P875" s="157"/>
      <c r="Q875" s="157"/>
      <c r="R875" s="157"/>
      <c r="S875" s="157"/>
      <c r="T875" s="157"/>
      <c r="U875" s="157"/>
      <c r="V875" s="157"/>
      <c r="W875" s="157"/>
      <c r="X875" s="157"/>
      <c r="Y875" s="157"/>
      <c r="Z875" s="157"/>
    </row>
    <row r="876" spans="1:26" ht="15.75" customHeight="1" x14ac:dyDescent="0.25">
      <c r="A876" s="157"/>
      <c r="B876" s="382"/>
      <c r="C876" s="157"/>
      <c r="D876" s="157"/>
      <c r="E876" s="157"/>
      <c r="F876" s="157"/>
      <c r="G876" s="157"/>
      <c r="H876" s="157"/>
      <c r="I876" s="157"/>
      <c r="J876" s="157"/>
      <c r="K876" s="157"/>
      <c r="L876" s="157"/>
      <c r="M876" s="157"/>
      <c r="N876" s="157"/>
      <c r="O876" s="157"/>
      <c r="P876" s="157"/>
      <c r="Q876" s="157"/>
      <c r="R876" s="157"/>
      <c r="S876" s="157"/>
      <c r="T876" s="157"/>
      <c r="U876" s="157"/>
      <c r="V876" s="157"/>
      <c r="W876" s="157"/>
      <c r="X876" s="157"/>
      <c r="Y876" s="157"/>
      <c r="Z876" s="157"/>
    </row>
    <row r="877" spans="1:26" ht="15.75" customHeight="1" x14ac:dyDescent="0.25">
      <c r="A877" s="157"/>
      <c r="B877" s="382"/>
      <c r="C877" s="157"/>
      <c r="D877" s="157"/>
      <c r="E877" s="157"/>
      <c r="F877" s="157"/>
      <c r="G877" s="157"/>
      <c r="H877" s="157"/>
      <c r="I877" s="157"/>
      <c r="J877" s="157"/>
      <c r="K877" s="157"/>
      <c r="L877" s="157"/>
      <c r="M877" s="157"/>
      <c r="N877" s="157"/>
      <c r="O877" s="157"/>
      <c r="P877" s="157"/>
      <c r="Q877" s="157"/>
      <c r="R877" s="157"/>
      <c r="S877" s="157"/>
      <c r="T877" s="157"/>
      <c r="U877" s="157"/>
      <c r="V877" s="157"/>
      <c r="W877" s="157"/>
      <c r="X877" s="157"/>
      <c r="Y877" s="157"/>
      <c r="Z877" s="157"/>
    </row>
    <row r="878" spans="1:26" ht="15.75" customHeight="1" x14ac:dyDescent="0.25">
      <c r="A878" s="157"/>
      <c r="B878" s="382"/>
      <c r="C878" s="157"/>
      <c r="D878" s="157"/>
      <c r="E878" s="157"/>
      <c r="F878" s="157"/>
      <c r="G878" s="157"/>
      <c r="H878" s="157"/>
      <c r="I878" s="157"/>
      <c r="J878" s="157"/>
      <c r="K878" s="157"/>
      <c r="L878" s="157"/>
      <c r="M878" s="157"/>
      <c r="N878" s="157"/>
      <c r="O878" s="157"/>
      <c r="P878" s="157"/>
      <c r="Q878" s="157"/>
      <c r="R878" s="157"/>
      <c r="S878" s="157"/>
      <c r="T878" s="157"/>
      <c r="U878" s="157"/>
      <c r="V878" s="157"/>
      <c r="W878" s="157"/>
      <c r="X878" s="157"/>
      <c r="Y878" s="157"/>
      <c r="Z878" s="157"/>
    </row>
    <row r="879" spans="1:26" ht="15.75" customHeight="1" x14ac:dyDescent="0.25">
      <c r="A879" s="157"/>
      <c r="B879" s="382"/>
      <c r="C879" s="157"/>
      <c r="D879" s="157"/>
      <c r="E879" s="157"/>
      <c r="F879" s="157"/>
      <c r="G879" s="157"/>
      <c r="H879" s="157"/>
      <c r="I879" s="157"/>
      <c r="J879" s="157"/>
      <c r="K879" s="157"/>
      <c r="L879" s="157"/>
      <c r="M879" s="157"/>
      <c r="N879" s="157"/>
      <c r="O879" s="157"/>
      <c r="P879" s="157"/>
      <c r="Q879" s="157"/>
      <c r="R879" s="157"/>
      <c r="S879" s="157"/>
      <c r="T879" s="157"/>
      <c r="U879" s="157"/>
      <c r="V879" s="157"/>
      <c r="W879" s="157"/>
      <c r="X879" s="157"/>
      <c r="Y879" s="157"/>
      <c r="Z879" s="157"/>
    </row>
    <row r="880" spans="1:26" ht="15.75" customHeight="1" x14ac:dyDescent="0.25">
      <c r="A880" s="157"/>
      <c r="B880" s="382"/>
      <c r="C880" s="157"/>
      <c r="D880" s="157"/>
      <c r="E880" s="157"/>
      <c r="F880" s="157"/>
      <c r="G880" s="157"/>
      <c r="H880" s="157"/>
      <c r="I880" s="157"/>
      <c r="J880" s="157"/>
      <c r="K880" s="157"/>
      <c r="L880" s="157"/>
      <c r="M880" s="157"/>
      <c r="N880" s="157"/>
      <c r="O880" s="157"/>
      <c r="P880" s="157"/>
      <c r="Q880" s="157"/>
      <c r="R880" s="157"/>
      <c r="S880" s="157"/>
      <c r="T880" s="157"/>
      <c r="U880" s="157"/>
      <c r="V880" s="157"/>
      <c r="W880" s="157"/>
      <c r="X880" s="157"/>
      <c r="Y880" s="157"/>
      <c r="Z880" s="157"/>
    </row>
    <row r="881" spans="1:26" ht="15.75" customHeight="1" x14ac:dyDescent="0.25">
      <c r="A881" s="157"/>
      <c r="B881" s="382"/>
      <c r="C881" s="157"/>
      <c r="D881" s="157"/>
      <c r="E881" s="157"/>
      <c r="F881" s="157"/>
      <c r="G881" s="157"/>
      <c r="H881" s="157"/>
      <c r="I881" s="157"/>
      <c r="J881" s="157"/>
      <c r="K881" s="157"/>
      <c r="L881" s="157"/>
      <c r="M881" s="157"/>
      <c r="N881" s="157"/>
      <c r="O881" s="157"/>
      <c r="P881" s="157"/>
      <c r="Q881" s="157"/>
      <c r="R881" s="157"/>
      <c r="S881" s="157"/>
      <c r="T881" s="157"/>
      <c r="U881" s="157"/>
      <c r="V881" s="157"/>
      <c r="W881" s="157"/>
      <c r="X881" s="157"/>
      <c r="Y881" s="157"/>
      <c r="Z881" s="157"/>
    </row>
    <row r="882" spans="1:26" ht="15.75" customHeight="1" x14ac:dyDescent="0.25">
      <c r="A882" s="157"/>
      <c r="B882" s="382"/>
      <c r="C882" s="157"/>
      <c r="D882" s="157"/>
      <c r="E882" s="157"/>
      <c r="F882" s="157"/>
      <c r="G882" s="157"/>
      <c r="H882" s="157"/>
      <c r="I882" s="157"/>
      <c r="J882" s="157"/>
      <c r="K882" s="157"/>
      <c r="L882" s="157"/>
      <c r="M882" s="157"/>
      <c r="N882" s="157"/>
      <c r="O882" s="157"/>
      <c r="P882" s="157"/>
      <c r="Q882" s="157"/>
      <c r="R882" s="157"/>
      <c r="S882" s="157"/>
      <c r="T882" s="157"/>
      <c r="U882" s="157"/>
      <c r="V882" s="157"/>
      <c r="W882" s="157"/>
      <c r="X882" s="157"/>
      <c r="Y882" s="157"/>
      <c r="Z882" s="157"/>
    </row>
    <row r="883" spans="1:26" ht="15.75" customHeight="1" x14ac:dyDescent="0.25">
      <c r="A883" s="157"/>
      <c r="B883" s="382"/>
      <c r="C883" s="157"/>
      <c r="D883" s="157"/>
      <c r="E883" s="157"/>
      <c r="F883" s="157"/>
      <c r="G883" s="157"/>
      <c r="H883" s="157"/>
      <c r="I883" s="157"/>
      <c r="J883" s="157"/>
      <c r="K883" s="157"/>
      <c r="L883" s="157"/>
      <c r="M883" s="157"/>
      <c r="N883" s="157"/>
      <c r="O883" s="157"/>
      <c r="P883" s="157"/>
      <c r="Q883" s="157"/>
      <c r="R883" s="157"/>
      <c r="S883" s="157"/>
      <c r="T883" s="157"/>
      <c r="U883" s="157"/>
      <c r="V883" s="157"/>
      <c r="W883" s="157"/>
      <c r="X883" s="157"/>
      <c r="Y883" s="157"/>
      <c r="Z883" s="157"/>
    </row>
    <row r="884" spans="1:26" ht="15.75" customHeight="1" x14ac:dyDescent="0.25">
      <c r="A884" s="157"/>
      <c r="B884" s="382"/>
      <c r="C884" s="157"/>
      <c r="D884" s="157"/>
      <c r="E884" s="157"/>
      <c r="F884" s="157"/>
      <c r="G884" s="157"/>
      <c r="H884" s="157"/>
      <c r="I884" s="157"/>
      <c r="J884" s="157"/>
      <c r="K884" s="157"/>
      <c r="L884" s="157"/>
      <c r="M884" s="157"/>
      <c r="N884" s="157"/>
      <c r="O884" s="157"/>
      <c r="P884" s="157"/>
      <c r="Q884" s="157"/>
      <c r="R884" s="157"/>
      <c r="S884" s="157"/>
      <c r="T884" s="157"/>
      <c r="U884" s="157"/>
      <c r="V884" s="157"/>
      <c r="W884" s="157"/>
      <c r="X884" s="157"/>
      <c r="Y884" s="157"/>
      <c r="Z884" s="157"/>
    </row>
    <row r="885" spans="1:26" ht="15.75" customHeight="1" x14ac:dyDescent="0.25">
      <c r="A885" s="157"/>
      <c r="B885" s="382"/>
      <c r="C885" s="157"/>
      <c r="D885" s="157"/>
      <c r="E885" s="157"/>
      <c r="F885" s="157"/>
      <c r="G885" s="157"/>
      <c r="H885" s="157"/>
      <c r="I885" s="157"/>
      <c r="J885" s="157"/>
      <c r="K885" s="157"/>
      <c r="L885" s="157"/>
      <c r="M885" s="157"/>
      <c r="N885" s="157"/>
      <c r="O885" s="157"/>
      <c r="P885" s="157"/>
      <c r="Q885" s="157"/>
      <c r="R885" s="157"/>
      <c r="S885" s="157"/>
      <c r="T885" s="157"/>
      <c r="U885" s="157"/>
      <c r="V885" s="157"/>
      <c r="W885" s="157"/>
      <c r="X885" s="157"/>
      <c r="Y885" s="157"/>
      <c r="Z885" s="157"/>
    </row>
    <row r="886" spans="1:26" ht="15.75" customHeight="1" x14ac:dyDescent="0.25">
      <c r="A886" s="157"/>
      <c r="B886" s="382"/>
      <c r="C886" s="157"/>
      <c r="D886" s="157"/>
      <c r="E886" s="157"/>
      <c r="F886" s="157"/>
      <c r="G886" s="157"/>
      <c r="H886" s="157"/>
      <c r="I886" s="157"/>
      <c r="J886" s="157"/>
      <c r="K886" s="157"/>
      <c r="L886" s="157"/>
      <c r="M886" s="157"/>
      <c r="N886" s="157"/>
      <c r="O886" s="157"/>
      <c r="P886" s="157"/>
      <c r="Q886" s="157"/>
      <c r="R886" s="157"/>
      <c r="S886" s="157"/>
      <c r="T886" s="157"/>
      <c r="U886" s="157"/>
      <c r="V886" s="157"/>
      <c r="W886" s="157"/>
      <c r="X886" s="157"/>
      <c r="Y886" s="157"/>
      <c r="Z886" s="157"/>
    </row>
    <row r="887" spans="1:26" ht="15.75" customHeight="1" x14ac:dyDescent="0.25">
      <c r="A887" s="157"/>
      <c r="B887" s="382"/>
      <c r="C887" s="157"/>
      <c r="D887" s="157"/>
      <c r="E887" s="157"/>
      <c r="F887" s="157"/>
      <c r="G887" s="157"/>
      <c r="H887" s="157"/>
      <c r="I887" s="157"/>
      <c r="J887" s="157"/>
      <c r="K887" s="157"/>
      <c r="L887" s="157"/>
      <c r="M887" s="157"/>
      <c r="N887" s="157"/>
      <c r="O887" s="157"/>
      <c r="P887" s="157"/>
      <c r="Q887" s="157"/>
      <c r="R887" s="157"/>
      <c r="S887" s="157"/>
      <c r="T887" s="157"/>
      <c r="U887" s="157"/>
      <c r="V887" s="157"/>
      <c r="W887" s="157"/>
      <c r="X887" s="157"/>
      <c r="Y887" s="157"/>
      <c r="Z887" s="157"/>
    </row>
    <row r="888" spans="1:26" ht="15.75" customHeight="1" x14ac:dyDescent="0.25">
      <c r="A888" s="157"/>
      <c r="B888" s="382"/>
      <c r="C888" s="157"/>
      <c r="D888" s="157"/>
      <c r="E888" s="157"/>
      <c r="F888" s="157"/>
      <c r="G888" s="157"/>
      <c r="H888" s="157"/>
      <c r="I888" s="157"/>
      <c r="J888" s="157"/>
      <c r="K888" s="157"/>
      <c r="L888" s="157"/>
      <c r="M888" s="157"/>
      <c r="N888" s="157"/>
      <c r="O888" s="157"/>
      <c r="P888" s="157"/>
      <c r="Q888" s="157"/>
      <c r="R888" s="157"/>
      <c r="S888" s="157"/>
      <c r="T888" s="157"/>
      <c r="U888" s="157"/>
      <c r="V888" s="157"/>
      <c r="W888" s="157"/>
      <c r="X888" s="157"/>
      <c r="Y888" s="157"/>
      <c r="Z888" s="157"/>
    </row>
    <row r="889" spans="1:26" ht="15.75" customHeight="1" x14ac:dyDescent="0.25">
      <c r="A889" s="157"/>
      <c r="B889" s="382"/>
      <c r="C889" s="157"/>
      <c r="D889" s="157"/>
      <c r="E889" s="157"/>
      <c r="F889" s="157"/>
      <c r="G889" s="157"/>
      <c r="H889" s="157"/>
      <c r="I889" s="157"/>
      <c r="J889" s="157"/>
      <c r="K889" s="157"/>
      <c r="L889" s="157"/>
      <c r="M889" s="157"/>
      <c r="N889" s="157"/>
      <c r="O889" s="157"/>
      <c r="P889" s="157"/>
      <c r="Q889" s="157"/>
      <c r="R889" s="157"/>
      <c r="S889" s="157"/>
      <c r="T889" s="157"/>
      <c r="U889" s="157"/>
      <c r="V889" s="157"/>
      <c r="W889" s="157"/>
      <c r="X889" s="157"/>
      <c r="Y889" s="157"/>
      <c r="Z889" s="157"/>
    </row>
    <row r="890" spans="1:26" ht="15.75" customHeight="1" x14ac:dyDescent="0.25">
      <c r="A890" s="157"/>
      <c r="B890" s="382"/>
      <c r="C890" s="157"/>
      <c r="D890" s="157"/>
      <c r="E890" s="157"/>
      <c r="F890" s="157"/>
      <c r="G890" s="157"/>
      <c r="H890" s="157"/>
      <c r="I890" s="157"/>
      <c r="J890" s="157"/>
      <c r="K890" s="157"/>
      <c r="L890" s="157"/>
      <c r="M890" s="157"/>
      <c r="N890" s="157"/>
      <c r="O890" s="157"/>
      <c r="P890" s="157"/>
      <c r="Q890" s="157"/>
      <c r="R890" s="157"/>
      <c r="S890" s="157"/>
      <c r="T890" s="157"/>
      <c r="U890" s="157"/>
      <c r="V890" s="157"/>
      <c r="W890" s="157"/>
      <c r="X890" s="157"/>
      <c r="Y890" s="157"/>
      <c r="Z890" s="157"/>
    </row>
    <row r="891" spans="1:26" ht="15.75" customHeight="1" x14ac:dyDescent="0.25">
      <c r="A891" s="157"/>
      <c r="B891" s="382"/>
      <c r="C891" s="157"/>
      <c r="D891" s="157"/>
      <c r="E891" s="157"/>
      <c r="F891" s="157"/>
      <c r="G891" s="157"/>
      <c r="H891" s="157"/>
      <c r="I891" s="157"/>
      <c r="J891" s="157"/>
      <c r="K891" s="157"/>
      <c r="L891" s="157"/>
      <c r="M891" s="157"/>
      <c r="N891" s="157"/>
      <c r="O891" s="157"/>
      <c r="P891" s="157"/>
      <c r="Q891" s="157"/>
      <c r="R891" s="157"/>
      <c r="S891" s="157"/>
      <c r="T891" s="157"/>
      <c r="U891" s="157"/>
      <c r="V891" s="157"/>
      <c r="W891" s="157"/>
      <c r="X891" s="157"/>
      <c r="Y891" s="157"/>
      <c r="Z891" s="157"/>
    </row>
    <row r="892" spans="1:26" ht="15.75" customHeight="1" x14ac:dyDescent="0.25">
      <c r="A892" s="157"/>
      <c r="B892" s="382"/>
      <c r="C892" s="157"/>
      <c r="D892" s="157"/>
      <c r="E892" s="157"/>
      <c r="F892" s="157"/>
      <c r="G892" s="157"/>
      <c r="H892" s="157"/>
      <c r="I892" s="157"/>
      <c r="J892" s="157"/>
      <c r="K892" s="157"/>
      <c r="L892" s="157"/>
      <c r="M892" s="157"/>
      <c r="N892" s="157"/>
      <c r="O892" s="157"/>
      <c r="P892" s="157"/>
      <c r="Q892" s="157"/>
      <c r="R892" s="157"/>
      <c r="S892" s="157"/>
      <c r="T892" s="157"/>
      <c r="U892" s="157"/>
      <c r="V892" s="157"/>
      <c r="W892" s="157"/>
      <c r="X892" s="157"/>
      <c r="Y892" s="157"/>
      <c r="Z892" s="157"/>
    </row>
    <row r="893" spans="1:26" ht="15.75" customHeight="1" x14ac:dyDescent="0.25">
      <c r="A893" s="157"/>
      <c r="B893" s="382"/>
      <c r="C893" s="157"/>
      <c r="D893" s="157"/>
      <c r="E893" s="157"/>
      <c r="F893" s="157"/>
      <c r="G893" s="157"/>
      <c r="H893" s="157"/>
      <c r="I893" s="157"/>
      <c r="J893" s="157"/>
      <c r="K893" s="157"/>
      <c r="L893" s="157"/>
      <c r="M893" s="157"/>
      <c r="N893" s="157"/>
      <c r="O893" s="157"/>
      <c r="P893" s="157"/>
      <c r="Q893" s="157"/>
      <c r="R893" s="157"/>
      <c r="S893" s="157"/>
      <c r="T893" s="157"/>
      <c r="U893" s="157"/>
      <c r="V893" s="157"/>
      <c r="W893" s="157"/>
      <c r="X893" s="157"/>
      <c r="Y893" s="157"/>
      <c r="Z893" s="157"/>
    </row>
    <row r="894" spans="1:26" ht="15.75" customHeight="1" x14ac:dyDescent="0.25">
      <c r="A894" s="157"/>
      <c r="B894" s="382"/>
      <c r="C894" s="157"/>
      <c r="D894" s="157"/>
      <c r="E894" s="157"/>
      <c r="F894" s="157"/>
      <c r="G894" s="157"/>
      <c r="H894" s="157"/>
      <c r="I894" s="157"/>
      <c r="J894" s="157"/>
      <c r="K894" s="157"/>
      <c r="L894" s="157"/>
      <c r="M894" s="157"/>
      <c r="N894" s="157"/>
      <c r="O894" s="157"/>
      <c r="P894" s="157"/>
      <c r="Q894" s="157"/>
      <c r="R894" s="157"/>
      <c r="S894" s="157"/>
      <c r="T894" s="157"/>
      <c r="U894" s="157"/>
      <c r="V894" s="157"/>
      <c r="W894" s="157"/>
      <c r="X894" s="157"/>
      <c r="Y894" s="157"/>
      <c r="Z894" s="157"/>
    </row>
    <row r="895" spans="1:26" ht="15.75" customHeight="1" x14ac:dyDescent="0.25">
      <c r="A895" s="157"/>
      <c r="B895" s="382"/>
      <c r="C895" s="157"/>
      <c r="D895" s="157"/>
      <c r="E895" s="157"/>
      <c r="F895" s="157"/>
      <c r="G895" s="157"/>
      <c r="H895" s="157"/>
      <c r="I895" s="157"/>
      <c r="J895" s="157"/>
      <c r="K895" s="157"/>
      <c r="L895" s="157"/>
      <c r="M895" s="157"/>
      <c r="N895" s="157"/>
      <c r="O895" s="157"/>
      <c r="P895" s="157"/>
      <c r="Q895" s="157"/>
      <c r="R895" s="157"/>
      <c r="S895" s="157"/>
      <c r="T895" s="157"/>
      <c r="U895" s="157"/>
      <c r="V895" s="157"/>
      <c r="W895" s="157"/>
      <c r="X895" s="157"/>
      <c r="Y895" s="157"/>
      <c r="Z895" s="157"/>
    </row>
    <row r="896" spans="1:26" ht="15.75" customHeight="1" x14ac:dyDescent="0.25">
      <c r="A896" s="157"/>
      <c r="B896" s="382"/>
      <c r="C896" s="157"/>
      <c r="D896" s="157"/>
      <c r="E896" s="157"/>
      <c r="F896" s="157"/>
      <c r="G896" s="157"/>
      <c r="H896" s="157"/>
      <c r="I896" s="157"/>
      <c r="J896" s="157"/>
      <c r="K896" s="157"/>
      <c r="L896" s="157"/>
      <c r="M896" s="157"/>
      <c r="N896" s="157"/>
      <c r="O896" s="157"/>
      <c r="P896" s="157"/>
      <c r="Q896" s="157"/>
      <c r="R896" s="157"/>
      <c r="S896" s="157"/>
      <c r="T896" s="157"/>
      <c r="U896" s="157"/>
      <c r="V896" s="157"/>
      <c r="W896" s="157"/>
      <c r="X896" s="157"/>
      <c r="Y896" s="157"/>
      <c r="Z896" s="157"/>
    </row>
    <row r="897" spans="1:26" ht="15.75" customHeight="1" x14ac:dyDescent="0.25">
      <c r="A897" s="157"/>
      <c r="B897" s="382"/>
      <c r="C897" s="157"/>
      <c r="D897" s="157"/>
      <c r="E897" s="157"/>
      <c r="F897" s="157"/>
      <c r="G897" s="157"/>
      <c r="H897" s="157"/>
      <c r="I897" s="157"/>
      <c r="J897" s="157"/>
      <c r="K897" s="157"/>
      <c r="L897" s="157"/>
      <c r="M897" s="157"/>
      <c r="N897" s="157"/>
      <c r="O897" s="157"/>
      <c r="P897" s="157"/>
      <c r="Q897" s="157"/>
      <c r="R897" s="157"/>
      <c r="S897" s="157"/>
      <c r="T897" s="157"/>
      <c r="U897" s="157"/>
      <c r="V897" s="157"/>
      <c r="W897" s="157"/>
      <c r="X897" s="157"/>
      <c r="Y897" s="157"/>
      <c r="Z897" s="157"/>
    </row>
    <row r="898" spans="1:26" ht="15.75" customHeight="1" x14ac:dyDescent="0.25">
      <c r="A898" s="157"/>
      <c r="B898" s="382"/>
      <c r="C898" s="157"/>
      <c r="D898" s="157"/>
      <c r="E898" s="157"/>
      <c r="F898" s="157"/>
      <c r="G898" s="157"/>
      <c r="H898" s="157"/>
      <c r="I898" s="157"/>
      <c r="J898" s="157"/>
      <c r="K898" s="157"/>
      <c r="L898" s="157"/>
      <c r="M898" s="157"/>
      <c r="N898" s="157"/>
      <c r="O898" s="157"/>
      <c r="P898" s="157"/>
      <c r="Q898" s="157"/>
      <c r="R898" s="157"/>
      <c r="S898" s="157"/>
      <c r="T898" s="157"/>
      <c r="U898" s="157"/>
      <c r="V898" s="157"/>
      <c r="W898" s="157"/>
      <c r="X898" s="157"/>
      <c r="Y898" s="157"/>
      <c r="Z898" s="157"/>
    </row>
    <row r="899" spans="1:26" ht="15.75" customHeight="1" x14ac:dyDescent="0.25">
      <c r="A899" s="157"/>
      <c r="B899" s="382"/>
      <c r="C899" s="157"/>
      <c r="D899" s="157"/>
      <c r="E899" s="157"/>
      <c r="F899" s="157"/>
      <c r="G899" s="157"/>
      <c r="H899" s="157"/>
      <c r="I899" s="157"/>
      <c r="J899" s="157"/>
      <c r="K899" s="157"/>
      <c r="L899" s="157"/>
      <c r="M899" s="157"/>
      <c r="N899" s="157"/>
      <c r="O899" s="157"/>
      <c r="P899" s="157"/>
      <c r="Q899" s="157"/>
      <c r="R899" s="157"/>
      <c r="S899" s="157"/>
      <c r="T899" s="157"/>
      <c r="U899" s="157"/>
      <c r="V899" s="157"/>
      <c r="W899" s="157"/>
      <c r="X899" s="157"/>
      <c r="Y899" s="157"/>
      <c r="Z899" s="157"/>
    </row>
    <row r="900" spans="1:26" ht="15.75" customHeight="1" x14ac:dyDescent="0.25">
      <c r="A900" s="157"/>
      <c r="B900" s="382"/>
      <c r="C900" s="157"/>
      <c r="D900" s="157"/>
      <c r="E900" s="157"/>
      <c r="F900" s="157"/>
      <c r="G900" s="157"/>
      <c r="H900" s="157"/>
      <c r="I900" s="157"/>
      <c r="J900" s="157"/>
      <c r="K900" s="157"/>
      <c r="L900" s="157"/>
      <c r="M900" s="157"/>
      <c r="N900" s="157"/>
      <c r="O900" s="157"/>
      <c r="P900" s="157"/>
      <c r="Q900" s="157"/>
      <c r="R900" s="157"/>
      <c r="S900" s="157"/>
      <c r="T900" s="157"/>
      <c r="U900" s="157"/>
      <c r="V900" s="157"/>
      <c r="W900" s="157"/>
      <c r="X900" s="157"/>
      <c r="Y900" s="157"/>
      <c r="Z900" s="157"/>
    </row>
    <row r="901" spans="1:26" ht="15.75" customHeight="1" x14ac:dyDescent="0.25">
      <c r="A901" s="157"/>
      <c r="B901" s="382"/>
      <c r="C901" s="157"/>
      <c r="D901" s="157"/>
      <c r="E901" s="157"/>
      <c r="F901" s="157"/>
      <c r="G901" s="157"/>
      <c r="H901" s="157"/>
      <c r="I901" s="157"/>
      <c r="J901" s="157"/>
      <c r="K901" s="157"/>
      <c r="L901" s="157"/>
      <c r="M901" s="157"/>
      <c r="N901" s="157"/>
      <c r="O901" s="157"/>
      <c r="P901" s="157"/>
      <c r="Q901" s="157"/>
      <c r="R901" s="157"/>
      <c r="S901" s="157"/>
      <c r="T901" s="157"/>
      <c r="U901" s="157"/>
      <c r="V901" s="157"/>
      <c r="W901" s="157"/>
      <c r="X901" s="157"/>
      <c r="Y901" s="157"/>
      <c r="Z901" s="157"/>
    </row>
    <row r="902" spans="1:26" ht="15.75" customHeight="1" x14ac:dyDescent="0.25">
      <c r="A902" s="157"/>
      <c r="B902" s="382"/>
      <c r="C902" s="157"/>
      <c r="D902" s="157"/>
      <c r="E902" s="157"/>
      <c r="F902" s="157"/>
      <c r="G902" s="157"/>
      <c r="H902" s="157"/>
      <c r="I902" s="157"/>
      <c r="J902" s="157"/>
      <c r="K902" s="157"/>
      <c r="L902" s="157"/>
      <c r="M902" s="157"/>
      <c r="N902" s="157"/>
      <c r="O902" s="157"/>
      <c r="P902" s="157"/>
      <c r="Q902" s="157"/>
      <c r="R902" s="157"/>
      <c r="S902" s="157"/>
      <c r="T902" s="157"/>
      <c r="U902" s="157"/>
      <c r="V902" s="157"/>
      <c r="W902" s="157"/>
      <c r="X902" s="157"/>
      <c r="Y902" s="157"/>
      <c r="Z902" s="157"/>
    </row>
    <row r="903" spans="1:26" ht="15.75" customHeight="1" x14ac:dyDescent="0.25">
      <c r="A903" s="157"/>
      <c r="B903" s="382"/>
      <c r="C903" s="157"/>
      <c r="D903" s="157"/>
      <c r="E903" s="157"/>
      <c r="F903" s="157"/>
      <c r="G903" s="157"/>
      <c r="H903" s="157"/>
      <c r="I903" s="157"/>
      <c r="J903" s="157"/>
      <c r="K903" s="157"/>
      <c r="L903" s="157"/>
      <c r="M903" s="157"/>
      <c r="N903" s="157"/>
      <c r="O903" s="157"/>
      <c r="P903" s="157"/>
      <c r="Q903" s="157"/>
      <c r="R903" s="157"/>
      <c r="S903" s="157"/>
      <c r="T903" s="157"/>
      <c r="U903" s="157"/>
      <c r="V903" s="157"/>
      <c r="W903" s="157"/>
      <c r="X903" s="157"/>
      <c r="Y903" s="157"/>
      <c r="Z903" s="157"/>
    </row>
    <row r="904" spans="1:26" ht="15.75" customHeight="1" x14ac:dyDescent="0.25">
      <c r="A904" s="157"/>
      <c r="B904" s="382"/>
      <c r="C904" s="157"/>
      <c r="D904" s="157"/>
      <c r="E904" s="157"/>
      <c r="F904" s="157"/>
      <c r="G904" s="157"/>
      <c r="H904" s="157"/>
      <c r="I904" s="157"/>
      <c r="J904" s="157"/>
      <c r="K904" s="157"/>
      <c r="L904" s="157"/>
      <c r="M904" s="157"/>
      <c r="N904" s="157"/>
      <c r="O904" s="157"/>
      <c r="P904" s="157"/>
      <c r="Q904" s="157"/>
      <c r="R904" s="157"/>
      <c r="S904" s="157"/>
      <c r="T904" s="157"/>
      <c r="U904" s="157"/>
      <c r="V904" s="157"/>
      <c r="W904" s="157"/>
      <c r="X904" s="157"/>
      <c r="Y904" s="157"/>
      <c r="Z904" s="157"/>
    </row>
    <row r="905" spans="1:26" ht="15.75" customHeight="1" x14ac:dyDescent="0.25">
      <c r="A905" s="157"/>
      <c r="B905" s="382"/>
      <c r="C905" s="157"/>
      <c r="D905" s="157"/>
      <c r="E905" s="157"/>
      <c r="F905" s="157"/>
      <c r="G905" s="157"/>
      <c r="H905" s="157"/>
      <c r="I905" s="157"/>
      <c r="J905" s="157"/>
      <c r="K905" s="157"/>
      <c r="L905" s="157"/>
      <c r="M905" s="157"/>
      <c r="N905" s="157"/>
      <c r="O905" s="157"/>
      <c r="P905" s="157"/>
      <c r="Q905" s="157"/>
      <c r="R905" s="157"/>
      <c r="S905" s="157"/>
      <c r="T905" s="157"/>
      <c r="U905" s="157"/>
      <c r="V905" s="157"/>
      <c r="W905" s="157"/>
      <c r="X905" s="157"/>
      <c r="Y905" s="157"/>
      <c r="Z905" s="157"/>
    </row>
    <row r="906" spans="1:26" ht="15.75" customHeight="1" x14ac:dyDescent="0.25">
      <c r="A906" s="157"/>
      <c r="B906" s="382"/>
      <c r="C906" s="157"/>
      <c r="D906" s="157"/>
      <c r="E906" s="157"/>
      <c r="F906" s="157"/>
      <c r="G906" s="157"/>
      <c r="H906" s="157"/>
      <c r="I906" s="157"/>
      <c r="J906" s="157"/>
      <c r="K906" s="157"/>
      <c r="L906" s="157"/>
      <c r="M906" s="157"/>
      <c r="N906" s="157"/>
      <c r="O906" s="157"/>
      <c r="P906" s="157"/>
      <c r="Q906" s="157"/>
      <c r="R906" s="157"/>
      <c r="S906" s="157"/>
      <c r="T906" s="157"/>
      <c r="U906" s="157"/>
      <c r="V906" s="157"/>
      <c r="W906" s="157"/>
      <c r="X906" s="157"/>
      <c r="Y906" s="157"/>
      <c r="Z906" s="157"/>
    </row>
    <row r="907" spans="1:26" ht="15.75" customHeight="1" x14ac:dyDescent="0.25">
      <c r="A907" s="157"/>
      <c r="B907" s="382"/>
      <c r="C907" s="157"/>
      <c r="D907" s="157"/>
      <c r="E907" s="157"/>
      <c r="F907" s="157"/>
      <c r="G907" s="157"/>
      <c r="H907" s="157"/>
      <c r="I907" s="157"/>
      <c r="J907" s="157"/>
      <c r="K907" s="157"/>
      <c r="L907" s="157"/>
      <c r="M907" s="157"/>
      <c r="N907" s="157"/>
      <c r="O907" s="157"/>
      <c r="P907" s="157"/>
      <c r="Q907" s="157"/>
      <c r="R907" s="157"/>
      <c r="S907" s="157"/>
      <c r="T907" s="157"/>
      <c r="U907" s="157"/>
      <c r="V907" s="157"/>
      <c r="W907" s="157"/>
      <c r="X907" s="157"/>
      <c r="Y907" s="157"/>
      <c r="Z907" s="157"/>
    </row>
    <row r="908" spans="1:26" ht="15.75" customHeight="1" x14ac:dyDescent="0.25">
      <c r="A908" s="157"/>
      <c r="B908" s="382"/>
      <c r="C908" s="157"/>
      <c r="D908" s="157"/>
      <c r="E908" s="157"/>
      <c r="F908" s="157"/>
      <c r="G908" s="157"/>
      <c r="H908" s="157"/>
      <c r="I908" s="157"/>
      <c r="J908" s="157"/>
      <c r="K908" s="157"/>
      <c r="L908" s="157"/>
      <c r="M908" s="157"/>
      <c r="N908" s="157"/>
      <c r="O908" s="157"/>
      <c r="P908" s="157"/>
      <c r="Q908" s="157"/>
      <c r="R908" s="157"/>
      <c r="S908" s="157"/>
      <c r="T908" s="157"/>
      <c r="U908" s="157"/>
      <c r="V908" s="157"/>
      <c r="W908" s="157"/>
      <c r="X908" s="157"/>
      <c r="Y908" s="157"/>
      <c r="Z908" s="157"/>
    </row>
    <row r="909" spans="1:26" ht="15.75" customHeight="1" x14ac:dyDescent="0.25">
      <c r="A909" s="157"/>
      <c r="B909" s="382"/>
      <c r="C909" s="157"/>
      <c r="D909" s="157"/>
      <c r="E909" s="157"/>
      <c r="F909" s="157"/>
      <c r="G909" s="157"/>
      <c r="H909" s="157"/>
      <c r="I909" s="157"/>
      <c r="J909" s="157"/>
      <c r="K909" s="157"/>
      <c r="L909" s="157"/>
      <c r="M909" s="157"/>
      <c r="N909" s="157"/>
      <c r="O909" s="157"/>
      <c r="P909" s="157"/>
      <c r="Q909" s="157"/>
      <c r="R909" s="157"/>
      <c r="S909" s="157"/>
      <c r="T909" s="157"/>
      <c r="U909" s="157"/>
      <c r="V909" s="157"/>
      <c r="W909" s="157"/>
      <c r="X909" s="157"/>
      <c r="Y909" s="157"/>
      <c r="Z909" s="157"/>
    </row>
    <row r="910" spans="1:26" ht="15.75" customHeight="1" x14ac:dyDescent="0.25">
      <c r="A910" s="157"/>
      <c r="B910" s="382"/>
      <c r="C910" s="157"/>
      <c r="D910" s="157"/>
      <c r="E910" s="157"/>
      <c r="F910" s="157"/>
      <c r="G910" s="157"/>
      <c r="H910" s="157"/>
      <c r="I910" s="157"/>
      <c r="J910" s="157"/>
      <c r="K910" s="157"/>
      <c r="L910" s="157"/>
      <c r="M910" s="157"/>
      <c r="N910" s="157"/>
      <c r="O910" s="157"/>
      <c r="P910" s="157"/>
      <c r="Q910" s="157"/>
      <c r="R910" s="157"/>
      <c r="S910" s="157"/>
      <c r="T910" s="157"/>
      <c r="U910" s="157"/>
      <c r="V910" s="157"/>
      <c r="W910" s="157"/>
      <c r="X910" s="157"/>
      <c r="Y910" s="157"/>
      <c r="Z910" s="157"/>
    </row>
    <row r="911" spans="1:26" ht="15.75" customHeight="1" x14ac:dyDescent="0.25">
      <c r="A911" s="157"/>
      <c r="B911" s="382"/>
      <c r="C911" s="157"/>
      <c r="D911" s="157"/>
      <c r="E911" s="157"/>
      <c r="F911" s="157"/>
      <c r="G911" s="157"/>
      <c r="H911" s="157"/>
      <c r="I911" s="157"/>
      <c r="J911" s="157"/>
      <c r="K911" s="157"/>
      <c r="L911" s="157"/>
      <c r="M911" s="157"/>
      <c r="N911" s="157"/>
      <c r="O911" s="157"/>
      <c r="P911" s="157"/>
      <c r="Q911" s="157"/>
      <c r="R911" s="157"/>
      <c r="S911" s="157"/>
      <c r="T911" s="157"/>
      <c r="U911" s="157"/>
      <c r="V911" s="157"/>
      <c r="W911" s="157"/>
      <c r="X911" s="157"/>
      <c r="Y911" s="157"/>
      <c r="Z911" s="157"/>
    </row>
    <row r="912" spans="1:26" ht="15.75" customHeight="1" x14ac:dyDescent="0.25">
      <c r="A912" s="157"/>
      <c r="B912" s="382"/>
      <c r="C912" s="157"/>
      <c r="D912" s="157"/>
      <c r="E912" s="157"/>
      <c r="F912" s="157"/>
      <c r="G912" s="157"/>
      <c r="H912" s="157"/>
      <c r="I912" s="157"/>
      <c r="J912" s="157"/>
      <c r="K912" s="157"/>
      <c r="L912" s="157"/>
      <c r="M912" s="157"/>
      <c r="N912" s="157"/>
      <c r="O912" s="157"/>
      <c r="P912" s="157"/>
      <c r="Q912" s="157"/>
      <c r="R912" s="157"/>
      <c r="S912" s="157"/>
      <c r="T912" s="157"/>
      <c r="U912" s="157"/>
      <c r="V912" s="157"/>
      <c r="W912" s="157"/>
      <c r="X912" s="157"/>
      <c r="Y912" s="157"/>
      <c r="Z912" s="157"/>
    </row>
    <row r="913" spans="1:26" ht="15.75" customHeight="1" x14ac:dyDescent="0.25">
      <c r="A913" s="157"/>
      <c r="B913" s="382"/>
      <c r="C913" s="157"/>
      <c r="D913" s="157"/>
      <c r="E913" s="157"/>
      <c r="F913" s="157"/>
      <c r="G913" s="157"/>
      <c r="H913" s="157"/>
      <c r="I913" s="157"/>
      <c r="J913" s="157"/>
      <c r="K913" s="157"/>
      <c r="L913" s="157"/>
      <c r="M913" s="157"/>
      <c r="N913" s="157"/>
      <c r="O913" s="157"/>
      <c r="P913" s="157"/>
      <c r="Q913" s="157"/>
      <c r="R913" s="157"/>
      <c r="S913" s="157"/>
      <c r="T913" s="157"/>
      <c r="U913" s="157"/>
      <c r="V913" s="157"/>
      <c r="W913" s="157"/>
      <c r="X913" s="157"/>
      <c r="Y913" s="157"/>
      <c r="Z913" s="157"/>
    </row>
    <row r="914" spans="1:26" ht="15.75" customHeight="1" x14ac:dyDescent="0.25">
      <c r="A914" s="157"/>
      <c r="B914" s="382"/>
      <c r="C914" s="157"/>
      <c r="D914" s="157"/>
      <c r="E914" s="157"/>
      <c r="F914" s="157"/>
      <c r="G914" s="157"/>
      <c r="H914" s="157"/>
      <c r="I914" s="157"/>
      <c r="J914" s="157"/>
      <c r="K914" s="157"/>
      <c r="L914" s="157"/>
      <c r="M914" s="157"/>
      <c r="N914" s="157"/>
      <c r="O914" s="157"/>
      <c r="P914" s="157"/>
      <c r="Q914" s="157"/>
      <c r="R914" s="157"/>
      <c r="S914" s="157"/>
      <c r="T914" s="157"/>
      <c r="U914" s="157"/>
      <c r="V914" s="157"/>
      <c r="W914" s="157"/>
      <c r="X914" s="157"/>
      <c r="Y914" s="157"/>
      <c r="Z914" s="157"/>
    </row>
    <row r="915" spans="1:26" ht="15.75" customHeight="1" x14ac:dyDescent="0.25">
      <c r="A915" s="157"/>
      <c r="B915" s="382"/>
      <c r="C915" s="157"/>
      <c r="D915" s="157"/>
      <c r="E915" s="157"/>
      <c r="F915" s="157"/>
      <c r="G915" s="157"/>
      <c r="H915" s="157"/>
      <c r="I915" s="157"/>
      <c r="J915" s="157"/>
      <c r="K915" s="157"/>
      <c r="L915" s="157"/>
      <c r="M915" s="157"/>
      <c r="N915" s="157"/>
      <c r="O915" s="157"/>
      <c r="P915" s="157"/>
      <c r="Q915" s="157"/>
      <c r="R915" s="157"/>
      <c r="S915" s="157"/>
      <c r="T915" s="157"/>
      <c r="U915" s="157"/>
      <c r="V915" s="157"/>
      <c r="W915" s="157"/>
      <c r="X915" s="157"/>
      <c r="Y915" s="157"/>
      <c r="Z915" s="157"/>
    </row>
    <row r="916" spans="1:26" ht="15.75" customHeight="1" x14ac:dyDescent="0.25">
      <c r="A916" s="157"/>
      <c r="B916" s="382"/>
      <c r="C916" s="157"/>
      <c r="D916" s="157"/>
      <c r="E916" s="157"/>
      <c r="F916" s="157"/>
      <c r="G916" s="157"/>
      <c r="H916" s="157"/>
      <c r="I916" s="157"/>
      <c r="J916" s="157"/>
      <c r="K916" s="157"/>
      <c r="L916" s="157"/>
      <c r="M916" s="157"/>
      <c r="N916" s="157"/>
      <c r="O916" s="157"/>
      <c r="P916" s="157"/>
      <c r="Q916" s="157"/>
      <c r="R916" s="157"/>
      <c r="S916" s="157"/>
      <c r="T916" s="157"/>
      <c r="U916" s="157"/>
      <c r="V916" s="157"/>
      <c r="W916" s="157"/>
      <c r="X916" s="157"/>
      <c r="Y916" s="157"/>
      <c r="Z916" s="157"/>
    </row>
    <row r="917" spans="1:26" ht="15.75" customHeight="1" x14ac:dyDescent="0.25">
      <c r="A917" s="157"/>
      <c r="B917" s="382"/>
      <c r="C917" s="157"/>
      <c r="D917" s="157"/>
      <c r="E917" s="157"/>
      <c r="F917" s="157"/>
      <c r="G917" s="157"/>
      <c r="H917" s="157"/>
      <c r="I917" s="157"/>
      <c r="J917" s="157"/>
      <c r="K917" s="157"/>
      <c r="L917" s="157"/>
      <c r="M917" s="157"/>
      <c r="N917" s="157"/>
      <c r="O917" s="157"/>
      <c r="P917" s="157"/>
      <c r="Q917" s="157"/>
      <c r="R917" s="157"/>
      <c r="S917" s="157"/>
      <c r="T917" s="157"/>
      <c r="U917" s="157"/>
      <c r="V917" s="157"/>
      <c r="W917" s="157"/>
      <c r="X917" s="157"/>
      <c r="Y917" s="157"/>
      <c r="Z917" s="157"/>
    </row>
    <row r="918" spans="1:26" ht="15.75" customHeight="1" x14ac:dyDescent="0.25">
      <c r="A918" s="157"/>
      <c r="B918" s="382"/>
      <c r="C918" s="157"/>
      <c r="D918" s="157"/>
      <c r="E918" s="157"/>
      <c r="F918" s="157"/>
      <c r="G918" s="157"/>
      <c r="H918" s="157"/>
      <c r="I918" s="157"/>
      <c r="J918" s="157"/>
      <c r="K918" s="157"/>
      <c r="L918" s="157"/>
      <c r="M918" s="157"/>
      <c r="N918" s="157"/>
      <c r="O918" s="157"/>
      <c r="P918" s="157"/>
      <c r="Q918" s="157"/>
      <c r="R918" s="157"/>
      <c r="S918" s="157"/>
      <c r="T918" s="157"/>
      <c r="U918" s="157"/>
      <c r="V918" s="157"/>
      <c r="W918" s="157"/>
      <c r="X918" s="157"/>
      <c r="Y918" s="157"/>
      <c r="Z918" s="157"/>
    </row>
    <row r="919" spans="1:26" ht="15.75" customHeight="1" x14ac:dyDescent="0.25">
      <c r="A919" s="157"/>
      <c r="B919" s="382"/>
      <c r="C919" s="157"/>
      <c r="D919" s="157"/>
      <c r="E919" s="157"/>
      <c r="F919" s="157"/>
      <c r="G919" s="157"/>
      <c r="H919" s="157"/>
      <c r="I919" s="157"/>
      <c r="J919" s="157"/>
      <c r="K919" s="157"/>
      <c r="L919" s="157"/>
      <c r="M919" s="157"/>
      <c r="N919" s="157"/>
      <c r="O919" s="157"/>
      <c r="P919" s="157"/>
      <c r="Q919" s="157"/>
      <c r="R919" s="157"/>
      <c r="S919" s="157"/>
      <c r="T919" s="157"/>
      <c r="U919" s="157"/>
      <c r="V919" s="157"/>
      <c r="W919" s="157"/>
      <c r="X919" s="157"/>
      <c r="Y919" s="157"/>
      <c r="Z919" s="157"/>
    </row>
    <row r="920" spans="1:26" ht="15.75" customHeight="1" x14ac:dyDescent="0.25">
      <c r="A920" s="157"/>
      <c r="B920" s="382"/>
      <c r="C920" s="157"/>
      <c r="D920" s="157"/>
      <c r="E920" s="157"/>
      <c r="F920" s="157"/>
      <c r="G920" s="157"/>
      <c r="H920" s="157"/>
      <c r="I920" s="157"/>
      <c r="J920" s="157"/>
      <c r="K920" s="157"/>
      <c r="L920" s="157"/>
      <c r="M920" s="157"/>
      <c r="N920" s="157"/>
      <c r="O920" s="157"/>
      <c r="P920" s="157"/>
      <c r="Q920" s="157"/>
      <c r="R920" s="157"/>
      <c r="S920" s="157"/>
      <c r="T920" s="157"/>
      <c r="U920" s="157"/>
      <c r="V920" s="157"/>
      <c r="W920" s="157"/>
      <c r="X920" s="157"/>
      <c r="Y920" s="157"/>
      <c r="Z920" s="157"/>
    </row>
    <row r="921" spans="1:26" ht="15.75" customHeight="1" x14ac:dyDescent="0.25">
      <c r="A921" s="157"/>
      <c r="B921" s="382"/>
      <c r="C921" s="157"/>
      <c r="D921" s="157"/>
      <c r="E921" s="157"/>
      <c r="F921" s="157"/>
      <c r="G921" s="157"/>
      <c r="H921" s="157"/>
      <c r="I921" s="157"/>
      <c r="J921" s="157"/>
      <c r="K921" s="157"/>
      <c r="L921" s="157"/>
      <c r="M921" s="157"/>
      <c r="N921" s="157"/>
      <c r="O921" s="157"/>
      <c r="P921" s="157"/>
      <c r="Q921" s="157"/>
      <c r="R921" s="157"/>
      <c r="S921" s="157"/>
      <c r="T921" s="157"/>
      <c r="U921" s="157"/>
      <c r="V921" s="157"/>
      <c r="W921" s="157"/>
      <c r="X921" s="157"/>
      <c r="Y921" s="157"/>
      <c r="Z921" s="157"/>
    </row>
    <row r="922" spans="1:26" ht="15.75" customHeight="1" x14ac:dyDescent="0.25">
      <c r="A922" s="157"/>
      <c r="B922" s="382"/>
      <c r="C922" s="157"/>
      <c r="D922" s="157"/>
      <c r="E922" s="157"/>
      <c r="F922" s="157"/>
      <c r="G922" s="157"/>
      <c r="H922" s="157"/>
      <c r="I922" s="157"/>
      <c r="J922" s="157"/>
      <c r="K922" s="157"/>
      <c r="L922" s="157"/>
      <c r="M922" s="157"/>
      <c r="N922" s="157"/>
      <c r="O922" s="157"/>
      <c r="P922" s="157"/>
      <c r="Q922" s="157"/>
      <c r="R922" s="157"/>
      <c r="S922" s="157"/>
      <c r="T922" s="157"/>
      <c r="U922" s="157"/>
      <c r="V922" s="157"/>
      <c r="W922" s="157"/>
      <c r="X922" s="157"/>
      <c r="Y922" s="157"/>
      <c r="Z922" s="157"/>
    </row>
    <row r="923" spans="1:26" ht="15.75" customHeight="1" x14ac:dyDescent="0.25">
      <c r="A923" s="157"/>
      <c r="B923" s="382"/>
      <c r="C923" s="157"/>
      <c r="D923" s="157"/>
      <c r="E923" s="157"/>
      <c r="F923" s="157"/>
      <c r="G923" s="157"/>
      <c r="H923" s="157"/>
      <c r="I923" s="157"/>
      <c r="J923" s="157"/>
      <c r="K923" s="157"/>
      <c r="L923" s="157"/>
      <c r="M923" s="157"/>
      <c r="N923" s="157"/>
      <c r="O923" s="157"/>
      <c r="P923" s="157"/>
      <c r="Q923" s="157"/>
      <c r="R923" s="157"/>
      <c r="S923" s="157"/>
      <c r="T923" s="157"/>
      <c r="U923" s="157"/>
      <c r="V923" s="157"/>
      <c r="W923" s="157"/>
      <c r="X923" s="157"/>
      <c r="Y923" s="157"/>
      <c r="Z923" s="157"/>
    </row>
    <row r="924" spans="1:26" ht="15.75" customHeight="1" x14ac:dyDescent="0.25">
      <c r="A924" s="157"/>
      <c r="B924" s="382"/>
      <c r="C924" s="157"/>
      <c r="D924" s="157"/>
      <c r="E924" s="157"/>
      <c r="F924" s="157"/>
      <c r="G924" s="157"/>
      <c r="H924" s="157"/>
      <c r="I924" s="157"/>
      <c r="J924" s="157"/>
      <c r="K924" s="157"/>
      <c r="L924" s="157"/>
      <c r="M924" s="157"/>
      <c r="N924" s="157"/>
      <c r="O924" s="157"/>
      <c r="P924" s="157"/>
      <c r="Q924" s="157"/>
      <c r="R924" s="157"/>
      <c r="S924" s="157"/>
      <c r="T924" s="157"/>
      <c r="U924" s="157"/>
      <c r="V924" s="157"/>
      <c r="W924" s="157"/>
      <c r="X924" s="157"/>
      <c r="Y924" s="157"/>
      <c r="Z924" s="157"/>
    </row>
    <row r="925" spans="1:26" ht="15.75" customHeight="1" x14ac:dyDescent="0.25">
      <c r="A925" s="157"/>
      <c r="B925" s="382"/>
      <c r="C925" s="157"/>
      <c r="D925" s="157"/>
      <c r="E925" s="157"/>
      <c r="F925" s="157"/>
      <c r="G925" s="157"/>
      <c r="H925" s="157"/>
      <c r="I925" s="157"/>
      <c r="J925" s="157"/>
      <c r="K925" s="157"/>
      <c r="L925" s="157"/>
      <c r="M925" s="157"/>
      <c r="N925" s="157"/>
      <c r="O925" s="157"/>
      <c r="P925" s="157"/>
      <c r="Q925" s="157"/>
      <c r="R925" s="157"/>
      <c r="S925" s="157"/>
      <c r="T925" s="157"/>
      <c r="U925" s="157"/>
      <c r="V925" s="157"/>
      <c r="W925" s="157"/>
      <c r="X925" s="157"/>
      <c r="Y925" s="157"/>
      <c r="Z925" s="157"/>
    </row>
    <row r="926" spans="1:26" ht="15.75" customHeight="1" x14ac:dyDescent="0.25">
      <c r="A926" s="157"/>
      <c r="B926" s="382"/>
      <c r="C926" s="157"/>
      <c r="D926" s="157"/>
      <c r="E926" s="157"/>
      <c r="F926" s="157"/>
      <c r="G926" s="157"/>
      <c r="H926" s="157"/>
      <c r="I926" s="157"/>
      <c r="J926" s="157"/>
      <c r="K926" s="157"/>
      <c r="L926" s="157"/>
      <c r="M926" s="157"/>
      <c r="N926" s="157"/>
      <c r="O926" s="157"/>
      <c r="P926" s="157"/>
      <c r="Q926" s="157"/>
      <c r="R926" s="157"/>
      <c r="S926" s="157"/>
      <c r="T926" s="157"/>
      <c r="U926" s="157"/>
      <c r="V926" s="157"/>
      <c r="W926" s="157"/>
      <c r="X926" s="157"/>
      <c r="Y926" s="157"/>
      <c r="Z926" s="157"/>
    </row>
    <row r="927" spans="1:26" ht="15.75" customHeight="1" x14ac:dyDescent="0.25">
      <c r="A927" s="157"/>
      <c r="B927" s="382"/>
      <c r="C927" s="157"/>
      <c r="D927" s="157"/>
      <c r="E927" s="157"/>
      <c r="F927" s="157"/>
      <c r="G927" s="157"/>
      <c r="H927" s="157"/>
      <c r="I927" s="157"/>
      <c r="J927" s="157"/>
      <c r="K927" s="157"/>
      <c r="L927" s="157"/>
      <c r="M927" s="157"/>
      <c r="N927" s="157"/>
      <c r="O927" s="157"/>
      <c r="P927" s="157"/>
      <c r="Q927" s="157"/>
      <c r="R927" s="157"/>
      <c r="S927" s="157"/>
      <c r="T927" s="157"/>
      <c r="U927" s="157"/>
      <c r="V927" s="157"/>
      <c r="W927" s="157"/>
      <c r="X927" s="157"/>
      <c r="Y927" s="157"/>
      <c r="Z927" s="157"/>
    </row>
    <row r="928" spans="1:26" ht="15.75" customHeight="1" x14ac:dyDescent="0.25">
      <c r="A928" s="157"/>
      <c r="B928" s="382"/>
      <c r="C928" s="157"/>
      <c r="D928" s="157"/>
      <c r="E928" s="157"/>
      <c r="F928" s="157"/>
      <c r="G928" s="157"/>
      <c r="H928" s="157"/>
      <c r="I928" s="157"/>
      <c r="J928" s="157"/>
      <c r="K928" s="157"/>
      <c r="L928" s="157"/>
      <c r="M928" s="157"/>
      <c r="N928" s="157"/>
      <c r="O928" s="157"/>
      <c r="P928" s="157"/>
      <c r="Q928" s="157"/>
      <c r="R928" s="157"/>
      <c r="S928" s="157"/>
      <c r="T928" s="157"/>
      <c r="U928" s="157"/>
      <c r="V928" s="157"/>
      <c r="W928" s="157"/>
      <c r="X928" s="157"/>
      <c r="Y928" s="157"/>
      <c r="Z928" s="157"/>
    </row>
    <row r="929" spans="1:26" ht="15.75" customHeight="1" x14ac:dyDescent="0.25">
      <c r="A929" s="157"/>
      <c r="B929" s="382"/>
      <c r="C929" s="157"/>
      <c r="D929" s="157"/>
      <c r="E929" s="157"/>
      <c r="F929" s="157"/>
      <c r="G929" s="157"/>
      <c r="H929" s="157"/>
      <c r="I929" s="157"/>
      <c r="J929" s="157"/>
      <c r="K929" s="157"/>
      <c r="L929" s="157"/>
      <c r="M929" s="157"/>
      <c r="N929" s="157"/>
      <c r="O929" s="157"/>
      <c r="P929" s="157"/>
      <c r="Q929" s="157"/>
      <c r="R929" s="157"/>
      <c r="S929" s="157"/>
      <c r="T929" s="157"/>
      <c r="U929" s="157"/>
      <c r="V929" s="157"/>
      <c r="W929" s="157"/>
      <c r="X929" s="157"/>
      <c r="Y929" s="157"/>
      <c r="Z929" s="157"/>
    </row>
    <row r="930" spans="1:26" ht="15.75" customHeight="1" x14ac:dyDescent="0.25">
      <c r="A930" s="157"/>
      <c r="B930" s="382"/>
      <c r="C930" s="157"/>
      <c r="D930" s="157"/>
      <c r="E930" s="157"/>
      <c r="F930" s="157"/>
      <c r="G930" s="157"/>
      <c r="H930" s="157"/>
      <c r="I930" s="157"/>
      <c r="J930" s="157"/>
      <c r="K930" s="157"/>
      <c r="L930" s="157"/>
      <c r="M930" s="157"/>
      <c r="N930" s="157"/>
      <c r="O930" s="157"/>
      <c r="P930" s="157"/>
      <c r="Q930" s="157"/>
      <c r="R930" s="157"/>
      <c r="S930" s="157"/>
      <c r="T930" s="157"/>
      <c r="U930" s="157"/>
      <c r="V930" s="157"/>
      <c r="W930" s="157"/>
      <c r="X930" s="157"/>
      <c r="Y930" s="157"/>
      <c r="Z930" s="157"/>
    </row>
    <row r="931" spans="1:26" ht="15.75" customHeight="1" x14ac:dyDescent="0.25">
      <c r="A931" s="157"/>
      <c r="B931" s="382"/>
      <c r="C931" s="157"/>
      <c r="D931" s="157"/>
      <c r="E931" s="157"/>
      <c r="F931" s="157"/>
      <c r="G931" s="157"/>
      <c r="H931" s="157"/>
      <c r="I931" s="157"/>
      <c r="J931" s="157"/>
      <c r="K931" s="157"/>
      <c r="L931" s="157"/>
      <c r="M931" s="157"/>
      <c r="N931" s="157"/>
      <c r="O931" s="157"/>
      <c r="P931" s="157"/>
      <c r="Q931" s="157"/>
      <c r="R931" s="157"/>
      <c r="S931" s="157"/>
      <c r="T931" s="157"/>
      <c r="U931" s="157"/>
      <c r="V931" s="157"/>
      <c r="W931" s="157"/>
      <c r="X931" s="157"/>
      <c r="Y931" s="157"/>
      <c r="Z931" s="157"/>
    </row>
    <row r="932" spans="1:26" ht="15.75" customHeight="1" x14ac:dyDescent="0.25">
      <c r="A932" s="157"/>
      <c r="B932" s="382"/>
      <c r="C932" s="157"/>
      <c r="D932" s="157"/>
      <c r="E932" s="157"/>
      <c r="F932" s="157"/>
      <c r="G932" s="157"/>
      <c r="H932" s="157"/>
      <c r="I932" s="157"/>
      <c r="J932" s="157"/>
      <c r="K932" s="157"/>
      <c r="L932" s="157"/>
      <c r="M932" s="157"/>
      <c r="N932" s="157"/>
      <c r="O932" s="157"/>
      <c r="P932" s="157"/>
      <c r="Q932" s="157"/>
      <c r="R932" s="157"/>
      <c r="S932" s="157"/>
      <c r="T932" s="157"/>
      <c r="U932" s="157"/>
      <c r="V932" s="157"/>
      <c r="W932" s="157"/>
      <c r="X932" s="157"/>
      <c r="Y932" s="157"/>
      <c r="Z932" s="157"/>
    </row>
    <row r="933" spans="1:26" ht="15.75" customHeight="1" x14ac:dyDescent="0.25">
      <c r="A933" s="157"/>
      <c r="B933" s="382"/>
      <c r="C933" s="157"/>
      <c r="D933" s="157"/>
      <c r="E933" s="157"/>
      <c r="F933" s="157"/>
      <c r="G933" s="157"/>
      <c r="H933" s="157"/>
      <c r="I933" s="157"/>
      <c r="J933" s="157"/>
      <c r="K933" s="157"/>
      <c r="L933" s="157"/>
      <c r="M933" s="157"/>
      <c r="N933" s="157"/>
      <c r="O933" s="157"/>
      <c r="P933" s="157"/>
      <c r="Q933" s="157"/>
      <c r="R933" s="157"/>
      <c r="S933" s="157"/>
      <c r="T933" s="157"/>
      <c r="U933" s="157"/>
      <c r="V933" s="157"/>
      <c r="W933" s="157"/>
      <c r="X933" s="157"/>
      <c r="Y933" s="157"/>
      <c r="Z933" s="157"/>
    </row>
    <row r="934" spans="1:26" ht="15.75" customHeight="1" x14ac:dyDescent="0.25">
      <c r="A934" s="157"/>
      <c r="B934" s="382"/>
      <c r="C934" s="157"/>
      <c r="D934" s="157"/>
      <c r="E934" s="157"/>
      <c r="F934" s="157"/>
      <c r="G934" s="157"/>
      <c r="H934" s="157"/>
      <c r="I934" s="157"/>
      <c r="J934" s="157"/>
      <c r="K934" s="157"/>
      <c r="L934" s="157"/>
      <c r="M934" s="157"/>
      <c r="N934" s="157"/>
      <c r="O934" s="157"/>
      <c r="P934" s="157"/>
      <c r="Q934" s="157"/>
      <c r="R934" s="157"/>
      <c r="S934" s="157"/>
      <c r="T934" s="157"/>
      <c r="U934" s="157"/>
      <c r="V934" s="157"/>
      <c r="W934" s="157"/>
      <c r="X934" s="157"/>
      <c r="Y934" s="157"/>
      <c r="Z934" s="157"/>
    </row>
    <row r="935" spans="1:26" ht="15.75" customHeight="1" x14ac:dyDescent="0.25">
      <c r="A935" s="157"/>
      <c r="B935" s="382"/>
      <c r="C935" s="157"/>
      <c r="D935" s="157"/>
      <c r="E935" s="157"/>
      <c r="F935" s="157"/>
      <c r="G935" s="157"/>
      <c r="H935" s="157"/>
      <c r="I935" s="157"/>
      <c r="J935" s="157"/>
      <c r="K935" s="157"/>
      <c r="L935" s="157"/>
      <c r="M935" s="157"/>
      <c r="N935" s="157"/>
      <c r="O935" s="157"/>
      <c r="P935" s="157"/>
      <c r="Q935" s="157"/>
      <c r="R935" s="157"/>
      <c r="S935" s="157"/>
      <c r="T935" s="157"/>
      <c r="U935" s="157"/>
      <c r="V935" s="157"/>
      <c r="W935" s="157"/>
      <c r="X935" s="157"/>
      <c r="Y935" s="157"/>
      <c r="Z935" s="157"/>
    </row>
    <row r="936" spans="1:26" ht="15.75" customHeight="1" x14ac:dyDescent="0.25">
      <c r="A936" s="157"/>
      <c r="B936" s="382"/>
      <c r="C936" s="157"/>
      <c r="D936" s="157"/>
      <c r="E936" s="157"/>
      <c r="F936" s="157"/>
      <c r="G936" s="157"/>
      <c r="H936" s="157"/>
      <c r="I936" s="157"/>
      <c r="J936" s="157"/>
      <c r="K936" s="157"/>
      <c r="L936" s="157"/>
      <c r="M936" s="157"/>
      <c r="N936" s="157"/>
      <c r="O936" s="157"/>
      <c r="P936" s="157"/>
      <c r="Q936" s="157"/>
      <c r="R936" s="157"/>
      <c r="S936" s="157"/>
      <c r="T936" s="157"/>
      <c r="U936" s="157"/>
      <c r="V936" s="157"/>
      <c r="W936" s="157"/>
      <c r="X936" s="157"/>
      <c r="Y936" s="157"/>
      <c r="Z936" s="157"/>
    </row>
    <row r="937" spans="1:26" ht="15.75" customHeight="1" x14ac:dyDescent="0.25">
      <c r="A937" s="157"/>
      <c r="B937" s="382"/>
      <c r="C937" s="157"/>
      <c r="D937" s="157"/>
      <c r="E937" s="157"/>
      <c r="F937" s="157"/>
      <c r="G937" s="157"/>
      <c r="H937" s="157"/>
      <c r="I937" s="157"/>
      <c r="J937" s="157"/>
      <c r="K937" s="157"/>
      <c r="L937" s="157"/>
      <c r="M937" s="157"/>
      <c r="N937" s="157"/>
      <c r="O937" s="157"/>
      <c r="P937" s="157"/>
      <c r="Q937" s="157"/>
      <c r="R937" s="157"/>
      <c r="S937" s="157"/>
      <c r="T937" s="157"/>
      <c r="U937" s="157"/>
      <c r="V937" s="157"/>
      <c r="W937" s="157"/>
      <c r="X937" s="157"/>
      <c r="Y937" s="157"/>
      <c r="Z937" s="157"/>
    </row>
    <row r="938" spans="1:26" ht="15.75" customHeight="1" x14ac:dyDescent="0.25">
      <c r="A938" s="157"/>
      <c r="B938" s="382"/>
      <c r="C938" s="157"/>
      <c r="D938" s="157"/>
      <c r="E938" s="157"/>
      <c r="F938" s="157"/>
      <c r="G938" s="157"/>
      <c r="H938" s="157"/>
      <c r="I938" s="157"/>
      <c r="J938" s="157"/>
      <c r="K938" s="157"/>
      <c r="L938" s="157"/>
      <c r="M938" s="157"/>
      <c r="N938" s="157"/>
      <c r="O938" s="157"/>
      <c r="P938" s="157"/>
      <c r="Q938" s="157"/>
      <c r="R938" s="157"/>
      <c r="S938" s="157"/>
      <c r="T938" s="157"/>
      <c r="U938" s="157"/>
      <c r="V938" s="157"/>
      <c r="W938" s="157"/>
      <c r="X938" s="157"/>
      <c r="Y938" s="157"/>
      <c r="Z938" s="157"/>
    </row>
    <row r="939" spans="1:26" ht="15.75" customHeight="1" x14ac:dyDescent="0.25">
      <c r="A939" s="157"/>
      <c r="B939" s="382"/>
      <c r="C939" s="157"/>
      <c r="D939" s="157"/>
      <c r="E939" s="157"/>
      <c r="F939" s="157"/>
      <c r="G939" s="157"/>
      <c r="H939" s="157"/>
      <c r="I939" s="157"/>
      <c r="J939" s="157"/>
      <c r="K939" s="157"/>
      <c r="L939" s="157"/>
      <c r="M939" s="157"/>
      <c r="N939" s="157"/>
      <c r="O939" s="157"/>
      <c r="P939" s="157"/>
      <c r="Q939" s="157"/>
      <c r="R939" s="157"/>
      <c r="S939" s="157"/>
      <c r="T939" s="157"/>
      <c r="U939" s="157"/>
      <c r="V939" s="157"/>
      <c r="W939" s="157"/>
      <c r="X939" s="157"/>
      <c r="Y939" s="157"/>
      <c r="Z939" s="157"/>
    </row>
    <row r="940" spans="1:26" ht="15.75" customHeight="1" x14ac:dyDescent="0.25">
      <c r="A940" s="157"/>
      <c r="B940" s="382"/>
      <c r="C940" s="157"/>
      <c r="D940" s="157"/>
      <c r="E940" s="157"/>
      <c r="F940" s="157"/>
      <c r="G940" s="157"/>
      <c r="H940" s="157"/>
      <c r="I940" s="157"/>
      <c r="J940" s="157"/>
      <c r="K940" s="157"/>
      <c r="L940" s="157"/>
      <c r="M940" s="157"/>
      <c r="N940" s="157"/>
      <c r="O940" s="157"/>
      <c r="P940" s="157"/>
      <c r="Q940" s="157"/>
      <c r="R940" s="157"/>
      <c r="S940" s="157"/>
      <c r="T940" s="157"/>
      <c r="U940" s="157"/>
      <c r="V940" s="157"/>
      <c r="W940" s="157"/>
      <c r="X940" s="157"/>
      <c r="Y940" s="157"/>
      <c r="Z940" s="157"/>
    </row>
    <row r="941" spans="1:26" ht="15.75" customHeight="1" x14ac:dyDescent="0.25">
      <c r="A941" s="157"/>
      <c r="B941" s="382"/>
      <c r="C941" s="157"/>
      <c r="D941" s="157"/>
      <c r="E941" s="157"/>
      <c r="F941" s="157"/>
      <c r="G941" s="157"/>
      <c r="H941" s="157"/>
      <c r="I941" s="157"/>
      <c r="J941" s="157"/>
      <c r="K941" s="157"/>
      <c r="L941" s="157"/>
      <c r="M941" s="157"/>
      <c r="N941" s="157"/>
      <c r="O941" s="157"/>
      <c r="P941" s="157"/>
      <c r="Q941" s="157"/>
      <c r="R941" s="157"/>
      <c r="S941" s="157"/>
      <c r="T941" s="157"/>
      <c r="U941" s="157"/>
      <c r="V941" s="157"/>
      <c r="W941" s="157"/>
      <c r="X941" s="157"/>
      <c r="Y941" s="157"/>
      <c r="Z941" s="157"/>
    </row>
    <row r="942" spans="1:26" ht="15.75" customHeight="1" x14ac:dyDescent="0.25">
      <c r="A942" s="157"/>
      <c r="B942" s="382"/>
      <c r="C942" s="157"/>
      <c r="D942" s="157"/>
      <c r="E942" s="157"/>
      <c r="F942" s="157"/>
      <c r="G942" s="157"/>
      <c r="H942" s="157"/>
      <c r="I942" s="157"/>
      <c r="J942" s="157"/>
      <c r="K942" s="157"/>
      <c r="L942" s="157"/>
      <c r="M942" s="157"/>
      <c r="N942" s="157"/>
      <c r="O942" s="157"/>
      <c r="P942" s="157"/>
      <c r="Q942" s="157"/>
      <c r="R942" s="157"/>
      <c r="S942" s="157"/>
      <c r="T942" s="157"/>
      <c r="U942" s="157"/>
      <c r="V942" s="157"/>
      <c r="W942" s="157"/>
      <c r="X942" s="157"/>
      <c r="Y942" s="157"/>
      <c r="Z942" s="157"/>
    </row>
    <row r="943" spans="1:26" ht="15.75" customHeight="1" x14ac:dyDescent="0.25">
      <c r="A943" s="157"/>
      <c r="B943" s="382"/>
      <c r="C943" s="157"/>
      <c r="D943" s="157"/>
      <c r="E943" s="157"/>
      <c r="F943" s="157"/>
      <c r="G943" s="157"/>
      <c r="H943" s="157"/>
      <c r="I943" s="157"/>
      <c r="J943" s="157"/>
      <c r="K943" s="157"/>
      <c r="L943" s="157"/>
      <c r="M943" s="157"/>
      <c r="N943" s="157"/>
      <c r="O943" s="157"/>
      <c r="P943" s="157"/>
      <c r="Q943" s="157"/>
      <c r="R943" s="157"/>
      <c r="S943" s="157"/>
      <c r="T943" s="157"/>
      <c r="U943" s="157"/>
      <c r="V943" s="157"/>
      <c r="W943" s="157"/>
      <c r="X943" s="157"/>
      <c r="Y943" s="157"/>
      <c r="Z943" s="157"/>
    </row>
    <row r="944" spans="1:26" ht="15.75" customHeight="1" x14ac:dyDescent="0.25">
      <c r="A944" s="157"/>
      <c r="B944" s="382"/>
      <c r="C944" s="157"/>
      <c r="D944" s="157"/>
      <c r="E944" s="157"/>
      <c r="F944" s="157"/>
      <c r="G944" s="157"/>
      <c r="H944" s="157"/>
      <c r="I944" s="157"/>
      <c r="J944" s="157"/>
      <c r="K944" s="157"/>
      <c r="L944" s="157"/>
      <c r="M944" s="157"/>
      <c r="N944" s="157"/>
      <c r="O944" s="157"/>
      <c r="P944" s="157"/>
      <c r="Q944" s="157"/>
      <c r="R944" s="157"/>
      <c r="S944" s="157"/>
      <c r="T944" s="157"/>
      <c r="U944" s="157"/>
      <c r="V944" s="157"/>
      <c r="W944" s="157"/>
      <c r="X944" s="157"/>
      <c r="Y944" s="157"/>
      <c r="Z944" s="157"/>
    </row>
    <row r="945" spans="1:26" ht="15.75" customHeight="1" x14ac:dyDescent="0.25">
      <c r="A945" s="157"/>
      <c r="B945" s="382"/>
      <c r="C945" s="157"/>
      <c r="D945" s="157"/>
      <c r="E945" s="157"/>
      <c r="F945" s="157"/>
      <c r="G945" s="157"/>
      <c r="H945" s="157"/>
      <c r="I945" s="157"/>
      <c r="J945" s="157"/>
      <c r="K945" s="157"/>
      <c r="L945" s="157"/>
      <c r="M945" s="157"/>
      <c r="N945" s="157"/>
      <c r="O945" s="157"/>
      <c r="P945" s="157"/>
      <c r="Q945" s="157"/>
      <c r="R945" s="157"/>
      <c r="S945" s="157"/>
      <c r="T945" s="157"/>
      <c r="U945" s="157"/>
      <c r="V945" s="157"/>
      <c r="W945" s="157"/>
      <c r="X945" s="157"/>
      <c r="Y945" s="157"/>
      <c r="Z945" s="157"/>
    </row>
    <row r="946" spans="1:26" ht="15.75" customHeight="1" x14ac:dyDescent="0.25">
      <c r="A946" s="157"/>
      <c r="B946" s="382"/>
      <c r="C946" s="157"/>
      <c r="D946" s="157"/>
      <c r="E946" s="157"/>
      <c r="F946" s="157"/>
      <c r="G946" s="157"/>
      <c r="H946" s="157"/>
      <c r="I946" s="157"/>
      <c r="J946" s="157"/>
      <c r="K946" s="157"/>
      <c r="L946" s="157"/>
      <c r="M946" s="157"/>
      <c r="N946" s="157"/>
      <c r="O946" s="157"/>
      <c r="P946" s="157"/>
      <c r="Q946" s="157"/>
      <c r="R946" s="157"/>
      <c r="S946" s="157"/>
      <c r="T946" s="157"/>
      <c r="U946" s="157"/>
      <c r="V946" s="157"/>
      <c r="W946" s="157"/>
      <c r="X946" s="157"/>
      <c r="Y946" s="157"/>
      <c r="Z946" s="157"/>
    </row>
    <row r="947" spans="1:26" ht="15.75" customHeight="1" x14ac:dyDescent="0.25">
      <c r="A947" s="157"/>
      <c r="B947" s="382"/>
      <c r="C947" s="157"/>
      <c r="D947" s="157"/>
      <c r="E947" s="157"/>
      <c r="F947" s="157"/>
      <c r="G947" s="157"/>
      <c r="H947" s="157"/>
      <c r="I947" s="157"/>
      <c r="J947" s="157"/>
      <c r="K947" s="157"/>
      <c r="L947" s="157"/>
      <c r="M947" s="157"/>
      <c r="N947" s="157"/>
      <c r="O947" s="157"/>
      <c r="P947" s="157"/>
      <c r="Q947" s="157"/>
      <c r="R947" s="157"/>
      <c r="S947" s="157"/>
      <c r="T947" s="157"/>
      <c r="U947" s="157"/>
      <c r="V947" s="157"/>
      <c r="W947" s="157"/>
      <c r="X947" s="157"/>
      <c r="Y947" s="157"/>
      <c r="Z947" s="157"/>
    </row>
    <row r="948" spans="1:26" ht="15.75" customHeight="1" x14ac:dyDescent="0.25">
      <c r="A948" s="157"/>
      <c r="B948" s="382"/>
      <c r="C948" s="157"/>
      <c r="D948" s="157"/>
      <c r="E948" s="157"/>
      <c r="F948" s="157"/>
      <c r="G948" s="157"/>
      <c r="H948" s="157"/>
      <c r="I948" s="157"/>
      <c r="J948" s="157"/>
      <c r="K948" s="157"/>
      <c r="L948" s="157"/>
      <c r="M948" s="157"/>
      <c r="N948" s="157"/>
      <c r="O948" s="157"/>
      <c r="P948" s="157"/>
      <c r="Q948" s="157"/>
      <c r="R948" s="157"/>
      <c r="S948" s="157"/>
      <c r="T948" s="157"/>
      <c r="U948" s="157"/>
      <c r="V948" s="157"/>
      <c r="W948" s="157"/>
      <c r="X948" s="157"/>
      <c r="Y948" s="157"/>
      <c r="Z948" s="157"/>
    </row>
    <row r="949" spans="1:26" ht="15.75" customHeight="1" x14ac:dyDescent="0.25">
      <c r="A949" s="157"/>
      <c r="B949" s="382"/>
      <c r="C949" s="157"/>
      <c r="D949" s="157"/>
      <c r="E949" s="157"/>
      <c r="F949" s="157"/>
      <c r="G949" s="157"/>
      <c r="H949" s="157"/>
      <c r="I949" s="157"/>
      <c r="J949" s="157"/>
      <c r="K949" s="157"/>
      <c r="L949" s="157"/>
      <c r="M949" s="157"/>
      <c r="N949" s="157"/>
      <c r="O949" s="157"/>
      <c r="P949" s="157"/>
      <c r="Q949" s="157"/>
      <c r="R949" s="157"/>
      <c r="S949" s="157"/>
      <c r="T949" s="157"/>
      <c r="U949" s="157"/>
      <c r="V949" s="157"/>
      <c r="W949" s="157"/>
      <c r="X949" s="157"/>
      <c r="Y949" s="157"/>
      <c r="Z949" s="157"/>
    </row>
    <row r="950" spans="1:26" ht="15.75" customHeight="1" x14ac:dyDescent="0.25">
      <c r="A950" s="157"/>
      <c r="B950" s="382"/>
      <c r="C950" s="157"/>
      <c r="D950" s="157"/>
      <c r="E950" s="157"/>
      <c r="F950" s="157"/>
      <c r="G950" s="157"/>
      <c r="H950" s="157"/>
      <c r="I950" s="157"/>
      <c r="J950" s="157"/>
      <c r="K950" s="157"/>
      <c r="L950" s="157"/>
      <c r="M950" s="157"/>
      <c r="N950" s="157"/>
      <c r="O950" s="157"/>
      <c r="P950" s="157"/>
      <c r="Q950" s="157"/>
      <c r="R950" s="157"/>
      <c r="S950" s="157"/>
      <c r="T950" s="157"/>
      <c r="U950" s="157"/>
      <c r="V950" s="157"/>
      <c r="W950" s="157"/>
      <c r="X950" s="157"/>
      <c r="Y950" s="157"/>
      <c r="Z950" s="157"/>
    </row>
    <row r="951" spans="1:26" ht="15.75" customHeight="1" x14ac:dyDescent="0.25">
      <c r="A951" s="157"/>
      <c r="B951" s="382"/>
      <c r="C951" s="157"/>
      <c r="D951" s="157"/>
      <c r="E951" s="157"/>
      <c r="F951" s="157"/>
      <c r="G951" s="157"/>
      <c r="H951" s="157"/>
      <c r="I951" s="157"/>
      <c r="J951" s="157"/>
      <c r="K951" s="157"/>
      <c r="L951" s="157"/>
      <c r="M951" s="157"/>
      <c r="N951" s="157"/>
      <c r="O951" s="157"/>
      <c r="P951" s="157"/>
      <c r="Q951" s="157"/>
      <c r="R951" s="157"/>
      <c r="S951" s="157"/>
      <c r="T951" s="157"/>
      <c r="U951" s="157"/>
      <c r="V951" s="157"/>
      <c r="W951" s="157"/>
      <c r="X951" s="157"/>
      <c r="Y951" s="157"/>
      <c r="Z951" s="157"/>
    </row>
    <row r="952" spans="1:26" ht="15.75" customHeight="1" x14ac:dyDescent="0.25">
      <c r="A952" s="157"/>
      <c r="B952" s="382"/>
      <c r="C952" s="157"/>
      <c r="D952" s="157"/>
      <c r="E952" s="157"/>
      <c r="F952" s="157"/>
      <c r="G952" s="157"/>
      <c r="H952" s="157"/>
      <c r="I952" s="157"/>
      <c r="J952" s="157"/>
      <c r="K952" s="157"/>
      <c r="L952" s="157"/>
      <c r="M952" s="157"/>
      <c r="N952" s="157"/>
      <c r="O952" s="157"/>
      <c r="P952" s="157"/>
      <c r="Q952" s="157"/>
      <c r="R952" s="157"/>
      <c r="S952" s="157"/>
      <c r="T952" s="157"/>
      <c r="U952" s="157"/>
      <c r="V952" s="157"/>
      <c r="W952" s="157"/>
      <c r="X952" s="157"/>
      <c r="Y952" s="157"/>
      <c r="Z952" s="157"/>
    </row>
    <row r="953" spans="1:26" ht="15.75" customHeight="1" x14ac:dyDescent="0.25">
      <c r="A953" s="157"/>
      <c r="B953" s="382"/>
      <c r="C953" s="157"/>
      <c r="D953" s="157"/>
      <c r="E953" s="157"/>
      <c r="F953" s="157"/>
      <c r="G953" s="157"/>
      <c r="H953" s="157"/>
      <c r="I953" s="157"/>
      <c r="J953" s="157"/>
      <c r="K953" s="157"/>
      <c r="L953" s="157"/>
      <c r="M953" s="157"/>
      <c r="N953" s="157"/>
      <c r="O953" s="157"/>
      <c r="P953" s="157"/>
      <c r="Q953" s="157"/>
      <c r="R953" s="157"/>
      <c r="S953" s="157"/>
      <c r="T953" s="157"/>
      <c r="U953" s="157"/>
      <c r="V953" s="157"/>
      <c r="W953" s="157"/>
      <c r="X953" s="157"/>
      <c r="Y953" s="157"/>
      <c r="Z953" s="157"/>
    </row>
    <row r="954" spans="1:26" ht="15.75" customHeight="1" x14ac:dyDescent="0.25">
      <c r="A954" s="157"/>
      <c r="B954" s="382"/>
      <c r="C954" s="157"/>
      <c r="D954" s="157"/>
      <c r="E954" s="157"/>
      <c r="F954" s="157"/>
      <c r="G954" s="157"/>
      <c r="H954" s="157"/>
      <c r="I954" s="157"/>
      <c r="J954" s="157"/>
      <c r="K954" s="157"/>
      <c r="L954" s="157"/>
      <c r="M954" s="157"/>
      <c r="N954" s="157"/>
      <c r="O954" s="157"/>
      <c r="P954" s="157"/>
      <c r="Q954" s="157"/>
      <c r="R954" s="157"/>
      <c r="S954" s="157"/>
      <c r="T954" s="157"/>
      <c r="U954" s="157"/>
      <c r="V954" s="157"/>
      <c r="W954" s="157"/>
      <c r="X954" s="157"/>
      <c r="Y954" s="157"/>
      <c r="Z954" s="157"/>
    </row>
    <row r="955" spans="1:26" ht="15.75" customHeight="1" x14ac:dyDescent="0.25">
      <c r="A955" s="157"/>
      <c r="B955" s="382"/>
      <c r="C955" s="157"/>
      <c r="D955" s="157"/>
      <c r="E955" s="157"/>
      <c r="F955" s="157"/>
      <c r="G955" s="157"/>
      <c r="H955" s="157"/>
      <c r="I955" s="157"/>
      <c r="J955" s="157"/>
      <c r="K955" s="157"/>
      <c r="L955" s="157"/>
      <c r="M955" s="157"/>
      <c r="N955" s="157"/>
      <c r="O955" s="157"/>
      <c r="P955" s="157"/>
      <c r="Q955" s="157"/>
      <c r="R955" s="157"/>
      <c r="S955" s="157"/>
      <c r="T955" s="157"/>
      <c r="U955" s="157"/>
      <c r="V955" s="157"/>
      <c r="W955" s="157"/>
      <c r="X955" s="157"/>
      <c r="Y955" s="157"/>
      <c r="Z955" s="157"/>
    </row>
    <row r="956" spans="1:26" ht="15.75" customHeight="1" x14ac:dyDescent="0.25">
      <c r="A956" s="157"/>
      <c r="B956" s="382"/>
      <c r="C956" s="157"/>
      <c r="D956" s="157"/>
      <c r="E956" s="157"/>
      <c r="F956" s="157"/>
      <c r="G956" s="157"/>
      <c r="H956" s="157"/>
      <c r="I956" s="157"/>
      <c r="J956" s="157"/>
      <c r="K956" s="157"/>
      <c r="L956" s="157"/>
      <c r="M956" s="157"/>
      <c r="N956" s="157"/>
      <c r="O956" s="157"/>
      <c r="P956" s="157"/>
      <c r="Q956" s="157"/>
      <c r="R956" s="157"/>
      <c r="S956" s="157"/>
      <c r="T956" s="157"/>
      <c r="U956" s="157"/>
      <c r="V956" s="157"/>
      <c r="W956" s="157"/>
      <c r="X956" s="157"/>
      <c r="Y956" s="157"/>
      <c r="Z956" s="157"/>
    </row>
    <row r="957" spans="1:26" ht="15.75" customHeight="1" x14ac:dyDescent="0.25">
      <c r="A957" s="157"/>
      <c r="B957" s="382"/>
      <c r="C957" s="157"/>
      <c r="D957" s="157"/>
      <c r="E957" s="157"/>
      <c r="F957" s="157"/>
      <c r="G957" s="157"/>
      <c r="H957" s="157"/>
      <c r="I957" s="157"/>
      <c r="J957" s="157"/>
      <c r="K957" s="157"/>
      <c r="L957" s="157"/>
      <c r="M957" s="157"/>
      <c r="N957" s="157"/>
      <c r="O957" s="157"/>
      <c r="P957" s="157"/>
      <c r="Q957" s="157"/>
      <c r="R957" s="157"/>
      <c r="S957" s="157"/>
      <c r="T957" s="157"/>
      <c r="U957" s="157"/>
      <c r="V957" s="157"/>
      <c r="W957" s="157"/>
      <c r="X957" s="157"/>
      <c r="Y957" s="157"/>
      <c r="Z957" s="157"/>
    </row>
    <row r="958" spans="1:26" ht="15.75" customHeight="1" x14ac:dyDescent="0.25">
      <c r="A958" s="157"/>
      <c r="B958" s="382"/>
      <c r="C958" s="157"/>
      <c r="D958" s="157"/>
      <c r="E958" s="157"/>
      <c r="F958" s="157"/>
      <c r="G958" s="157"/>
      <c r="H958" s="157"/>
      <c r="I958" s="157"/>
      <c r="J958" s="157"/>
      <c r="K958" s="157"/>
      <c r="L958" s="157"/>
      <c r="M958" s="157"/>
      <c r="N958" s="157"/>
      <c r="O958" s="157"/>
      <c r="P958" s="157"/>
      <c r="Q958" s="157"/>
      <c r="R958" s="157"/>
      <c r="S958" s="157"/>
      <c r="T958" s="157"/>
      <c r="U958" s="157"/>
      <c r="V958" s="157"/>
      <c r="W958" s="157"/>
      <c r="X958" s="157"/>
      <c r="Y958" s="157"/>
      <c r="Z958" s="157"/>
    </row>
    <row r="959" spans="1:26" ht="15.75" customHeight="1" x14ac:dyDescent="0.25">
      <c r="A959" s="157"/>
      <c r="B959" s="382"/>
      <c r="C959" s="157"/>
      <c r="D959" s="157"/>
      <c r="E959" s="157"/>
      <c r="F959" s="157"/>
      <c r="G959" s="157"/>
      <c r="H959" s="157"/>
      <c r="I959" s="157"/>
      <c r="J959" s="157"/>
      <c r="K959" s="157"/>
      <c r="L959" s="157"/>
      <c r="M959" s="157"/>
      <c r="N959" s="157"/>
      <c r="O959" s="157"/>
      <c r="P959" s="157"/>
      <c r="Q959" s="157"/>
      <c r="R959" s="157"/>
      <c r="S959" s="157"/>
      <c r="T959" s="157"/>
      <c r="U959" s="157"/>
      <c r="V959" s="157"/>
      <c r="W959" s="157"/>
      <c r="X959" s="157"/>
      <c r="Y959" s="157"/>
      <c r="Z959" s="157"/>
    </row>
    <row r="960" spans="1:26" ht="15.75" customHeight="1" x14ac:dyDescent="0.25">
      <c r="A960" s="157"/>
      <c r="B960" s="382"/>
      <c r="C960" s="157"/>
      <c r="D960" s="157"/>
      <c r="E960" s="157"/>
      <c r="F960" s="157"/>
      <c r="G960" s="157"/>
      <c r="H960" s="157"/>
      <c r="I960" s="157"/>
      <c r="J960" s="157"/>
      <c r="K960" s="157"/>
      <c r="L960" s="157"/>
      <c r="M960" s="157"/>
      <c r="N960" s="157"/>
      <c r="O960" s="157"/>
      <c r="P960" s="157"/>
      <c r="Q960" s="157"/>
      <c r="R960" s="157"/>
      <c r="S960" s="157"/>
      <c r="T960" s="157"/>
      <c r="U960" s="157"/>
      <c r="V960" s="157"/>
      <c r="W960" s="157"/>
      <c r="X960" s="157"/>
      <c r="Y960" s="157"/>
      <c r="Z960" s="157"/>
    </row>
    <row r="961" spans="1:26" ht="15.75" customHeight="1" x14ac:dyDescent="0.25">
      <c r="A961" s="157"/>
      <c r="B961" s="382"/>
      <c r="C961" s="157"/>
      <c r="D961" s="157"/>
      <c r="E961" s="157"/>
      <c r="F961" s="157"/>
      <c r="G961" s="157"/>
      <c r="H961" s="157"/>
      <c r="I961" s="157"/>
      <c r="J961" s="157"/>
      <c r="K961" s="157"/>
      <c r="L961" s="157"/>
      <c r="M961" s="157"/>
      <c r="N961" s="157"/>
      <c r="O961" s="157"/>
      <c r="P961" s="157"/>
      <c r="Q961" s="157"/>
      <c r="R961" s="157"/>
      <c r="S961" s="157"/>
      <c r="T961" s="157"/>
      <c r="U961" s="157"/>
      <c r="V961" s="157"/>
      <c r="W961" s="157"/>
      <c r="X961" s="157"/>
      <c r="Y961" s="157"/>
      <c r="Z961" s="157"/>
    </row>
    <row r="962" spans="1:26" ht="15.75" customHeight="1" x14ac:dyDescent="0.25">
      <c r="A962" s="157"/>
      <c r="B962" s="382"/>
      <c r="C962" s="157"/>
      <c r="D962" s="157"/>
      <c r="E962" s="157"/>
      <c r="F962" s="157"/>
      <c r="G962" s="157"/>
      <c r="H962" s="157"/>
      <c r="I962" s="157"/>
      <c r="J962" s="157"/>
      <c r="K962" s="157"/>
      <c r="L962" s="157"/>
      <c r="M962" s="157"/>
      <c r="N962" s="157"/>
      <c r="O962" s="157"/>
      <c r="P962" s="157"/>
      <c r="Q962" s="157"/>
      <c r="R962" s="157"/>
      <c r="S962" s="157"/>
      <c r="T962" s="157"/>
      <c r="U962" s="157"/>
      <c r="V962" s="157"/>
      <c r="W962" s="157"/>
      <c r="X962" s="157"/>
      <c r="Y962" s="157"/>
      <c r="Z962" s="157"/>
    </row>
    <row r="963" spans="1:26" ht="15.75" customHeight="1" x14ac:dyDescent="0.25">
      <c r="A963" s="157"/>
      <c r="B963" s="382"/>
      <c r="C963" s="157"/>
      <c r="D963" s="157"/>
      <c r="E963" s="157"/>
      <c r="F963" s="157"/>
      <c r="G963" s="157"/>
      <c r="H963" s="157"/>
      <c r="I963" s="157"/>
      <c r="J963" s="157"/>
      <c r="K963" s="157"/>
      <c r="L963" s="157"/>
      <c r="M963" s="157"/>
      <c r="N963" s="157"/>
      <c r="O963" s="157"/>
      <c r="P963" s="157"/>
      <c r="Q963" s="157"/>
      <c r="R963" s="157"/>
      <c r="S963" s="157"/>
      <c r="T963" s="157"/>
      <c r="U963" s="157"/>
      <c r="V963" s="157"/>
      <c r="W963" s="157"/>
      <c r="X963" s="157"/>
      <c r="Y963" s="157"/>
      <c r="Z963" s="157"/>
    </row>
    <row r="964" spans="1:26" ht="15.75" customHeight="1" x14ac:dyDescent="0.25">
      <c r="A964" s="157"/>
      <c r="B964" s="382"/>
      <c r="C964" s="157"/>
      <c r="D964" s="157"/>
      <c r="E964" s="157"/>
      <c r="F964" s="157"/>
      <c r="G964" s="157"/>
      <c r="H964" s="157"/>
      <c r="I964" s="157"/>
      <c r="J964" s="157"/>
      <c r="K964" s="157"/>
      <c r="L964" s="157"/>
      <c r="M964" s="157"/>
      <c r="N964" s="157"/>
      <c r="O964" s="157"/>
      <c r="P964" s="157"/>
      <c r="Q964" s="157"/>
      <c r="R964" s="157"/>
      <c r="S964" s="157"/>
      <c r="T964" s="157"/>
      <c r="U964" s="157"/>
      <c r="V964" s="157"/>
      <c r="W964" s="157"/>
      <c r="X964" s="157"/>
      <c r="Y964" s="157"/>
      <c r="Z964" s="157"/>
    </row>
    <row r="965" spans="1:26" ht="15.75" customHeight="1" x14ac:dyDescent="0.25">
      <c r="A965" s="157"/>
      <c r="B965" s="382"/>
      <c r="C965" s="157"/>
      <c r="D965" s="157"/>
      <c r="E965" s="157"/>
      <c r="F965" s="157"/>
      <c r="G965" s="157"/>
      <c r="H965" s="157"/>
      <c r="I965" s="157"/>
      <c r="J965" s="157"/>
      <c r="K965" s="157"/>
      <c r="L965" s="157"/>
      <c r="M965" s="157"/>
      <c r="N965" s="157"/>
      <c r="O965" s="157"/>
      <c r="P965" s="157"/>
      <c r="Q965" s="157"/>
      <c r="R965" s="157"/>
      <c r="S965" s="157"/>
      <c r="T965" s="157"/>
      <c r="U965" s="157"/>
      <c r="V965" s="157"/>
      <c r="W965" s="157"/>
      <c r="X965" s="157"/>
      <c r="Y965" s="157"/>
      <c r="Z965" s="157"/>
    </row>
    <row r="966" spans="1:26" ht="15.75" customHeight="1" x14ac:dyDescent="0.25">
      <c r="A966" s="157"/>
      <c r="B966" s="382"/>
      <c r="C966" s="157"/>
      <c r="D966" s="157"/>
      <c r="E966" s="157"/>
      <c r="F966" s="157"/>
      <c r="G966" s="157"/>
      <c r="H966" s="157"/>
      <c r="I966" s="157"/>
      <c r="J966" s="157"/>
      <c r="K966" s="157"/>
      <c r="L966" s="157"/>
      <c r="M966" s="157"/>
      <c r="N966" s="157"/>
      <c r="O966" s="157"/>
      <c r="P966" s="157"/>
      <c r="Q966" s="157"/>
      <c r="R966" s="157"/>
      <c r="S966" s="157"/>
      <c r="T966" s="157"/>
      <c r="U966" s="157"/>
      <c r="V966" s="157"/>
      <c r="W966" s="157"/>
      <c r="X966" s="157"/>
      <c r="Y966" s="157"/>
      <c r="Z966" s="157"/>
    </row>
    <row r="967" spans="1:26" ht="15.75" customHeight="1" x14ac:dyDescent="0.25">
      <c r="A967" s="157"/>
      <c r="B967" s="382"/>
      <c r="C967" s="157"/>
      <c r="D967" s="157"/>
      <c r="E967" s="157"/>
      <c r="F967" s="157"/>
      <c r="G967" s="157"/>
      <c r="H967" s="157"/>
      <c r="I967" s="157"/>
      <c r="J967" s="157"/>
      <c r="K967" s="157"/>
      <c r="L967" s="157"/>
      <c r="M967" s="157"/>
      <c r="N967" s="157"/>
      <c r="O967" s="157"/>
      <c r="P967" s="157"/>
      <c r="Q967" s="157"/>
      <c r="R967" s="157"/>
      <c r="S967" s="157"/>
      <c r="T967" s="157"/>
      <c r="U967" s="157"/>
      <c r="V967" s="157"/>
      <c r="W967" s="157"/>
      <c r="X967" s="157"/>
      <c r="Y967" s="157"/>
      <c r="Z967" s="157"/>
    </row>
    <row r="968" spans="1:26" ht="15.75" customHeight="1" x14ac:dyDescent="0.25">
      <c r="A968" s="157"/>
      <c r="B968" s="382"/>
      <c r="C968" s="157"/>
      <c r="D968" s="157"/>
      <c r="E968" s="157"/>
      <c r="F968" s="157"/>
      <c r="G968" s="157"/>
      <c r="H968" s="157"/>
      <c r="I968" s="157"/>
      <c r="J968" s="157"/>
      <c r="K968" s="157"/>
      <c r="L968" s="157"/>
      <c r="M968" s="157"/>
      <c r="N968" s="157"/>
      <c r="O968" s="157"/>
      <c r="P968" s="157"/>
      <c r="Q968" s="157"/>
      <c r="R968" s="157"/>
      <c r="S968" s="157"/>
      <c r="T968" s="157"/>
      <c r="U968" s="157"/>
      <c r="V968" s="157"/>
      <c r="W968" s="157"/>
      <c r="X968" s="157"/>
      <c r="Y968" s="157"/>
      <c r="Z968" s="157"/>
    </row>
    <row r="969" spans="1:26" ht="15.75" customHeight="1" x14ac:dyDescent="0.25">
      <c r="A969" s="157"/>
      <c r="B969" s="382"/>
      <c r="C969" s="157"/>
      <c r="D969" s="157"/>
      <c r="E969" s="157"/>
      <c r="F969" s="157"/>
      <c r="G969" s="157"/>
      <c r="H969" s="157"/>
      <c r="I969" s="157"/>
      <c r="J969" s="157"/>
      <c r="K969" s="157"/>
      <c r="L969" s="157"/>
      <c r="M969" s="157"/>
      <c r="N969" s="157"/>
      <c r="O969" s="157"/>
      <c r="P969" s="157"/>
      <c r="Q969" s="157"/>
      <c r="R969" s="157"/>
      <c r="S969" s="157"/>
      <c r="T969" s="157"/>
      <c r="U969" s="157"/>
      <c r="V969" s="157"/>
      <c r="W969" s="157"/>
      <c r="X969" s="157"/>
      <c r="Y969" s="157"/>
      <c r="Z969" s="157"/>
    </row>
    <row r="970" spans="1:26" ht="15.75" customHeight="1" x14ac:dyDescent="0.25">
      <c r="A970" s="157"/>
      <c r="B970" s="382"/>
      <c r="C970" s="157"/>
      <c r="D970" s="157"/>
      <c r="E970" s="157"/>
      <c r="F970" s="157"/>
      <c r="G970" s="157"/>
      <c r="H970" s="157"/>
      <c r="I970" s="157"/>
      <c r="J970" s="157"/>
      <c r="K970" s="157"/>
      <c r="L970" s="157"/>
      <c r="M970" s="157"/>
      <c r="N970" s="157"/>
      <c r="O970" s="157"/>
      <c r="P970" s="157"/>
      <c r="Q970" s="157"/>
      <c r="R970" s="157"/>
      <c r="S970" s="157"/>
      <c r="T970" s="157"/>
      <c r="U970" s="157"/>
      <c r="V970" s="157"/>
      <c r="W970" s="157"/>
      <c r="X970" s="157"/>
      <c r="Y970" s="157"/>
      <c r="Z970" s="157"/>
    </row>
    <row r="971" spans="1:26" ht="15.75" customHeight="1" x14ac:dyDescent="0.25">
      <c r="A971" s="157"/>
      <c r="B971" s="382"/>
      <c r="C971" s="157"/>
      <c r="D971" s="157"/>
      <c r="E971" s="157"/>
      <c r="F971" s="157"/>
      <c r="G971" s="157"/>
      <c r="H971" s="157"/>
      <c r="I971" s="157"/>
      <c r="J971" s="157"/>
      <c r="K971" s="157"/>
      <c r="L971" s="157"/>
      <c r="M971" s="157"/>
      <c r="N971" s="157"/>
      <c r="O971" s="157"/>
      <c r="P971" s="157"/>
      <c r="Q971" s="157"/>
      <c r="R971" s="157"/>
      <c r="S971" s="157"/>
      <c r="T971" s="157"/>
      <c r="U971" s="157"/>
      <c r="V971" s="157"/>
      <c r="W971" s="157"/>
      <c r="X971" s="157"/>
      <c r="Y971" s="157"/>
      <c r="Z971" s="157"/>
    </row>
    <row r="972" spans="1:26" ht="15.75" customHeight="1" x14ac:dyDescent="0.25">
      <c r="A972" s="157"/>
      <c r="B972" s="382"/>
      <c r="C972" s="157"/>
      <c r="D972" s="157"/>
      <c r="E972" s="157"/>
      <c r="F972" s="157"/>
      <c r="G972" s="157"/>
      <c r="H972" s="157"/>
      <c r="I972" s="157"/>
      <c r="J972" s="157"/>
      <c r="K972" s="157"/>
      <c r="L972" s="157"/>
      <c r="M972" s="157"/>
      <c r="N972" s="157"/>
      <c r="O972" s="157"/>
      <c r="P972" s="157"/>
      <c r="Q972" s="157"/>
      <c r="R972" s="157"/>
      <c r="S972" s="157"/>
      <c r="T972" s="157"/>
      <c r="U972" s="157"/>
      <c r="V972" s="157"/>
      <c r="W972" s="157"/>
      <c r="X972" s="157"/>
      <c r="Y972" s="157"/>
      <c r="Z972" s="157"/>
    </row>
    <row r="973" spans="1:26" ht="15.75" customHeight="1" x14ac:dyDescent="0.25">
      <c r="A973" s="157"/>
      <c r="B973" s="382"/>
      <c r="C973" s="157"/>
      <c r="D973" s="157"/>
      <c r="E973" s="157"/>
      <c r="F973" s="157"/>
      <c r="G973" s="157"/>
      <c r="H973" s="157"/>
      <c r="I973" s="157"/>
      <c r="J973" s="157"/>
      <c r="K973" s="157"/>
      <c r="L973" s="157"/>
      <c r="M973" s="157"/>
      <c r="N973" s="157"/>
      <c r="O973" s="157"/>
      <c r="P973" s="157"/>
      <c r="Q973" s="157"/>
      <c r="R973" s="157"/>
      <c r="S973" s="157"/>
      <c r="T973" s="157"/>
      <c r="U973" s="157"/>
      <c r="V973" s="157"/>
      <c r="W973" s="157"/>
      <c r="X973" s="157"/>
      <c r="Y973" s="157"/>
      <c r="Z973" s="157"/>
    </row>
    <row r="974" spans="1:26" ht="15.75" customHeight="1" x14ac:dyDescent="0.25">
      <c r="A974" s="157"/>
      <c r="B974" s="382"/>
      <c r="C974" s="157"/>
      <c r="D974" s="157"/>
      <c r="E974" s="157"/>
      <c r="F974" s="157"/>
      <c r="G974" s="157"/>
      <c r="H974" s="157"/>
      <c r="I974" s="157"/>
      <c r="J974" s="157"/>
      <c r="K974" s="157"/>
      <c r="L974" s="157"/>
      <c r="M974" s="157"/>
      <c r="N974" s="157"/>
      <c r="O974" s="157"/>
      <c r="P974" s="157"/>
      <c r="Q974" s="157"/>
      <c r="R974" s="157"/>
      <c r="S974" s="157"/>
      <c r="T974" s="157"/>
      <c r="U974" s="157"/>
      <c r="V974" s="157"/>
      <c r="W974" s="157"/>
      <c r="X974" s="157"/>
      <c r="Y974" s="157"/>
      <c r="Z974" s="157"/>
    </row>
    <row r="975" spans="1:26" ht="15.75" customHeight="1" x14ac:dyDescent="0.25">
      <c r="A975" s="157"/>
      <c r="B975" s="382"/>
      <c r="C975" s="157"/>
      <c r="D975" s="157"/>
      <c r="E975" s="157"/>
      <c r="F975" s="157"/>
      <c r="G975" s="157"/>
      <c r="H975" s="157"/>
      <c r="I975" s="157"/>
      <c r="J975" s="157"/>
      <c r="K975" s="157"/>
      <c r="L975" s="157"/>
      <c r="M975" s="157"/>
      <c r="N975" s="157"/>
      <c r="O975" s="157"/>
      <c r="P975" s="157"/>
      <c r="Q975" s="157"/>
      <c r="R975" s="157"/>
      <c r="S975" s="157"/>
      <c r="T975" s="157"/>
      <c r="U975" s="157"/>
      <c r="V975" s="157"/>
      <c r="W975" s="157"/>
      <c r="X975" s="157"/>
      <c r="Y975" s="157"/>
      <c r="Z975" s="157"/>
    </row>
    <row r="976" spans="1:26" ht="15.75" customHeight="1" x14ac:dyDescent="0.25">
      <c r="A976" s="157"/>
      <c r="B976" s="382"/>
      <c r="C976" s="157"/>
      <c r="D976" s="157"/>
      <c r="E976" s="157"/>
      <c r="F976" s="157"/>
      <c r="G976" s="157"/>
      <c r="H976" s="157"/>
      <c r="I976" s="157"/>
      <c r="J976" s="157"/>
      <c r="K976" s="157"/>
      <c r="L976" s="157"/>
      <c r="M976" s="157"/>
      <c r="N976" s="157"/>
      <c r="O976" s="157"/>
      <c r="P976" s="157"/>
      <c r="Q976" s="157"/>
      <c r="R976" s="157"/>
      <c r="S976" s="157"/>
      <c r="T976" s="157"/>
      <c r="U976" s="157"/>
      <c r="V976" s="157"/>
      <c r="W976" s="157"/>
      <c r="X976" s="157"/>
      <c r="Y976" s="157"/>
      <c r="Z976" s="157"/>
    </row>
    <row r="977" spans="1:26" ht="15.75" customHeight="1" x14ac:dyDescent="0.25">
      <c r="A977" s="157"/>
      <c r="B977" s="382"/>
      <c r="C977" s="157"/>
      <c r="D977" s="157"/>
      <c r="E977" s="157"/>
      <c r="F977" s="157"/>
      <c r="G977" s="157"/>
      <c r="H977" s="157"/>
      <c r="I977" s="157"/>
      <c r="J977" s="157"/>
      <c r="K977" s="157"/>
      <c r="L977" s="157"/>
      <c r="M977" s="157"/>
      <c r="N977" s="157"/>
      <c r="O977" s="157"/>
      <c r="P977" s="157"/>
      <c r="Q977" s="157"/>
      <c r="R977" s="157"/>
      <c r="S977" s="157"/>
      <c r="T977" s="157"/>
      <c r="U977" s="157"/>
      <c r="V977" s="157"/>
      <c r="W977" s="157"/>
      <c r="X977" s="157"/>
      <c r="Y977" s="157"/>
      <c r="Z977" s="157"/>
    </row>
    <row r="978" spans="1:26" ht="15.75" customHeight="1" x14ac:dyDescent="0.25">
      <c r="A978" s="157"/>
      <c r="B978" s="382"/>
      <c r="C978" s="157"/>
      <c r="D978" s="157"/>
      <c r="E978" s="157"/>
      <c r="F978" s="157"/>
      <c r="G978" s="157"/>
      <c r="H978" s="157"/>
      <c r="I978" s="157"/>
      <c r="J978" s="157"/>
      <c r="K978" s="157"/>
      <c r="L978" s="157"/>
      <c r="M978" s="157"/>
      <c r="N978" s="157"/>
      <c r="O978" s="157"/>
      <c r="P978" s="157"/>
      <c r="Q978" s="157"/>
      <c r="R978" s="157"/>
      <c r="S978" s="157"/>
      <c r="T978" s="157"/>
      <c r="U978" s="157"/>
      <c r="V978" s="157"/>
      <c r="W978" s="157"/>
      <c r="X978" s="157"/>
      <c r="Y978" s="157"/>
      <c r="Z978" s="157"/>
    </row>
    <row r="979" spans="1:26" ht="15.75" customHeight="1" x14ac:dyDescent="0.25">
      <c r="A979" s="157"/>
      <c r="B979" s="382"/>
      <c r="C979" s="157"/>
      <c r="D979" s="157"/>
      <c r="E979" s="157"/>
      <c r="F979" s="157"/>
      <c r="G979" s="157"/>
      <c r="H979" s="157"/>
      <c r="I979" s="157"/>
      <c r="J979" s="157"/>
      <c r="K979" s="157"/>
      <c r="L979" s="157"/>
      <c r="M979" s="157"/>
      <c r="N979" s="157"/>
      <c r="O979" s="157"/>
      <c r="P979" s="157"/>
      <c r="Q979" s="157"/>
      <c r="R979" s="157"/>
      <c r="S979" s="157"/>
      <c r="T979" s="157"/>
      <c r="U979" s="157"/>
      <c r="V979" s="157"/>
      <c r="W979" s="157"/>
      <c r="X979" s="157"/>
      <c r="Y979" s="157"/>
      <c r="Z979" s="157"/>
    </row>
    <row r="980" spans="1:26" ht="15.75" customHeight="1" x14ac:dyDescent="0.25">
      <c r="A980" s="157"/>
      <c r="B980" s="382"/>
      <c r="C980" s="157"/>
      <c r="D980" s="157"/>
      <c r="E980" s="157"/>
      <c r="F980" s="157"/>
      <c r="G980" s="157"/>
      <c r="H980" s="157"/>
      <c r="I980" s="157"/>
      <c r="J980" s="157"/>
      <c r="K980" s="157"/>
      <c r="L980" s="157"/>
      <c r="M980" s="157"/>
      <c r="N980" s="157"/>
      <c r="O980" s="157"/>
      <c r="P980" s="157"/>
      <c r="Q980" s="157"/>
      <c r="R980" s="157"/>
      <c r="S980" s="157"/>
      <c r="T980" s="157"/>
      <c r="U980" s="157"/>
      <c r="V980" s="157"/>
      <c r="W980" s="157"/>
      <c r="X980" s="157"/>
      <c r="Y980" s="157"/>
      <c r="Z980" s="157"/>
    </row>
    <row r="981" spans="1:26" ht="15.75" customHeight="1" x14ac:dyDescent="0.25">
      <c r="A981" s="157"/>
      <c r="B981" s="382"/>
      <c r="C981" s="157"/>
      <c r="D981" s="157"/>
      <c r="E981" s="157"/>
      <c r="F981" s="157"/>
      <c r="G981" s="157"/>
      <c r="H981" s="157"/>
      <c r="I981" s="157"/>
      <c r="J981" s="157"/>
      <c r="K981" s="157"/>
      <c r="L981" s="157"/>
      <c r="M981" s="157"/>
      <c r="N981" s="157"/>
      <c r="O981" s="157"/>
      <c r="P981" s="157"/>
      <c r="Q981" s="157"/>
      <c r="R981" s="157"/>
      <c r="S981" s="157"/>
      <c r="T981" s="157"/>
      <c r="U981" s="157"/>
      <c r="V981" s="157"/>
      <c r="W981" s="157"/>
      <c r="X981" s="157"/>
      <c r="Y981" s="157"/>
      <c r="Z981" s="157"/>
    </row>
    <row r="982" spans="1:26" ht="15.75" customHeight="1" x14ac:dyDescent="0.25">
      <c r="A982" s="157"/>
      <c r="B982" s="382"/>
      <c r="C982" s="157"/>
      <c r="D982" s="157"/>
      <c r="E982" s="157"/>
      <c r="F982" s="157"/>
      <c r="G982" s="157"/>
      <c r="H982" s="157"/>
      <c r="I982" s="157"/>
      <c r="J982" s="157"/>
      <c r="K982" s="157"/>
      <c r="L982" s="157"/>
      <c r="M982" s="157"/>
      <c r="N982" s="157"/>
      <c r="O982" s="157"/>
      <c r="P982" s="157"/>
      <c r="Q982" s="157"/>
      <c r="R982" s="157"/>
      <c r="S982" s="157"/>
      <c r="T982" s="157"/>
      <c r="U982" s="157"/>
      <c r="V982" s="157"/>
      <c r="W982" s="157"/>
      <c r="X982" s="157"/>
      <c r="Y982" s="157"/>
      <c r="Z982" s="157"/>
    </row>
    <row r="983" spans="1:26" ht="15.75" customHeight="1" x14ac:dyDescent="0.25">
      <c r="A983" s="157"/>
      <c r="B983" s="382"/>
      <c r="C983" s="157"/>
      <c r="D983" s="157"/>
      <c r="E983" s="157"/>
      <c r="F983" s="157"/>
      <c r="G983" s="157"/>
      <c r="H983" s="157"/>
      <c r="I983" s="157"/>
      <c r="J983" s="157"/>
      <c r="K983" s="157"/>
      <c r="L983" s="157"/>
      <c r="M983" s="157"/>
      <c r="N983" s="157"/>
      <c r="O983" s="157"/>
      <c r="P983" s="157"/>
      <c r="Q983" s="157"/>
      <c r="R983" s="157"/>
      <c r="S983" s="157"/>
      <c r="T983" s="157"/>
      <c r="U983" s="157"/>
      <c r="V983" s="157"/>
      <c r="W983" s="157"/>
      <c r="X983" s="157"/>
      <c r="Y983" s="157"/>
      <c r="Z983" s="157"/>
    </row>
    <row r="984" spans="1:26" ht="15.75" customHeight="1" x14ac:dyDescent="0.25">
      <c r="A984" s="157"/>
      <c r="B984" s="382"/>
      <c r="C984" s="157"/>
      <c r="D984" s="157"/>
      <c r="E984" s="157"/>
      <c r="F984" s="157"/>
      <c r="G984" s="157"/>
      <c r="H984" s="157"/>
      <c r="I984" s="157"/>
      <c r="J984" s="157"/>
      <c r="K984" s="157"/>
      <c r="L984" s="157"/>
      <c r="M984" s="157"/>
      <c r="N984" s="157"/>
      <c r="O984" s="157"/>
      <c r="P984" s="157"/>
      <c r="Q984" s="157"/>
      <c r="R984" s="157"/>
      <c r="S984" s="157"/>
      <c r="T984" s="157"/>
      <c r="U984" s="157"/>
      <c r="V984" s="157"/>
      <c r="W984" s="157"/>
      <c r="X984" s="157"/>
      <c r="Y984" s="157"/>
      <c r="Z984" s="157"/>
    </row>
    <row r="985" spans="1:26" ht="15.75" customHeight="1" x14ac:dyDescent="0.25">
      <c r="A985" s="157"/>
      <c r="B985" s="382"/>
      <c r="C985" s="157"/>
      <c r="D985" s="157"/>
      <c r="E985" s="157"/>
      <c r="F985" s="157"/>
      <c r="G985" s="157"/>
      <c r="H985" s="157"/>
      <c r="I985" s="157"/>
      <c r="J985" s="157"/>
      <c r="K985" s="157"/>
      <c r="L985" s="157"/>
      <c r="M985" s="157"/>
      <c r="N985" s="157"/>
      <c r="O985" s="157"/>
      <c r="P985" s="157"/>
      <c r="Q985" s="157"/>
      <c r="R985" s="157"/>
      <c r="S985" s="157"/>
      <c r="T985" s="157"/>
      <c r="U985" s="157"/>
      <c r="V985" s="157"/>
      <c r="W985" s="157"/>
      <c r="X985" s="157"/>
      <c r="Y985" s="157"/>
      <c r="Z985" s="157"/>
    </row>
    <row r="986" spans="1:26" ht="15.75" customHeight="1" x14ac:dyDescent="0.25">
      <c r="A986" s="157"/>
      <c r="B986" s="382"/>
      <c r="C986" s="157"/>
      <c r="D986" s="157"/>
      <c r="E986" s="157"/>
      <c r="F986" s="157"/>
      <c r="G986" s="157"/>
      <c r="H986" s="157"/>
      <c r="I986" s="157"/>
      <c r="J986" s="157"/>
      <c r="K986" s="157"/>
      <c r="L986" s="157"/>
      <c r="M986" s="157"/>
      <c r="N986" s="157"/>
      <c r="O986" s="157"/>
      <c r="P986" s="157"/>
      <c r="Q986" s="157"/>
      <c r="R986" s="157"/>
      <c r="S986" s="157"/>
      <c r="T986" s="157"/>
      <c r="U986" s="157"/>
      <c r="V986" s="157"/>
      <c r="W986" s="157"/>
      <c r="X986" s="157"/>
      <c r="Y986" s="157"/>
      <c r="Z986" s="157"/>
    </row>
    <row r="987" spans="1:26" ht="15.75" customHeight="1" x14ac:dyDescent="0.25">
      <c r="A987" s="157"/>
      <c r="B987" s="382"/>
      <c r="C987" s="157"/>
      <c r="D987" s="157"/>
      <c r="E987" s="157"/>
      <c r="F987" s="157"/>
      <c r="G987" s="157"/>
      <c r="H987" s="157"/>
      <c r="I987" s="157"/>
      <c r="J987" s="157"/>
      <c r="K987" s="157"/>
      <c r="L987" s="157"/>
      <c r="M987" s="157"/>
      <c r="N987" s="157"/>
      <c r="O987" s="157"/>
      <c r="P987" s="157"/>
      <c r="Q987" s="157"/>
      <c r="R987" s="157"/>
      <c r="S987" s="157"/>
      <c r="T987" s="157"/>
      <c r="U987" s="157"/>
      <c r="V987" s="157"/>
      <c r="W987" s="157"/>
      <c r="X987" s="157"/>
      <c r="Y987" s="157"/>
      <c r="Z987" s="157"/>
    </row>
    <row r="988" spans="1:26" ht="15.75" customHeight="1" x14ac:dyDescent="0.25">
      <c r="A988" s="157"/>
      <c r="B988" s="382"/>
      <c r="C988" s="157"/>
      <c r="D988" s="157"/>
      <c r="E988" s="157"/>
      <c r="F988" s="157"/>
      <c r="G988" s="157"/>
      <c r="H988" s="157"/>
      <c r="I988" s="157"/>
      <c r="J988" s="157"/>
      <c r="K988" s="157"/>
      <c r="L988" s="157"/>
      <c r="M988" s="157"/>
      <c r="N988" s="157"/>
      <c r="O988" s="157"/>
      <c r="P988" s="157"/>
      <c r="Q988" s="157"/>
      <c r="R988" s="157"/>
      <c r="S988" s="157"/>
      <c r="T988" s="157"/>
      <c r="U988" s="157"/>
      <c r="V988" s="157"/>
      <c r="W988" s="157"/>
      <c r="X988" s="157"/>
      <c r="Y988" s="157"/>
      <c r="Z988" s="157"/>
    </row>
    <row r="989" spans="1:26" ht="15.75" customHeight="1" x14ac:dyDescent="0.25">
      <c r="A989" s="157"/>
      <c r="B989" s="382"/>
      <c r="C989" s="157"/>
      <c r="D989" s="157"/>
      <c r="E989" s="157"/>
      <c r="F989" s="157"/>
      <c r="G989" s="157"/>
      <c r="H989" s="157"/>
      <c r="I989" s="157"/>
      <c r="J989" s="157"/>
      <c r="K989" s="157"/>
      <c r="L989" s="157"/>
      <c r="M989" s="157"/>
      <c r="N989" s="157"/>
      <c r="O989" s="157"/>
      <c r="P989" s="157"/>
      <c r="Q989" s="157"/>
      <c r="R989" s="157"/>
      <c r="S989" s="157"/>
      <c r="T989" s="157"/>
      <c r="U989" s="157"/>
      <c r="V989" s="157"/>
      <c r="W989" s="157"/>
      <c r="X989" s="157"/>
      <c r="Y989" s="157"/>
      <c r="Z989" s="157"/>
    </row>
    <row r="990" spans="1:26" ht="15.75" customHeight="1" x14ac:dyDescent="0.25">
      <c r="A990" s="157"/>
      <c r="B990" s="382"/>
      <c r="C990" s="157"/>
      <c r="D990" s="157"/>
      <c r="E990" s="157"/>
      <c r="F990" s="157"/>
      <c r="G990" s="157"/>
      <c r="H990" s="157"/>
      <c r="I990" s="157"/>
      <c r="J990" s="157"/>
      <c r="K990" s="157"/>
      <c r="L990" s="157"/>
      <c r="M990" s="157"/>
      <c r="N990" s="157"/>
      <c r="O990" s="157"/>
      <c r="P990" s="157"/>
      <c r="Q990" s="157"/>
      <c r="R990" s="157"/>
      <c r="S990" s="157"/>
      <c r="T990" s="157"/>
      <c r="U990" s="157"/>
      <c r="V990" s="157"/>
      <c r="W990" s="157"/>
      <c r="X990" s="157"/>
      <c r="Y990" s="157"/>
      <c r="Z990" s="157"/>
    </row>
    <row r="991" spans="1:26" ht="15.75" customHeight="1" x14ac:dyDescent="0.25">
      <c r="A991" s="157"/>
      <c r="B991" s="382"/>
      <c r="C991" s="157"/>
      <c r="D991" s="157"/>
      <c r="E991" s="157"/>
      <c r="F991" s="157"/>
      <c r="G991" s="157"/>
      <c r="H991" s="157"/>
      <c r="I991" s="157"/>
      <c r="J991" s="157"/>
      <c r="K991" s="157"/>
      <c r="L991" s="157"/>
      <c r="M991" s="157"/>
      <c r="N991" s="157"/>
      <c r="O991" s="157"/>
      <c r="P991" s="157"/>
      <c r="Q991" s="157"/>
      <c r="R991" s="157"/>
      <c r="S991" s="157"/>
      <c r="T991" s="157"/>
      <c r="U991" s="157"/>
      <c r="V991" s="157"/>
      <c r="W991" s="157"/>
      <c r="X991" s="157"/>
      <c r="Y991" s="157"/>
      <c r="Z991" s="157"/>
    </row>
    <row r="992" spans="1:26" ht="15.75" customHeight="1" x14ac:dyDescent="0.25">
      <c r="A992" s="157"/>
      <c r="B992" s="382"/>
      <c r="C992" s="157"/>
      <c r="D992" s="157"/>
      <c r="E992" s="157"/>
      <c r="F992" s="157"/>
      <c r="G992" s="157"/>
      <c r="H992" s="157"/>
      <c r="I992" s="157"/>
      <c r="J992" s="157"/>
      <c r="K992" s="157"/>
      <c r="L992" s="157"/>
      <c r="M992" s="157"/>
      <c r="N992" s="157"/>
      <c r="O992" s="157"/>
      <c r="P992" s="157"/>
      <c r="Q992" s="157"/>
      <c r="R992" s="157"/>
      <c r="S992" s="157"/>
      <c r="T992" s="157"/>
      <c r="U992" s="157"/>
      <c r="V992" s="157"/>
      <c r="W992" s="157"/>
      <c r="X992" s="157"/>
      <c r="Y992" s="157"/>
      <c r="Z992" s="157"/>
    </row>
    <row r="993" spans="1:26" ht="15.75" customHeight="1" x14ac:dyDescent="0.25">
      <c r="A993" s="157"/>
      <c r="B993" s="382"/>
      <c r="C993" s="157"/>
      <c r="D993" s="157"/>
      <c r="E993" s="157"/>
      <c r="F993" s="157"/>
      <c r="G993" s="157"/>
      <c r="H993" s="157"/>
      <c r="I993" s="157"/>
      <c r="J993" s="157"/>
      <c r="K993" s="157"/>
      <c r="L993" s="157"/>
      <c r="M993" s="157"/>
      <c r="N993" s="157"/>
      <c r="O993" s="157"/>
      <c r="P993" s="157"/>
      <c r="Q993" s="157"/>
      <c r="R993" s="157"/>
      <c r="S993" s="157"/>
      <c r="T993" s="157"/>
      <c r="U993" s="157"/>
      <c r="V993" s="157"/>
      <c r="W993" s="157"/>
      <c r="X993" s="157"/>
      <c r="Y993" s="157"/>
      <c r="Z993" s="157"/>
    </row>
    <row r="994" spans="1:26" ht="15.75" customHeight="1" x14ac:dyDescent="0.25">
      <c r="A994" s="157"/>
      <c r="B994" s="382"/>
      <c r="C994" s="157"/>
      <c r="D994" s="157"/>
      <c r="E994" s="157"/>
      <c r="F994" s="157"/>
      <c r="G994" s="157"/>
      <c r="H994" s="157"/>
      <c r="I994" s="157"/>
      <c r="J994" s="157"/>
      <c r="K994" s="157"/>
      <c r="L994" s="157"/>
      <c r="M994" s="157"/>
      <c r="N994" s="157"/>
      <c r="O994" s="157"/>
      <c r="P994" s="157"/>
      <c r="Q994" s="157"/>
      <c r="R994" s="157"/>
      <c r="S994" s="157"/>
      <c r="T994" s="157"/>
      <c r="U994" s="157"/>
      <c r="V994" s="157"/>
      <c r="W994" s="157"/>
      <c r="X994" s="157"/>
      <c r="Y994" s="157"/>
      <c r="Z994" s="157"/>
    </row>
    <row r="995" spans="1:26" ht="15.75" customHeight="1" x14ac:dyDescent="0.25">
      <c r="A995" s="157"/>
      <c r="B995" s="382"/>
      <c r="C995" s="157"/>
      <c r="D995" s="157"/>
      <c r="E995" s="157"/>
      <c r="F995" s="157"/>
      <c r="G995" s="157"/>
      <c r="H995" s="157"/>
      <c r="I995" s="157"/>
      <c r="J995" s="157"/>
      <c r="K995" s="157"/>
      <c r="L995" s="157"/>
      <c r="M995" s="157"/>
      <c r="N995" s="157"/>
      <c r="O995" s="157"/>
      <c r="P995" s="157"/>
      <c r="Q995" s="157"/>
      <c r="R995" s="157"/>
      <c r="S995" s="157"/>
      <c r="T995" s="157"/>
      <c r="U995" s="157"/>
      <c r="V995" s="157"/>
      <c r="W995" s="157"/>
      <c r="X995" s="157"/>
      <c r="Y995" s="157"/>
      <c r="Z995" s="157"/>
    </row>
    <row r="996" spans="1:26" ht="15.75" customHeight="1" x14ac:dyDescent="0.25">
      <c r="A996" s="157"/>
      <c r="B996" s="382"/>
      <c r="C996" s="157"/>
      <c r="D996" s="157"/>
      <c r="E996" s="157"/>
      <c r="F996" s="157"/>
      <c r="G996" s="157"/>
      <c r="H996" s="157"/>
      <c r="I996" s="157"/>
      <c r="J996" s="157"/>
      <c r="K996" s="157"/>
      <c r="L996" s="157"/>
      <c r="M996" s="157"/>
      <c r="N996" s="157"/>
      <c r="O996" s="157"/>
      <c r="P996" s="157"/>
      <c r="Q996" s="157"/>
      <c r="R996" s="157"/>
      <c r="S996" s="157"/>
      <c r="T996" s="157"/>
      <c r="U996" s="157"/>
      <c r="V996" s="157"/>
      <c r="W996" s="157"/>
      <c r="X996" s="157"/>
      <c r="Y996" s="157"/>
      <c r="Z996" s="157"/>
    </row>
    <row r="997" spans="1:26" ht="15.75" customHeight="1" x14ac:dyDescent="0.25">
      <c r="A997" s="157"/>
      <c r="B997" s="382"/>
      <c r="C997" s="157"/>
      <c r="D997" s="157"/>
      <c r="E997" s="157"/>
      <c r="F997" s="157"/>
      <c r="G997" s="157"/>
      <c r="H997" s="157"/>
      <c r="I997" s="157"/>
      <c r="J997" s="157"/>
      <c r="K997" s="157"/>
      <c r="L997" s="157"/>
      <c r="M997" s="157"/>
      <c r="N997" s="157"/>
      <c r="O997" s="157"/>
      <c r="P997" s="157"/>
      <c r="Q997" s="157"/>
      <c r="R997" s="157"/>
      <c r="S997" s="157"/>
      <c r="T997" s="157"/>
      <c r="U997" s="157"/>
      <c r="V997" s="157"/>
      <c r="W997" s="157"/>
      <c r="X997" s="157"/>
      <c r="Y997" s="157"/>
      <c r="Z997" s="157"/>
    </row>
    <row r="998" spans="1:26" ht="15.75" customHeight="1" x14ac:dyDescent="0.25">
      <c r="A998" s="157"/>
      <c r="B998" s="382"/>
      <c r="C998" s="157"/>
      <c r="D998" s="157"/>
      <c r="E998" s="157"/>
      <c r="F998" s="157"/>
      <c r="G998" s="157"/>
      <c r="H998" s="157"/>
      <c r="I998" s="157"/>
      <c r="J998" s="157"/>
      <c r="K998" s="157"/>
      <c r="L998" s="157"/>
      <c r="M998" s="157"/>
      <c r="N998" s="157"/>
      <c r="O998" s="157"/>
      <c r="P998" s="157"/>
      <c r="Q998" s="157"/>
      <c r="R998" s="157"/>
      <c r="S998" s="157"/>
      <c r="T998" s="157"/>
      <c r="U998" s="157"/>
      <c r="V998" s="157"/>
      <c r="W998" s="157"/>
      <c r="X998" s="157"/>
      <c r="Y998" s="157"/>
      <c r="Z998" s="157"/>
    </row>
  </sheetData>
  <pageMargins left="0.75" right="0.75" top="1" bottom="1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Z1167"/>
  <sheetViews>
    <sheetView workbookViewId="0"/>
  </sheetViews>
  <sheetFormatPr defaultColWidth="14.42578125" defaultRowHeight="15" customHeight="1" x14ac:dyDescent="0.25"/>
  <cols>
    <col min="1" max="1" width="12.85546875" customWidth="1"/>
    <col min="2" max="2" width="8.85546875" customWidth="1"/>
    <col min="3" max="3" width="65.5703125" customWidth="1"/>
    <col min="4" max="4" width="15.85546875" customWidth="1"/>
    <col min="5" max="5" width="14.7109375" customWidth="1"/>
    <col min="6" max="6" width="15.140625" customWidth="1"/>
    <col min="7" max="12" width="8.85546875" customWidth="1"/>
    <col min="13" max="13" width="15.140625" customWidth="1"/>
    <col min="14" max="26" width="8.7109375" customWidth="1"/>
  </cols>
  <sheetData>
    <row r="1" spans="1:26" x14ac:dyDescent="0.25">
      <c r="A1" s="146"/>
      <c r="B1" s="111"/>
      <c r="C1" s="107" t="s">
        <v>2221</v>
      </c>
      <c r="D1" s="383"/>
      <c r="E1" s="1"/>
      <c r="F1" s="1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</row>
    <row r="2" spans="1:26" x14ac:dyDescent="0.25">
      <c r="A2" s="146"/>
      <c r="B2" s="111"/>
      <c r="C2" s="107"/>
      <c r="D2" s="383"/>
      <c r="E2" s="1"/>
      <c r="F2" s="1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</row>
    <row r="3" spans="1:26" x14ac:dyDescent="0.25">
      <c r="A3" s="155" t="s">
        <v>549</v>
      </c>
      <c r="B3" s="115" t="s">
        <v>550</v>
      </c>
      <c r="C3" s="115" t="s">
        <v>551</v>
      </c>
      <c r="D3" s="384" t="s">
        <v>552</v>
      </c>
      <c r="E3" s="116" t="s">
        <v>553</v>
      </c>
      <c r="F3" s="116" t="s">
        <v>554</v>
      </c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</row>
    <row r="4" spans="1:26" x14ac:dyDescent="0.25">
      <c r="A4" s="121">
        <v>43466</v>
      </c>
      <c r="B4" s="111"/>
      <c r="C4" s="111" t="s">
        <v>19</v>
      </c>
      <c r="D4" s="383"/>
      <c r="E4" s="1"/>
      <c r="F4" s="1">
        <f>4131463.68-136405.1+200000</f>
        <v>4195058.58</v>
      </c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</row>
    <row r="5" spans="1:26" x14ac:dyDescent="0.25">
      <c r="A5" s="121" t="s">
        <v>1172</v>
      </c>
      <c r="B5" s="111" t="s">
        <v>508</v>
      </c>
      <c r="C5" s="111" t="s">
        <v>2222</v>
      </c>
      <c r="D5" s="383">
        <v>155416.66999999998</v>
      </c>
      <c r="E5" s="1"/>
      <c r="F5" s="1">
        <f t="shared" ref="F5:F605" si="0">F4+D5-E5</f>
        <v>4350475.25</v>
      </c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</row>
    <row r="6" spans="1:26" x14ac:dyDescent="0.25">
      <c r="A6" s="121" t="s">
        <v>1172</v>
      </c>
      <c r="B6" s="111" t="s">
        <v>508</v>
      </c>
      <c r="C6" s="111" t="s">
        <v>2223</v>
      </c>
      <c r="D6" s="383">
        <v>102333.33</v>
      </c>
      <c r="E6" s="1"/>
      <c r="F6" s="1">
        <f t="shared" si="0"/>
        <v>4452808.58</v>
      </c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</row>
    <row r="7" spans="1:26" x14ac:dyDescent="0.25">
      <c r="A7" s="121" t="s">
        <v>1172</v>
      </c>
      <c r="B7" s="111" t="s">
        <v>508</v>
      </c>
      <c r="C7" s="111" t="s">
        <v>2224</v>
      </c>
      <c r="D7" s="383">
        <v>175810.75</v>
      </c>
      <c r="E7" s="1"/>
      <c r="F7" s="1">
        <f t="shared" si="0"/>
        <v>4628619.33</v>
      </c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</row>
    <row r="8" spans="1:26" x14ac:dyDescent="0.25">
      <c r="A8" s="121" t="s">
        <v>1172</v>
      </c>
      <c r="B8" s="111" t="s">
        <v>508</v>
      </c>
      <c r="C8" s="111" t="s">
        <v>2225</v>
      </c>
      <c r="D8" s="383">
        <v>236041.66999999998</v>
      </c>
      <c r="E8" s="1"/>
      <c r="F8" s="1">
        <f t="shared" si="0"/>
        <v>4864661</v>
      </c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</row>
    <row r="9" spans="1:26" x14ac:dyDescent="0.25">
      <c r="A9" s="121" t="s">
        <v>1172</v>
      </c>
      <c r="B9" s="111" t="s">
        <v>508</v>
      </c>
      <c r="C9" s="111" t="s">
        <v>2226</v>
      </c>
      <c r="D9" s="383">
        <v>128286.58</v>
      </c>
      <c r="E9" s="1"/>
      <c r="F9" s="1">
        <f t="shared" si="0"/>
        <v>4992947.58</v>
      </c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</row>
    <row r="10" spans="1:26" x14ac:dyDescent="0.25">
      <c r="A10" s="121" t="s">
        <v>1172</v>
      </c>
      <c r="B10" s="111" t="s">
        <v>508</v>
      </c>
      <c r="C10" s="111" t="s">
        <v>2227</v>
      </c>
      <c r="D10" s="383">
        <v>80833.33</v>
      </c>
      <c r="E10" s="1"/>
      <c r="F10" s="1">
        <f t="shared" si="0"/>
        <v>5073780.91</v>
      </c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</row>
    <row r="11" spans="1:26" x14ac:dyDescent="0.25">
      <c r="A11" s="121" t="s">
        <v>1172</v>
      </c>
      <c r="B11" s="111" t="s">
        <v>508</v>
      </c>
      <c r="C11" s="111" t="s">
        <v>2228</v>
      </c>
      <c r="D11" s="383">
        <v>40000</v>
      </c>
      <c r="E11" s="1"/>
      <c r="F11" s="1">
        <f t="shared" si="0"/>
        <v>5113780.91</v>
      </c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</row>
    <row r="12" spans="1:26" x14ac:dyDescent="0.25">
      <c r="A12" s="121" t="s">
        <v>1173</v>
      </c>
      <c r="B12" s="111" t="s">
        <v>509</v>
      </c>
      <c r="C12" s="111" t="s">
        <v>2229</v>
      </c>
      <c r="D12" s="383">
        <v>185416.66999999998</v>
      </c>
      <c r="E12" s="1"/>
      <c r="F12" s="1">
        <f t="shared" si="0"/>
        <v>5299197.58</v>
      </c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</row>
    <row r="13" spans="1:26" x14ac:dyDescent="0.25">
      <c r="A13" s="121" t="s">
        <v>1173</v>
      </c>
      <c r="B13" s="111" t="s">
        <v>509</v>
      </c>
      <c r="C13" s="111" t="s">
        <v>2230</v>
      </c>
      <c r="D13" s="383">
        <v>102333.33</v>
      </c>
      <c r="E13" s="1"/>
      <c r="F13" s="1">
        <f t="shared" si="0"/>
        <v>5401530.9100000001</v>
      </c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</row>
    <row r="14" spans="1:26" x14ac:dyDescent="0.25">
      <c r="A14" s="121" t="s">
        <v>1173</v>
      </c>
      <c r="B14" s="111" t="s">
        <v>509</v>
      </c>
      <c r="C14" s="111" t="s">
        <v>2231</v>
      </c>
      <c r="D14" s="383">
        <v>155375</v>
      </c>
      <c r="E14" s="1"/>
      <c r="F14" s="1">
        <f t="shared" si="0"/>
        <v>5556905.9100000001</v>
      </c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</row>
    <row r="15" spans="1:26" x14ac:dyDescent="0.25">
      <c r="A15" s="121" t="s">
        <v>1173</v>
      </c>
      <c r="B15" s="111" t="s">
        <v>509</v>
      </c>
      <c r="C15" s="111" t="s">
        <v>2232</v>
      </c>
      <c r="D15" s="383">
        <v>241041.66999999998</v>
      </c>
      <c r="E15" s="1"/>
      <c r="F15" s="1">
        <f t="shared" si="0"/>
        <v>5797947.5800000001</v>
      </c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</row>
    <row r="16" spans="1:26" x14ac:dyDescent="0.25">
      <c r="A16" s="121" t="s">
        <v>1173</v>
      </c>
      <c r="B16" s="111" t="s">
        <v>509</v>
      </c>
      <c r="C16" s="111" t="s">
        <v>2233</v>
      </c>
      <c r="D16" s="383">
        <v>138286.58000000002</v>
      </c>
      <c r="E16" s="1"/>
      <c r="F16" s="1">
        <f t="shared" si="0"/>
        <v>5936234.1600000001</v>
      </c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</row>
    <row r="17" spans="1:26" x14ac:dyDescent="0.25">
      <c r="A17" s="121" t="s">
        <v>1173</v>
      </c>
      <c r="B17" s="111" t="s">
        <v>509</v>
      </c>
      <c r="C17" s="111" t="s">
        <v>2234</v>
      </c>
      <c r="D17" s="383">
        <v>92833.33</v>
      </c>
      <c r="E17" s="1"/>
      <c r="F17" s="1">
        <f t="shared" si="0"/>
        <v>6029067.4900000002</v>
      </c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</row>
    <row r="18" spans="1:26" x14ac:dyDescent="0.25">
      <c r="A18" s="121" t="s">
        <v>1173</v>
      </c>
      <c r="B18" s="111" t="s">
        <v>509</v>
      </c>
      <c r="C18" s="111" t="s">
        <v>2235</v>
      </c>
      <c r="D18" s="383">
        <v>40000</v>
      </c>
      <c r="E18" s="1"/>
      <c r="F18" s="1">
        <f t="shared" si="0"/>
        <v>6069067.4900000002</v>
      </c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</row>
    <row r="19" spans="1:26" x14ac:dyDescent="0.25">
      <c r="A19" s="121" t="s">
        <v>2236</v>
      </c>
      <c r="B19" s="111"/>
      <c r="C19" s="111" t="s">
        <v>2237</v>
      </c>
      <c r="D19" s="383"/>
      <c r="E19" s="1">
        <v>152000</v>
      </c>
      <c r="F19" s="1">
        <f t="shared" si="0"/>
        <v>5917067.4900000002</v>
      </c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</row>
    <row r="20" spans="1:26" x14ac:dyDescent="0.25">
      <c r="A20" s="385" t="s">
        <v>2238</v>
      </c>
      <c r="B20" s="111"/>
      <c r="C20" s="111" t="s">
        <v>2239</v>
      </c>
      <c r="D20" s="383"/>
      <c r="E20" s="1">
        <v>165000</v>
      </c>
      <c r="F20" s="1">
        <f t="shared" si="0"/>
        <v>5752067.4900000002</v>
      </c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</row>
    <row r="21" spans="1:26" ht="15.75" customHeight="1" x14ac:dyDescent="0.25">
      <c r="A21" s="385" t="s">
        <v>2238</v>
      </c>
      <c r="B21" s="111"/>
      <c r="C21" s="111" t="s">
        <v>2240</v>
      </c>
      <c r="D21" s="383"/>
      <c r="E21" s="1">
        <v>75000</v>
      </c>
      <c r="F21" s="1">
        <f t="shared" si="0"/>
        <v>5677067.4900000002</v>
      </c>
      <c r="G21" s="157"/>
      <c r="H21" s="157"/>
      <c r="I21" s="157"/>
      <c r="J21" s="157"/>
      <c r="K21" s="157"/>
      <c r="L21" s="377"/>
      <c r="M21" s="376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</row>
    <row r="22" spans="1:26" ht="15.75" customHeight="1" x14ac:dyDescent="0.25">
      <c r="A22" s="385" t="s">
        <v>2241</v>
      </c>
      <c r="B22" s="111"/>
      <c r="C22" s="111" t="s">
        <v>2242</v>
      </c>
      <c r="D22" s="383"/>
      <c r="E22" s="1">
        <v>101416.6</v>
      </c>
      <c r="F22" s="1">
        <f t="shared" si="0"/>
        <v>5575650.8900000006</v>
      </c>
      <c r="G22" s="157"/>
      <c r="H22" s="157"/>
      <c r="I22" s="157"/>
      <c r="J22" s="157"/>
      <c r="K22" s="157"/>
      <c r="L22" s="377"/>
      <c r="M22" s="376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</row>
    <row r="23" spans="1:26" ht="15.75" customHeight="1" x14ac:dyDescent="0.25">
      <c r="A23" s="385" t="s">
        <v>2241</v>
      </c>
      <c r="B23" s="111"/>
      <c r="C23" s="111" t="s">
        <v>2243</v>
      </c>
      <c r="D23" s="383"/>
      <c r="E23" s="1">
        <v>340750</v>
      </c>
      <c r="F23" s="1">
        <f t="shared" si="0"/>
        <v>5234900.8900000006</v>
      </c>
      <c r="G23" s="157"/>
      <c r="H23" s="157"/>
      <c r="I23" s="157"/>
      <c r="J23" s="157"/>
      <c r="K23" s="157"/>
      <c r="L23" s="157"/>
      <c r="M23" s="1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</row>
    <row r="24" spans="1:26" ht="15.75" customHeight="1" x14ac:dyDescent="0.25">
      <c r="A24" s="121" t="s">
        <v>1344</v>
      </c>
      <c r="B24" s="111"/>
      <c r="C24" s="111" t="s">
        <v>2244</v>
      </c>
      <c r="D24" s="383"/>
      <c r="E24" s="1">
        <v>190000</v>
      </c>
      <c r="F24" s="1">
        <f t="shared" si="0"/>
        <v>5044900.8900000006</v>
      </c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</row>
    <row r="25" spans="1:26" ht="15.75" customHeight="1" x14ac:dyDescent="0.25">
      <c r="A25" s="121" t="s">
        <v>2245</v>
      </c>
      <c r="B25" s="111"/>
      <c r="C25" s="111" t="s">
        <v>2246</v>
      </c>
      <c r="D25" s="383"/>
      <c r="E25" s="1">
        <v>128286.58</v>
      </c>
      <c r="F25" s="1">
        <f t="shared" si="0"/>
        <v>4916614.3100000005</v>
      </c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</row>
    <row r="26" spans="1:26" ht="15.75" customHeight="1" x14ac:dyDescent="0.25">
      <c r="A26" s="121" t="s">
        <v>2245</v>
      </c>
      <c r="B26" s="111"/>
      <c r="C26" s="111" t="s">
        <v>2247</v>
      </c>
      <c r="D26" s="383"/>
      <c r="E26" s="1">
        <v>236041.67</v>
      </c>
      <c r="F26" s="1">
        <f t="shared" si="0"/>
        <v>4680572.6400000006</v>
      </c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</row>
    <row r="27" spans="1:26" ht="15.75" customHeight="1" x14ac:dyDescent="0.25">
      <c r="A27" s="385" t="s">
        <v>1806</v>
      </c>
      <c r="B27" s="111"/>
      <c r="C27" s="111" t="s">
        <v>2248</v>
      </c>
      <c r="D27" s="383"/>
      <c r="E27" s="1">
        <v>1825923.67</v>
      </c>
      <c r="F27" s="1">
        <f t="shared" si="0"/>
        <v>2854648.9700000007</v>
      </c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</row>
    <row r="28" spans="1:26" ht="15.75" customHeight="1" x14ac:dyDescent="0.25">
      <c r="A28" s="121">
        <v>43770</v>
      </c>
      <c r="B28" s="111"/>
      <c r="C28" s="111" t="s">
        <v>2249</v>
      </c>
      <c r="D28" s="383">
        <v>12000</v>
      </c>
      <c r="E28" s="1"/>
      <c r="F28" s="1">
        <f t="shared" si="0"/>
        <v>2866648.9700000007</v>
      </c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</row>
    <row r="29" spans="1:26" ht="15.75" customHeight="1" x14ac:dyDescent="0.25">
      <c r="A29" s="121">
        <v>43618</v>
      </c>
      <c r="B29" s="111"/>
      <c r="C29" s="111" t="s">
        <v>2250</v>
      </c>
      <c r="D29" s="383">
        <v>65000</v>
      </c>
      <c r="E29" s="1"/>
      <c r="F29" s="1">
        <f t="shared" si="0"/>
        <v>2931648.9700000007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</row>
    <row r="30" spans="1:26" ht="15.75" customHeight="1" x14ac:dyDescent="0.25">
      <c r="A30" s="121">
        <v>43801</v>
      </c>
      <c r="B30" s="111"/>
      <c r="C30" s="111" t="s">
        <v>2251</v>
      </c>
      <c r="D30" s="383"/>
      <c r="E30" s="1">
        <v>10000</v>
      </c>
      <c r="F30" s="1">
        <f t="shared" si="0"/>
        <v>2921648.9700000007</v>
      </c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</row>
    <row r="31" spans="1:26" ht="15.75" customHeight="1" x14ac:dyDescent="0.25">
      <c r="A31" s="121" t="s">
        <v>1791</v>
      </c>
      <c r="B31" s="111"/>
      <c r="C31" s="111" t="s">
        <v>2252</v>
      </c>
      <c r="D31" s="383"/>
      <c r="E31" s="1">
        <v>581229.25</v>
      </c>
      <c r="F31" s="1">
        <f t="shared" si="0"/>
        <v>2340419.7200000007</v>
      </c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</row>
    <row r="32" spans="1:26" ht="15.75" customHeight="1" x14ac:dyDescent="0.25">
      <c r="A32" s="146" t="s">
        <v>1172</v>
      </c>
      <c r="B32" s="111" t="s">
        <v>761</v>
      </c>
      <c r="C32" s="111" t="s">
        <v>2253</v>
      </c>
      <c r="D32" s="383"/>
      <c r="E32" s="1">
        <v>12000</v>
      </c>
      <c r="F32" s="1">
        <f t="shared" si="0"/>
        <v>2328419.7200000007</v>
      </c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</row>
    <row r="33" spans="1:26" ht="15.75" customHeight="1" x14ac:dyDescent="0.25">
      <c r="A33" s="121" t="s">
        <v>1172</v>
      </c>
      <c r="B33" s="111" t="s">
        <v>508</v>
      </c>
      <c r="C33" s="377" t="s">
        <v>2254</v>
      </c>
      <c r="D33" s="383"/>
      <c r="E33" s="376">
        <v>65000</v>
      </c>
      <c r="F33" s="1">
        <f t="shared" si="0"/>
        <v>2263419.7200000007</v>
      </c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</row>
    <row r="34" spans="1:26" ht="15.75" customHeight="1" x14ac:dyDescent="0.25">
      <c r="A34" s="121" t="s">
        <v>1173</v>
      </c>
      <c r="B34" s="111" t="s">
        <v>509</v>
      </c>
      <c r="C34" s="377" t="s">
        <v>2254</v>
      </c>
      <c r="D34" s="383"/>
      <c r="E34" s="376">
        <v>65000</v>
      </c>
      <c r="F34" s="1">
        <f t="shared" si="0"/>
        <v>2198419.7200000007</v>
      </c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</row>
    <row r="35" spans="1:26" ht="15.75" customHeight="1" x14ac:dyDescent="0.25">
      <c r="A35" s="121" t="s">
        <v>1174</v>
      </c>
      <c r="B35" s="111" t="s">
        <v>510</v>
      </c>
      <c r="C35" s="377" t="s">
        <v>2254</v>
      </c>
      <c r="D35" s="383"/>
      <c r="E35" s="376">
        <v>65000</v>
      </c>
      <c r="F35" s="1">
        <f t="shared" si="0"/>
        <v>2133419.7200000007</v>
      </c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</row>
    <row r="36" spans="1:26" ht="15.75" customHeight="1" x14ac:dyDescent="0.25">
      <c r="A36" s="146" t="s">
        <v>1172</v>
      </c>
      <c r="B36" s="111" t="s">
        <v>761</v>
      </c>
      <c r="C36" s="111" t="s">
        <v>2255</v>
      </c>
      <c r="D36" s="383">
        <v>1774083.3599999996</v>
      </c>
      <c r="E36" s="1"/>
      <c r="F36" s="1">
        <f t="shared" si="0"/>
        <v>3907503.08</v>
      </c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</row>
    <row r="37" spans="1:26" ht="15.75" customHeight="1" x14ac:dyDescent="0.25">
      <c r="A37" s="146" t="s">
        <v>1173</v>
      </c>
      <c r="B37" s="111" t="s">
        <v>761</v>
      </c>
      <c r="C37" s="111" t="s">
        <v>2256</v>
      </c>
      <c r="D37" s="383">
        <v>1836316.67</v>
      </c>
      <c r="E37" s="1"/>
      <c r="F37" s="1">
        <f t="shared" si="0"/>
        <v>5743819.75</v>
      </c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</row>
    <row r="38" spans="1:26" ht="15.75" customHeight="1" x14ac:dyDescent="0.25">
      <c r="A38" s="377" t="s">
        <v>1174</v>
      </c>
      <c r="B38" s="110" t="s">
        <v>761</v>
      </c>
      <c r="C38" s="111" t="s">
        <v>2257</v>
      </c>
      <c r="D38" s="383">
        <v>1996035.0100000002</v>
      </c>
      <c r="E38" s="61"/>
      <c r="F38" s="1">
        <f t="shared" si="0"/>
        <v>7739854.7599999998</v>
      </c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</row>
    <row r="39" spans="1:26" ht="15.75" customHeight="1" x14ac:dyDescent="0.25">
      <c r="A39" s="386">
        <v>43468</v>
      </c>
      <c r="B39" s="111" t="s">
        <v>593</v>
      </c>
      <c r="C39" s="111" t="s">
        <v>2258</v>
      </c>
      <c r="D39" s="383">
        <v>65000</v>
      </c>
      <c r="E39" s="1"/>
      <c r="F39" s="1">
        <f t="shared" si="0"/>
        <v>7804854.7599999998</v>
      </c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</row>
    <row r="40" spans="1:26" ht="15.75" customHeight="1" x14ac:dyDescent="0.25">
      <c r="A40" s="146" t="s">
        <v>1652</v>
      </c>
      <c r="B40" s="110" t="s">
        <v>593</v>
      </c>
      <c r="C40" s="111" t="s">
        <v>2259</v>
      </c>
      <c r="D40" s="383">
        <v>65000</v>
      </c>
      <c r="E40" s="1"/>
      <c r="F40" s="1">
        <f t="shared" si="0"/>
        <v>7869854.7599999998</v>
      </c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</row>
    <row r="41" spans="1:26" ht="15.75" customHeight="1" x14ac:dyDescent="0.25">
      <c r="A41" s="387">
        <v>43558</v>
      </c>
      <c r="B41" s="111" t="s">
        <v>593</v>
      </c>
      <c r="C41" s="111" t="s">
        <v>2260</v>
      </c>
      <c r="D41" s="383"/>
      <c r="E41" s="61">
        <v>155416.67000000001</v>
      </c>
      <c r="F41" s="1">
        <f t="shared" si="0"/>
        <v>7714438.0899999999</v>
      </c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</row>
    <row r="42" spans="1:26" ht="15.75" customHeight="1" x14ac:dyDescent="0.25">
      <c r="A42" s="377" t="s">
        <v>2261</v>
      </c>
      <c r="B42" s="110" t="s">
        <v>593</v>
      </c>
      <c r="C42" s="110" t="s">
        <v>2262</v>
      </c>
      <c r="D42" s="383"/>
      <c r="E42" s="1">
        <v>185416.67</v>
      </c>
      <c r="F42" s="1">
        <f t="shared" si="0"/>
        <v>7529021.4199999999</v>
      </c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</row>
    <row r="43" spans="1:26" ht="15.75" customHeight="1" x14ac:dyDescent="0.25">
      <c r="A43" s="377" t="s">
        <v>2263</v>
      </c>
      <c r="B43" s="110" t="s">
        <v>593</v>
      </c>
      <c r="C43" s="110" t="s">
        <v>2264</v>
      </c>
      <c r="D43" s="383"/>
      <c r="E43" s="1">
        <v>241041.67</v>
      </c>
      <c r="F43" s="1">
        <f t="shared" si="0"/>
        <v>7287979.75</v>
      </c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</row>
    <row r="44" spans="1:26" ht="15.75" customHeight="1" x14ac:dyDescent="0.25">
      <c r="A44" s="377" t="s">
        <v>2263</v>
      </c>
      <c r="B44" s="110" t="s">
        <v>593</v>
      </c>
      <c r="C44" s="110" t="s">
        <v>2265</v>
      </c>
      <c r="D44" s="383"/>
      <c r="E44" s="1">
        <v>103250.06</v>
      </c>
      <c r="F44" s="1">
        <f t="shared" si="0"/>
        <v>7184729.6900000004</v>
      </c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</row>
    <row r="45" spans="1:26" ht="15.75" customHeight="1" x14ac:dyDescent="0.25">
      <c r="A45" s="377" t="s">
        <v>2263</v>
      </c>
      <c r="B45" s="110" t="s">
        <v>593</v>
      </c>
      <c r="C45" s="110" t="s">
        <v>2266</v>
      </c>
      <c r="D45" s="383"/>
      <c r="E45" s="1">
        <v>138286.57999999999</v>
      </c>
      <c r="F45" s="1">
        <f t="shared" si="0"/>
        <v>7046443.1100000003</v>
      </c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</row>
    <row r="46" spans="1:26" ht="15.75" customHeight="1" x14ac:dyDescent="0.25">
      <c r="A46" s="386">
        <v>43681</v>
      </c>
      <c r="B46" s="110" t="s">
        <v>593</v>
      </c>
      <c r="C46" s="111" t="s">
        <v>2267</v>
      </c>
      <c r="D46" s="383"/>
      <c r="E46" s="1">
        <v>1774083.36</v>
      </c>
      <c r="F46" s="1">
        <f t="shared" si="0"/>
        <v>5272359.75</v>
      </c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</row>
    <row r="47" spans="1:26" ht="15.75" customHeight="1" x14ac:dyDescent="0.25">
      <c r="A47" s="386">
        <v>43803</v>
      </c>
      <c r="B47" s="110" t="s">
        <v>593</v>
      </c>
      <c r="C47" s="110" t="s">
        <v>2268</v>
      </c>
      <c r="D47" s="383"/>
      <c r="E47" s="61">
        <v>87833.33</v>
      </c>
      <c r="F47" s="1">
        <f t="shared" si="0"/>
        <v>5184526.42</v>
      </c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</row>
    <row r="48" spans="1:26" ht="15.75" customHeight="1" x14ac:dyDescent="0.25">
      <c r="A48" s="121">
        <v>43803</v>
      </c>
      <c r="B48" s="110" t="s">
        <v>593</v>
      </c>
      <c r="C48" s="110" t="s">
        <v>2269</v>
      </c>
      <c r="D48" s="383"/>
      <c r="E48" s="61">
        <v>241041.67</v>
      </c>
      <c r="F48" s="1">
        <f t="shared" si="0"/>
        <v>4943484.75</v>
      </c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</row>
    <row r="49" spans="1:26" ht="15.75" customHeight="1" x14ac:dyDescent="0.25">
      <c r="A49" s="377" t="s">
        <v>2270</v>
      </c>
      <c r="B49" s="110" t="s">
        <v>593</v>
      </c>
      <c r="C49" s="110" t="s">
        <v>2271</v>
      </c>
      <c r="D49" s="383"/>
      <c r="E49" s="1">
        <v>1836316.67</v>
      </c>
      <c r="F49" s="1">
        <f t="shared" si="0"/>
        <v>3107168.08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</row>
    <row r="50" spans="1:26" ht="15.75" customHeight="1" x14ac:dyDescent="0.25">
      <c r="A50" s="377" t="s">
        <v>2270</v>
      </c>
      <c r="B50" s="110" t="s">
        <v>593</v>
      </c>
      <c r="C50" s="110" t="s">
        <v>2272</v>
      </c>
      <c r="D50" s="383"/>
      <c r="E50" s="1">
        <v>138286.57999999999</v>
      </c>
      <c r="F50" s="1">
        <f t="shared" si="0"/>
        <v>2968881.5</v>
      </c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</row>
    <row r="51" spans="1:26" ht="15.75" customHeight="1" x14ac:dyDescent="0.25">
      <c r="A51" s="377" t="s">
        <v>2273</v>
      </c>
      <c r="B51" s="110" t="s">
        <v>593</v>
      </c>
      <c r="C51" s="110" t="s">
        <v>2274</v>
      </c>
      <c r="D51" s="383"/>
      <c r="E51" s="1">
        <v>135000</v>
      </c>
      <c r="F51" s="1">
        <f t="shared" si="0"/>
        <v>2833881.5</v>
      </c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spans="1:26" ht="15.75" customHeight="1" x14ac:dyDescent="0.25">
      <c r="A52" s="146" t="s">
        <v>2275</v>
      </c>
      <c r="B52" s="111" t="s">
        <v>593</v>
      </c>
      <c r="C52" s="111" t="s">
        <v>2276</v>
      </c>
      <c r="D52" s="383"/>
      <c r="E52" s="1">
        <v>1996035.01</v>
      </c>
      <c r="F52" s="1">
        <f t="shared" si="0"/>
        <v>837846.49</v>
      </c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 ht="15.75" customHeight="1" x14ac:dyDescent="0.25">
      <c r="A53" s="146" t="s">
        <v>1229</v>
      </c>
      <c r="B53" s="110" t="s">
        <v>596</v>
      </c>
      <c r="C53" s="111" t="s">
        <v>2250</v>
      </c>
      <c r="D53" s="383">
        <v>65000</v>
      </c>
      <c r="E53" s="1"/>
      <c r="F53" s="1">
        <f t="shared" si="0"/>
        <v>902846.49</v>
      </c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ht="15.75" customHeight="1" x14ac:dyDescent="0.25">
      <c r="A54" s="146" t="s">
        <v>1478</v>
      </c>
      <c r="B54" s="111" t="s">
        <v>761</v>
      </c>
      <c r="C54" s="111" t="s">
        <v>2277</v>
      </c>
      <c r="D54" s="383">
        <v>135000</v>
      </c>
      <c r="E54" s="1"/>
      <c r="F54" s="1">
        <f t="shared" si="0"/>
        <v>1037846.49</v>
      </c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ht="15.75" customHeight="1" x14ac:dyDescent="0.25">
      <c r="A55" s="146" t="s">
        <v>1478</v>
      </c>
      <c r="B55" s="111" t="s">
        <v>761</v>
      </c>
      <c r="C55" s="111" t="s">
        <v>2278</v>
      </c>
      <c r="D55" s="383">
        <v>87833.33</v>
      </c>
      <c r="E55" s="1"/>
      <c r="F55" s="1">
        <f t="shared" si="0"/>
        <v>1125679.82</v>
      </c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</row>
    <row r="56" spans="1:26" ht="15.75" customHeight="1" x14ac:dyDescent="0.25">
      <c r="A56" s="146" t="s">
        <v>1478</v>
      </c>
      <c r="B56" s="111" t="s">
        <v>761</v>
      </c>
      <c r="C56" s="111" t="s">
        <v>2279</v>
      </c>
      <c r="D56" s="383">
        <v>120375</v>
      </c>
      <c r="E56" s="1"/>
      <c r="F56" s="1">
        <f t="shared" si="0"/>
        <v>1246054.82</v>
      </c>
      <c r="G56" s="157"/>
      <c r="H56" s="157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</row>
    <row r="57" spans="1:26" ht="15.75" customHeight="1" x14ac:dyDescent="0.25">
      <c r="A57" s="146" t="s">
        <v>1478</v>
      </c>
      <c r="B57" s="111" t="s">
        <v>761</v>
      </c>
      <c r="C57" s="111" t="s">
        <v>2280</v>
      </c>
      <c r="D57" s="383">
        <v>241041.67</v>
      </c>
      <c r="E57" s="1"/>
      <c r="F57" s="1">
        <f t="shared" si="0"/>
        <v>1487096.49</v>
      </c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ht="15.75" customHeight="1" x14ac:dyDescent="0.25">
      <c r="A58" s="146" t="s">
        <v>1478</v>
      </c>
      <c r="B58" s="111" t="s">
        <v>761</v>
      </c>
      <c r="C58" s="111" t="s">
        <v>2281</v>
      </c>
      <c r="D58" s="383">
        <v>138286.57999999999</v>
      </c>
      <c r="E58" s="1"/>
      <c r="F58" s="1">
        <f t="shared" si="0"/>
        <v>1625383.07</v>
      </c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ht="15.75" customHeight="1" x14ac:dyDescent="0.25">
      <c r="A59" s="146" t="s">
        <v>1478</v>
      </c>
      <c r="B59" s="111" t="s">
        <v>761</v>
      </c>
      <c r="C59" s="111" t="s">
        <v>2282</v>
      </c>
      <c r="D59" s="383">
        <v>47000</v>
      </c>
      <c r="E59" s="1"/>
      <c r="F59" s="1">
        <f t="shared" si="0"/>
        <v>1672383.07</v>
      </c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ht="15.75" customHeight="1" x14ac:dyDescent="0.25">
      <c r="A60" s="146" t="s">
        <v>1478</v>
      </c>
      <c r="B60" s="111" t="s">
        <v>761</v>
      </c>
      <c r="C60" s="111" t="s">
        <v>2283</v>
      </c>
      <c r="D60" s="383">
        <v>50000</v>
      </c>
      <c r="E60" s="1"/>
      <c r="F60" s="1">
        <f t="shared" si="0"/>
        <v>1722383.07</v>
      </c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ht="15.75" customHeight="1" x14ac:dyDescent="0.25">
      <c r="A61" s="146" t="s">
        <v>1175</v>
      </c>
      <c r="B61" s="111" t="s">
        <v>761</v>
      </c>
      <c r="C61" s="111" t="s">
        <v>2284</v>
      </c>
      <c r="D61" s="383">
        <v>140000</v>
      </c>
      <c r="E61" s="1"/>
      <c r="F61" s="1">
        <f t="shared" si="0"/>
        <v>1862383.07</v>
      </c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ht="15.75" customHeight="1" x14ac:dyDescent="0.25">
      <c r="A62" s="146" t="s">
        <v>1175</v>
      </c>
      <c r="B62" s="111" t="s">
        <v>761</v>
      </c>
      <c r="C62" s="111" t="s">
        <v>2285</v>
      </c>
      <c r="D62" s="383">
        <v>75000</v>
      </c>
      <c r="E62" s="1"/>
      <c r="F62" s="1">
        <f t="shared" si="0"/>
        <v>1937383.07</v>
      </c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ht="15.75" customHeight="1" x14ac:dyDescent="0.25">
      <c r="A63" s="146" t="s">
        <v>1175</v>
      </c>
      <c r="B63" s="111" t="s">
        <v>761</v>
      </c>
      <c r="C63" s="111" t="s">
        <v>2286</v>
      </c>
      <c r="D63" s="383">
        <v>89875</v>
      </c>
      <c r="E63" s="1"/>
      <c r="F63" s="1">
        <f t="shared" si="0"/>
        <v>2027258.07</v>
      </c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ht="15.75" customHeight="1" x14ac:dyDescent="0.25">
      <c r="A64" s="146" t="s">
        <v>1175</v>
      </c>
      <c r="B64" s="111" t="s">
        <v>761</v>
      </c>
      <c r="C64" s="111" t="s">
        <v>2287</v>
      </c>
      <c r="D64" s="383">
        <v>266625</v>
      </c>
      <c r="E64" s="1"/>
      <c r="F64" s="1">
        <f t="shared" si="0"/>
        <v>2293883.0700000003</v>
      </c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ht="15.75" customHeight="1" x14ac:dyDescent="0.25">
      <c r="A65" s="146" t="s">
        <v>1175</v>
      </c>
      <c r="B65" s="111" t="s">
        <v>761</v>
      </c>
      <c r="C65" s="111" t="s">
        <v>2288</v>
      </c>
      <c r="D65" s="383">
        <v>144008.81</v>
      </c>
      <c r="E65" s="1"/>
      <c r="F65" s="1">
        <f t="shared" si="0"/>
        <v>2437891.8800000004</v>
      </c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ht="15.75" customHeight="1" x14ac:dyDescent="0.25">
      <c r="A66" s="146" t="s">
        <v>1175</v>
      </c>
      <c r="B66" s="111" t="s">
        <v>761</v>
      </c>
      <c r="C66" s="111" t="s">
        <v>2289</v>
      </c>
      <c r="D66" s="383">
        <v>59000</v>
      </c>
      <c r="E66" s="1"/>
      <c r="F66" s="1">
        <f t="shared" si="0"/>
        <v>2496891.8800000004</v>
      </c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ht="15.75" customHeight="1" x14ac:dyDescent="0.25">
      <c r="A67" s="146" t="s">
        <v>1175</v>
      </c>
      <c r="B67" s="111" t="s">
        <v>761</v>
      </c>
      <c r="C67" s="111" t="s">
        <v>2290</v>
      </c>
      <c r="D67" s="383">
        <v>50000</v>
      </c>
      <c r="E67" s="1"/>
      <c r="F67" s="1">
        <f t="shared" si="0"/>
        <v>2546891.8800000004</v>
      </c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ht="15.75" customHeight="1" x14ac:dyDescent="0.25">
      <c r="A68" s="146" t="s">
        <v>1175</v>
      </c>
      <c r="B68" s="111" t="s">
        <v>1159</v>
      </c>
      <c r="C68" s="111" t="s">
        <v>2291</v>
      </c>
      <c r="D68" s="383"/>
      <c r="E68" s="1">
        <v>65000</v>
      </c>
      <c r="F68" s="1">
        <f t="shared" si="0"/>
        <v>2481891.8800000004</v>
      </c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ht="15.75" customHeight="1" x14ac:dyDescent="0.25">
      <c r="A69" s="146" t="s">
        <v>1175</v>
      </c>
      <c r="B69" s="111" t="s">
        <v>511</v>
      </c>
      <c r="C69" s="111" t="s">
        <v>2292</v>
      </c>
      <c r="D69" s="383">
        <v>1889594.32</v>
      </c>
      <c r="E69" s="1"/>
      <c r="F69" s="1">
        <f t="shared" si="0"/>
        <v>4371486.2</v>
      </c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ht="15.75" customHeight="1" x14ac:dyDescent="0.25">
      <c r="A70" s="146" t="s">
        <v>1389</v>
      </c>
      <c r="B70" s="111" t="s">
        <v>4</v>
      </c>
      <c r="C70" s="111" t="s">
        <v>2293</v>
      </c>
      <c r="D70" s="383">
        <v>1824741.66</v>
      </c>
      <c r="E70" s="1"/>
      <c r="F70" s="1">
        <f t="shared" si="0"/>
        <v>6196227.8600000003</v>
      </c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ht="15.75" customHeight="1" x14ac:dyDescent="0.25">
      <c r="A71" s="146" t="s">
        <v>1389</v>
      </c>
      <c r="B71" s="111" t="s">
        <v>4</v>
      </c>
      <c r="C71" s="111" t="s">
        <v>2294</v>
      </c>
      <c r="D71" s="383">
        <v>245416.66</v>
      </c>
      <c r="E71" s="1"/>
      <c r="F71" s="1">
        <f t="shared" si="0"/>
        <v>6441644.5200000005</v>
      </c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ht="15.75" customHeight="1" x14ac:dyDescent="0.25">
      <c r="A72" s="146" t="s">
        <v>1389</v>
      </c>
      <c r="B72" s="111" t="s">
        <v>4</v>
      </c>
      <c r="C72" s="111" t="s">
        <v>2295</v>
      </c>
      <c r="D72" s="383">
        <v>116986.66</v>
      </c>
      <c r="E72" s="1"/>
      <c r="F72" s="1">
        <f t="shared" si="0"/>
        <v>6558631.1800000006</v>
      </c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ht="15.75" customHeight="1" x14ac:dyDescent="0.25">
      <c r="A73" s="146" t="s">
        <v>1389</v>
      </c>
      <c r="B73" s="111" t="s">
        <v>4</v>
      </c>
      <c r="C73" s="111" t="s">
        <v>2296</v>
      </c>
      <c r="D73" s="383">
        <v>121250</v>
      </c>
      <c r="E73" s="1"/>
      <c r="F73" s="1">
        <f t="shared" si="0"/>
        <v>6679881.1800000006</v>
      </c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ht="15.75" customHeight="1" x14ac:dyDescent="0.25">
      <c r="A74" s="146" t="s">
        <v>1389</v>
      </c>
      <c r="B74" s="111" t="s">
        <v>4</v>
      </c>
      <c r="C74" s="111" t="s">
        <v>2297</v>
      </c>
      <c r="D74" s="383">
        <v>285791.67</v>
      </c>
      <c r="E74" s="1"/>
      <c r="F74" s="1">
        <f t="shared" si="0"/>
        <v>6965672.8500000006</v>
      </c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ht="15.75" customHeight="1" x14ac:dyDescent="0.25">
      <c r="A75" s="146" t="s">
        <v>1389</v>
      </c>
      <c r="B75" s="111" t="s">
        <v>4</v>
      </c>
      <c r="C75" s="111" t="s">
        <v>2298</v>
      </c>
      <c r="D75" s="383">
        <v>222342.14</v>
      </c>
      <c r="E75" s="1"/>
      <c r="F75" s="1">
        <f t="shared" si="0"/>
        <v>7188014.9900000002</v>
      </c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ht="15.75" customHeight="1" x14ac:dyDescent="0.25">
      <c r="A76" s="146" t="s">
        <v>1389</v>
      </c>
      <c r="B76" s="111" t="s">
        <v>4</v>
      </c>
      <c r="C76" s="111" t="s">
        <v>2299</v>
      </c>
      <c r="D76" s="383">
        <v>24000</v>
      </c>
      <c r="E76" s="1"/>
      <c r="F76" s="1">
        <f t="shared" si="0"/>
        <v>7212014.9900000002</v>
      </c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ht="15.75" customHeight="1" x14ac:dyDescent="0.25">
      <c r="A77" s="146" t="s">
        <v>1389</v>
      </c>
      <c r="B77" s="111" t="s">
        <v>4</v>
      </c>
      <c r="C77" s="111" t="s">
        <v>2300</v>
      </c>
      <c r="D77" s="383">
        <v>50000</v>
      </c>
      <c r="E77" s="1"/>
      <c r="F77" s="1">
        <f t="shared" si="0"/>
        <v>7262014.9900000002</v>
      </c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ht="15.75" customHeight="1" x14ac:dyDescent="0.25">
      <c r="A78" s="146" t="s">
        <v>1177</v>
      </c>
      <c r="B78" s="111" t="s">
        <v>5</v>
      </c>
      <c r="C78" s="111" t="s">
        <v>2301</v>
      </c>
      <c r="D78" s="383">
        <v>1843541.66</v>
      </c>
      <c r="E78" s="1"/>
      <c r="F78" s="1">
        <f t="shared" si="0"/>
        <v>9105556.6500000004</v>
      </c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ht="15.75" customHeight="1" x14ac:dyDescent="0.25">
      <c r="A79" s="146" t="s">
        <v>1178</v>
      </c>
      <c r="B79" s="111" t="s">
        <v>6</v>
      </c>
      <c r="C79" s="111" t="s">
        <v>2302</v>
      </c>
      <c r="D79" s="383">
        <v>1777449.99</v>
      </c>
      <c r="E79" s="1"/>
      <c r="F79" s="1">
        <f t="shared" si="0"/>
        <v>10883006.640000001</v>
      </c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ht="15.75" customHeight="1" x14ac:dyDescent="0.25">
      <c r="A80" s="386">
        <v>43529</v>
      </c>
      <c r="B80" s="111" t="s">
        <v>596</v>
      </c>
      <c r="C80" s="110" t="s">
        <v>2303</v>
      </c>
      <c r="D80" s="383"/>
      <c r="E80" s="1">
        <v>20000</v>
      </c>
      <c r="F80" s="1">
        <f t="shared" si="0"/>
        <v>10863006.640000001</v>
      </c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ht="15.75" customHeight="1" x14ac:dyDescent="0.25">
      <c r="A81" s="159">
        <v>43622</v>
      </c>
      <c r="B81" s="111" t="s">
        <v>593</v>
      </c>
      <c r="C81" s="110" t="s">
        <v>2304</v>
      </c>
      <c r="D81" s="383"/>
      <c r="E81" s="1">
        <v>140000</v>
      </c>
      <c r="F81" s="1">
        <f t="shared" si="0"/>
        <v>10723006.640000001</v>
      </c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ht="15.75" customHeight="1" x14ac:dyDescent="0.25">
      <c r="A82" s="146" t="s">
        <v>1177</v>
      </c>
      <c r="B82" s="110" t="s">
        <v>5</v>
      </c>
      <c r="C82" s="111" t="s">
        <v>2305</v>
      </c>
      <c r="D82" s="383">
        <v>289666.99</v>
      </c>
      <c r="E82" s="1"/>
      <c r="F82" s="1">
        <f t="shared" si="0"/>
        <v>11012673.630000001</v>
      </c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ht="15.75" customHeight="1" x14ac:dyDescent="0.25">
      <c r="A83" s="146" t="s">
        <v>1177</v>
      </c>
      <c r="B83" s="110" t="s">
        <v>5</v>
      </c>
      <c r="C83" s="111" t="s">
        <v>2306</v>
      </c>
      <c r="D83" s="383">
        <v>102320</v>
      </c>
      <c r="E83" s="1"/>
      <c r="F83" s="1">
        <f t="shared" si="0"/>
        <v>11114993.630000001</v>
      </c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ht="15.75" customHeight="1" x14ac:dyDescent="0.25">
      <c r="A84" s="146" t="s">
        <v>1177</v>
      </c>
      <c r="B84" s="110" t="s">
        <v>5</v>
      </c>
      <c r="C84" s="111" t="s">
        <v>2307</v>
      </c>
      <c r="D84" s="383">
        <v>171250</v>
      </c>
      <c r="E84" s="1"/>
      <c r="F84" s="1">
        <f t="shared" si="0"/>
        <v>11286243.630000001</v>
      </c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ht="15.75" customHeight="1" x14ac:dyDescent="0.25">
      <c r="A85" s="146" t="s">
        <v>1177</v>
      </c>
      <c r="B85" s="110" t="s">
        <v>5</v>
      </c>
      <c r="C85" s="111" t="s">
        <v>2308</v>
      </c>
      <c r="D85" s="383">
        <v>266625</v>
      </c>
      <c r="E85" s="1"/>
      <c r="F85" s="1">
        <f t="shared" si="0"/>
        <v>11552868.630000001</v>
      </c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ht="15.75" customHeight="1" x14ac:dyDescent="0.25">
      <c r="A86" s="146" t="s">
        <v>1177</v>
      </c>
      <c r="B86" s="110" t="s">
        <v>5</v>
      </c>
      <c r="C86" s="111" t="s">
        <v>2309</v>
      </c>
      <c r="D86" s="383">
        <v>307258.81</v>
      </c>
      <c r="E86" s="1"/>
      <c r="F86" s="1">
        <f t="shared" si="0"/>
        <v>11860127.440000001</v>
      </c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ht="15.75" customHeight="1" x14ac:dyDescent="0.25">
      <c r="A87" s="146" t="s">
        <v>1177</v>
      </c>
      <c r="B87" s="110" t="s">
        <v>5</v>
      </c>
      <c r="C87" s="111" t="s">
        <v>2310</v>
      </c>
      <c r="D87" s="383">
        <v>30650</v>
      </c>
      <c r="E87" s="102"/>
      <c r="F87" s="1">
        <f t="shared" si="0"/>
        <v>11890777.440000001</v>
      </c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ht="15.75" customHeight="1" x14ac:dyDescent="0.25">
      <c r="A88" s="146" t="s">
        <v>1177</v>
      </c>
      <c r="B88" s="110" t="s">
        <v>5</v>
      </c>
      <c r="C88" s="111" t="s">
        <v>2311</v>
      </c>
      <c r="D88" s="383">
        <v>71233.33</v>
      </c>
      <c r="E88" s="1"/>
      <c r="F88" s="1">
        <f t="shared" si="0"/>
        <v>11962010.770000001</v>
      </c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ht="15.75" customHeight="1" x14ac:dyDescent="0.25">
      <c r="A89" s="377" t="s">
        <v>2312</v>
      </c>
      <c r="B89" s="111" t="s">
        <v>593</v>
      </c>
      <c r="C89" s="110" t="s">
        <v>2313</v>
      </c>
      <c r="D89" s="383"/>
      <c r="E89" s="1">
        <v>245416.66</v>
      </c>
      <c r="F89" s="1">
        <f t="shared" si="0"/>
        <v>11716594.110000001</v>
      </c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ht="15.75" customHeight="1" x14ac:dyDescent="0.25">
      <c r="A90" s="377" t="s">
        <v>1257</v>
      </c>
      <c r="B90" s="111" t="s">
        <v>593</v>
      </c>
      <c r="C90" s="110" t="s">
        <v>2314</v>
      </c>
      <c r="D90" s="383"/>
      <c r="E90" s="1">
        <v>3714335.98</v>
      </c>
      <c r="F90" s="1">
        <f t="shared" si="0"/>
        <v>8002258.1300000008</v>
      </c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ht="15.75" customHeight="1" x14ac:dyDescent="0.25">
      <c r="A91" s="146" t="s">
        <v>1178</v>
      </c>
      <c r="B91" s="111" t="s">
        <v>6</v>
      </c>
      <c r="C91" s="111" t="s">
        <v>2315</v>
      </c>
      <c r="D91" s="383">
        <v>295166.99</v>
      </c>
      <c r="E91" s="1"/>
      <c r="F91" s="1">
        <f t="shared" si="0"/>
        <v>8297425.120000001</v>
      </c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ht="15.75" customHeight="1" x14ac:dyDescent="0.25">
      <c r="A92" s="146" t="s">
        <v>1178</v>
      </c>
      <c r="B92" s="111" t="s">
        <v>6</v>
      </c>
      <c r="C92" s="111" t="s">
        <v>2316</v>
      </c>
      <c r="D92" s="383">
        <v>114653.33</v>
      </c>
      <c r="E92" s="1"/>
      <c r="F92" s="1">
        <f t="shared" si="0"/>
        <v>8412078.4500000011</v>
      </c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ht="15.75" customHeight="1" x14ac:dyDescent="0.25">
      <c r="A93" s="146" t="s">
        <v>1178</v>
      </c>
      <c r="B93" s="111" t="s">
        <v>6</v>
      </c>
      <c r="C93" s="111" t="s">
        <v>2317</v>
      </c>
      <c r="D93" s="383">
        <v>171250</v>
      </c>
      <c r="E93" s="1"/>
      <c r="F93" s="1">
        <f t="shared" si="0"/>
        <v>8583328.4500000011</v>
      </c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ht="15.75" customHeight="1" x14ac:dyDescent="0.25">
      <c r="A94" s="146" t="s">
        <v>1178</v>
      </c>
      <c r="B94" s="111" t="s">
        <v>6</v>
      </c>
      <c r="C94" s="111" t="s">
        <v>2318</v>
      </c>
      <c r="D94" s="383">
        <v>275791.67</v>
      </c>
      <c r="E94" s="1"/>
      <c r="F94" s="1">
        <f t="shared" si="0"/>
        <v>8859120.120000001</v>
      </c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ht="15.75" customHeight="1" x14ac:dyDescent="0.25">
      <c r="A95" s="146" t="s">
        <v>1178</v>
      </c>
      <c r="B95" s="111" t="s">
        <v>6</v>
      </c>
      <c r="C95" s="111" t="s">
        <v>2319</v>
      </c>
      <c r="D95" s="383">
        <v>304659.25</v>
      </c>
      <c r="E95" s="1"/>
      <c r="F95" s="1">
        <f t="shared" si="0"/>
        <v>9163779.370000001</v>
      </c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ht="15.75" customHeight="1" x14ac:dyDescent="0.25">
      <c r="A96" s="146" t="s">
        <v>1178</v>
      </c>
      <c r="B96" s="111" t="s">
        <v>6</v>
      </c>
      <c r="C96" s="111" t="s">
        <v>2320</v>
      </c>
      <c r="D96" s="383">
        <v>40650</v>
      </c>
      <c r="E96" s="1"/>
      <c r="F96" s="1">
        <f t="shared" si="0"/>
        <v>9204429.370000001</v>
      </c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ht="15.75" customHeight="1" x14ac:dyDescent="0.25">
      <c r="A97" s="146" t="s">
        <v>1178</v>
      </c>
      <c r="B97" s="111" t="s">
        <v>6</v>
      </c>
      <c r="C97" s="111" t="s">
        <v>2321</v>
      </c>
      <c r="D97" s="383">
        <v>71233.33</v>
      </c>
      <c r="E97" s="1"/>
      <c r="F97" s="1">
        <f t="shared" si="0"/>
        <v>9275662.7000000011</v>
      </c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ht="15.75" customHeight="1" x14ac:dyDescent="0.25">
      <c r="A98" s="377" t="s">
        <v>1593</v>
      </c>
      <c r="B98" s="111" t="s">
        <v>593</v>
      </c>
      <c r="C98" s="110" t="s">
        <v>2322</v>
      </c>
      <c r="D98" s="383"/>
      <c r="E98" s="1">
        <v>289666.99</v>
      </c>
      <c r="F98" s="1">
        <f t="shared" si="0"/>
        <v>8985995.7100000009</v>
      </c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ht="15.75" customHeight="1" x14ac:dyDescent="0.25">
      <c r="A99" s="377" t="s">
        <v>1179</v>
      </c>
      <c r="B99" s="111" t="s">
        <v>596</v>
      </c>
      <c r="C99" s="110" t="s">
        <v>2323</v>
      </c>
      <c r="D99" s="383"/>
      <c r="E99" s="1">
        <v>3620991.65</v>
      </c>
      <c r="F99" s="1">
        <f t="shared" si="0"/>
        <v>5365004.0600000005</v>
      </c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ht="15.75" customHeight="1" x14ac:dyDescent="0.25">
      <c r="A100" s="146" t="s">
        <v>2324</v>
      </c>
      <c r="B100" s="110" t="s">
        <v>593</v>
      </c>
      <c r="C100" s="110" t="s">
        <v>2325</v>
      </c>
      <c r="D100" s="383"/>
      <c r="E100" s="1">
        <v>75000</v>
      </c>
      <c r="F100" s="1">
        <f t="shared" si="0"/>
        <v>5290004.0600000005</v>
      </c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ht="15.75" customHeight="1" x14ac:dyDescent="0.25">
      <c r="A101" s="146" t="s">
        <v>2324</v>
      </c>
      <c r="B101" s="111" t="s">
        <v>593</v>
      </c>
      <c r="C101" s="111" t="s">
        <v>2326</v>
      </c>
      <c r="D101" s="383"/>
      <c r="E101" s="1">
        <v>116986.66</v>
      </c>
      <c r="F101" s="1">
        <f t="shared" si="0"/>
        <v>5173017.4000000004</v>
      </c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ht="15.75" customHeight="1" x14ac:dyDescent="0.25">
      <c r="A102" s="146" t="s">
        <v>2324</v>
      </c>
      <c r="B102" s="110" t="s">
        <v>593</v>
      </c>
      <c r="C102" s="111" t="s">
        <v>2327</v>
      </c>
      <c r="D102" s="383"/>
      <c r="E102" s="1">
        <v>102320</v>
      </c>
      <c r="F102" s="1">
        <f t="shared" si="0"/>
        <v>5070697.4000000004</v>
      </c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</row>
    <row r="103" spans="1:26" ht="15.75" customHeight="1" x14ac:dyDescent="0.25">
      <c r="A103" s="146" t="s">
        <v>2324</v>
      </c>
      <c r="B103" s="110" t="s">
        <v>593</v>
      </c>
      <c r="C103" s="111" t="s">
        <v>2328</v>
      </c>
      <c r="D103" s="383"/>
      <c r="E103" s="1">
        <v>114653.33</v>
      </c>
      <c r="F103" s="1">
        <f t="shared" si="0"/>
        <v>4956044.07</v>
      </c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</row>
    <row r="104" spans="1:26" ht="15.75" customHeight="1" x14ac:dyDescent="0.25">
      <c r="A104" s="146" t="s">
        <v>2324</v>
      </c>
      <c r="B104" s="110" t="s">
        <v>593</v>
      </c>
      <c r="C104" s="110" t="s">
        <v>2329</v>
      </c>
      <c r="D104" s="383"/>
      <c r="E104" s="1">
        <v>144008.81400000001</v>
      </c>
      <c r="F104" s="1">
        <f t="shared" si="0"/>
        <v>4812035.2560000001</v>
      </c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</row>
    <row r="105" spans="1:26" ht="15.75" customHeight="1" x14ac:dyDescent="0.25">
      <c r="A105" s="146" t="s">
        <v>2324</v>
      </c>
      <c r="B105" s="110" t="s">
        <v>593</v>
      </c>
      <c r="C105" s="110" t="s">
        <v>2330</v>
      </c>
      <c r="D105" s="383"/>
      <c r="E105" s="1">
        <v>222342.14</v>
      </c>
      <c r="F105" s="1">
        <f t="shared" si="0"/>
        <v>4589693.1160000004</v>
      </c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</row>
    <row r="106" spans="1:26" ht="15.75" customHeight="1" x14ac:dyDescent="0.25">
      <c r="A106" s="146" t="s">
        <v>2324</v>
      </c>
      <c r="B106" s="110" t="s">
        <v>593</v>
      </c>
      <c r="C106" s="110" t="s">
        <v>2331</v>
      </c>
      <c r="D106" s="383"/>
      <c r="E106" s="1">
        <v>307258.81</v>
      </c>
      <c r="F106" s="1">
        <f t="shared" si="0"/>
        <v>4282434.3060000008</v>
      </c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</row>
    <row r="107" spans="1:26" ht="15.75" customHeight="1" x14ac:dyDescent="0.25">
      <c r="A107" s="146" t="s">
        <v>2324</v>
      </c>
      <c r="B107" s="110" t="s">
        <v>593</v>
      </c>
      <c r="C107" s="110" t="s">
        <v>2332</v>
      </c>
      <c r="D107" s="383"/>
      <c r="E107" s="1">
        <v>304659.25</v>
      </c>
      <c r="F107" s="1">
        <f t="shared" si="0"/>
        <v>3977775.0560000008</v>
      </c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</row>
    <row r="108" spans="1:26" ht="15.75" customHeight="1" x14ac:dyDescent="0.25">
      <c r="A108" s="146" t="s">
        <v>2324</v>
      </c>
      <c r="B108" s="110" t="s">
        <v>593</v>
      </c>
      <c r="C108" s="111" t="s">
        <v>2333</v>
      </c>
      <c r="D108" s="383"/>
      <c r="E108" s="61">
        <v>266625</v>
      </c>
      <c r="F108" s="1">
        <f t="shared" si="0"/>
        <v>3711150.0560000008</v>
      </c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</row>
    <row r="109" spans="1:26" ht="15.75" customHeight="1" x14ac:dyDescent="0.25">
      <c r="A109" s="146" t="s">
        <v>2324</v>
      </c>
      <c r="B109" s="111" t="s">
        <v>593</v>
      </c>
      <c r="C109" s="111" t="s">
        <v>2334</v>
      </c>
      <c r="D109" s="383"/>
      <c r="E109" s="61">
        <v>285791.67</v>
      </c>
      <c r="F109" s="1">
        <f t="shared" si="0"/>
        <v>3425358.3860000009</v>
      </c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</row>
    <row r="110" spans="1:26" ht="15.75" customHeight="1" x14ac:dyDescent="0.25">
      <c r="A110" s="146" t="s">
        <v>2324</v>
      </c>
      <c r="B110" s="111" t="s">
        <v>593</v>
      </c>
      <c r="C110" s="111" t="s">
        <v>2335</v>
      </c>
      <c r="D110" s="383"/>
      <c r="E110" s="61">
        <v>266625</v>
      </c>
      <c r="F110" s="1">
        <f t="shared" si="0"/>
        <v>3158733.3860000009</v>
      </c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</row>
    <row r="111" spans="1:26" ht="15.75" customHeight="1" x14ac:dyDescent="0.25">
      <c r="A111" s="146" t="s">
        <v>2324</v>
      </c>
      <c r="B111" s="111" t="s">
        <v>593</v>
      </c>
      <c r="C111" s="111" t="s">
        <v>2336</v>
      </c>
      <c r="D111" s="383"/>
      <c r="E111" s="61">
        <v>275791.67</v>
      </c>
      <c r="F111" s="1">
        <f t="shared" si="0"/>
        <v>2882941.7160000009</v>
      </c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</row>
    <row r="112" spans="1:26" ht="15.75" customHeight="1" x14ac:dyDescent="0.25">
      <c r="A112" s="146" t="s">
        <v>2337</v>
      </c>
      <c r="B112" s="111" t="s">
        <v>593</v>
      </c>
      <c r="C112" s="111" t="s">
        <v>2338</v>
      </c>
      <c r="D112" s="383"/>
      <c r="E112" s="61">
        <v>295166.99</v>
      </c>
      <c r="F112" s="1">
        <f t="shared" si="0"/>
        <v>2587774.7260000007</v>
      </c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</row>
    <row r="113" spans="1:26" ht="15.75" customHeight="1" x14ac:dyDescent="0.25">
      <c r="A113" s="377"/>
      <c r="B113" s="110" t="s">
        <v>761</v>
      </c>
      <c r="C113" s="111" t="s">
        <v>2339</v>
      </c>
      <c r="D113" s="383">
        <v>60000</v>
      </c>
      <c r="E113" s="1"/>
      <c r="F113" s="1">
        <f t="shared" si="0"/>
        <v>2647774.7260000007</v>
      </c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</row>
    <row r="114" spans="1:26" ht="15.75" customHeight="1" x14ac:dyDescent="0.25">
      <c r="A114" s="377" t="s">
        <v>1181</v>
      </c>
      <c r="B114" s="110" t="s">
        <v>514</v>
      </c>
      <c r="C114" s="111" t="s">
        <v>2340</v>
      </c>
      <c r="D114" s="383">
        <v>165000</v>
      </c>
      <c r="E114" s="1"/>
      <c r="F114" s="1">
        <f t="shared" si="0"/>
        <v>2812774.7260000007</v>
      </c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</row>
    <row r="115" spans="1:26" ht="15.75" customHeight="1" x14ac:dyDescent="0.25">
      <c r="A115" s="377" t="s">
        <v>1181</v>
      </c>
      <c r="B115" s="110" t="s">
        <v>514</v>
      </c>
      <c r="C115" s="111" t="s">
        <v>2341</v>
      </c>
      <c r="D115" s="383">
        <v>125653.33</v>
      </c>
      <c r="E115" s="1"/>
      <c r="F115" s="1">
        <f t="shared" si="0"/>
        <v>2938428.0560000008</v>
      </c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</row>
    <row r="116" spans="1:26" ht="15.75" customHeight="1" x14ac:dyDescent="0.25">
      <c r="A116" s="377" t="s">
        <v>1181</v>
      </c>
      <c r="B116" s="110" t="s">
        <v>514</v>
      </c>
      <c r="C116" s="111" t="s">
        <v>2342</v>
      </c>
      <c r="D116" s="383">
        <v>135000</v>
      </c>
      <c r="E116" s="1"/>
      <c r="F116" s="1">
        <f t="shared" si="0"/>
        <v>3073428.0560000008</v>
      </c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</row>
    <row r="117" spans="1:26" ht="15.75" customHeight="1" x14ac:dyDescent="0.25">
      <c r="A117" s="377" t="s">
        <v>1181</v>
      </c>
      <c r="B117" s="110" t="s">
        <v>514</v>
      </c>
      <c r="C117" s="111" t="s">
        <v>2343</v>
      </c>
      <c r="D117" s="383">
        <v>180000</v>
      </c>
      <c r="E117" s="1"/>
      <c r="F117" s="1">
        <f t="shared" si="0"/>
        <v>3253428.0560000008</v>
      </c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</row>
    <row r="118" spans="1:26" ht="15.75" customHeight="1" x14ac:dyDescent="0.25">
      <c r="A118" s="377" t="s">
        <v>1181</v>
      </c>
      <c r="B118" s="110" t="s">
        <v>514</v>
      </c>
      <c r="C118" s="111" t="s">
        <v>2344</v>
      </c>
      <c r="D118" s="383">
        <v>423687.38</v>
      </c>
      <c r="E118" s="1"/>
      <c r="F118" s="1">
        <f t="shared" si="0"/>
        <v>3677115.4360000007</v>
      </c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</row>
    <row r="119" spans="1:26" ht="15.75" customHeight="1" x14ac:dyDescent="0.25">
      <c r="A119" s="377" t="s">
        <v>1181</v>
      </c>
      <c r="B119" s="110" t="s">
        <v>514</v>
      </c>
      <c r="C119" s="111" t="s">
        <v>2345</v>
      </c>
      <c r="D119" s="383">
        <v>40650</v>
      </c>
      <c r="E119" s="1"/>
      <c r="F119" s="1">
        <f t="shared" si="0"/>
        <v>3717765.4360000007</v>
      </c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</row>
    <row r="120" spans="1:26" ht="15.75" customHeight="1" x14ac:dyDescent="0.25">
      <c r="A120" s="377" t="s">
        <v>1181</v>
      </c>
      <c r="B120" s="110" t="s">
        <v>514</v>
      </c>
      <c r="C120" s="111" t="s">
        <v>2346</v>
      </c>
      <c r="D120" s="383">
        <v>64583.33</v>
      </c>
      <c r="E120" s="1"/>
      <c r="F120" s="1">
        <f t="shared" si="0"/>
        <v>3782348.7660000008</v>
      </c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</row>
    <row r="121" spans="1:26" ht="15.75" customHeight="1" x14ac:dyDescent="0.25">
      <c r="A121" s="377" t="s">
        <v>1181</v>
      </c>
      <c r="B121" s="110" t="s">
        <v>514</v>
      </c>
      <c r="C121" s="111" t="s">
        <v>2347</v>
      </c>
      <c r="D121" s="383">
        <v>1627622.21</v>
      </c>
      <c r="E121" s="1"/>
      <c r="F121" s="1">
        <f t="shared" si="0"/>
        <v>5409970.9760000007</v>
      </c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</row>
    <row r="122" spans="1:26" ht="15.75" customHeight="1" x14ac:dyDescent="0.25">
      <c r="A122" s="377" t="s">
        <v>1182</v>
      </c>
      <c r="B122" s="110" t="s">
        <v>515</v>
      </c>
      <c r="C122" s="111" t="s">
        <v>2348</v>
      </c>
      <c r="D122" s="383">
        <v>1339880.8799999999</v>
      </c>
      <c r="E122" s="61"/>
      <c r="F122" s="1">
        <f t="shared" si="0"/>
        <v>6749851.8560000006</v>
      </c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</row>
    <row r="123" spans="1:26" ht="15.75" customHeight="1" x14ac:dyDescent="0.25">
      <c r="A123" s="377" t="s">
        <v>1182</v>
      </c>
      <c r="B123" s="110" t="s">
        <v>515</v>
      </c>
      <c r="C123" s="111" t="s">
        <v>2349</v>
      </c>
      <c r="D123" s="383">
        <v>341516.66</v>
      </c>
      <c r="E123" s="61"/>
      <c r="F123" s="1">
        <f t="shared" si="0"/>
        <v>7091368.5160000008</v>
      </c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</row>
    <row r="124" spans="1:26" ht="15.75" customHeight="1" x14ac:dyDescent="0.25">
      <c r="A124" s="377" t="s">
        <v>1182</v>
      </c>
      <c r="B124" s="110" t="s">
        <v>515</v>
      </c>
      <c r="C124" s="111" t="s">
        <v>2350</v>
      </c>
      <c r="D124" s="383">
        <v>211583.33</v>
      </c>
      <c r="E124" s="61"/>
      <c r="F124" s="1">
        <f t="shared" si="0"/>
        <v>7302951.8460000008</v>
      </c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</row>
    <row r="125" spans="1:26" ht="15.75" customHeight="1" x14ac:dyDescent="0.25">
      <c r="A125" s="377" t="s">
        <v>1182</v>
      </c>
      <c r="B125" s="110" t="s">
        <v>515</v>
      </c>
      <c r="C125" s="111" t="s">
        <v>2351</v>
      </c>
      <c r="D125" s="383">
        <v>275791.67</v>
      </c>
      <c r="E125" s="61"/>
      <c r="F125" s="1">
        <f t="shared" si="0"/>
        <v>7578743.5160000008</v>
      </c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</row>
    <row r="126" spans="1:26" ht="15.75" customHeight="1" x14ac:dyDescent="0.25">
      <c r="A126" s="377" t="s">
        <v>1182</v>
      </c>
      <c r="B126" s="110" t="s">
        <v>515</v>
      </c>
      <c r="C126" s="111" t="s">
        <v>2352</v>
      </c>
      <c r="D126" s="383">
        <v>494937.39</v>
      </c>
      <c r="E126" s="61"/>
      <c r="F126" s="1">
        <f t="shared" si="0"/>
        <v>8073680.9060000004</v>
      </c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</row>
    <row r="127" spans="1:26" ht="15.75" customHeight="1" x14ac:dyDescent="0.25">
      <c r="A127" s="377" t="s">
        <v>1182</v>
      </c>
      <c r="B127" s="110" t="s">
        <v>515</v>
      </c>
      <c r="C127" s="111" t="s">
        <v>2353</v>
      </c>
      <c r="D127" s="383">
        <v>40650</v>
      </c>
      <c r="E127" s="61"/>
      <c r="F127" s="1">
        <f t="shared" si="0"/>
        <v>8114330.9060000004</v>
      </c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</row>
    <row r="128" spans="1:26" ht="15.75" customHeight="1" x14ac:dyDescent="0.25">
      <c r="A128" s="377" t="s">
        <v>1182</v>
      </c>
      <c r="B128" s="110" t="s">
        <v>515</v>
      </c>
      <c r="C128" s="111" t="s">
        <v>2354</v>
      </c>
      <c r="D128" s="383">
        <v>60000</v>
      </c>
      <c r="E128" s="61"/>
      <c r="F128" s="1">
        <f t="shared" si="0"/>
        <v>8174330.9060000004</v>
      </c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</row>
    <row r="129" spans="1:26" ht="15.75" customHeight="1" x14ac:dyDescent="0.25">
      <c r="A129" s="388">
        <v>43748</v>
      </c>
      <c r="B129" s="110" t="s">
        <v>516</v>
      </c>
      <c r="C129" s="111" t="s">
        <v>2355</v>
      </c>
      <c r="D129" s="383"/>
      <c r="E129" s="61">
        <v>165000</v>
      </c>
      <c r="F129" s="1">
        <f t="shared" si="0"/>
        <v>8009330.9060000004</v>
      </c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</row>
    <row r="130" spans="1:26" ht="15.75" customHeight="1" x14ac:dyDescent="0.25">
      <c r="A130" s="377" t="s">
        <v>1348</v>
      </c>
      <c r="B130" s="110"/>
      <c r="C130" s="111" t="s">
        <v>2356</v>
      </c>
      <c r="D130" s="383"/>
      <c r="E130" s="61">
        <v>2967503.09</v>
      </c>
      <c r="F130" s="1">
        <f t="shared" si="0"/>
        <v>5041827.8160000006</v>
      </c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</row>
    <row r="131" spans="1:26" ht="15.75" customHeight="1" x14ac:dyDescent="0.25">
      <c r="A131" s="377" t="s">
        <v>1182</v>
      </c>
      <c r="B131" s="110" t="s">
        <v>515</v>
      </c>
      <c r="C131" s="111" t="s">
        <v>2357</v>
      </c>
      <c r="D131" s="383">
        <v>294326.61</v>
      </c>
      <c r="E131" s="157"/>
      <c r="F131" s="1">
        <f t="shared" si="0"/>
        <v>5336154.4260000009</v>
      </c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</row>
    <row r="132" spans="1:26" ht="15.75" customHeight="1" x14ac:dyDescent="0.25">
      <c r="A132" s="377" t="s">
        <v>1183</v>
      </c>
      <c r="B132" s="110" t="s">
        <v>516</v>
      </c>
      <c r="C132" s="111" t="s">
        <v>2358</v>
      </c>
      <c r="D132" s="383">
        <v>282389.15999999997</v>
      </c>
      <c r="E132" s="157"/>
      <c r="F132" s="1">
        <f t="shared" si="0"/>
        <v>5618543.5860000011</v>
      </c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</row>
    <row r="133" spans="1:26" ht="15.75" customHeight="1" x14ac:dyDescent="0.25">
      <c r="A133" s="377" t="s">
        <v>1183</v>
      </c>
      <c r="B133" s="110" t="s">
        <v>516</v>
      </c>
      <c r="C133" s="111" t="s">
        <v>2359</v>
      </c>
      <c r="D133" s="383">
        <v>458108.36</v>
      </c>
      <c r="E133" s="157"/>
      <c r="F133" s="1">
        <f t="shared" si="0"/>
        <v>6076651.9460000014</v>
      </c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</row>
    <row r="134" spans="1:26" ht="15.75" customHeight="1" x14ac:dyDescent="0.25">
      <c r="A134" s="377" t="s">
        <v>1183</v>
      </c>
      <c r="B134" s="110" t="s">
        <v>516</v>
      </c>
      <c r="C134" s="111" t="s">
        <v>2360</v>
      </c>
      <c r="D134" s="383">
        <v>207583.33</v>
      </c>
      <c r="E134" s="157"/>
      <c r="F134" s="1">
        <f t="shared" si="0"/>
        <v>6284235.2760000015</v>
      </c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</row>
    <row r="135" spans="1:26" ht="15.75" customHeight="1" x14ac:dyDescent="0.25">
      <c r="A135" s="377" t="s">
        <v>1183</v>
      </c>
      <c r="B135" s="110" t="s">
        <v>516</v>
      </c>
      <c r="C135" s="111" t="s">
        <v>2361</v>
      </c>
      <c r="D135" s="383">
        <v>265895.01</v>
      </c>
      <c r="E135" s="157"/>
      <c r="F135" s="1">
        <f t="shared" si="0"/>
        <v>6550130.2860000012</v>
      </c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</row>
    <row r="136" spans="1:26" ht="15.75" customHeight="1" x14ac:dyDescent="0.25">
      <c r="A136" s="377" t="s">
        <v>1183</v>
      </c>
      <c r="B136" s="110" t="s">
        <v>516</v>
      </c>
      <c r="C136" s="111" t="s">
        <v>2362</v>
      </c>
      <c r="D136" s="383">
        <v>458421.18</v>
      </c>
      <c r="E136" s="157"/>
      <c r="F136" s="1">
        <f t="shared" si="0"/>
        <v>7008551.4660000009</v>
      </c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</row>
    <row r="137" spans="1:26" ht="15.75" customHeight="1" x14ac:dyDescent="0.25">
      <c r="A137" s="377" t="s">
        <v>1183</v>
      </c>
      <c r="B137" s="110" t="s">
        <v>516</v>
      </c>
      <c r="C137" s="111" t="s">
        <v>2363</v>
      </c>
      <c r="D137" s="389">
        <v>40650</v>
      </c>
      <c r="E137" s="157"/>
      <c r="F137" s="1">
        <f t="shared" si="0"/>
        <v>7049201.4660000009</v>
      </c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</row>
    <row r="138" spans="1:26" ht="15.75" customHeight="1" x14ac:dyDescent="0.25">
      <c r="A138" s="377" t="s">
        <v>1183</v>
      </c>
      <c r="B138" s="110" t="s">
        <v>516</v>
      </c>
      <c r="C138" s="111" t="s">
        <v>2364</v>
      </c>
      <c r="D138" s="383">
        <v>71233.33</v>
      </c>
      <c r="E138" s="157"/>
      <c r="F138" s="1">
        <f t="shared" si="0"/>
        <v>7120434.796000001</v>
      </c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</row>
    <row r="139" spans="1:26" ht="15.75" customHeight="1" x14ac:dyDescent="0.25">
      <c r="A139" s="146" t="s">
        <v>1183</v>
      </c>
      <c r="B139" s="111" t="s">
        <v>2365</v>
      </c>
      <c r="C139" s="111" t="s">
        <v>2366</v>
      </c>
      <c r="D139" s="383">
        <v>1411332.81</v>
      </c>
      <c r="E139" s="1"/>
      <c r="F139" s="1">
        <f t="shared" si="0"/>
        <v>8531767.6060000006</v>
      </c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</row>
    <row r="140" spans="1:26" ht="15.75" customHeight="1" x14ac:dyDescent="0.25">
      <c r="A140" s="146" t="s">
        <v>1185</v>
      </c>
      <c r="B140" s="111" t="s">
        <v>1186</v>
      </c>
      <c r="C140" s="111" t="s">
        <v>2367</v>
      </c>
      <c r="D140" s="383">
        <v>1517199.47</v>
      </c>
      <c r="E140" s="1"/>
      <c r="F140" s="1">
        <f t="shared" si="0"/>
        <v>10048967.076000001</v>
      </c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</row>
    <row r="141" spans="1:26" ht="15.75" customHeight="1" x14ac:dyDescent="0.25">
      <c r="A141" s="146" t="s">
        <v>1185</v>
      </c>
      <c r="B141" s="111" t="s">
        <v>1186</v>
      </c>
      <c r="C141" s="111" t="s">
        <v>2368</v>
      </c>
      <c r="D141" s="383">
        <v>291556.15999999997</v>
      </c>
      <c r="E141" s="1"/>
      <c r="F141" s="1">
        <f t="shared" si="0"/>
        <v>10340523.236000001</v>
      </c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</row>
    <row r="142" spans="1:26" ht="15.75" customHeight="1" x14ac:dyDescent="0.25">
      <c r="A142" s="146" t="s">
        <v>1185</v>
      </c>
      <c r="B142" s="111" t="s">
        <v>1186</v>
      </c>
      <c r="C142" s="111" t="s">
        <v>2369</v>
      </c>
      <c r="D142" s="383">
        <v>363108.36</v>
      </c>
      <c r="E142" s="1"/>
      <c r="F142" s="1">
        <f t="shared" si="0"/>
        <v>10703631.596000001</v>
      </c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</row>
    <row r="143" spans="1:26" ht="15.75" customHeight="1" x14ac:dyDescent="0.25">
      <c r="A143" s="146" t="s">
        <v>1185</v>
      </c>
      <c r="B143" s="111" t="s">
        <v>1186</v>
      </c>
      <c r="C143" s="111" t="s">
        <v>2370</v>
      </c>
      <c r="D143" s="383">
        <v>189250</v>
      </c>
      <c r="E143" s="1"/>
      <c r="F143" s="1">
        <f t="shared" si="0"/>
        <v>10892881.596000001</v>
      </c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</row>
    <row r="144" spans="1:26" ht="15.75" customHeight="1" x14ac:dyDescent="0.25">
      <c r="A144" s="146" t="s">
        <v>1185</v>
      </c>
      <c r="B144" s="111" t="s">
        <v>1186</v>
      </c>
      <c r="C144" s="111" t="s">
        <v>2371</v>
      </c>
      <c r="D144" s="383">
        <v>265895.01</v>
      </c>
      <c r="E144" s="1"/>
      <c r="F144" s="1">
        <f t="shared" si="0"/>
        <v>11158776.606000001</v>
      </c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</row>
    <row r="145" spans="1:26" ht="15.75" customHeight="1" x14ac:dyDescent="0.25">
      <c r="A145" s="146" t="s">
        <v>1185</v>
      </c>
      <c r="B145" s="111" t="s">
        <v>1186</v>
      </c>
      <c r="C145" s="111" t="s">
        <v>2372</v>
      </c>
      <c r="D145" s="383">
        <v>468421.18</v>
      </c>
      <c r="E145" s="1"/>
      <c r="F145" s="1">
        <f t="shared" si="0"/>
        <v>11627197.786</v>
      </c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</row>
    <row r="146" spans="1:26" ht="15.75" customHeight="1" x14ac:dyDescent="0.25">
      <c r="A146" s="146" t="s">
        <v>1185</v>
      </c>
      <c r="B146" s="111" t="s">
        <v>1186</v>
      </c>
      <c r="C146" s="111" t="s">
        <v>2373</v>
      </c>
      <c r="D146" s="383">
        <v>34000</v>
      </c>
      <c r="E146" s="1"/>
      <c r="F146" s="1">
        <f t="shared" si="0"/>
        <v>11661197.786</v>
      </c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</row>
    <row r="147" spans="1:26" ht="15.75" customHeight="1" x14ac:dyDescent="0.25">
      <c r="A147" s="146" t="s">
        <v>1185</v>
      </c>
      <c r="B147" s="111" t="s">
        <v>1186</v>
      </c>
      <c r="C147" s="111" t="s">
        <v>2374</v>
      </c>
      <c r="D147" s="383">
        <v>60000</v>
      </c>
      <c r="E147" s="1"/>
      <c r="F147" s="1">
        <f t="shared" si="0"/>
        <v>11721197.786</v>
      </c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</row>
    <row r="148" spans="1:26" ht="15.75" customHeight="1" x14ac:dyDescent="0.25">
      <c r="A148" s="121">
        <v>43597</v>
      </c>
      <c r="B148" s="111" t="s">
        <v>593</v>
      </c>
      <c r="C148" s="111" t="s">
        <v>2375</v>
      </c>
      <c r="D148" s="383"/>
      <c r="E148" s="1">
        <v>1411332.81</v>
      </c>
      <c r="F148" s="1">
        <f t="shared" si="0"/>
        <v>10309864.976</v>
      </c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</row>
    <row r="149" spans="1:26" ht="15.75" customHeight="1" x14ac:dyDescent="0.25">
      <c r="A149" s="121">
        <v>43597</v>
      </c>
      <c r="B149" s="111" t="s">
        <v>593</v>
      </c>
      <c r="C149" s="111" t="s">
        <v>2376</v>
      </c>
      <c r="D149" s="383"/>
      <c r="E149" s="1">
        <v>294326.61</v>
      </c>
      <c r="F149" s="1">
        <f t="shared" si="0"/>
        <v>10015538.366</v>
      </c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</row>
    <row r="150" spans="1:26" ht="15.75" customHeight="1" x14ac:dyDescent="0.25">
      <c r="A150" s="121">
        <v>43597</v>
      </c>
      <c r="B150" s="111" t="s">
        <v>593</v>
      </c>
      <c r="C150" s="111" t="s">
        <v>2376</v>
      </c>
      <c r="D150" s="383"/>
      <c r="E150" s="1">
        <v>282389.15999999997</v>
      </c>
      <c r="F150" s="1">
        <f t="shared" si="0"/>
        <v>9733149.2060000002</v>
      </c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</row>
    <row r="151" spans="1:26" ht="15.75" customHeight="1" x14ac:dyDescent="0.25">
      <c r="A151" s="121">
        <v>43597</v>
      </c>
      <c r="B151" s="111" t="s">
        <v>593</v>
      </c>
      <c r="C151" s="111" t="s">
        <v>2377</v>
      </c>
      <c r="D151" s="383"/>
      <c r="E151" s="1">
        <v>423687.38</v>
      </c>
      <c r="F151" s="1">
        <f t="shared" si="0"/>
        <v>9309461.8259999994</v>
      </c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</row>
    <row r="152" spans="1:26" ht="15.75" customHeight="1" x14ac:dyDescent="0.25">
      <c r="A152" s="121">
        <v>43597</v>
      </c>
      <c r="B152" s="111" t="s">
        <v>593</v>
      </c>
      <c r="C152" s="111" t="s">
        <v>2377</v>
      </c>
      <c r="D152" s="383"/>
      <c r="E152" s="1">
        <v>494937.39</v>
      </c>
      <c r="F152" s="1">
        <f t="shared" si="0"/>
        <v>8814524.4359999988</v>
      </c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</row>
    <row r="153" spans="1:26" ht="15.75" customHeight="1" x14ac:dyDescent="0.25">
      <c r="A153" s="121">
        <v>43597</v>
      </c>
      <c r="B153" s="111" t="s">
        <v>593</v>
      </c>
      <c r="C153" s="111" t="s">
        <v>2377</v>
      </c>
      <c r="D153" s="383"/>
      <c r="E153" s="1">
        <v>468421.18</v>
      </c>
      <c r="F153" s="1">
        <f t="shared" si="0"/>
        <v>8346103.2559999991</v>
      </c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</row>
    <row r="154" spans="1:26" ht="15.75" customHeight="1" x14ac:dyDescent="0.25">
      <c r="A154" s="121">
        <v>43720</v>
      </c>
      <c r="B154" s="111" t="s">
        <v>593</v>
      </c>
      <c r="C154" s="111" t="s">
        <v>2377</v>
      </c>
      <c r="D154" s="383"/>
      <c r="E154" s="1">
        <v>458421.18</v>
      </c>
      <c r="F154" s="1">
        <f t="shared" si="0"/>
        <v>7887682.0759999994</v>
      </c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</row>
    <row r="155" spans="1:26" ht="15.75" customHeight="1" x14ac:dyDescent="0.25">
      <c r="A155" s="121">
        <v>43720</v>
      </c>
      <c r="B155" s="111" t="s">
        <v>593</v>
      </c>
      <c r="C155" s="111" t="s">
        <v>2378</v>
      </c>
      <c r="D155" s="383"/>
      <c r="E155" s="1">
        <v>180000</v>
      </c>
      <c r="F155" s="1">
        <f t="shared" si="0"/>
        <v>7707682.0759999994</v>
      </c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</row>
    <row r="156" spans="1:26" ht="15.75" customHeight="1" x14ac:dyDescent="0.25">
      <c r="A156" s="121">
        <v>43720</v>
      </c>
      <c r="B156" s="111" t="s">
        <v>593</v>
      </c>
      <c r="C156" s="111" t="s">
        <v>2378</v>
      </c>
      <c r="D156" s="383"/>
      <c r="E156" s="1">
        <v>275791.67</v>
      </c>
      <c r="F156" s="1">
        <f t="shared" si="0"/>
        <v>7431890.4059999995</v>
      </c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</row>
    <row r="157" spans="1:26" ht="15.75" customHeight="1" x14ac:dyDescent="0.25">
      <c r="A157" s="121">
        <v>43720</v>
      </c>
      <c r="B157" s="111" t="s">
        <v>593</v>
      </c>
      <c r="C157" s="111" t="s">
        <v>2379</v>
      </c>
      <c r="D157" s="383"/>
      <c r="E157" s="1">
        <v>125653.33</v>
      </c>
      <c r="F157" s="1">
        <f t="shared" si="0"/>
        <v>7306237.0759999994</v>
      </c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</row>
    <row r="158" spans="1:26" ht="15.75" customHeight="1" x14ac:dyDescent="0.25">
      <c r="A158" s="121">
        <v>43720</v>
      </c>
      <c r="B158" s="111" t="s">
        <v>593</v>
      </c>
      <c r="C158" s="111" t="s">
        <v>2378</v>
      </c>
      <c r="D158" s="383"/>
      <c r="E158" s="1">
        <v>265895.01</v>
      </c>
      <c r="F158" s="1">
        <f t="shared" si="0"/>
        <v>7040342.0659999996</v>
      </c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</row>
    <row r="159" spans="1:26" ht="15.75" customHeight="1" x14ac:dyDescent="0.25">
      <c r="A159" s="121">
        <v>43720</v>
      </c>
      <c r="B159" s="111" t="s">
        <v>593</v>
      </c>
      <c r="C159" s="111" t="s">
        <v>2379</v>
      </c>
      <c r="D159" s="383"/>
      <c r="E159" s="1">
        <v>341516.66</v>
      </c>
      <c r="F159" s="1">
        <f t="shared" si="0"/>
        <v>6698825.4059999995</v>
      </c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</row>
    <row r="160" spans="1:26" ht="15.75" customHeight="1" x14ac:dyDescent="0.25">
      <c r="A160" s="121">
        <v>43720</v>
      </c>
      <c r="B160" s="111" t="s">
        <v>593</v>
      </c>
      <c r="C160" s="111" t="s">
        <v>2378</v>
      </c>
      <c r="D160" s="383"/>
      <c r="E160" s="1">
        <v>265895.01</v>
      </c>
      <c r="F160" s="1">
        <f t="shared" si="0"/>
        <v>6432930.3959999997</v>
      </c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</row>
    <row r="161" spans="1:26" ht="15.75" customHeight="1" x14ac:dyDescent="0.25">
      <c r="A161" s="121">
        <v>43720</v>
      </c>
      <c r="B161" s="111" t="s">
        <v>593</v>
      </c>
      <c r="C161" s="111" t="s">
        <v>2379</v>
      </c>
      <c r="D161" s="383"/>
      <c r="E161" s="1">
        <v>458108.36</v>
      </c>
      <c r="F161" s="1">
        <f t="shared" si="0"/>
        <v>5974822.0359999994</v>
      </c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</row>
    <row r="162" spans="1:26" ht="15.75" customHeight="1" x14ac:dyDescent="0.25">
      <c r="A162" s="121">
        <v>43720</v>
      </c>
      <c r="B162" s="111" t="s">
        <v>593</v>
      </c>
      <c r="C162" s="111" t="s">
        <v>2379</v>
      </c>
      <c r="D162" s="383"/>
      <c r="E162" s="1">
        <v>363108.36</v>
      </c>
      <c r="F162" s="1">
        <f t="shared" si="0"/>
        <v>5611713.675999999</v>
      </c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</row>
    <row r="163" spans="1:26" ht="15.75" customHeight="1" x14ac:dyDescent="0.25">
      <c r="A163" s="377" t="s">
        <v>2380</v>
      </c>
      <c r="B163" s="110" t="s">
        <v>593</v>
      </c>
      <c r="C163" s="111" t="s">
        <v>2376</v>
      </c>
      <c r="D163" s="383"/>
      <c r="E163" s="1">
        <v>291556.15999999997</v>
      </c>
      <c r="F163" s="1">
        <f t="shared" si="0"/>
        <v>5320157.5159999989</v>
      </c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</row>
    <row r="164" spans="1:26" ht="15.75" customHeight="1" x14ac:dyDescent="0.25">
      <c r="A164" s="146" t="s">
        <v>2381</v>
      </c>
      <c r="B164" s="111" t="s">
        <v>593</v>
      </c>
      <c r="C164" s="111" t="s">
        <v>2376</v>
      </c>
      <c r="D164" s="383"/>
      <c r="E164" s="1">
        <v>281414.99</v>
      </c>
      <c r="F164" s="1">
        <f t="shared" si="0"/>
        <v>5038742.5259999987</v>
      </c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</row>
    <row r="165" spans="1:26" ht="15.75" customHeight="1" x14ac:dyDescent="0.25">
      <c r="A165" s="377" t="s">
        <v>1234</v>
      </c>
      <c r="B165" s="110" t="s">
        <v>1706</v>
      </c>
      <c r="C165" s="111" t="s">
        <v>2382</v>
      </c>
      <c r="D165" s="383">
        <v>1242749.47</v>
      </c>
      <c r="E165" s="1"/>
      <c r="F165" s="1">
        <f t="shared" si="0"/>
        <v>6281491.9959999984</v>
      </c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</row>
    <row r="166" spans="1:26" ht="15.75" customHeight="1" x14ac:dyDescent="0.25">
      <c r="A166" s="377" t="s">
        <v>1234</v>
      </c>
      <c r="B166" s="110" t="s">
        <v>1706</v>
      </c>
      <c r="C166" s="111" t="s">
        <v>2383</v>
      </c>
      <c r="D166" s="383">
        <v>281414.99</v>
      </c>
      <c r="E166" s="1"/>
      <c r="F166" s="1">
        <f t="shared" si="0"/>
        <v>6562906.9859999986</v>
      </c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</row>
    <row r="167" spans="1:26" ht="15.75" customHeight="1" x14ac:dyDescent="0.25">
      <c r="A167" s="377" t="s">
        <v>1234</v>
      </c>
      <c r="B167" s="110" t="s">
        <v>1706</v>
      </c>
      <c r="C167" s="111" t="s">
        <v>2384</v>
      </c>
      <c r="D167" s="383">
        <v>456108.36</v>
      </c>
      <c r="E167" s="1"/>
      <c r="F167" s="1">
        <f t="shared" si="0"/>
        <v>7019015.345999999</v>
      </c>
      <c r="G167" s="157"/>
      <c r="H167" s="157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</row>
    <row r="168" spans="1:26" ht="15.75" customHeight="1" x14ac:dyDescent="0.25">
      <c r="A168" s="377" t="s">
        <v>1234</v>
      </c>
      <c r="B168" s="110" t="s">
        <v>1706</v>
      </c>
      <c r="C168" s="111" t="s">
        <v>2385</v>
      </c>
      <c r="D168" s="383">
        <v>254874.99</v>
      </c>
      <c r="E168" s="1"/>
      <c r="F168" s="1">
        <f t="shared" si="0"/>
        <v>7273890.3359999992</v>
      </c>
      <c r="G168" s="157"/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</row>
    <row r="169" spans="1:26" ht="15.75" customHeight="1" x14ac:dyDescent="0.25">
      <c r="A169" s="377" t="s">
        <v>1234</v>
      </c>
      <c r="B169" s="110" t="s">
        <v>1706</v>
      </c>
      <c r="C169" s="111" t="s">
        <v>2386</v>
      </c>
      <c r="D169" s="383">
        <v>268228.34000000003</v>
      </c>
      <c r="E169" s="1"/>
      <c r="F169" s="1">
        <f t="shared" si="0"/>
        <v>7542118.675999999</v>
      </c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</row>
    <row r="170" spans="1:26" ht="15.75" customHeight="1" x14ac:dyDescent="0.25">
      <c r="A170" s="377" t="s">
        <v>1234</v>
      </c>
      <c r="B170" s="110" t="s">
        <v>1706</v>
      </c>
      <c r="C170" s="111" t="s">
        <v>2387</v>
      </c>
      <c r="D170" s="383">
        <v>458421.18</v>
      </c>
      <c r="E170" s="1"/>
      <c r="F170" s="1">
        <f t="shared" si="0"/>
        <v>8000539.8559999987</v>
      </c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</row>
    <row r="171" spans="1:26" ht="15.75" customHeight="1" x14ac:dyDescent="0.25">
      <c r="A171" s="377" t="s">
        <v>1234</v>
      </c>
      <c r="B171" s="110" t="s">
        <v>1706</v>
      </c>
      <c r="C171" s="111" t="s">
        <v>2388</v>
      </c>
      <c r="D171" s="383">
        <v>41333.33</v>
      </c>
      <c r="E171" s="1"/>
      <c r="F171" s="1">
        <f t="shared" si="0"/>
        <v>8041873.1859999988</v>
      </c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</row>
    <row r="172" spans="1:26" ht="15.75" customHeight="1" x14ac:dyDescent="0.25">
      <c r="A172" s="377" t="s">
        <v>1234</v>
      </c>
      <c r="B172" s="110" t="s">
        <v>1706</v>
      </c>
      <c r="C172" s="111" t="s">
        <v>2389</v>
      </c>
      <c r="D172" s="383">
        <v>130816.66</v>
      </c>
      <c r="E172" s="1"/>
      <c r="F172" s="1">
        <f t="shared" si="0"/>
        <v>8172689.845999999</v>
      </c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</row>
    <row r="173" spans="1:26" ht="15.75" customHeight="1" x14ac:dyDescent="0.25">
      <c r="A173" s="377" t="s">
        <v>1188</v>
      </c>
      <c r="B173" s="110" t="s">
        <v>1189</v>
      </c>
      <c r="C173" s="111" t="s">
        <v>2390</v>
      </c>
      <c r="D173" s="383">
        <v>606090.74</v>
      </c>
      <c r="E173" s="1"/>
      <c r="F173" s="1">
        <f t="shared" si="0"/>
        <v>8778780.5859999992</v>
      </c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</row>
    <row r="174" spans="1:26" ht="15.75" customHeight="1" x14ac:dyDescent="0.25">
      <c r="A174" s="377" t="s">
        <v>1188</v>
      </c>
      <c r="B174" s="110" t="s">
        <v>1189</v>
      </c>
      <c r="C174" s="111" t="s">
        <v>2391</v>
      </c>
      <c r="D174" s="383">
        <v>389269.25</v>
      </c>
      <c r="E174" s="1"/>
      <c r="F174" s="1">
        <f t="shared" si="0"/>
        <v>9168049.8359999992</v>
      </c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</row>
    <row r="175" spans="1:26" ht="15.75" customHeight="1" x14ac:dyDescent="0.25">
      <c r="A175" s="377" t="s">
        <v>1188</v>
      </c>
      <c r="B175" s="110" t="s">
        <v>1189</v>
      </c>
      <c r="C175" s="111" t="s">
        <v>2392</v>
      </c>
      <c r="D175" s="383">
        <v>210000</v>
      </c>
      <c r="E175" s="1"/>
      <c r="F175" s="1">
        <f t="shared" si="0"/>
        <v>9378049.8359999992</v>
      </c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</row>
    <row r="176" spans="1:26" ht="15.75" customHeight="1" x14ac:dyDescent="0.25">
      <c r="A176" s="377" t="s">
        <v>1188</v>
      </c>
      <c r="B176" s="110" t="s">
        <v>1189</v>
      </c>
      <c r="C176" s="111" t="s">
        <v>2393</v>
      </c>
      <c r="D176" s="383">
        <v>245000</v>
      </c>
      <c r="E176" s="1"/>
      <c r="F176" s="1">
        <f t="shared" si="0"/>
        <v>9623049.8359999992</v>
      </c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</row>
    <row r="177" spans="1:26" ht="15.75" customHeight="1" x14ac:dyDescent="0.25">
      <c r="A177" s="377" t="s">
        <v>1188</v>
      </c>
      <c r="B177" s="110" t="s">
        <v>1189</v>
      </c>
      <c r="C177" s="111" t="s">
        <v>2394</v>
      </c>
      <c r="D177" s="383">
        <v>450000</v>
      </c>
      <c r="E177" s="1"/>
      <c r="F177" s="1">
        <f t="shared" si="0"/>
        <v>10073049.835999999</v>
      </c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</row>
    <row r="178" spans="1:26" ht="15.75" customHeight="1" x14ac:dyDescent="0.25">
      <c r="A178" s="377" t="s">
        <v>1188</v>
      </c>
      <c r="B178" s="110" t="s">
        <v>1189</v>
      </c>
      <c r="C178" s="111" t="s">
        <v>2395</v>
      </c>
      <c r="D178" s="383">
        <v>82000</v>
      </c>
      <c r="E178" s="1"/>
      <c r="F178" s="1">
        <f t="shared" si="0"/>
        <v>10155049.835999999</v>
      </c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</row>
    <row r="179" spans="1:26" ht="15.75" customHeight="1" x14ac:dyDescent="0.25">
      <c r="A179" s="377" t="s">
        <v>1188</v>
      </c>
      <c r="B179" s="110" t="s">
        <v>1189</v>
      </c>
      <c r="C179" s="111" t="s">
        <v>2396</v>
      </c>
      <c r="D179" s="383">
        <v>82000</v>
      </c>
      <c r="E179" s="1"/>
      <c r="F179" s="1">
        <f t="shared" si="0"/>
        <v>10237049.835999999</v>
      </c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</row>
    <row r="180" spans="1:26" ht="15.75" customHeight="1" x14ac:dyDescent="0.25">
      <c r="A180" s="377" t="s">
        <v>1188</v>
      </c>
      <c r="B180" s="110" t="s">
        <v>1189</v>
      </c>
      <c r="C180" s="111" t="s">
        <v>2397</v>
      </c>
      <c r="D180" s="389">
        <v>1543782.8</v>
      </c>
      <c r="E180" s="1"/>
      <c r="F180" s="1">
        <f t="shared" si="0"/>
        <v>11780832.636</v>
      </c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</row>
    <row r="181" spans="1:26" ht="15.75" customHeight="1" x14ac:dyDescent="0.25">
      <c r="A181" s="121">
        <v>44075</v>
      </c>
      <c r="B181" s="111" t="s">
        <v>593</v>
      </c>
      <c r="C181" s="111" t="s">
        <v>2398</v>
      </c>
      <c r="D181" s="383"/>
      <c r="E181" s="1">
        <v>456108.36</v>
      </c>
      <c r="F181" s="1">
        <f t="shared" si="0"/>
        <v>11324724.276000001</v>
      </c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</row>
    <row r="182" spans="1:26" ht="15.75" customHeight="1" x14ac:dyDescent="0.25">
      <c r="A182" s="121">
        <v>44075</v>
      </c>
      <c r="B182" s="111" t="s">
        <v>593</v>
      </c>
      <c r="C182" s="111" t="s">
        <v>2399</v>
      </c>
      <c r="D182" s="383"/>
      <c r="E182" s="1">
        <v>268228.34000000003</v>
      </c>
      <c r="F182" s="1">
        <f t="shared" si="0"/>
        <v>11056495.936000001</v>
      </c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</row>
    <row r="183" spans="1:26" ht="15.75" customHeight="1" x14ac:dyDescent="0.25">
      <c r="A183" s="121">
        <v>44075</v>
      </c>
      <c r="B183" s="111" t="s">
        <v>593</v>
      </c>
      <c r="C183" s="111" t="s">
        <v>2400</v>
      </c>
      <c r="D183" s="383"/>
      <c r="E183" s="1">
        <v>458421.18</v>
      </c>
      <c r="F183" s="1">
        <f t="shared" si="0"/>
        <v>10598074.756000001</v>
      </c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</row>
    <row r="184" spans="1:26" ht="15.75" customHeight="1" x14ac:dyDescent="0.25">
      <c r="A184" s="146" t="s">
        <v>1482</v>
      </c>
      <c r="B184" s="111" t="s">
        <v>1875</v>
      </c>
      <c r="C184" s="111" t="s">
        <v>2401</v>
      </c>
      <c r="D184" s="389">
        <v>353748.33</v>
      </c>
      <c r="E184" s="1"/>
      <c r="F184" s="1">
        <f t="shared" si="0"/>
        <v>10951823.086000001</v>
      </c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</row>
    <row r="185" spans="1:26" ht="15.75" customHeight="1" x14ac:dyDescent="0.25">
      <c r="A185" s="146" t="s">
        <v>1482</v>
      </c>
      <c r="B185" s="111" t="s">
        <v>1875</v>
      </c>
      <c r="C185" s="111" t="s">
        <v>2402</v>
      </c>
      <c r="D185" s="389">
        <v>490091.69</v>
      </c>
      <c r="E185" s="1"/>
      <c r="F185" s="1">
        <f t="shared" si="0"/>
        <v>11441914.776000001</v>
      </c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</row>
    <row r="186" spans="1:26" ht="15.75" customHeight="1" x14ac:dyDescent="0.25">
      <c r="A186" s="146" t="s">
        <v>1482</v>
      </c>
      <c r="B186" s="111" t="s">
        <v>1875</v>
      </c>
      <c r="C186" s="111" t="s">
        <v>2403</v>
      </c>
      <c r="D186" s="389">
        <v>252874.66</v>
      </c>
      <c r="E186" s="1"/>
      <c r="F186" s="1">
        <f t="shared" si="0"/>
        <v>11694789.436000001</v>
      </c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</row>
    <row r="187" spans="1:26" ht="15.75" customHeight="1" x14ac:dyDescent="0.25">
      <c r="A187" s="146" t="s">
        <v>1482</v>
      </c>
      <c r="B187" s="111" t="s">
        <v>1875</v>
      </c>
      <c r="C187" s="111" t="s">
        <v>2404</v>
      </c>
      <c r="D187" s="389">
        <v>279061.67</v>
      </c>
      <c r="E187" s="1"/>
      <c r="F187" s="1">
        <f t="shared" si="0"/>
        <v>11973851.106000001</v>
      </c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</row>
    <row r="188" spans="1:26" ht="15.75" customHeight="1" x14ac:dyDescent="0.25">
      <c r="A188" s="146" t="s">
        <v>1482</v>
      </c>
      <c r="B188" s="111" t="s">
        <v>1875</v>
      </c>
      <c r="C188" s="111" t="s">
        <v>2405</v>
      </c>
      <c r="D188" s="389">
        <v>55834</v>
      </c>
      <c r="E188" s="1"/>
      <c r="F188" s="1">
        <f t="shared" si="0"/>
        <v>12029685.106000001</v>
      </c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</row>
    <row r="189" spans="1:26" ht="15.75" customHeight="1" x14ac:dyDescent="0.25">
      <c r="A189" s="146" t="s">
        <v>1482</v>
      </c>
      <c r="B189" s="111" t="s">
        <v>1875</v>
      </c>
      <c r="C189" s="111" t="s">
        <v>2406</v>
      </c>
      <c r="D189" s="389">
        <v>352932.25</v>
      </c>
      <c r="E189" s="1"/>
      <c r="F189" s="1">
        <f t="shared" si="0"/>
        <v>12382617.356000001</v>
      </c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</row>
    <row r="190" spans="1:26" ht="15.75" customHeight="1" x14ac:dyDescent="0.25">
      <c r="A190" s="146" t="s">
        <v>1482</v>
      </c>
      <c r="B190" s="111" t="s">
        <v>1875</v>
      </c>
      <c r="C190" s="111" t="s">
        <v>2407</v>
      </c>
      <c r="D190" s="389">
        <v>43167</v>
      </c>
      <c r="E190" s="1"/>
      <c r="F190" s="1">
        <f t="shared" si="0"/>
        <v>12425784.356000001</v>
      </c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</row>
    <row r="191" spans="1:26" ht="15.75" customHeight="1" x14ac:dyDescent="0.25">
      <c r="A191" s="146" t="s">
        <v>1482</v>
      </c>
      <c r="B191" s="111" t="s">
        <v>1875</v>
      </c>
      <c r="C191" s="111" t="s">
        <v>2408</v>
      </c>
      <c r="D191" s="389">
        <v>135166.66</v>
      </c>
      <c r="E191" s="1"/>
      <c r="F191" s="1">
        <f t="shared" si="0"/>
        <v>12560951.016000001</v>
      </c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</row>
    <row r="192" spans="1:26" ht="15.75" customHeight="1" x14ac:dyDescent="0.25">
      <c r="A192" s="146" t="s">
        <v>1482</v>
      </c>
      <c r="B192" s="111" t="s">
        <v>1875</v>
      </c>
      <c r="C192" s="111" t="s">
        <v>2405</v>
      </c>
      <c r="D192" s="389">
        <v>777000</v>
      </c>
      <c r="E192" s="1"/>
      <c r="F192" s="1">
        <f t="shared" si="0"/>
        <v>13337951.016000001</v>
      </c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</row>
    <row r="193" spans="1:26" ht="15.75" customHeight="1" x14ac:dyDescent="0.25">
      <c r="A193" s="121">
        <v>44167</v>
      </c>
      <c r="B193" s="111" t="s">
        <v>593</v>
      </c>
      <c r="C193" s="111" t="s">
        <v>2409</v>
      </c>
      <c r="D193" s="383"/>
      <c r="E193" s="1">
        <v>387729.38</v>
      </c>
      <c r="F193" s="1">
        <f t="shared" si="0"/>
        <v>12950221.636</v>
      </c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</row>
    <row r="194" spans="1:26" ht="15.75" customHeight="1" x14ac:dyDescent="0.25">
      <c r="A194" s="146" t="s">
        <v>1321</v>
      </c>
      <c r="B194" s="111" t="s">
        <v>593</v>
      </c>
      <c r="C194" s="111" t="s">
        <v>2410</v>
      </c>
      <c r="D194" s="383"/>
      <c r="E194" s="1">
        <v>252874.66</v>
      </c>
      <c r="F194" s="1">
        <f t="shared" si="0"/>
        <v>12697346.976</v>
      </c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</row>
    <row r="195" spans="1:26" ht="15.75" customHeight="1" x14ac:dyDescent="0.25">
      <c r="A195" s="146" t="s">
        <v>1322</v>
      </c>
      <c r="B195" s="111" t="s">
        <v>593</v>
      </c>
      <c r="C195" s="111" t="s">
        <v>2411</v>
      </c>
      <c r="D195" s="383"/>
      <c r="E195" s="1">
        <v>259061.67</v>
      </c>
      <c r="F195" s="1">
        <f t="shared" si="0"/>
        <v>12438285.306</v>
      </c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</row>
    <row r="196" spans="1:26" ht="15.75" customHeight="1" x14ac:dyDescent="0.25">
      <c r="A196" s="146" t="s">
        <v>1322</v>
      </c>
      <c r="B196" s="111" t="s">
        <v>593</v>
      </c>
      <c r="C196" s="111" t="s">
        <v>2412</v>
      </c>
      <c r="D196" s="383"/>
      <c r="E196" s="1">
        <v>502602.59</v>
      </c>
      <c r="F196" s="1">
        <f t="shared" si="0"/>
        <v>11935682.716</v>
      </c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</row>
    <row r="197" spans="1:26" ht="15.75" customHeight="1" x14ac:dyDescent="0.25">
      <c r="A197" s="146" t="s">
        <v>1322</v>
      </c>
      <c r="B197" s="111" t="s">
        <v>593</v>
      </c>
      <c r="C197" s="111" t="s">
        <v>2413</v>
      </c>
      <c r="D197" s="383"/>
      <c r="E197" s="1">
        <v>489258.36</v>
      </c>
      <c r="F197" s="1">
        <f t="shared" si="0"/>
        <v>11446424.356000001</v>
      </c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</row>
    <row r="198" spans="1:26" ht="15.75" customHeight="1" x14ac:dyDescent="0.25">
      <c r="A198" s="146" t="s">
        <v>1866</v>
      </c>
      <c r="B198" s="111" t="s">
        <v>593</v>
      </c>
      <c r="C198" s="111" t="s">
        <v>2399</v>
      </c>
      <c r="D198" s="383"/>
      <c r="E198" s="1">
        <v>279061.67</v>
      </c>
      <c r="F198" s="1">
        <f t="shared" si="0"/>
        <v>11167362.686000001</v>
      </c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</row>
    <row r="199" spans="1:26" ht="15.75" customHeight="1" x14ac:dyDescent="0.25">
      <c r="A199" s="146" t="s">
        <v>1866</v>
      </c>
      <c r="B199" s="110" t="s">
        <v>593</v>
      </c>
      <c r="C199" s="111" t="s">
        <v>2414</v>
      </c>
      <c r="D199" s="383"/>
      <c r="E199" s="1">
        <v>490091.69</v>
      </c>
      <c r="F199" s="1">
        <f t="shared" si="0"/>
        <v>10677270.996000001</v>
      </c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</row>
    <row r="200" spans="1:26" ht="15.75" customHeight="1" x14ac:dyDescent="0.25">
      <c r="A200" s="146" t="s">
        <v>1866</v>
      </c>
      <c r="B200" s="110" t="s">
        <v>593</v>
      </c>
      <c r="C200" s="110" t="s">
        <v>2415</v>
      </c>
      <c r="D200" s="383"/>
      <c r="E200" s="1">
        <v>352932.25</v>
      </c>
      <c r="F200" s="1">
        <f t="shared" si="0"/>
        <v>10324338.746000001</v>
      </c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</row>
    <row r="201" spans="1:26" ht="15.75" customHeight="1" x14ac:dyDescent="0.25">
      <c r="A201" s="146" t="s">
        <v>2416</v>
      </c>
      <c r="B201" s="110" t="s">
        <v>593</v>
      </c>
      <c r="C201" s="110" t="s">
        <v>2417</v>
      </c>
      <c r="D201" s="383"/>
      <c r="E201" s="1">
        <v>353748.33</v>
      </c>
      <c r="F201" s="1">
        <f t="shared" si="0"/>
        <v>9970590.4160000011</v>
      </c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</row>
    <row r="202" spans="1:26" ht="15.75" customHeight="1" x14ac:dyDescent="0.25">
      <c r="A202" s="146" t="s">
        <v>1190</v>
      </c>
      <c r="B202" s="110" t="s">
        <v>1449</v>
      </c>
      <c r="C202" s="111" t="s">
        <v>2418</v>
      </c>
      <c r="D202" s="389">
        <v>1453491.12</v>
      </c>
      <c r="E202" s="1"/>
      <c r="F202" s="1">
        <f t="shared" si="0"/>
        <v>11424081.536000002</v>
      </c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</row>
    <row r="203" spans="1:26" ht="15.75" customHeight="1" x14ac:dyDescent="0.25">
      <c r="A203" s="146" t="s">
        <v>1190</v>
      </c>
      <c r="B203" s="110" t="s">
        <v>1449</v>
      </c>
      <c r="C203" s="111" t="s">
        <v>2419</v>
      </c>
      <c r="D203" s="390">
        <v>417921.66</v>
      </c>
      <c r="E203" s="1"/>
      <c r="F203" s="1">
        <f t="shared" si="0"/>
        <v>11842003.196000002</v>
      </c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</row>
    <row r="204" spans="1:26" ht="15.75" customHeight="1" x14ac:dyDescent="0.25">
      <c r="A204" s="146" t="s">
        <v>1190</v>
      </c>
      <c r="B204" s="110" t="s">
        <v>1449</v>
      </c>
      <c r="C204" s="111" t="s">
        <v>2420</v>
      </c>
      <c r="D204" s="390">
        <v>370091.69</v>
      </c>
      <c r="E204" s="1"/>
      <c r="F204" s="1">
        <f t="shared" si="0"/>
        <v>12212094.886000002</v>
      </c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</row>
    <row r="205" spans="1:26" ht="15.75" customHeight="1" x14ac:dyDescent="0.25">
      <c r="A205" s="146" t="s">
        <v>1190</v>
      </c>
      <c r="B205" s="110" t="s">
        <v>1449</v>
      </c>
      <c r="C205" s="111" t="s">
        <v>2421</v>
      </c>
      <c r="D205" s="390">
        <v>241874.66</v>
      </c>
      <c r="E205" s="1"/>
      <c r="F205" s="1">
        <f t="shared" si="0"/>
        <v>12453969.546000002</v>
      </c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</row>
    <row r="206" spans="1:26" ht="15.75" customHeight="1" x14ac:dyDescent="0.25">
      <c r="A206" s="146" t="s">
        <v>1190</v>
      </c>
      <c r="B206" s="110" t="s">
        <v>1449</v>
      </c>
      <c r="C206" s="111" t="s">
        <v>2422</v>
      </c>
      <c r="D206" s="390">
        <v>234311.67</v>
      </c>
      <c r="E206" s="1"/>
      <c r="F206" s="1">
        <f t="shared" si="0"/>
        <v>12688281.216000002</v>
      </c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</row>
    <row r="207" spans="1:26" ht="15.75" customHeight="1" x14ac:dyDescent="0.25">
      <c r="A207" s="146" t="s">
        <v>1190</v>
      </c>
      <c r="B207" s="110" t="s">
        <v>1449</v>
      </c>
      <c r="C207" s="111" t="s">
        <v>2423</v>
      </c>
      <c r="D207" s="390">
        <v>393781.16</v>
      </c>
      <c r="E207" s="1"/>
      <c r="F207" s="1">
        <f t="shared" si="0"/>
        <v>13082062.376000002</v>
      </c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</row>
    <row r="208" spans="1:26" ht="15.75" customHeight="1" x14ac:dyDescent="0.25">
      <c r="A208" s="146" t="s">
        <v>1190</v>
      </c>
      <c r="B208" s="110" t="s">
        <v>1449</v>
      </c>
      <c r="C208" s="111" t="s">
        <v>2424</v>
      </c>
      <c r="D208" s="390">
        <v>43167</v>
      </c>
      <c r="E208" s="1"/>
      <c r="F208" s="1">
        <f t="shared" si="0"/>
        <v>13125229.376000002</v>
      </c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</row>
    <row r="209" spans="1:26" ht="15.75" customHeight="1" x14ac:dyDescent="0.25">
      <c r="A209" s="146" t="s">
        <v>1190</v>
      </c>
      <c r="B209" s="110" t="s">
        <v>1449</v>
      </c>
      <c r="C209" s="111" t="s">
        <v>2425</v>
      </c>
      <c r="D209" s="390">
        <v>125166.66</v>
      </c>
      <c r="E209" s="1"/>
      <c r="F209" s="1">
        <f t="shared" si="0"/>
        <v>13250396.036000002</v>
      </c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</row>
    <row r="210" spans="1:26" ht="15.75" customHeight="1" x14ac:dyDescent="0.25">
      <c r="A210" s="146" t="s">
        <v>1797</v>
      </c>
      <c r="B210" s="110" t="s">
        <v>593</v>
      </c>
      <c r="C210" s="110" t="s">
        <v>2426</v>
      </c>
      <c r="D210" s="383"/>
      <c r="E210" s="1">
        <v>252874.66</v>
      </c>
      <c r="F210" s="1">
        <f t="shared" si="0"/>
        <v>12997521.376000002</v>
      </c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</row>
    <row r="211" spans="1:26" ht="15.75" customHeight="1" x14ac:dyDescent="0.25">
      <c r="A211" s="146" t="s">
        <v>2427</v>
      </c>
      <c r="B211" s="111" t="s">
        <v>593</v>
      </c>
      <c r="C211" s="111" t="s">
        <v>2399</v>
      </c>
      <c r="D211" s="383"/>
      <c r="E211" s="1">
        <v>234311.67</v>
      </c>
      <c r="F211" s="1">
        <f t="shared" si="0"/>
        <v>12763209.706000002</v>
      </c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</row>
    <row r="212" spans="1:26" ht="15.75" customHeight="1" x14ac:dyDescent="0.25">
      <c r="A212" s="146" t="s">
        <v>2427</v>
      </c>
      <c r="B212" s="110" t="s">
        <v>593</v>
      </c>
      <c r="C212" s="111" t="s">
        <v>2414</v>
      </c>
      <c r="D212" s="383"/>
      <c r="E212" s="1">
        <v>370091.69</v>
      </c>
      <c r="F212" s="1">
        <f t="shared" si="0"/>
        <v>12393118.016000003</v>
      </c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</row>
    <row r="213" spans="1:26" ht="15.75" customHeight="1" x14ac:dyDescent="0.25">
      <c r="A213" s="146" t="s">
        <v>2427</v>
      </c>
      <c r="B213" s="110" t="s">
        <v>593</v>
      </c>
      <c r="C213" s="110" t="s">
        <v>2415</v>
      </c>
      <c r="D213" s="383"/>
      <c r="E213" s="1">
        <v>393781.16</v>
      </c>
      <c r="F213" s="1">
        <f t="shared" si="0"/>
        <v>11999336.856000002</v>
      </c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</row>
    <row r="214" spans="1:26" ht="15.75" customHeight="1" x14ac:dyDescent="0.25">
      <c r="A214" s="377" t="s">
        <v>1191</v>
      </c>
      <c r="B214" s="110" t="s">
        <v>1909</v>
      </c>
      <c r="C214" s="111" t="s">
        <v>2428</v>
      </c>
      <c r="D214" s="391">
        <v>1453491.12</v>
      </c>
      <c r="E214" s="1"/>
      <c r="F214" s="1">
        <f t="shared" si="0"/>
        <v>13452827.976000004</v>
      </c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</row>
    <row r="215" spans="1:26" ht="15.75" customHeight="1" x14ac:dyDescent="0.25">
      <c r="A215" s="146" t="s">
        <v>1304</v>
      </c>
      <c r="B215" s="111" t="s">
        <v>593</v>
      </c>
      <c r="C215" s="111" t="s">
        <v>2429</v>
      </c>
      <c r="D215" s="383"/>
      <c r="E215" s="1">
        <v>234311.67</v>
      </c>
      <c r="F215" s="1">
        <f t="shared" si="0"/>
        <v>13218516.306000004</v>
      </c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</row>
    <row r="216" spans="1:26" ht="15.75" customHeight="1" x14ac:dyDescent="0.25">
      <c r="A216" s="146" t="s">
        <v>1304</v>
      </c>
      <c r="B216" s="111" t="s">
        <v>593</v>
      </c>
      <c r="C216" s="111" t="s">
        <v>2430</v>
      </c>
      <c r="D216" s="383"/>
      <c r="E216" s="1">
        <v>348091.69</v>
      </c>
      <c r="F216" s="1">
        <f t="shared" si="0"/>
        <v>12870424.616000004</v>
      </c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</row>
    <row r="217" spans="1:26" ht="15.75" customHeight="1" x14ac:dyDescent="0.25">
      <c r="A217" s="146" t="s">
        <v>1304</v>
      </c>
      <c r="B217" s="111" t="s">
        <v>593</v>
      </c>
      <c r="C217" s="110" t="s">
        <v>2431</v>
      </c>
      <c r="D217" s="383"/>
      <c r="E217" s="1">
        <v>444587.01</v>
      </c>
      <c r="F217" s="1">
        <f t="shared" si="0"/>
        <v>12425837.606000004</v>
      </c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</row>
    <row r="218" spans="1:26" ht="15.75" customHeight="1" x14ac:dyDescent="0.25">
      <c r="A218" s="146" t="s">
        <v>2432</v>
      </c>
      <c r="B218" s="111" t="s">
        <v>593</v>
      </c>
      <c r="C218" s="110" t="s">
        <v>2433</v>
      </c>
      <c r="D218" s="383"/>
      <c r="E218" s="1">
        <v>1543782.8</v>
      </c>
      <c r="F218" s="1">
        <f t="shared" si="0"/>
        <v>10882054.806000004</v>
      </c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</row>
    <row r="219" spans="1:26" ht="15.75" customHeight="1" x14ac:dyDescent="0.25">
      <c r="A219" s="146" t="s">
        <v>2432</v>
      </c>
      <c r="B219" s="111" t="s">
        <v>593</v>
      </c>
      <c r="C219" s="110" t="s">
        <v>2434</v>
      </c>
      <c r="D219" s="383"/>
      <c r="E219" s="1">
        <v>777000</v>
      </c>
      <c r="F219" s="1">
        <f t="shared" si="0"/>
        <v>10105054.806000004</v>
      </c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</row>
    <row r="220" spans="1:26" ht="15.75" customHeight="1" x14ac:dyDescent="0.25">
      <c r="A220" s="159">
        <v>44141</v>
      </c>
      <c r="B220" s="111" t="s">
        <v>593</v>
      </c>
      <c r="C220" s="110" t="s">
        <v>2435</v>
      </c>
      <c r="D220" s="383"/>
      <c r="E220" s="1">
        <v>1453491.12</v>
      </c>
      <c r="F220" s="1">
        <f t="shared" si="0"/>
        <v>8651563.6860000044</v>
      </c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</row>
    <row r="221" spans="1:26" ht="15.75" customHeight="1" x14ac:dyDescent="0.25">
      <c r="A221" s="377" t="s">
        <v>1238</v>
      </c>
      <c r="B221" s="111" t="s">
        <v>593</v>
      </c>
      <c r="C221" s="110" t="s">
        <v>2436</v>
      </c>
      <c r="D221" s="383"/>
      <c r="E221" s="1">
        <v>417921.66</v>
      </c>
      <c r="F221" s="1">
        <f t="shared" si="0"/>
        <v>8233642.0260000043</v>
      </c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</row>
    <row r="222" spans="1:26" ht="15.75" customHeight="1" x14ac:dyDescent="0.25">
      <c r="A222" s="377" t="s">
        <v>1238</v>
      </c>
      <c r="B222" s="111" t="s">
        <v>593</v>
      </c>
      <c r="C222" s="110" t="s">
        <v>2437</v>
      </c>
      <c r="D222" s="383"/>
      <c r="E222" s="1">
        <v>130083</v>
      </c>
      <c r="F222" s="1">
        <f t="shared" si="0"/>
        <v>8103559.0260000043</v>
      </c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</row>
    <row r="223" spans="1:26" ht="15.75" customHeight="1" x14ac:dyDescent="0.25">
      <c r="A223" s="377" t="s">
        <v>1238</v>
      </c>
      <c r="B223" s="111" t="s">
        <v>593</v>
      </c>
      <c r="C223" s="110" t="s">
        <v>2438</v>
      </c>
      <c r="D223" s="383"/>
      <c r="E223" s="1">
        <v>165000</v>
      </c>
      <c r="F223" s="1">
        <f t="shared" si="0"/>
        <v>7938559.0260000043</v>
      </c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</row>
    <row r="224" spans="1:26" ht="15.75" customHeight="1" x14ac:dyDescent="0.25">
      <c r="A224" s="377" t="s">
        <v>1191</v>
      </c>
      <c r="B224" s="110" t="s">
        <v>1909</v>
      </c>
      <c r="C224" s="111" t="s">
        <v>2439</v>
      </c>
      <c r="D224" s="383">
        <v>130083</v>
      </c>
      <c r="E224" s="1"/>
      <c r="F224" s="1">
        <f t="shared" si="0"/>
        <v>8068642.0260000043</v>
      </c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</row>
    <row r="225" spans="1:26" ht="15.75" customHeight="1" x14ac:dyDescent="0.25">
      <c r="A225" s="377" t="s">
        <v>1192</v>
      </c>
      <c r="B225" s="110" t="s">
        <v>2440</v>
      </c>
      <c r="C225" s="111" t="s">
        <v>2441</v>
      </c>
      <c r="D225" s="383">
        <v>165000</v>
      </c>
      <c r="E225" s="1"/>
      <c r="F225" s="1">
        <f t="shared" si="0"/>
        <v>8233642.0260000043</v>
      </c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</row>
    <row r="226" spans="1:26" ht="15.75" customHeight="1" x14ac:dyDescent="0.25">
      <c r="A226" s="377" t="s">
        <v>1193</v>
      </c>
      <c r="B226" s="110" t="s">
        <v>2442</v>
      </c>
      <c r="C226" s="111" t="s">
        <v>2443</v>
      </c>
      <c r="D226" s="383">
        <v>165000</v>
      </c>
      <c r="E226" s="1"/>
      <c r="F226" s="1">
        <f t="shared" si="0"/>
        <v>8398642.0260000043</v>
      </c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</row>
    <row r="227" spans="1:26" ht="15.75" customHeight="1" x14ac:dyDescent="0.25">
      <c r="A227" s="377" t="s">
        <v>1191</v>
      </c>
      <c r="B227" s="110" t="s">
        <v>1909</v>
      </c>
      <c r="C227" s="111" t="s">
        <v>2444</v>
      </c>
      <c r="D227" s="383">
        <v>348091.69</v>
      </c>
      <c r="E227" s="1"/>
      <c r="F227" s="1">
        <f t="shared" si="0"/>
        <v>8746733.7160000037</v>
      </c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</row>
    <row r="228" spans="1:26" ht="15.75" customHeight="1" x14ac:dyDescent="0.25">
      <c r="A228" s="377" t="s">
        <v>1193</v>
      </c>
      <c r="B228" s="110" t="s">
        <v>2442</v>
      </c>
      <c r="C228" s="111" t="s">
        <v>2445</v>
      </c>
      <c r="D228" s="383">
        <v>105000</v>
      </c>
      <c r="E228" s="1"/>
      <c r="F228" s="1">
        <f t="shared" si="0"/>
        <v>8851733.7160000037</v>
      </c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</row>
    <row r="229" spans="1:26" ht="15.75" customHeight="1" x14ac:dyDescent="0.25">
      <c r="A229" s="377" t="s">
        <v>1191</v>
      </c>
      <c r="B229" s="110" t="s">
        <v>1909</v>
      </c>
      <c r="C229" s="111" t="s">
        <v>2446</v>
      </c>
      <c r="D229" s="383">
        <v>34875</v>
      </c>
      <c r="E229" s="1"/>
      <c r="F229" s="1">
        <f t="shared" si="0"/>
        <v>8886608.7160000037</v>
      </c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</row>
    <row r="230" spans="1:26" ht="15.75" customHeight="1" x14ac:dyDescent="0.25">
      <c r="A230" s="377" t="s">
        <v>1192</v>
      </c>
      <c r="B230" s="110" t="s">
        <v>2440</v>
      </c>
      <c r="C230" s="111" t="s">
        <v>2447</v>
      </c>
      <c r="D230" s="383">
        <v>34875</v>
      </c>
      <c r="E230" s="1"/>
      <c r="F230" s="1">
        <f t="shared" si="0"/>
        <v>8921483.7160000037</v>
      </c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</row>
    <row r="231" spans="1:26" ht="15.75" customHeight="1" x14ac:dyDescent="0.25">
      <c r="A231" s="377" t="s">
        <v>1193</v>
      </c>
      <c r="B231" s="110" t="s">
        <v>2442</v>
      </c>
      <c r="C231" s="111" t="s">
        <v>2448</v>
      </c>
      <c r="D231" s="383">
        <v>40000</v>
      </c>
      <c r="E231" s="1"/>
      <c r="F231" s="1">
        <f t="shared" si="0"/>
        <v>8961483.7160000037</v>
      </c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</row>
    <row r="232" spans="1:26" ht="15.75" customHeight="1" x14ac:dyDescent="0.25">
      <c r="A232" s="377" t="s">
        <v>1191</v>
      </c>
      <c r="B232" s="110" t="s">
        <v>1909</v>
      </c>
      <c r="C232" s="111" t="s">
        <v>2449</v>
      </c>
      <c r="D232" s="383">
        <v>234311.67</v>
      </c>
      <c r="E232" s="1"/>
      <c r="F232" s="1">
        <f t="shared" si="0"/>
        <v>9195795.3860000037</v>
      </c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</row>
    <row r="233" spans="1:26" ht="15.75" customHeight="1" x14ac:dyDescent="0.25">
      <c r="A233" s="377" t="s">
        <v>1193</v>
      </c>
      <c r="B233" s="110" t="s">
        <v>2442</v>
      </c>
      <c r="C233" s="111" t="s">
        <v>2450</v>
      </c>
      <c r="D233" s="383">
        <v>175000</v>
      </c>
      <c r="E233" s="1"/>
      <c r="F233" s="1">
        <f t="shared" si="0"/>
        <v>9370795.3860000037</v>
      </c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</row>
    <row r="234" spans="1:26" ht="15.75" customHeight="1" x14ac:dyDescent="0.25">
      <c r="A234" s="377" t="s">
        <v>1193</v>
      </c>
      <c r="B234" s="110" t="s">
        <v>2442</v>
      </c>
      <c r="C234" s="111" t="s">
        <v>2451</v>
      </c>
      <c r="D234" s="383">
        <v>30000</v>
      </c>
      <c r="E234" s="1"/>
      <c r="F234" s="1">
        <f t="shared" si="0"/>
        <v>9400795.3860000037</v>
      </c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</row>
    <row r="235" spans="1:26" ht="15.75" customHeight="1" x14ac:dyDescent="0.25">
      <c r="A235" s="377" t="s">
        <v>1191</v>
      </c>
      <c r="B235" s="110" t="s">
        <v>1909</v>
      </c>
      <c r="C235" s="111" t="s">
        <v>2452</v>
      </c>
      <c r="D235" s="383">
        <v>444587.01</v>
      </c>
      <c r="E235" s="1"/>
      <c r="F235" s="1">
        <f t="shared" si="0"/>
        <v>9845382.3960000034</v>
      </c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</row>
    <row r="236" spans="1:26" ht="15.75" customHeight="1" x14ac:dyDescent="0.25">
      <c r="A236" s="377" t="s">
        <v>1193</v>
      </c>
      <c r="B236" s="110" t="s">
        <v>2442</v>
      </c>
      <c r="C236" s="111" t="s">
        <v>2453</v>
      </c>
      <c r="D236" s="383">
        <v>235000</v>
      </c>
      <c r="E236" s="1"/>
      <c r="F236" s="1">
        <f t="shared" si="0"/>
        <v>10080382.396000003</v>
      </c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</row>
    <row r="237" spans="1:26" ht="15.75" customHeight="1" x14ac:dyDescent="0.25">
      <c r="A237" s="377" t="s">
        <v>1191</v>
      </c>
      <c r="B237" s="110" t="s">
        <v>1909</v>
      </c>
      <c r="C237" s="111" t="s">
        <v>2454</v>
      </c>
      <c r="D237" s="383">
        <v>10000</v>
      </c>
      <c r="E237" s="1"/>
      <c r="F237" s="1">
        <f t="shared" si="0"/>
        <v>10090382.396000003</v>
      </c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</row>
    <row r="238" spans="1:26" ht="15.75" customHeight="1" x14ac:dyDescent="0.25">
      <c r="A238" s="377" t="s">
        <v>1192</v>
      </c>
      <c r="B238" s="110" t="s">
        <v>2440</v>
      </c>
      <c r="C238" s="111" t="s">
        <v>2455</v>
      </c>
      <c r="D238" s="383">
        <v>10000</v>
      </c>
      <c r="E238" s="1"/>
      <c r="F238" s="1">
        <f t="shared" si="0"/>
        <v>10100382.396000003</v>
      </c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</row>
    <row r="239" spans="1:26" ht="15.75" customHeight="1" x14ac:dyDescent="0.25">
      <c r="A239" s="377" t="s">
        <v>1193</v>
      </c>
      <c r="B239" s="110" t="s">
        <v>2442</v>
      </c>
      <c r="C239" s="111" t="s">
        <v>2456</v>
      </c>
      <c r="D239" s="383">
        <v>10000</v>
      </c>
      <c r="E239" s="1"/>
      <c r="F239" s="1">
        <f t="shared" si="0"/>
        <v>10110382.396000003</v>
      </c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</row>
    <row r="240" spans="1:26" ht="15.75" customHeight="1" x14ac:dyDescent="0.25">
      <c r="A240" s="377" t="s">
        <v>1191</v>
      </c>
      <c r="B240" s="110" t="s">
        <v>1909</v>
      </c>
      <c r="C240" s="111" t="s">
        <v>2457</v>
      </c>
      <c r="D240" s="383">
        <v>10000</v>
      </c>
      <c r="E240" s="1"/>
      <c r="F240" s="1">
        <f t="shared" si="0"/>
        <v>10120382.396000003</v>
      </c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</row>
    <row r="241" spans="1:26" ht="15.75" customHeight="1" x14ac:dyDescent="0.25">
      <c r="A241" s="377" t="s">
        <v>1192</v>
      </c>
      <c r="B241" s="110" t="s">
        <v>2440</v>
      </c>
      <c r="C241" s="111" t="s">
        <v>2458</v>
      </c>
      <c r="D241" s="383">
        <v>10000</v>
      </c>
      <c r="E241" s="1"/>
      <c r="F241" s="1">
        <f t="shared" si="0"/>
        <v>10130382.396000003</v>
      </c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</row>
    <row r="242" spans="1:26" ht="15.75" customHeight="1" x14ac:dyDescent="0.25">
      <c r="A242" s="377" t="s">
        <v>1193</v>
      </c>
      <c r="B242" s="110" t="s">
        <v>2442</v>
      </c>
      <c r="C242" s="111" t="s">
        <v>2459</v>
      </c>
      <c r="D242" s="383">
        <v>10000</v>
      </c>
      <c r="E242" s="1"/>
      <c r="F242" s="1">
        <f t="shared" si="0"/>
        <v>10140382.396000003</v>
      </c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</row>
    <row r="243" spans="1:26" ht="15.75" customHeight="1" x14ac:dyDescent="0.25">
      <c r="A243" s="377" t="s">
        <v>1192</v>
      </c>
      <c r="B243" s="110" t="s">
        <v>2440</v>
      </c>
      <c r="C243" s="111" t="s">
        <v>2460</v>
      </c>
      <c r="D243" s="389">
        <v>1424707.8</v>
      </c>
      <c r="E243" s="1"/>
      <c r="F243" s="1">
        <f t="shared" si="0"/>
        <v>11565090.196000004</v>
      </c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</row>
    <row r="244" spans="1:26" ht="15.75" customHeight="1" x14ac:dyDescent="0.25">
      <c r="A244" s="377" t="s">
        <v>1193</v>
      </c>
      <c r="B244" s="110" t="s">
        <v>2442</v>
      </c>
      <c r="C244" s="111" t="s">
        <v>2451</v>
      </c>
      <c r="D244" s="389">
        <v>1402724.47</v>
      </c>
      <c r="E244" s="1"/>
      <c r="F244" s="1">
        <f t="shared" si="0"/>
        <v>12967814.666000005</v>
      </c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</row>
    <row r="245" spans="1:26" ht="15.75" customHeight="1" x14ac:dyDescent="0.25">
      <c r="A245" s="377" t="s">
        <v>1195</v>
      </c>
      <c r="B245" s="110" t="s">
        <v>2461</v>
      </c>
      <c r="C245" s="111" t="s">
        <v>2462</v>
      </c>
      <c r="D245" s="389">
        <v>1396355.43</v>
      </c>
      <c r="E245" s="1"/>
      <c r="F245" s="1">
        <f t="shared" si="0"/>
        <v>14364170.096000005</v>
      </c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</row>
    <row r="246" spans="1:26" ht="15.75" customHeight="1" x14ac:dyDescent="0.25">
      <c r="A246" s="377" t="s">
        <v>2463</v>
      </c>
      <c r="B246" s="111" t="s">
        <v>593</v>
      </c>
      <c r="C246" s="110" t="s">
        <v>2464</v>
      </c>
      <c r="D246" s="392"/>
      <c r="E246" s="1">
        <v>105000</v>
      </c>
      <c r="F246" s="1">
        <f t="shared" si="0"/>
        <v>14259170.096000005</v>
      </c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</row>
    <row r="247" spans="1:26" ht="15.75" customHeight="1" x14ac:dyDescent="0.25">
      <c r="A247" s="377" t="s">
        <v>2463</v>
      </c>
      <c r="B247" s="111" t="s">
        <v>593</v>
      </c>
      <c r="C247" s="110" t="s">
        <v>2465</v>
      </c>
      <c r="D247" s="392"/>
      <c r="E247" s="1">
        <v>235000</v>
      </c>
      <c r="F247" s="1">
        <f t="shared" si="0"/>
        <v>14024170.096000005</v>
      </c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</row>
    <row r="248" spans="1:26" ht="15.75" customHeight="1" x14ac:dyDescent="0.25">
      <c r="A248" s="377" t="s">
        <v>2463</v>
      </c>
      <c r="B248" s="111" t="s">
        <v>593</v>
      </c>
      <c r="C248" s="110" t="s">
        <v>2466</v>
      </c>
      <c r="D248" s="392"/>
      <c r="E248" s="1">
        <v>199500</v>
      </c>
      <c r="F248" s="1">
        <f t="shared" si="0"/>
        <v>13824670.096000005</v>
      </c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</row>
    <row r="249" spans="1:26" ht="15.75" customHeight="1" x14ac:dyDescent="0.25">
      <c r="A249" s="377" t="s">
        <v>2467</v>
      </c>
      <c r="B249" s="111" t="s">
        <v>596</v>
      </c>
      <c r="C249" s="110" t="s">
        <v>2468</v>
      </c>
      <c r="D249" s="383"/>
      <c r="E249" s="1">
        <v>1453491.12</v>
      </c>
      <c r="F249" s="1">
        <f t="shared" si="0"/>
        <v>12371178.976000004</v>
      </c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</row>
    <row r="250" spans="1:26" ht="15.75" customHeight="1" x14ac:dyDescent="0.25">
      <c r="A250" s="377" t="s">
        <v>2469</v>
      </c>
      <c r="B250" s="111" t="s">
        <v>593</v>
      </c>
      <c r="C250" s="110" t="s">
        <v>2470</v>
      </c>
      <c r="D250" s="383">
        <v>4000</v>
      </c>
      <c r="E250" s="1"/>
      <c r="F250" s="1">
        <f t="shared" si="0"/>
        <v>12375178.976000004</v>
      </c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</row>
    <row r="251" spans="1:26" ht="15.75" customHeight="1" x14ac:dyDescent="0.25">
      <c r="A251" s="159">
        <v>43837</v>
      </c>
      <c r="B251" s="111" t="s">
        <v>680</v>
      </c>
      <c r="C251" s="110" t="s">
        <v>2471</v>
      </c>
      <c r="D251" s="383">
        <v>10000</v>
      </c>
      <c r="E251" s="1"/>
      <c r="F251" s="1">
        <f t="shared" si="0"/>
        <v>12385178.976000004</v>
      </c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</row>
    <row r="252" spans="1:26" ht="15.75" customHeight="1" x14ac:dyDescent="0.25">
      <c r="A252" s="377" t="s">
        <v>1197</v>
      </c>
      <c r="B252" s="110" t="s">
        <v>2472</v>
      </c>
      <c r="C252" s="111" t="s">
        <v>2473</v>
      </c>
      <c r="D252" s="383">
        <v>1355503.76</v>
      </c>
      <c r="E252" s="1"/>
      <c r="F252" s="1">
        <f t="shared" si="0"/>
        <v>13740682.736000003</v>
      </c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</row>
    <row r="253" spans="1:26" ht="15.75" customHeight="1" x14ac:dyDescent="0.25">
      <c r="A253" s="377" t="s">
        <v>1198</v>
      </c>
      <c r="B253" s="110" t="s">
        <v>2474</v>
      </c>
      <c r="C253" s="111" t="s">
        <v>2475</v>
      </c>
      <c r="D253" s="383">
        <v>1234806.6599999999</v>
      </c>
      <c r="E253" s="1"/>
      <c r="F253" s="1">
        <f t="shared" si="0"/>
        <v>14975489.396000003</v>
      </c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</row>
    <row r="254" spans="1:26" ht="15.75" customHeight="1" x14ac:dyDescent="0.25">
      <c r="A254" s="377" t="s">
        <v>1199</v>
      </c>
      <c r="B254" s="110" t="s">
        <v>2476</v>
      </c>
      <c r="C254" s="111" t="s">
        <v>2477</v>
      </c>
      <c r="D254" s="383">
        <v>1646662.23</v>
      </c>
      <c r="E254" s="1"/>
      <c r="F254" s="1">
        <f t="shared" si="0"/>
        <v>16622151.626000004</v>
      </c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</row>
    <row r="255" spans="1:26" ht="15.75" customHeight="1" x14ac:dyDescent="0.25">
      <c r="A255" s="377" t="s">
        <v>1195</v>
      </c>
      <c r="B255" s="110" t="s">
        <v>761</v>
      </c>
      <c r="C255" s="111" t="s">
        <v>2478</v>
      </c>
      <c r="D255" s="383">
        <v>170000</v>
      </c>
      <c r="E255" s="1"/>
      <c r="F255" s="1">
        <f t="shared" si="0"/>
        <v>16792151.626000002</v>
      </c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</row>
    <row r="256" spans="1:26" ht="15.75" customHeight="1" x14ac:dyDescent="0.25">
      <c r="A256" s="377" t="s">
        <v>1197</v>
      </c>
      <c r="B256" s="110" t="s">
        <v>761</v>
      </c>
      <c r="C256" s="111" t="s">
        <v>2479</v>
      </c>
      <c r="D256" s="383">
        <v>360089.66</v>
      </c>
      <c r="E256" s="1"/>
      <c r="F256" s="1">
        <f t="shared" si="0"/>
        <v>17152241.286000002</v>
      </c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</row>
    <row r="257" spans="1:26" ht="15.75" customHeight="1" x14ac:dyDescent="0.25">
      <c r="A257" s="377" t="s">
        <v>1198</v>
      </c>
      <c r="B257" s="110" t="s">
        <v>761</v>
      </c>
      <c r="C257" s="111" t="s">
        <v>2480</v>
      </c>
      <c r="D257" s="383">
        <v>335923</v>
      </c>
      <c r="E257" s="1"/>
      <c r="F257" s="1">
        <f t="shared" si="0"/>
        <v>17488164.286000002</v>
      </c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</row>
    <row r="258" spans="1:26" ht="15.75" customHeight="1" x14ac:dyDescent="0.25">
      <c r="A258" s="377" t="s">
        <v>1199</v>
      </c>
      <c r="B258" s="110" t="s">
        <v>761</v>
      </c>
      <c r="C258" s="111" t="s">
        <v>2481</v>
      </c>
      <c r="D258" s="383">
        <v>145000</v>
      </c>
      <c r="E258" s="1"/>
      <c r="F258" s="1">
        <f t="shared" si="0"/>
        <v>17633164.286000002</v>
      </c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</row>
    <row r="259" spans="1:26" ht="15.75" customHeight="1" x14ac:dyDescent="0.25">
      <c r="A259" s="377" t="s">
        <v>1195</v>
      </c>
      <c r="B259" s="110" t="s">
        <v>761</v>
      </c>
      <c r="C259" s="111" t="s">
        <v>2482</v>
      </c>
      <c r="D259" s="383">
        <v>125000</v>
      </c>
      <c r="E259" s="1"/>
      <c r="F259" s="1">
        <f t="shared" si="0"/>
        <v>17758164.286000002</v>
      </c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</row>
    <row r="260" spans="1:26" ht="15.75" customHeight="1" x14ac:dyDescent="0.25">
      <c r="A260" s="377" t="s">
        <v>1197</v>
      </c>
      <c r="B260" s="110" t="s">
        <v>761</v>
      </c>
      <c r="C260" s="111" t="s">
        <v>2483</v>
      </c>
      <c r="D260" s="383">
        <v>134166.67000000001</v>
      </c>
      <c r="E260" s="1"/>
      <c r="F260" s="1">
        <f t="shared" si="0"/>
        <v>17892330.956000004</v>
      </c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</row>
    <row r="261" spans="1:26" ht="15.75" customHeight="1" x14ac:dyDescent="0.25">
      <c r="A261" s="377" t="s">
        <v>1198</v>
      </c>
      <c r="B261" s="110" t="s">
        <v>761</v>
      </c>
      <c r="C261" s="111" t="s">
        <v>2484</v>
      </c>
      <c r="D261" s="383">
        <v>140506.67000000001</v>
      </c>
      <c r="E261" s="1"/>
      <c r="F261" s="1">
        <f t="shared" si="0"/>
        <v>18032837.626000006</v>
      </c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</row>
    <row r="262" spans="1:26" ht="15.75" customHeight="1" x14ac:dyDescent="0.25">
      <c r="A262" s="377" t="s">
        <v>1199</v>
      </c>
      <c r="B262" s="110" t="s">
        <v>761</v>
      </c>
      <c r="C262" s="111" t="s">
        <v>2485</v>
      </c>
      <c r="D262" s="383">
        <v>134166.67000000001</v>
      </c>
      <c r="E262" s="1"/>
      <c r="F262" s="1">
        <f t="shared" si="0"/>
        <v>18167004.296000008</v>
      </c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</row>
    <row r="263" spans="1:26" ht="15.75" customHeight="1" x14ac:dyDescent="0.25">
      <c r="A263" s="377" t="s">
        <v>1195</v>
      </c>
      <c r="B263" s="110" t="s">
        <v>761</v>
      </c>
      <c r="C263" s="111" t="s">
        <v>2486</v>
      </c>
      <c r="D263" s="383">
        <v>50000</v>
      </c>
      <c r="E263" s="1"/>
      <c r="F263" s="1">
        <f t="shared" si="0"/>
        <v>18217004.296000008</v>
      </c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</row>
    <row r="264" spans="1:26" ht="15.75" customHeight="1" x14ac:dyDescent="0.25">
      <c r="A264" s="377" t="s">
        <v>1197</v>
      </c>
      <c r="B264" s="110" t="s">
        <v>761</v>
      </c>
      <c r="C264" s="111" t="s">
        <v>2487</v>
      </c>
      <c r="D264" s="383">
        <v>166994.66</v>
      </c>
      <c r="E264" s="1"/>
      <c r="F264" s="1">
        <f t="shared" si="0"/>
        <v>18383998.956000008</v>
      </c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</row>
    <row r="265" spans="1:26" ht="15.75" customHeight="1" x14ac:dyDescent="0.25">
      <c r="A265" s="377" t="s">
        <v>1195</v>
      </c>
      <c r="B265" s="110" t="s">
        <v>761</v>
      </c>
      <c r="C265" s="111" t="s">
        <v>2488</v>
      </c>
      <c r="D265" s="383">
        <v>175000</v>
      </c>
      <c r="E265" s="1"/>
      <c r="F265" s="1">
        <f t="shared" si="0"/>
        <v>18558998.956000008</v>
      </c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</row>
    <row r="266" spans="1:26" ht="15.75" customHeight="1" x14ac:dyDescent="0.25">
      <c r="A266" s="377" t="s">
        <v>1197</v>
      </c>
      <c r="B266" s="110" t="s">
        <v>761</v>
      </c>
      <c r="C266" s="111" t="s">
        <v>2489</v>
      </c>
      <c r="D266" s="383">
        <v>254311.67</v>
      </c>
      <c r="E266" s="1"/>
      <c r="F266" s="1">
        <f t="shared" si="0"/>
        <v>18813310.626000009</v>
      </c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</row>
    <row r="267" spans="1:26" ht="15.75" customHeight="1" x14ac:dyDescent="0.25">
      <c r="A267" s="377" t="s">
        <v>1198</v>
      </c>
      <c r="B267" s="110" t="s">
        <v>761</v>
      </c>
      <c r="C267" s="111" t="s">
        <v>2490</v>
      </c>
      <c r="D267" s="383">
        <v>234311.67</v>
      </c>
      <c r="E267" s="1"/>
      <c r="F267" s="1">
        <f t="shared" si="0"/>
        <v>19047622.296000011</v>
      </c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</row>
    <row r="268" spans="1:26" ht="15.75" customHeight="1" x14ac:dyDescent="0.25">
      <c r="A268" s="377" t="s">
        <v>1199</v>
      </c>
      <c r="B268" s="110" t="s">
        <v>761</v>
      </c>
      <c r="C268" s="111" t="s">
        <v>2491</v>
      </c>
      <c r="D268" s="383">
        <v>234311.67</v>
      </c>
      <c r="E268" s="1"/>
      <c r="F268" s="1">
        <f t="shared" si="0"/>
        <v>19281933.966000013</v>
      </c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</row>
    <row r="269" spans="1:26" ht="15.75" customHeight="1" x14ac:dyDescent="0.25">
      <c r="A269" s="377" t="s">
        <v>1199</v>
      </c>
      <c r="B269" s="110" t="s">
        <v>761</v>
      </c>
      <c r="C269" s="111" t="s">
        <v>2477</v>
      </c>
      <c r="D269" s="383">
        <v>40000</v>
      </c>
      <c r="E269" s="1"/>
      <c r="F269" s="1">
        <f t="shared" si="0"/>
        <v>19321933.966000013</v>
      </c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</row>
    <row r="270" spans="1:26" ht="15.75" customHeight="1" x14ac:dyDescent="0.25">
      <c r="A270" s="377" t="s">
        <v>1195</v>
      </c>
      <c r="B270" s="110" t="s">
        <v>761</v>
      </c>
      <c r="C270" s="111" t="s">
        <v>2492</v>
      </c>
      <c r="D270" s="383">
        <v>260000</v>
      </c>
      <c r="E270" s="1"/>
      <c r="F270" s="1">
        <f t="shared" si="0"/>
        <v>19581933.966000013</v>
      </c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</row>
    <row r="271" spans="1:26" ht="15.75" customHeight="1" x14ac:dyDescent="0.25">
      <c r="A271" s="377" t="s">
        <v>1197</v>
      </c>
      <c r="B271" s="110" t="s">
        <v>761</v>
      </c>
      <c r="C271" s="111" t="s">
        <v>2493</v>
      </c>
      <c r="D271" s="383">
        <v>612932.24</v>
      </c>
      <c r="E271" s="1"/>
      <c r="F271" s="1">
        <f t="shared" si="0"/>
        <v>20194866.206000011</v>
      </c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</row>
    <row r="272" spans="1:26" ht="15.75" customHeight="1" x14ac:dyDescent="0.25">
      <c r="A272" s="377" t="s">
        <v>1198</v>
      </c>
      <c r="B272" s="110" t="s">
        <v>761</v>
      </c>
      <c r="C272" s="111" t="s">
        <v>2494</v>
      </c>
      <c r="D272" s="383">
        <v>621138.88</v>
      </c>
      <c r="E272" s="1"/>
      <c r="F272" s="1">
        <f t="shared" si="0"/>
        <v>20816005.08600001</v>
      </c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</row>
    <row r="273" spans="1:26" ht="15.75" customHeight="1" x14ac:dyDescent="0.25">
      <c r="A273" s="377" t="s">
        <v>1199</v>
      </c>
      <c r="B273" s="110" t="s">
        <v>761</v>
      </c>
      <c r="C273" s="111" t="s">
        <v>2495</v>
      </c>
      <c r="D273" s="383">
        <v>608805.55000000005</v>
      </c>
      <c r="E273" s="1"/>
      <c r="F273" s="1">
        <f t="shared" si="0"/>
        <v>21424810.636000011</v>
      </c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</row>
    <row r="274" spans="1:26" ht="15.75" customHeight="1" x14ac:dyDescent="0.25">
      <c r="A274" s="377" t="s">
        <v>1195</v>
      </c>
      <c r="B274" s="110" t="s">
        <v>761</v>
      </c>
      <c r="C274" s="111" t="s">
        <v>2496</v>
      </c>
      <c r="D274" s="383">
        <v>10000</v>
      </c>
      <c r="E274" s="1"/>
      <c r="F274" s="1">
        <f t="shared" si="0"/>
        <v>21434810.636000011</v>
      </c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</row>
    <row r="275" spans="1:26" ht="15.75" customHeight="1" x14ac:dyDescent="0.25">
      <c r="A275" s="377" t="s">
        <v>1197</v>
      </c>
      <c r="B275" s="110" t="s">
        <v>761</v>
      </c>
      <c r="C275" s="111" t="s">
        <v>2497</v>
      </c>
      <c r="D275" s="383">
        <v>22000</v>
      </c>
      <c r="E275" s="1"/>
      <c r="F275" s="1">
        <f t="shared" si="0"/>
        <v>21456810.636000011</v>
      </c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</row>
    <row r="276" spans="1:26" ht="15.75" customHeight="1" x14ac:dyDescent="0.25">
      <c r="A276" s="377" t="s">
        <v>1198</v>
      </c>
      <c r="B276" s="110" t="s">
        <v>761</v>
      </c>
      <c r="C276" s="111" t="s">
        <v>2498</v>
      </c>
      <c r="D276" s="383">
        <v>32000</v>
      </c>
      <c r="E276" s="1"/>
      <c r="F276" s="1">
        <f t="shared" si="0"/>
        <v>21488810.636000011</v>
      </c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</row>
    <row r="277" spans="1:26" ht="15.75" customHeight="1" x14ac:dyDescent="0.25">
      <c r="A277" s="377" t="s">
        <v>1199</v>
      </c>
      <c r="B277" s="110" t="s">
        <v>761</v>
      </c>
      <c r="C277" s="111" t="s">
        <v>2499</v>
      </c>
      <c r="D277" s="383">
        <v>32000</v>
      </c>
      <c r="E277" s="1"/>
      <c r="F277" s="1">
        <f t="shared" si="0"/>
        <v>21520810.636000011</v>
      </c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</row>
    <row r="278" spans="1:26" ht="15.75" customHeight="1" x14ac:dyDescent="0.25">
      <c r="A278" s="377" t="s">
        <v>1195</v>
      </c>
      <c r="B278" s="110" t="s">
        <v>761</v>
      </c>
      <c r="C278" s="111" t="s">
        <v>2500</v>
      </c>
      <c r="D278" s="383">
        <v>10000</v>
      </c>
      <c r="E278" s="1"/>
      <c r="F278" s="1">
        <f t="shared" si="0"/>
        <v>21530810.636000011</v>
      </c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</row>
    <row r="279" spans="1:26" ht="15.75" customHeight="1" x14ac:dyDescent="0.25">
      <c r="A279" s="377" t="s">
        <v>1197</v>
      </c>
      <c r="B279" s="110" t="s">
        <v>761</v>
      </c>
      <c r="C279" s="111" t="s">
        <v>2501</v>
      </c>
      <c r="D279" s="383">
        <v>10000</v>
      </c>
      <c r="E279" s="1"/>
      <c r="F279" s="1">
        <f t="shared" si="0"/>
        <v>21540810.636000011</v>
      </c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</row>
    <row r="280" spans="1:26" ht="15.75" customHeight="1" x14ac:dyDescent="0.25">
      <c r="A280" s="377" t="s">
        <v>1198</v>
      </c>
      <c r="B280" s="110" t="s">
        <v>761</v>
      </c>
      <c r="C280" s="111" t="s">
        <v>2502</v>
      </c>
      <c r="D280" s="383">
        <v>65000</v>
      </c>
      <c r="E280" s="1"/>
      <c r="F280" s="1">
        <f t="shared" si="0"/>
        <v>21605810.636000011</v>
      </c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</row>
    <row r="281" spans="1:26" ht="15.75" customHeight="1" x14ac:dyDescent="0.25">
      <c r="A281" s="377" t="s">
        <v>1199</v>
      </c>
      <c r="B281" s="110" t="s">
        <v>761</v>
      </c>
      <c r="C281" s="111" t="s">
        <v>2503</v>
      </c>
      <c r="D281" s="383">
        <v>40000</v>
      </c>
      <c r="E281" s="1"/>
      <c r="F281" s="1">
        <f t="shared" si="0"/>
        <v>21645810.636000011</v>
      </c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</row>
    <row r="282" spans="1:26" ht="15.75" customHeight="1" x14ac:dyDescent="0.25">
      <c r="A282" s="159">
        <v>44143</v>
      </c>
      <c r="B282" s="111" t="s">
        <v>593</v>
      </c>
      <c r="C282" s="110" t="s">
        <v>2504</v>
      </c>
      <c r="D282" s="383"/>
      <c r="E282" s="1">
        <v>3000000</v>
      </c>
      <c r="F282" s="1">
        <f t="shared" si="0"/>
        <v>18645810.636000011</v>
      </c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</row>
    <row r="283" spans="1:26" ht="15.75" customHeight="1" x14ac:dyDescent="0.25">
      <c r="A283" s="377" t="s">
        <v>2505</v>
      </c>
      <c r="B283" s="111" t="s">
        <v>593</v>
      </c>
      <c r="C283" s="110" t="s">
        <v>2506</v>
      </c>
      <c r="D283" s="383"/>
      <c r="E283" s="1">
        <v>125000</v>
      </c>
      <c r="F283" s="1">
        <f t="shared" si="0"/>
        <v>18520810.636000011</v>
      </c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</row>
    <row r="284" spans="1:26" ht="15.75" customHeight="1" x14ac:dyDescent="0.25">
      <c r="A284" s="377" t="s">
        <v>2505</v>
      </c>
      <c r="B284" s="111" t="s">
        <v>593</v>
      </c>
      <c r="C284" s="110" t="s">
        <v>2507</v>
      </c>
      <c r="D284" s="383"/>
      <c r="E284" s="1">
        <v>260000</v>
      </c>
      <c r="F284" s="1">
        <f t="shared" si="0"/>
        <v>18260810.636000011</v>
      </c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</row>
    <row r="285" spans="1:26" ht="15.75" customHeight="1" x14ac:dyDescent="0.25">
      <c r="A285" s="377" t="s">
        <v>2505</v>
      </c>
      <c r="B285" s="111" t="s">
        <v>593</v>
      </c>
      <c r="C285" s="110" t="s">
        <v>2508</v>
      </c>
      <c r="D285" s="383"/>
      <c r="E285" s="1">
        <v>175000</v>
      </c>
      <c r="F285" s="1">
        <f t="shared" si="0"/>
        <v>18085810.636000011</v>
      </c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</row>
    <row r="286" spans="1:26" ht="15.75" customHeight="1" x14ac:dyDescent="0.25">
      <c r="A286" s="377" t="s">
        <v>2509</v>
      </c>
      <c r="B286" s="111" t="s">
        <v>593</v>
      </c>
      <c r="C286" s="110" t="s">
        <v>2510</v>
      </c>
      <c r="D286" s="383"/>
      <c r="E286" s="1">
        <v>480000</v>
      </c>
      <c r="F286" s="1">
        <f t="shared" si="0"/>
        <v>17605810.636000011</v>
      </c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</row>
    <row r="287" spans="1:26" ht="15.75" customHeight="1" x14ac:dyDescent="0.25">
      <c r="A287" s="377" t="s">
        <v>2509</v>
      </c>
      <c r="B287" s="111" t="s">
        <v>593</v>
      </c>
      <c r="C287" s="110" t="s">
        <v>2511</v>
      </c>
      <c r="D287" s="383"/>
      <c r="E287" s="1">
        <v>1331349.97</v>
      </c>
      <c r="F287" s="1">
        <f t="shared" si="0"/>
        <v>16274460.66600001</v>
      </c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</row>
    <row r="288" spans="1:26" ht="15.75" customHeight="1" x14ac:dyDescent="0.25">
      <c r="A288" s="377" t="s">
        <v>2512</v>
      </c>
      <c r="B288" s="111" t="s">
        <v>593</v>
      </c>
      <c r="C288" s="110" t="s">
        <v>2513</v>
      </c>
      <c r="D288" s="383"/>
      <c r="E288" s="1">
        <v>612932.24</v>
      </c>
      <c r="F288" s="1">
        <f t="shared" si="0"/>
        <v>15661528.42600001</v>
      </c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</row>
    <row r="289" spans="1:26" ht="15.75" customHeight="1" x14ac:dyDescent="0.25">
      <c r="A289" s="377" t="s">
        <v>2512</v>
      </c>
      <c r="B289" s="111" t="s">
        <v>593</v>
      </c>
      <c r="C289" s="110" t="s">
        <v>2514</v>
      </c>
      <c r="D289" s="383"/>
      <c r="E289" s="1">
        <v>254311.67</v>
      </c>
      <c r="F289" s="1">
        <f t="shared" si="0"/>
        <v>15407216.75600001</v>
      </c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</row>
    <row r="290" spans="1:26" ht="15.75" customHeight="1" x14ac:dyDescent="0.25">
      <c r="A290" s="377" t="s">
        <v>2512</v>
      </c>
      <c r="B290" s="111" t="s">
        <v>593</v>
      </c>
      <c r="C290" s="110" t="s">
        <v>2515</v>
      </c>
      <c r="D290" s="383"/>
      <c r="E290" s="1">
        <v>134166.67000000001</v>
      </c>
      <c r="F290" s="1">
        <f t="shared" si="0"/>
        <v>15273050.08600001</v>
      </c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</row>
    <row r="291" spans="1:26" ht="15.75" customHeight="1" x14ac:dyDescent="0.25">
      <c r="A291" s="377" t="s">
        <v>1856</v>
      </c>
      <c r="B291" s="111" t="s">
        <v>593</v>
      </c>
      <c r="C291" s="110" t="s">
        <v>2516</v>
      </c>
      <c r="D291" s="383"/>
      <c r="E291" s="1">
        <v>445499.98</v>
      </c>
      <c r="F291" s="1">
        <f t="shared" si="0"/>
        <v>14827550.10600001</v>
      </c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</row>
    <row r="292" spans="1:26" ht="15.75" customHeight="1" x14ac:dyDescent="0.25">
      <c r="A292" s="377" t="s">
        <v>1856</v>
      </c>
      <c r="B292" s="111" t="s">
        <v>593</v>
      </c>
      <c r="C292" s="110" t="s">
        <v>2517</v>
      </c>
      <c r="D292" s="383"/>
      <c r="E292" s="1">
        <v>186000.67</v>
      </c>
      <c r="F292" s="1">
        <f t="shared" si="0"/>
        <v>14641549.43600001</v>
      </c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</row>
    <row r="293" spans="1:26" ht="15.75" customHeight="1" x14ac:dyDescent="0.25">
      <c r="A293" s="377" t="s">
        <v>2518</v>
      </c>
      <c r="B293" s="111" t="s">
        <v>593</v>
      </c>
      <c r="C293" s="110" t="s">
        <v>2409</v>
      </c>
      <c r="D293" s="383"/>
      <c r="E293" s="1">
        <v>170000</v>
      </c>
      <c r="F293" s="1">
        <f t="shared" si="0"/>
        <v>14471549.43600001</v>
      </c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</row>
    <row r="294" spans="1:26" ht="15.75" customHeight="1" x14ac:dyDescent="0.25">
      <c r="A294" s="377" t="s">
        <v>2518</v>
      </c>
      <c r="B294" s="111" t="s">
        <v>593</v>
      </c>
      <c r="C294" s="110" t="s">
        <v>2409</v>
      </c>
      <c r="D294" s="383"/>
      <c r="E294" s="1">
        <v>360089.66</v>
      </c>
      <c r="F294" s="1">
        <f t="shared" si="0"/>
        <v>14111459.77600001</v>
      </c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</row>
    <row r="295" spans="1:26" ht="15.75" customHeight="1" x14ac:dyDescent="0.25">
      <c r="A295" s="377" t="s">
        <v>2518</v>
      </c>
      <c r="B295" s="111" t="s">
        <v>593</v>
      </c>
      <c r="C295" s="110" t="s">
        <v>2409</v>
      </c>
      <c r="D295" s="383"/>
      <c r="E295" s="1">
        <v>165000</v>
      </c>
      <c r="F295" s="1">
        <f t="shared" si="0"/>
        <v>13946459.77600001</v>
      </c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</row>
    <row r="296" spans="1:26" ht="15.75" customHeight="1" x14ac:dyDescent="0.25">
      <c r="A296" s="377" t="s">
        <v>1758</v>
      </c>
      <c r="B296" s="111" t="s">
        <v>593</v>
      </c>
      <c r="C296" s="111" t="s">
        <v>2519</v>
      </c>
      <c r="D296" s="383"/>
      <c r="E296" s="1">
        <v>568619.31999999995</v>
      </c>
      <c r="F296" s="1">
        <f t="shared" si="0"/>
        <v>13377840.45600001</v>
      </c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</row>
    <row r="297" spans="1:26" ht="15.75" customHeight="1" x14ac:dyDescent="0.25">
      <c r="A297" s="386">
        <v>43992</v>
      </c>
      <c r="B297" s="111" t="s">
        <v>593</v>
      </c>
      <c r="C297" s="110" t="s">
        <v>2520</v>
      </c>
      <c r="D297" s="383"/>
      <c r="E297" s="1">
        <v>1000000</v>
      </c>
      <c r="F297" s="1">
        <f t="shared" si="0"/>
        <v>12377840.45600001</v>
      </c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</row>
    <row r="298" spans="1:26" ht="15.75" customHeight="1" x14ac:dyDescent="0.25">
      <c r="A298" s="146" t="s">
        <v>2521</v>
      </c>
      <c r="B298" s="111" t="s">
        <v>593</v>
      </c>
      <c r="C298" s="110" t="s">
        <v>2520</v>
      </c>
      <c r="D298" s="383"/>
      <c r="E298" s="1">
        <v>4000000</v>
      </c>
      <c r="F298" s="1">
        <f t="shared" si="0"/>
        <v>8377840.4560000096</v>
      </c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</row>
    <row r="299" spans="1:26" ht="15.75" customHeight="1" x14ac:dyDescent="0.25">
      <c r="A299" s="377" t="s">
        <v>1199</v>
      </c>
      <c r="B299" s="110" t="s">
        <v>761</v>
      </c>
      <c r="C299" s="111" t="s">
        <v>2522</v>
      </c>
      <c r="D299" s="383">
        <v>55000</v>
      </c>
      <c r="E299" s="1"/>
      <c r="F299" s="1">
        <f t="shared" si="0"/>
        <v>8432840.4560000096</v>
      </c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</row>
    <row r="300" spans="1:26" ht="15.75" customHeight="1" x14ac:dyDescent="0.25">
      <c r="A300" s="387">
        <v>43993</v>
      </c>
      <c r="B300" s="111" t="s">
        <v>593</v>
      </c>
      <c r="C300" s="111" t="s">
        <v>2523</v>
      </c>
      <c r="D300" s="383"/>
      <c r="E300" s="1">
        <v>3000000</v>
      </c>
      <c r="F300" s="1">
        <f t="shared" si="0"/>
        <v>5432840.4560000096</v>
      </c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</row>
    <row r="301" spans="1:26" ht="15.75" customHeight="1" x14ac:dyDescent="0.25">
      <c r="A301" s="387">
        <v>44176</v>
      </c>
      <c r="B301" s="111" t="s">
        <v>593</v>
      </c>
      <c r="C301" s="111" t="s">
        <v>2524</v>
      </c>
      <c r="D301" s="383"/>
      <c r="E301" s="1">
        <v>335923</v>
      </c>
      <c r="F301" s="1">
        <f t="shared" si="0"/>
        <v>5096917.4560000096</v>
      </c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</row>
    <row r="302" spans="1:26" ht="15.75" customHeight="1" x14ac:dyDescent="0.25">
      <c r="A302" s="387">
        <v>44176</v>
      </c>
      <c r="B302" s="111" t="s">
        <v>593</v>
      </c>
      <c r="C302" s="111" t="s">
        <v>2525</v>
      </c>
      <c r="D302" s="383"/>
      <c r="E302" s="1">
        <v>145000</v>
      </c>
      <c r="F302" s="1">
        <f t="shared" si="0"/>
        <v>4951917.4560000096</v>
      </c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</row>
    <row r="303" spans="1:26" ht="15.75" customHeight="1" x14ac:dyDescent="0.25">
      <c r="A303" s="386">
        <v>43933</v>
      </c>
      <c r="B303" s="111" t="s">
        <v>593</v>
      </c>
      <c r="C303" s="110" t="s">
        <v>2526</v>
      </c>
      <c r="D303" s="383"/>
      <c r="E303" s="1">
        <v>468623.34</v>
      </c>
      <c r="F303" s="1">
        <f t="shared" si="0"/>
        <v>4483294.1160000097</v>
      </c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</row>
    <row r="304" spans="1:26" ht="15.75" customHeight="1" x14ac:dyDescent="0.25">
      <c r="A304" s="386">
        <v>43933</v>
      </c>
      <c r="B304" s="111" t="s">
        <v>593</v>
      </c>
      <c r="C304" s="110" t="s">
        <v>2527</v>
      </c>
      <c r="D304" s="383"/>
      <c r="E304" s="1">
        <v>274673.34000000003</v>
      </c>
      <c r="F304" s="1">
        <f t="shared" si="0"/>
        <v>4208620.7760000098</v>
      </c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</row>
    <row r="305" spans="1:26" ht="15.75" customHeight="1" x14ac:dyDescent="0.25">
      <c r="A305" s="386">
        <v>43933</v>
      </c>
      <c r="B305" s="111" t="s">
        <v>593</v>
      </c>
      <c r="C305" s="110" t="s">
        <v>2528</v>
      </c>
      <c r="D305" s="383"/>
      <c r="E305" s="1">
        <v>1229944.43</v>
      </c>
      <c r="F305" s="1">
        <f t="shared" si="0"/>
        <v>2978676.3460000101</v>
      </c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</row>
    <row r="306" spans="1:26" ht="15.75" customHeight="1" x14ac:dyDescent="0.25">
      <c r="A306" s="393">
        <v>43933</v>
      </c>
      <c r="B306" s="111" t="s">
        <v>593</v>
      </c>
      <c r="C306" s="111" t="s">
        <v>2529</v>
      </c>
      <c r="D306" s="383"/>
      <c r="E306" s="1">
        <v>2000000</v>
      </c>
      <c r="F306" s="1">
        <f t="shared" si="0"/>
        <v>978676.34600001015</v>
      </c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</row>
    <row r="307" spans="1:26" ht="15.75" customHeight="1" x14ac:dyDescent="0.25">
      <c r="A307" s="146" t="s">
        <v>1201</v>
      </c>
      <c r="B307" s="111" t="s">
        <v>761</v>
      </c>
      <c r="C307" s="111" t="s">
        <v>2530</v>
      </c>
      <c r="D307" s="389">
        <v>565679</v>
      </c>
      <c r="E307" s="1"/>
      <c r="F307" s="1">
        <f t="shared" si="0"/>
        <v>1544355.3460000101</v>
      </c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</row>
    <row r="308" spans="1:26" ht="15.75" customHeight="1" x14ac:dyDescent="0.25">
      <c r="A308" s="146" t="s">
        <v>1201</v>
      </c>
      <c r="B308" s="111" t="s">
        <v>761</v>
      </c>
      <c r="C308" s="111" t="s">
        <v>2531</v>
      </c>
      <c r="D308" s="389">
        <v>270013.32</v>
      </c>
      <c r="E308" s="1"/>
      <c r="F308" s="1">
        <f t="shared" si="0"/>
        <v>1814368.6660000102</v>
      </c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</row>
    <row r="309" spans="1:26" ht="15.75" customHeight="1" x14ac:dyDescent="0.25">
      <c r="A309" s="146" t="s">
        <v>1201</v>
      </c>
      <c r="B309" s="111" t="s">
        <v>761</v>
      </c>
      <c r="C309" s="111" t="s">
        <v>2532</v>
      </c>
      <c r="D309" s="389">
        <v>296123.34000000003</v>
      </c>
      <c r="E309" s="1"/>
      <c r="F309" s="1">
        <f t="shared" si="0"/>
        <v>2110492.0060000103</v>
      </c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</row>
    <row r="310" spans="1:26" ht="15.75" customHeight="1" x14ac:dyDescent="0.25">
      <c r="A310" s="146" t="s">
        <v>1201</v>
      </c>
      <c r="B310" s="111" t="s">
        <v>761</v>
      </c>
      <c r="C310" s="111" t="s">
        <v>2533</v>
      </c>
      <c r="D310" s="389">
        <v>20000</v>
      </c>
      <c r="E310" s="1"/>
      <c r="F310" s="1">
        <f t="shared" si="0"/>
        <v>2130492.0060000103</v>
      </c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</row>
    <row r="311" spans="1:26" ht="15.75" customHeight="1" x14ac:dyDescent="0.25">
      <c r="A311" s="146" t="s">
        <v>1201</v>
      </c>
      <c r="B311" s="111" t="s">
        <v>761</v>
      </c>
      <c r="C311" s="111" t="s">
        <v>2534</v>
      </c>
      <c r="D311" s="389">
        <v>977944.44</v>
      </c>
      <c r="E311" s="1"/>
      <c r="F311" s="1">
        <f t="shared" si="0"/>
        <v>3108436.4460000102</v>
      </c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</row>
    <row r="312" spans="1:26" ht="15.75" customHeight="1" x14ac:dyDescent="0.25">
      <c r="A312" s="146" t="s">
        <v>1201</v>
      </c>
      <c r="B312" s="111" t="s">
        <v>761</v>
      </c>
      <c r="C312" s="111" t="s">
        <v>2535</v>
      </c>
      <c r="D312" s="389">
        <v>64000</v>
      </c>
      <c r="E312" s="1"/>
      <c r="F312" s="1">
        <f t="shared" si="0"/>
        <v>3172436.4460000102</v>
      </c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</row>
    <row r="313" spans="1:26" ht="15.75" customHeight="1" x14ac:dyDescent="0.25">
      <c r="A313" s="146" t="s">
        <v>1201</v>
      </c>
      <c r="B313" s="111" t="s">
        <v>761</v>
      </c>
      <c r="C313" s="111" t="s">
        <v>2536</v>
      </c>
      <c r="D313" s="389">
        <v>105000</v>
      </c>
      <c r="E313" s="1"/>
      <c r="F313" s="1">
        <f t="shared" si="0"/>
        <v>3277436.4460000102</v>
      </c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</row>
    <row r="314" spans="1:26" ht="15.75" customHeight="1" x14ac:dyDescent="0.25">
      <c r="A314" s="146" t="s">
        <v>1201</v>
      </c>
      <c r="B314" s="110" t="s">
        <v>761</v>
      </c>
      <c r="C314" s="111" t="s">
        <v>2533</v>
      </c>
      <c r="D314" s="383">
        <v>3131287.22</v>
      </c>
      <c r="E314" s="1"/>
      <c r="F314" s="1">
        <f t="shared" si="0"/>
        <v>6408723.6660000104</v>
      </c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</row>
    <row r="315" spans="1:26" ht="15.75" customHeight="1" x14ac:dyDescent="0.25">
      <c r="A315" s="146" t="s">
        <v>1201</v>
      </c>
      <c r="B315" s="1" t="s">
        <v>761</v>
      </c>
      <c r="C315" s="1" t="s">
        <v>2537</v>
      </c>
      <c r="D315" s="383">
        <v>500000</v>
      </c>
      <c r="E315" s="1"/>
      <c r="F315" s="1">
        <f t="shared" si="0"/>
        <v>6908723.6660000104</v>
      </c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</row>
    <row r="316" spans="1:26" ht="15.75" customHeight="1" x14ac:dyDescent="0.25">
      <c r="A316" s="121">
        <v>44409</v>
      </c>
      <c r="B316" s="111" t="s">
        <v>593</v>
      </c>
      <c r="C316" s="111" t="s">
        <v>2538</v>
      </c>
      <c r="D316" s="383"/>
      <c r="E316" s="1">
        <v>1000000</v>
      </c>
      <c r="F316" s="1">
        <f t="shared" si="0"/>
        <v>5908723.6660000104</v>
      </c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</row>
    <row r="317" spans="1:26" ht="15.75" customHeight="1" x14ac:dyDescent="0.25">
      <c r="A317" s="146" t="s">
        <v>1718</v>
      </c>
      <c r="B317" s="111" t="s">
        <v>593</v>
      </c>
      <c r="C317" s="111" t="s">
        <v>2378</v>
      </c>
      <c r="D317" s="383"/>
      <c r="E317" s="1">
        <v>796123.34</v>
      </c>
      <c r="F317" s="1">
        <f t="shared" si="0"/>
        <v>5112600.3260000106</v>
      </c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</row>
    <row r="318" spans="1:26" ht="15.75" customHeight="1" x14ac:dyDescent="0.25">
      <c r="A318" s="146" t="s">
        <v>1718</v>
      </c>
      <c r="B318" s="111" t="s">
        <v>593</v>
      </c>
      <c r="C318" s="111" t="s">
        <v>2379</v>
      </c>
      <c r="D318" s="383"/>
      <c r="E318" s="1">
        <v>270013.32</v>
      </c>
      <c r="F318" s="1">
        <f t="shared" si="0"/>
        <v>4842587.0060000103</v>
      </c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</row>
    <row r="319" spans="1:26" ht="15.75" customHeight="1" x14ac:dyDescent="0.25">
      <c r="A319" s="146" t="s">
        <v>1718</v>
      </c>
      <c r="B319" s="111" t="s">
        <v>593</v>
      </c>
      <c r="C319" s="111" t="s">
        <v>2377</v>
      </c>
      <c r="D319" s="383"/>
      <c r="E319" s="1">
        <v>977944.44</v>
      </c>
      <c r="F319" s="1">
        <f t="shared" si="0"/>
        <v>3864642.5660000104</v>
      </c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</row>
    <row r="320" spans="1:26" ht="15.75" customHeight="1" x14ac:dyDescent="0.25">
      <c r="A320" s="121">
        <v>44471</v>
      </c>
      <c r="B320" s="111" t="s">
        <v>593</v>
      </c>
      <c r="C320" s="111" t="s">
        <v>2539</v>
      </c>
      <c r="D320" s="383"/>
      <c r="E320" s="1">
        <v>141916.66</v>
      </c>
      <c r="F320" s="1">
        <f t="shared" si="0"/>
        <v>3722725.9060000102</v>
      </c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</row>
    <row r="321" spans="1:26" ht="15.75" customHeight="1" x14ac:dyDescent="0.25">
      <c r="A321" s="121">
        <v>44471</v>
      </c>
      <c r="B321" s="111" t="s">
        <v>593</v>
      </c>
      <c r="C321" s="111" t="s">
        <v>2540</v>
      </c>
      <c r="D321" s="383"/>
      <c r="E321" s="1">
        <v>486388.89</v>
      </c>
      <c r="F321" s="1">
        <f t="shared" si="0"/>
        <v>3236337.0160000101</v>
      </c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</row>
    <row r="322" spans="1:26" ht="15.75" customHeight="1" x14ac:dyDescent="0.25">
      <c r="A322" s="146" t="s">
        <v>2541</v>
      </c>
      <c r="B322" s="111" t="s">
        <v>593</v>
      </c>
      <c r="C322" s="111" t="s">
        <v>2542</v>
      </c>
      <c r="D322" s="383"/>
      <c r="E322" s="1">
        <v>2634121.34</v>
      </c>
      <c r="F322" s="1">
        <f t="shared" si="0"/>
        <v>602215.67600001022</v>
      </c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</row>
    <row r="323" spans="1:26" ht="15.75" customHeight="1" x14ac:dyDescent="0.25">
      <c r="A323" s="146" t="s">
        <v>1460</v>
      </c>
      <c r="B323" s="111" t="s">
        <v>596</v>
      </c>
      <c r="C323" s="111" t="s">
        <v>2543</v>
      </c>
      <c r="D323" s="392"/>
      <c r="E323" s="1">
        <v>141117.78</v>
      </c>
      <c r="F323" s="1">
        <f t="shared" si="0"/>
        <v>461097.89600001019</v>
      </c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</row>
    <row r="324" spans="1:26" ht="15.75" customHeight="1" x14ac:dyDescent="0.25">
      <c r="A324" s="146" t="s">
        <v>1460</v>
      </c>
      <c r="B324" s="111" t="s">
        <v>593</v>
      </c>
      <c r="C324" s="111" t="s">
        <v>2544</v>
      </c>
      <c r="D324" s="392"/>
      <c r="E324" s="1">
        <v>210000</v>
      </c>
      <c r="F324" s="1">
        <f t="shared" si="0"/>
        <v>251097.89600001019</v>
      </c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</row>
    <row r="325" spans="1:26" ht="15.75" customHeight="1" x14ac:dyDescent="0.25">
      <c r="A325" s="146" t="s">
        <v>1460</v>
      </c>
      <c r="B325" s="111" t="s">
        <v>593</v>
      </c>
      <c r="C325" s="111" t="s">
        <v>2545</v>
      </c>
      <c r="D325" s="392"/>
      <c r="E325" s="1">
        <v>128000</v>
      </c>
      <c r="F325" s="1">
        <f t="shared" si="0"/>
        <v>123097.89600001019</v>
      </c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</row>
    <row r="326" spans="1:26" ht="15.75" customHeight="1" x14ac:dyDescent="0.25">
      <c r="A326" s="377" t="s">
        <v>2546</v>
      </c>
      <c r="B326" s="110" t="s">
        <v>593</v>
      </c>
      <c r="C326" s="110" t="s">
        <v>2547</v>
      </c>
      <c r="D326" s="392"/>
      <c r="E326" s="1">
        <v>176083.33</v>
      </c>
      <c r="F326" s="1">
        <f t="shared" si="0"/>
        <v>-52985.433999989793</v>
      </c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</row>
    <row r="327" spans="1:26" ht="15.75" customHeight="1" x14ac:dyDescent="0.25">
      <c r="A327" s="377" t="s">
        <v>2546</v>
      </c>
      <c r="B327" s="110" t="s">
        <v>593</v>
      </c>
      <c r="C327" s="110" t="s">
        <v>2548</v>
      </c>
      <c r="D327" s="392"/>
      <c r="E327" s="1">
        <v>159117.78</v>
      </c>
      <c r="F327" s="1">
        <f t="shared" si="0"/>
        <v>-212103.21399998979</v>
      </c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</row>
    <row r="328" spans="1:26" ht="15.75" customHeight="1" x14ac:dyDescent="0.25">
      <c r="A328" s="377" t="s">
        <v>2546</v>
      </c>
      <c r="B328" s="110" t="s">
        <v>593</v>
      </c>
      <c r="C328" s="110" t="s">
        <v>2549</v>
      </c>
      <c r="D328" s="392"/>
      <c r="E328" s="1">
        <v>715000</v>
      </c>
      <c r="F328" s="1">
        <f t="shared" si="0"/>
        <v>-927103.21399998979</v>
      </c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</row>
    <row r="329" spans="1:26" ht="15.75" customHeight="1" x14ac:dyDescent="0.25">
      <c r="A329" s="388">
        <v>44534</v>
      </c>
      <c r="B329" s="110" t="s">
        <v>761</v>
      </c>
      <c r="C329" s="111" t="s">
        <v>2550</v>
      </c>
      <c r="D329" s="390">
        <v>1118688.6599999999</v>
      </c>
      <c r="E329" s="1"/>
      <c r="F329" s="1">
        <f t="shared" si="0"/>
        <v>191585.44600001012</v>
      </c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</row>
    <row r="330" spans="1:26" ht="15.75" customHeight="1" x14ac:dyDescent="0.25">
      <c r="A330" s="388">
        <v>44534</v>
      </c>
      <c r="B330" s="110" t="s">
        <v>761</v>
      </c>
      <c r="C330" s="111" t="s">
        <v>2551</v>
      </c>
      <c r="D330" s="390">
        <v>463020.01</v>
      </c>
      <c r="E330" s="1"/>
      <c r="F330" s="1">
        <f t="shared" si="0"/>
        <v>654605.45600001013</v>
      </c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</row>
    <row r="331" spans="1:26" ht="15.75" customHeight="1" x14ac:dyDescent="0.25">
      <c r="A331" s="388">
        <v>44534</v>
      </c>
      <c r="B331" s="110" t="s">
        <v>761</v>
      </c>
      <c r="C331" s="111" t="s">
        <v>2552</v>
      </c>
      <c r="D331" s="390">
        <v>486749.99</v>
      </c>
      <c r="E331" s="1"/>
      <c r="F331" s="1">
        <f t="shared" si="0"/>
        <v>1141355.4460000102</v>
      </c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</row>
    <row r="332" spans="1:26" ht="15.75" customHeight="1" x14ac:dyDescent="0.25">
      <c r="A332" s="388">
        <v>44534</v>
      </c>
      <c r="B332" s="110" t="s">
        <v>761</v>
      </c>
      <c r="C332" s="111" t="s">
        <v>2553</v>
      </c>
      <c r="D332" s="383">
        <v>60000</v>
      </c>
      <c r="E332" s="1"/>
      <c r="F332" s="1">
        <f t="shared" si="0"/>
        <v>1201355.4460000102</v>
      </c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</row>
    <row r="333" spans="1:26" ht="15.75" customHeight="1" x14ac:dyDescent="0.25">
      <c r="A333" s="388">
        <v>44534</v>
      </c>
      <c r="B333" s="110" t="s">
        <v>761</v>
      </c>
      <c r="C333" s="111" t="s">
        <v>2554</v>
      </c>
      <c r="D333" s="390">
        <v>1941597.23</v>
      </c>
      <c r="E333" s="1"/>
      <c r="F333" s="1">
        <f t="shared" si="0"/>
        <v>3142952.6760000102</v>
      </c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</row>
    <row r="334" spans="1:26" ht="15.75" customHeight="1" x14ac:dyDescent="0.25">
      <c r="A334" s="388">
        <v>44534</v>
      </c>
      <c r="B334" s="110" t="s">
        <v>761</v>
      </c>
      <c r="C334" s="111" t="s">
        <v>2555</v>
      </c>
      <c r="D334" s="390">
        <v>146000</v>
      </c>
      <c r="E334" s="1"/>
      <c r="F334" s="1">
        <f t="shared" si="0"/>
        <v>3288952.6760000102</v>
      </c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</row>
    <row r="335" spans="1:26" ht="15.75" customHeight="1" x14ac:dyDescent="0.25">
      <c r="A335" s="388">
        <v>44534</v>
      </c>
      <c r="B335" s="110" t="s">
        <v>761</v>
      </c>
      <c r="C335" s="111" t="s">
        <v>2556</v>
      </c>
      <c r="D335" s="390">
        <v>120000</v>
      </c>
      <c r="E335" s="1"/>
      <c r="F335" s="1">
        <f t="shared" si="0"/>
        <v>3408952.6760000102</v>
      </c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</row>
    <row r="336" spans="1:26" ht="15.75" customHeight="1" x14ac:dyDescent="0.25">
      <c r="A336" s="388">
        <v>44534</v>
      </c>
      <c r="B336" s="110" t="s">
        <v>761</v>
      </c>
      <c r="C336" s="111" t="s">
        <v>2553</v>
      </c>
      <c r="D336" s="383">
        <v>5137939.18</v>
      </c>
      <c r="E336" s="1"/>
      <c r="F336" s="1">
        <f t="shared" si="0"/>
        <v>8546891.8560000099</v>
      </c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</row>
    <row r="337" spans="1:26" ht="15.75" customHeight="1" x14ac:dyDescent="0.25">
      <c r="A337" s="377" t="s">
        <v>2052</v>
      </c>
      <c r="B337" s="110" t="s">
        <v>2557</v>
      </c>
      <c r="C337" s="111" t="s">
        <v>2558</v>
      </c>
      <c r="D337" s="389">
        <v>1791507.52</v>
      </c>
      <c r="E337" s="1"/>
      <c r="F337" s="1">
        <f t="shared" si="0"/>
        <v>10338399.376000009</v>
      </c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</row>
    <row r="338" spans="1:26" ht="15.75" customHeight="1" x14ac:dyDescent="0.25">
      <c r="A338" s="377" t="s">
        <v>2559</v>
      </c>
      <c r="B338" s="110" t="s">
        <v>2560</v>
      </c>
      <c r="C338" s="111" t="s">
        <v>2561</v>
      </c>
      <c r="D338" s="389">
        <v>1945458.35</v>
      </c>
      <c r="E338" s="1"/>
      <c r="F338" s="1">
        <f t="shared" si="0"/>
        <v>12283857.726000009</v>
      </c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</row>
    <row r="339" spans="1:26" ht="15.75" customHeight="1" x14ac:dyDescent="0.25">
      <c r="A339" s="377" t="s">
        <v>2059</v>
      </c>
      <c r="B339" s="110" t="s">
        <v>2562</v>
      </c>
      <c r="C339" s="111" t="s">
        <v>2563</v>
      </c>
      <c r="D339" s="389">
        <v>1975507.51</v>
      </c>
      <c r="E339" s="1"/>
      <c r="F339" s="1">
        <f t="shared" si="0"/>
        <v>14259365.236000009</v>
      </c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</row>
    <row r="340" spans="1:26" ht="15.75" customHeight="1" x14ac:dyDescent="0.25">
      <c r="A340" s="377" t="s">
        <v>2059</v>
      </c>
      <c r="B340" s="110" t="s">
        <v>2562</v>
      </c>
      <c r="C340" s="111" t="s">
        <v>2564</v>
      </c>
      <c r="D340" s="389">
        <v>362427.77</v>
      </c>
      <c r="E340" s="1"/>
      <c r="F340" s="1">
        <f t="shared" si="0"/>
        <v>14621793.006000008</v>
      </c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</row>
    <row r="341" spans="1:26" ht="15.75" customHeight="1" x14ac:dyDescent="0.25">
      <c r="A341" s="377" t="s">
        <v>2559</v>
      </c>
      <c r="B341" s="110" t="s">
        <v>1206</v>
      </c>
      <c r="C341" s="111" t="s">
        <v>2565</v>
      </c>
      <c r="D341" s="389">
        <v>856188.87</v>
      </c>
      <c r="E341" s="1"/>
      <c r="F341" s="1">
        <f t="shared" si="0"/>
        <v>15477981.876000008</v>
      </c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</row>
    <row r="342" spans="1:26" ht="15.75" customHeight="1" x14ac:dyDescent="0.25">
      <c r="A342" s="377" t="s">
        <v>2059</v>
      </c>
      <c r="B342" s="110" t="s">
        <v>761</v>
      </c>
      <c r="C342" s="111" t="s">
        <v>2566</v>
      </c>
      <c r="D342" s="389">
        <v>659353.35</v>
      </c>
      <c r="E342" s="1"/>
      <c r="F342" s="1">
        <f t="shared" si="0"/>
        <v>16137335.226000007</v>
      </c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</row>
    <row r="343" spans="1:26" ht="15.75" customHeight="1" x14ac:dyDescent="0.25">
      <c r="A343" s="377" t="s">
        <v>2059</v>
      </c>
      <c r="B343" s="110" t="s">
        <v>761</v>
      </c>
      <c r="C343" s="111" t="s">
        <v>2567</v>
      </c>
      <c r="D343" s="389">
        <v>672652.87</v>
      </c>
      <c r="E343" s="1"/>
      <c r="F343" s="1">
        <f t="shared" si="0"/>
        <v>16809988.096000008</v>
      </c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</row>
    <row r="344" spans="1:26" ht="15.75" customHeight="1" x14ac:dyDescent="0.25">
      <c r="A344" s="377" t="s">
        <v>2059</v>
      </c>
      <c r="B344" s="110" t="s">
        <v>761</v>
      </c>
      <c r="C344" s="111" t="s">
        <v>2568</v>
      </c>
      <c r="D344" s="389">
        <v>60000</v>
      </c>
      <c r="E344" s="1"/>
      <c r="F344" s="1">
        <f t="shared" si="0"/>
        <v>16869988.096000008</v>
      </c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</row>
    <row r="345" spans="1:26" ht="15.75" customHeight="1" x14ac:dyDescent="0.25">
      <c r="A345" s="377" t="s">
        <v>2059</v>
      </c>
      <c r="B345" s="110" t="s">
        <v>761</v>
      </c>
      <c r="C345" s="111" t="s">
        <v>2569</v>
      </c>
      <c r="D345" s="389">
        <v>2726929.81</v>
      </c>
      <c r="E345" s="1"/>
      <c r="F345" s="1">
        <f t="shared" si="0"/>
        <v>19596917.906000007</v>
      </c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</row>
    <row r="346" spans="1:26" ht="15.75" customHeight="1" x14ac:dyDescent="0.25">
      <c r="A346" s="377" t="s">
        <v>2059</v>
      </c>
      <c r="B346" s="110" t="s">
        <v>761</v>
      </c>
      <c r="C346" s="111" t="s">
        <v>2570</v>
      </c>
      <c r="D346" s="389">
        <v>385000</v>
      </c>
      <c r="E346" s="1"/>
      <c r="F346" s="1">
        <f t="shared" si="0"/>
        <v>19981917.906000007</v>
      </c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</row>
    <row r="347" spans="1:26" ht="15.75" customHeight="1" x14ac:dyDescent="0.25">
      <c r="A347" s="377" t="s">
        <v>2059</v>
      </c>
      <c r="B347" s="110" t="s">
        <v>761</v>
      </c>
      <c r="C347" s="111" t="s">
        <v>2571</v>
      </c>
      <c r="D347" s="389">
        <v>78167</v>
      </c>
      <c r="E347" s="1"/>
      <c r="F347" s="1">
        <f t="shared" si="0"/>
        <v>20060084.906000007</v>
      </c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</row>
    <row r="348" spans="1:26" ht="15.75" customHeight="1" x14ac:dyDescent="0.25">
      <c r="A348" s="386">
        <v>44412</v>
      </c>
      <c r="B348" s="111" t="s">
        <v>593</v>
      </c>
      <c r="C348" s="110" t="s">
        <v>2572</v>
      </c>
      <c r="D348" s="394">
        <v>0</v>
      </c>
      <c r="E348" s="1">
        <v>1731840.84</v>
      </c>
      <c r="F348" s="1">
        <f t="shared" si="0"/>
        <v>18328244.066000007</v>
      </c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</row>
    <row r="349" spans="1:26" ht="15.75" customHeight="1" x14ac:dyDescent="0.25">
      <c r="A349" s="146" t="s">
        <v>1830</v>
      </c>
      <c r="B349" s="110" t="s">
        <v>593</v>
      </c>
      <c r="C349" s="111" t="s">
        <v>2573</v>
      </c>
      <c r="D349" s="383">
        <v>0</v>
      </c>
      <c r="E349" s="156">
        <v>120000</v>
      </c>
      <c r="F349" s="1">
        <f t="shared" si="0"/>
        <v>18208244.066000007</v>
      </c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</row>
    <row r="350" spans="1:26" ht="15.75" customHeight="1" x14ac:dyDescent="0.25">
      <c r="A350" s="146" t="s">
        <v>1830</v>
      </c>
      <c r="B350" s="110" t="s">
        <v>593</v>
      </c>
      <c r="C350" s="111" t="s">
        <v>2574</v>
      </c>
      <c r="D350" s="383">
        <v>0</v>
      </c>
      <c r="E350" s="156">
        <v>146000</v>
      </c>
      <c r="F350" s="1">
        <f t="shared" si="0"/>
        <v>18062244.066000007</v>
      </c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</row>
    <row r="351" spans="1:26" ht="15.75" customHeight="1" x14ac:dyDescent="0.25">
      <c r="A351" s="146" t="s">
        <v>2575</v>
      </c>
      <c r="B351" s="110" t="s">
        <v>593</v>
      </c>
      <c r="C351" s="111" t="s">
        <v>2576</v>
      </c>
      <c r="D351" s="383">
        <v>0</v>
      </c>
      <c r="E351" s="156">
        <v>162784.45000000001</v>
      </c>
      <c r="F351" s="1">
        <f t="shared" si="0"/>
        <v>17899459.616000008</v>
      </c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</row>
    <row r="352" spans="1:26" ht="15.75" customHeight="1" x14ac:dyDescent="0.25">
      <c r="A352" s="146" t="s">
        <v>2575</v>
      </c>
      <c r="B352" s="111" t="s">
        <v>593</v>
      </c>
      <c r="C352" s="111" t="s">
        <v>2577</v>
      </c>
      <c r="D352" s="383">
        <v>0</v>
      </c>
      <c r="E352" s="156">
        <v>740208.34</v>
      </c>
      <c r="F352" s="1">
        <f t="shared" si="0"/>
        <v>17159251.276000008</v>
      </c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</row>
    <row r="353" spans="1:26" ht="15.75" customHeight="1" x14ac:dyDescent="0.25">
      <c r="A353" s="377" t="s">
        <v>2575</v>
      </c>
      <c r="B353" s="110" t="s">
        <v>593</v>
      </c>
      <c r="C353" s="111" t="s">
        <v>2578</v>
      </c>
      <c r="D353" s="383">
        <v>0</v>
      </c>
      <c r="E353" s="156">
        <v>168750</v>
      </c>
      <c r="F353" s="1">
        <f t="shared" si="0"/>
        <v>16990501.276000008</v>
      </c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</row>
    <row r="354" spans="1:26" ht="15.75" customHeight="1" x14ac:dyDescent="0.25">
      <c r="A354" s="377" t="s">
        <v>1798</v>
      </c>
      <c r="B354" s="111" t="s">
        <v>596</v>
      </c>
      <c r="C354" s="110" t="s">
        <v>2579</v>
      </c>
      <c r="D354" s="383"/>
      <c r="E354" s="156">
        <v>2493348.36</v>
      </c>
      <c r="F354" s="1">
        <f t="shared" si="0"/>
        <v>14497152.916000009</v>
      </c>
      <c r="G354" s="110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</row>
    <row r="355" spans="1:26" ht="15.75" customHeight="1" x14ac:dyDescent="0.25">
      <c r="A355" s="386">
        <v>44354</v>
      </c>
      <c r="B355" s="110" t="s">
        <v>593</v>
      </c>
      <c r="C355" s="110" t="s">
        <v>2580</v>
      </c>
      <c r="D355" s="383">
        <v>0</v>
      </c>
      <c r="E355" s="156">
        <v>1695708.35</v>
      </c>
      <c r="F355" s="1">
        <f t="shared" si="0"/>
        <v>12801444.566000009</v>
      </c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</row>
    <row r="356" spans="1:26" ht="15.75" customHeight="1" x14ac:dyDescent="0.25">
      <c r="A356" s="386">
        <v>44354</v>
      </c>
      <c r="B356" s="110" t="s">
        <v>593</v>
      </c>
      <c r="C356" s="111" t="s">
        <v>2581</v>
      </c>
      <c r="D356" s="383">
        <v>0</v>
      </c>
      <c r="E356" s="156">
        <v>435861.2</v>
      </c>
      <c r="F356" s="1">
        <f t="shared" si="0"/>
        <v>12365583.36600001</v>
      </c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</row>
    <row r="357" spans="1:26" ht="15.75" customHeight="1" x14ac:dyDescent="0.25">
      <c r="A357" s="386">
        <v>44384</v>
      </c>
      <c r="B357" s="111" t="s">
        <v>593</v>
      </c>
      <c r="C357" s="111" t="s">
        <v>2582</v>
      </c>
      <c r="D357" s="383">
        <v>0</v>
      </c>
      <c r="E357" s="156">
        <v>424568.9</v>
      </c>
      <c r="F357" s="1">
        <f t="shared" si="0"/>
        <v>11941014.466000009</v>
      </c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</row>
    <row r="358" spans="1:26" ht="15.75" customHeight="1" x14ac:dyDescent="0.25">
      <c r="A358" s="146" t="s">
        <v>2583</v>
      </c>
      <c r="B358" s="111" t="s">
        <v>593</v>
      </c>
      <c r="C358" s="111" t="s">
        <v>2584</v>
      </c>
      <c r="D358" s="383">
        <v>0</v>
      </c>
      <c r="E358" s="156">
        <v>557083.32999999996</v>
      </c>
      <c r="F358" s="1">
        <f t="shared" si="0"/>
        <v>11383931.136000009</v>
      </c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</row>
    <row r="359" spans="1:26" ht="15.75" customHeight="1" x14ac:dyDescent="0.25">
      <c r="A359" s="146" t="s">
        <v>2583</v>
      </c>
      <c r="B359" s="111" t="s">
        <v>593</v>
      </c>
      <c r="C359" s="111" t="s">
        <v>2585</v>
      </c>
      <c r="D359" s="383">
        <v>0</v>
      </c>
      <c r="E359" s="156">
        <v>124334</v>
      </c>
      <c r="F359" s="1">
        <f t="shared" si="0"/>
        <v>11259597.136000009</v>
      </c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</row>
    <row r="360" spans="1:26" ht="15.75" customHeight="1" x14ac:dyDescent="0.25">
      <c r="A360" s="377" t="s">
        <v>1209</v>
      </c>
      <c r="B360" s="110" t="s">
        <v>1209</v>
      </c>
      <c r="C360" s="111" t="s">
        <v>2586</v>
      </c>
      <c r="D360" s="395">
        <v>434013.48</v>
      </c>
      <c r="E360" s="157"/>
      <c r="F360" s="1">
        <f t="shared" si="0"/>
        <v>11693610.61600001</v>
      </c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</row>
    <row r="361" spans="1:26" ht="15.75" customHeight="1" x14ac:dyDescent="0.25">
      <c r="A361" s="377" t="s">
        <v>1210</v>
      </c>
      <c r="B361" s="110" t="s">
        <v>1210</v>
      </c>
      <c r="C361" s="111" t="s">
        <v>2587</v>
      </c>
      <c r="D361" s="390">
        <v>62000</v>
      </c>
      <c r="E361" s="1"/>
      <c r="F361" s="1">
        <f t="shared" si="0"/>
        <v>11755610.61600001</v>
      </c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</row>
    <row r="362" spans="1:26" ht="15.75" customHeight="1" x14ac:dyDescent="0.25">
      <c r="A362" s="377" t="s">
        <v>1211</v>
      </c>
      <c r="B362" s="110" t="s">
        <v>1211</v>
      </c>
      <c r="C362" s="111" t="s">
        <v>2588</v>
      </c>
      <c r="D362" s="390">
        <v>62000</v>
      </c>
      <c r="E362" s="1"/>
      <c r="F362" s="1">
        <f t="shared" si="0"/>
        <v>11817610.61600001</v>
      </c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</row>
    <row r="363" spans="1:26" ht="15.75" customHeight="1" x14ac:dyDescent="0.25">
      <c r="A363" s="377" t="s">
        <v>1209</v>
      </c>
      <c r="B363" s="110" t="s">
        <v>1209</v>
      </c>
      <c r="C363" s="111" t="s">
        <v>2589</v>
      </c>
      <c r="D363" s="390">
        <v>236034.45</v>
      </c>
      <c r="E363" s="1"/>
      <c r="F363" s="1">
        <f t="shared" si="0"/>
        <v>12053645.066000009</v>
      </c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</row>
    <row r="364" spans="1:26" ht="15.75" customHeight="1" x14ac:dyDescent="0.25">
      <c r="A364" s="377" t="s">
        <v>1210</v>
      </c>
      <c r="B364" s="110" t="s">
        <v>1210</v>
      </c>
      <c r="C364" s="111" t="s">
        <v>2590</v>
      </c>
      <c r="D364" s="390">
        <v>283444.45</v>
      </c>
      <c r="E364" s="1"/>
      <c r="F364" s="1">
        <f t="shared" si="0"/>
        <v>12337089.516000008</v>
      </c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</row>
    <row r="365" spans="1:26" ht="15.75" customHeight="1" x14ac:dyDescent="0.25">
      <c r="A365" s="377" t="s">
        <v>1211</v>
      </c>
      <c r="B365" s="110" t="s">
        <v>1211</v>
      </c>
      <c r="C365" s="111" t="s">
        <v>2591</v>
      </c>
      <c r="D365" s="390">
        <v>340063.33</v>
      </c>
      <c r="E365" s="1"/>
      <c r="F365" s="1">
        <f t="shared" si="0"/>
        <v>12677152.846000008</v>
      </c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</row>
    <row r="366" spans="1:26" ht="15.75" customHeight="1" x14ac:dyDescent="0.25">
      <c r="A366" s="377" t="s">
        <v>1209</v>
      </c>
      <c r="B366" s="110" t="s">
        <v>1209</v>
      </c>
      <c r="C366" s="111" t="s">
        <v>2592</v>
      </c>
      <c r="D366" s="390">
        <v>238208.33</v>
      </c>
      <c r="E366" s="1"/>
      <c r="F366" s="1">
        <f t="shared" si="0"/>
        <v>12915361.176000008</v>
      </c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</row>
    <row r="367" spans="1:26" ht="15.75" customHeight="1" x14ac:dyDescent="0.25">
      <c r="A367" s="377" t="s">
        <v>1210</v>
      </c>
      <c r="B367" s="110" t="s">
        <v>1210</v>
      </c>
      <c r="C367" s="111" t="s">
        <v>2593</v>
      </c>
      <c r="D367" s="390">
        <v>343208.33</v>
      </c>
      <c r="E367" s="1"/>
      <c r="F367" s="1">
        <f t="shared" si="0"/>
        <v>13258569.506000008</v>
      </c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</row>
    <row r="368" spans="1:26" ht="15.75" customHeight="1" x14ac:dyDescent="0.25">
      <c r="A368" s="377" t="s">
        <v>1211</v>
      </c>
      <c r="B368" s="110" t="s">
        <v>1211</v>
      </c>
      <c r="C368" s="111" t="s">
        <v>2594</v>
      </c>
      <c r="D368" s="390">
        <v>354208.33</v>
      </c>
      <c r="E368" s="1"/>
      <c r="F368" s="1">
        <f t="shared" si="0"/>
        <v>13612777.836000009</v>
      </c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</row>
    <row r="369" spans="1:26" ht="15.75" customHeight="1" x14ac:dyDescent="0.25">
      <c r="A369" s="377" t="s">
        <v>2595</v>
      </c>
      <c r="B369" s="110" t="s">
        <v>2595</v>
      </c>
      <c r="C369" s="111" t="s">
        <v>2596</v>
      </c>
      <c r="D369" s="383">
        <v>150000</v>
      </c>
      <c r="E369" s="1"/>
      <c r="F369" s="1">
        <f t="shared" si="0"/>
        <v>13762777.836000009</v>
      </c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</row>
    <row r="370" spans="1:26" ht="15.75" customHeight="1" x14ac:dyDescent="0.25">
      <c r="A370" s="377" t="s">
        <v>1209</v>
      </c>
      <c r="B370" s="110" t="s">
        <v>1209</v>
      </c>
      <c r="C370" s="111" t="s">
        <v>2597</v>
      </c>
      <c r="D370" s="390">
        <v>1073221.46</v>
      </c>
      <c r="E370" s="1"/>
      <c r="F370" s="1">
        <f t="shared" si="0"/>
        <v>14835999.296000008</v>
      </c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</row>
    <row r="371" spans="1:26" ht="15.75" customHeight="1" x14ac:dyDescent="0.25">
      <c r="A371" s="377" t="s">
        <v>1210</v>
      </c>
      <c r="B371" s="110" t="s">
        <v>1210</v>
      </c>
      <c r="C371" s="111" t="s">
        <v>2598</v>
      </c>
      <c r="D371" s="390">
        <v>1109888.1299999999</v>
      </c>
      <c r="E371" s="1"/>
      <c r="F371" s="1">
        <f t="shared" si="0"/>
        <v>15945887.426000006</v>
      </c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</row>
    <row r="372" spans="1:26" ht="15.75" customHeight="1" x14ac:dyDescent="0.25">
      <c r="A372" s="377" t="s">
        <v>1211</v>
      </c>
      <c r="B372" s="110" t="s">
        <v>1211</v>
      </c>
      <c r="C372" s="111" t="s">
        <v>2599</v>
      </c>
      <c r="D372" s="390">
        <v>1139888.1299999999</v>
      </c>
      <c r="E372" s="1"/>
      <c r="F372" s="1">
        <f t="shared" si="0"/>
        <v>17085775.556000005</v>
      </c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</row>
    <row r="373" spans="1:26" ht="15.75" customHeight="1" x14ac:dyDescent="0.25">
      <c r="A373" s="377" t="s">
        <v>1209</v>
      </c>
      <c r="B373" s="110" t="s">
        <v>1209</v>
      </c>
      <c r="C373" s="111" t="s">
        <v>2600</v>
      </c>
      <c r="D373" s="390">
        <v>172083.33</v>
      </c>
      <c r="E373" s="1"/>
      <c r="F373" s="1">
        <f t="shared" si="0"/>
        <v>17257858.886000004</v>
      </c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</row>
    <row r="374" spans="1:26" ht="15.75" customHeight="1" x14ac:dyDescent="0.25">
      <c r="A374" s="377" t="s">
        <v>1210</v>
      </c>
      <c r="B374" s="110" t="s">
        <v>1210</v>
      </c>
      <c r="C374" s="111" t="s">
        <v>2601</v>
      </c>
      <c r="D374" s="390">
        <v>182083.33</v>
      </c>
      <c r="E374" s="1"/>
      <c r="F374" s="1">
        <f t="shared" si="0"/>
        <v>17439942.216000002</v>
      </c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</row>
    <row r="375" spans="1:26" ht="15.75" customHeight="1" x14ac:dyDescent="0.25">
      <c r="A375" s="377" t="s">
        <v>1211</v>
      </c>
      <c r="B375" s="110" t="s">
        <v>1211</v>
      </c>
      <c r="C375" s="111" t="s">
        <v>2602</v>
      </c>
      <c r="D375" s="390">
        <v>182083.33</v>
      </c>
      <c r="E375" s="1"/>
      <c r="F375" s="1">
        <f t="shared" si="0"/>
        <v>17622025.546</v>
      </c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</row>
    <row r="376" spans="1:26" ht="15.75" customHeight="1" x14ac:dyDescent="0.25">
      <c r="A376" s="377" t="s">
        <v>1209</v>
      </c>
      <c r="B376" s="110" t="s">
        <v>1209</v>
      </c>
      <c r="C376" s="111" t="s">
        <v>2603</v>
      </c>
      <c r="D376" s="390">
        <v>46167</v>
      </c>
      <c r="E376" s="1"/>
      <c r="F376" s="1">
        <f t="shared" si="0"/>
        <v>17668192.546</v>
      </c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</row>
    <row r="377" spans="1:26" ht="15.75" customHeight="1" x14ac:dyDescent="0.25">
      <c r="A377" s="377" t="s">
        <v>1210</v>
      </c>
      <c r="B377" s="110" t="s">
        <v>1210</v>
      </c>
      <c r="C377" s="111" t="s">
        <v>2604</v>
      </c>
      <c r="D377" s="390">
        <v>36167</v>
      </c>
      <c r="E377" s="1"/>
      <c r="F377" s="1">
        <f t="shared" si="0"/>
        <v>17704359.546</v>
      </c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</row>
    <row r="378" spans="1:26" ht="15.75" customHeight="1" x14ac:dyDescent="0.25">
      <c r="A378" s="377" t="s">
        <v>1211</v>
      </c>
      <c r="B378" s="110" t="s">
        <v>1211</v>
      </c>
      <c r="C378" s="111" t="s">
        <v>2605</v>
      </c>
      <c r="D378" s="389">
        <v>46167</v>
      </c>
      <c r="E378" s="1"/>
      <c r="F378" s="1">
        <f t="shared" si="0"/>
        <v>17750526.546</v>
      </c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</row>
    <row r="379" spans="1:26" ht="15.75" customHeight="1" x14ac:dyDescent="0.25">
      <c r="A379" s="121">
        <v>44205</v>
      </c>
      <c r="B379" s="111" t="s">
        <v>596</v>
      </c>
      <c r="C379" s="111" t="s">
        <v>2579</v>
      </c>
      <c r="D379" s="383"/>
      <c r="E379" s="1">
        <v>3000000</v>
      </c>
      <c r="F379" s="1">
        <f t="shared" si="0"/>
        <v>14750526.546</v>
      </c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</row>
    <row r="380" spans="1:26" ht="15.75" customHeight="1" x14ac:dyDescent="0.25">
      <c r="A380" s="387">
        <v>44236</v>
      </c>
      <c r="B380" s="111" t="s">
        <v>596</v>
      </c>
      <c r="C380" s="111" t="s">
        <v>2606</v>
      </c>
      <c r="D380" s="383"/>
      <c r="E380" s="1">
        <v>756441.25</v>
      </c>
      <c r="F380" s="1">
        <f t="shared" si="0"/>
        <v>13994085.296</v>
      </c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</row>
    <row r="381" spans="1:26" ht="15.75" customHeight="1" x14ac:dyDescent="0.25">
      <c r="A381" s="387">
        <v>44236</v>
      </c>
      <c r="B381" s="111" t="s">
        <v>596</v>
      </c>
      <c r="C381" s="111" t="s">
        <v>2606</v>
      </c>
      <c r="D381" s="383"/>
      <c r="E381" s="1">
        <v>1500000</v>
      </c>
      <c r="F381" s="1">
        <f t="shared" si="0"/>
        <v>12494085.296</v>
      </c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</row>
    <row r="382" spans="1:26" ht="15.75" customHeight="1" x14ac:dyDescent="0.25">
      <c r="A382" s="146" t="s">
        <v>2607</v>
      </c>
      <c r="B382" s="111" t="s">
        <v>593</v>
      </c>
      <c r="C382" s="111" t="s">
        <v>2526</v>
      </c>
      <c r="D382" s="383"/>
      <c r="E382" s="156">
        <v>818208.33</v>
      </c>
      <c r="F382" s="1">
        <f t="shared" si="0"/>
        <v>11675876.966</v>
      </c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</row>
    <row r="383" spans="1:26" ht="15.75" customHeight="1" x14ac:dyDescent="0.25">
      <c r="A383" s="146" t="s">
        <v>2607</v>
      </c>
      <c r="B383" s="111" t="s">
        <v>593</v>
      </c>
      <c r="C383" s="111" t="s">
        <v>2608</v>
      </c>
      <c r="D383" s="383"/>
      <c r="E383" s="156">
        <v>3214331.05</v>
      </c>
      <c r="F383" s="1">
        <f t="shared" si="0"/>
        <v>8461545.9160000011</v>
      </c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</row>
    <row r="384" spans="1:26" ht="15.75" customHeight="1" x14ac:dyDescent="0.25">
      <c r="A384" s="146" t="s">
        <v>2609</v>
      </c>
      <c r="B384" s="111" t="s">
        <v>593</v>
      </c>
      <c r="C384" s="111" t="s">
        <v>2610</v>
      </c>
      <c r="D384" s="383"/>
      <c r="E384" s="156">
        <v>754263.35</v>
      </c>
      <c r="F384" s="1">
        <f t="shared" si="0"/>
        <v>7707282.5660000015</v>
      </c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</row>
    <row r="385" spans="1:26" ht="15.75" customHeight="1" x14ac:dyDescent="0.25">
      <c r="A385" s="377" t="s">
        <v>1209</v>
      </c>
      <c r="B385" s="110" t="s">
        <v>1209</v>
      </c>
      <c r="C385" s="111" t="s">
        <v>2611</v>
      </c>
      <c r="D385" s="389">
        <v>2109174.17</v>
      </c>
      <c r="E385" s="1"/>
      <c r="F385" s="1">
        <f t="shared" si="0"/>
        <v>9816456.7360000014</v>
      </c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</row>
    <row r="386" spans="1:26" ht="15.75" customHeight="1" x14ac:dyDescent="0.25">
      <c r="A386" s="377" t="s">
        <v>1210</v>
      </c>
      <c r="B386" s="110" t="s">
        <v>1210</v>
      </c>
      <c r="C386" s="111" t="s">
        <v>2612</v>
      </c>
      <c r="D386" s="389">
        <v>2141009.96</v>
      </c>
      <c r="E386" s="1"/>
      <c r="F386" s="1">
        <f t="shared" si="0"/>
        <v>11957466.696000002</v>
      </c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</row>
    <row r="387" spans="1:26" ht="15.75" customHeight="1" x14ac:dyDescent="0.25">
      <c r="A387" s="377" t="s">
        <v>1211</v>
      </c>
      <c r="B387" s="110" t="s">
        <v>1211</v>
      </c>
      <c r="C387" s="111" t="s">
        <v>2613</v>
      </c>
      <c r="D387" s="389">
        <v>2157041.67</v>
      </c>
      <c r="E387" s="1"/>
      <c r="F387" s="1">
        <f t="shared" si="0"/>
        <v>14114508.366000002</v>
      </c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</row>
    <row r="388" spans="1:26" ht="15.75" customHeight="1" x14ac:dyDescent="0.25">
      <c r="A388" s="159">
        <v>44510</v>
      </c>
      <c r="B388" s="110" t="s">
        <v>593</v>
      </c>
      <c r="C388" s="110" t="s">
        <v>2614</v>
      </c>
      <c r="D388" s="383"/>
      <c r="E388" s="156">
        <v>36167</v>
      </c>
      <c r="F388" s="1">
        <f t="shared" si="0"/>
        <v>14078341.366000002</v>
      </c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</row>
    <row r="389" spans="1:26" ht="15.75" customHeight="1" x14ac:dyDescent="0.25">
      <c r="A389" s="159">
        <v>44510</v>
      </c>
      <c r="B389" s="110" t="s">
        <v>593</v>
      </c>
      <c r="C389" s="110" t="s">
        <v>2615</v>
      </c>
      <c r="D389" s="383"/>
      <c r="E389" s="156">
        <v>182083.33</v>
      </c>
      <c r="F389" s="1">
        <f t="shared" si="0"/>
        <v>13896258.036000002</v>
      </c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</row>
    <row r="390" spans="1:26" ht="15.75" customHeight="1" x14ac:dyDescent="0.25">
      <c r="A390" s="146" t="s">
        <v>2616</v>
      </c>
      <c r="B390" s="111" t="s">
        <v>593</v>
      </c>
      <c r="C390" s="111" t="s">
        <v>2617</v>
      </c>
      <c r="D390" s="383"/>
      <c r="E390" s="1">
        <v>2500000</v>
      </c>
      <c r="F390" s="1">
        <f t="shared" si="0"/>
        <v>11396258.036000002</v>
      </c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</row>
    <row r="391" spans="1:26" ht="15.75" customHeight="1" x14ac:dyDescent="0.25">
      <c r="A391" s="146" t="s">
        <v>2618</v>
      </c>
      <c r="B391" s="111" t="s">
        <v>593</v>
      </c>
      <c r="C391" s="110" t="s">
        <v>2619</v>
      </c>
      <c r="D391" s="383"/>
      <c r="E391" s="1">
        <v>885010.31</v>
      </c>
      <c r="F391" s="1">
        <f t="shared" si="0"/>
        <v>10511247.726000002</v>
      </c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</row>
    <row r="392" spans="1:26" ht="15.75" customHeight="1" x14ac:dyDescent="0.25">
      <c r="A392" s="146" t="s">
        <v>2620</v>
      </c>
      <c r="B392" s="111" t="s">
        <v>593</v>
      </c>
      <c r="C392" s="111" t="s">
        <v>2621</v>
      </c>
      <c r="D392" s="383"/>
      <c r="E392" s="156">
        <v>340063.33</v>
      </c>
      <c r="F392" s="1">
        <f t="shared" si="0"/>
        <v>10171184.396000002</v>
      </c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</row>
    <row r="393" spans="1:26" ht="15.75" customHeight="1" x14ac:dyDescent="0.25">
      <c r="A393" s="146" t="s">
        <v>2620</v>
      </c>
      <c r="B393" s="111" t="s">
        <v>593</v>
      </c>
      <c r="C393" s="111" t="s">
        <v>2622</v>
      </c>
      <c r="D393" s="383"/>
      <c r="E393" s="156">
        <v>354208.33</v>
      </c>
      <c r="F393" s="1">
        <f t="shared" si="0"/>
        <v>9816976.0660000015</v>
      </c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</row>
    <row r="394" spans="1:26" ht="15.75" customHeight="1" x14ac:dyDescent="0.25">
      <c r="A394" s="146" t="s">
        <v>2620</v>
      </c>
      <c r="B394" s="111" t="s">
        <v>593</v>
      </c>
      <c r="C394" s="111" t="s">
        <v>2623</v>
      </c>
      <c r="D394" s="383"/>
      <c r="E394" s="156">
        <v>1139888.1299999999</v>
      </c>
      <c r="F394" s="1">
        <f t="shared" si="0"/>
        <v>8677087.9360000007</v>
      </c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</row>
    <row r="395" spans="1:26" ht="15.75" customHeight="1" x14ac:dyDescent="0.25">
      <c r="A395" s="386">
        <v>44266</v>
      </c>
      <c r="B395" s="111" t="s">
        <v>593</v>
      </c>
      <c r="C395" s="111" t="s">
        <v>2624</v>
      </c>
      <c r="D395" s="383"/>
      <c r="E395" s="1">
        <v>2500000</v>
      </c>
      <c r="F395" s="1">
        <f t="shared" si="0"/>
        <v>6177087.9360000007</v>
      </c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</row>
    <row r="396" spans="1:26" ht="15.75" customHeight="1" x14ac:dyDescent="0.25">
      <c r="A396" s="387">
        <v>44327</v>
      </c>
      <c r="B396" s="111" t="s">
        <v>596</v>
      </c>
      <c r="C396" s="111" t="s">
        <v>2579</v>
      </c>
      <c r="D396" s="383"/>
      <c r="E396" s="1">
        <v>2000000</v>
      </c>
      <c r="F396" s="1">
        <f t="shared" si="0"/>
        <v>4177087.9360000007</v>
      </c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</row>
    <row r="397" spans="1:26" ht="15.75" customHeight="1" x14ac:dyDescent="0.25">
      <c r="A397" s="387">
        <v>44480</v>
      </c>
      <c r="B397" s="111" t="s">
        <v>593</v>
      </c>
      <c r="C397" s="111" t="s">
        <v>2625</v>
      </c>
      <c r="D397" s="383"/>
      <c r="E397" s="156">
        <v>340063.33</v>
      </c>
      <c r="F397" s="1">
        <f t="shared" si="0"/>
        <v>3837024.6060000006</v>
      </c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</row>
    <row r="398" spans="1:26" ht="15.75" customHeight="1" x14ac:dyDescent="0.25">
      <c r="A398" s="387">
        <v>44480</v>
      </c>
      <c r="B398" s="111" t="s">
        <v>593</v>
      </c>
      <c r="C398" s="111" t="s">
        <v>2626</v>
      </c>
      <c r="D398" s="383"/>
      <c r="E398" s="156">
        <v>1208971.46</v>
      </c>
      <c r="F398" s="1">
        <f t="shared" si="0"/>
        <v>2628053.1460000006</v>
      </c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</row>
    <row r="399" spans="1:26" ht="15.75" customHeight="1" x14ac:dyDescent="0.25">
      <c r="A399" s="387">
        <v>44480</v>
      </c>
      <c r="B399" s="111" t="s">
        <v>593</v>
      </c>
      <c r="C399" s="111" t="s">
        <v>2627</v>
      </c>
      <c r="D399" s="383"/>
      <c r="E399" s="156">
        <v>429083.33</v>
      </c>
      <c r="F399" s="1">
        <f t="shared" si="0"/>
        <v>2198969.8160000006</v>
      </c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</row>
    <row r="400" spans="1:26" ht="15.75" customHeight="1" x14ac:dyDescent="0.25">
      <c r="A400" s="121">
        <v>44481</v>
      </c>
      <c r="B400" s="111" t="s">
        <v>593</v>
      </c>
      <c r="C400" s="111" t="s">
        <v>2628</v>
      </c>
      <c r="D400" s="383"/>
      <c r="E400" s="156">
        <v>353755.49</v>
      </c>
      <c r="F400" s="1">
        <f t="shared" si="0"/>
        <v>1845214.3260000006</v>
      </c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</row>
    <row r="401" spans="1:26" ht="15.75" customHeight="1" x14ac:dyDescent="0.25">
      <c r="A401" s="121">
        <v>44481</v>
      </c>
      <c r="B401" s="111" t="s">
        <v>593</v>
      </c>
      <c r="C401" s="111" t="s">
        <v>2629</v>
      </c>
      <c r="D401" s="383"/>
      <c r="E401" s="156">
        <v>1266556.53</v>
      </c>
      <c r="F401" s="1">
        <f t="shared" si="0"/>
        <v>578657.79600000056</v>
      </c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</row>
    <row r="402" spans="1:26" ht="15.75" customHeight="1" x14ac:dyDescent="0.25">
      <c r="A402" s="146" t="s">
        <v>2630</v>
      </c>
      <c r="B402" s="111" t="s">
        <v>593</v>
      </c>
      <c r="C402" s="111" t="s">
        <v>2631</v>
      </c>
      <c r="D402" s="383"/>
      <c r="E402" s="156">
        <v>1258804.79</v>
      </c>
      <c r="F402" s="1">
        <f t="shared" si="0"/>
        <v>-680146.99399999948</v>
      </c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</row>
    <row r="403" spans="1:26" ht="15.75" customHeight="1" x14ac:dyDescent="0.25">
      <c r="A403" s="146" t="s">
        <v>2630</v>
      </c>
      <c r="B403" s="111" t="s">
        <v>593</v>
      </c>
      <c r="C403" s="111" t="s">
        <v>2632</v>
      </c>
      <c r="D403" s="383"/>
      <c r="E403" s="156">
        <v>440333.33</v>
      </c>
      <c r="F403" s="1">
        <f t="shared" si="0"/>
        <v>-1120480.3239999996</v>
      </c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</row>
    <row r="404" spans="1:26" ht="15.75" customHeight="1" x14ac:dyDescent="0.25">
      <c r="A404" s="146" t="s">
        <v>2630</v>
      </c>
      <c r="B404" s="111" t="s">
        <v>593</v>
      </c>
      <c r="C404" s="111" t="s">
        <v>2633</v>
      </c>
      <c r="D404" s="383"/>
      <c r="E404" s="156">
        <v>345063.33</v>
      </c>
      <c r="F404" s="1">
        <f t="shared" si="0"/>
        <v>-1465543.6539999996</v>
      </c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</row>
    <row r="405" spans="1:26" ht="15.75" customHeight="1" x14ac:dyDescent="0.25">
      <c r="A405" s="146" t="s">
        <v>1590</v>
      </c>
      <c r="B405" s="111" t="s">
        <v>593</v>
      </c>
      <c r="C405" s="111" t="s">
        <v>2617</v>
      </c>
      <c r="D405" s="383"/>
      <c r="E405" s="1">
        <v>2000000</v>
      </c>
      <c r="F405" s="1">
        <f t="shared" si="0"/>
        <v>-3465543.6539999996</v>
      </c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</row>
    <row r="406" spans="1:26" ht="15.75" customHeight="1" x14ac:dyDescent="0.25">
      <c r="A406" s="377" t="s">
        <v>2634</v>
      </c>
      <c r="B406" s="110" t="s">
        <v>761</v>
      </c>
      <c r="C406" s="111" t="s">
        <v>2635</v>
      </c>
      <c r="D406" s="389">
        <v>2097291.67</v>
      </c>
      <c r="E406" s="1"/>
      <c r="F406" s="1">
        <f t="shared" si="0"/>
        <v>-1368251.9839999997</v>
      </c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</row>
    <row r="407" spans="1:26" ht="15.75" customHeight="1" x14ac:dyDescent="0.25">
      <c r="A407" s="377" t="s">
        <v>2636</v>
      </c>
      <c r="B407" s="110" t="s">
        <v>761</v>
      </c>
      <c r="C407" s="111" t="s">
        <v>2637</v>
      </c>
      <c r="D407" s="389">
        <v>2047291.67</v>
      </c>
      <c r="E407" s="1"/>
      <c r="F407" s="1">
        <f t="shared" si="0"/>
        <v>679039.68600000022</v>
      </c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</row>
    <row r="408" spans="1:26" ht="15.75" customHeight="1" x14ac:dyDescent="0.25">
      <c r="A408" s="377" t="s">
        <v>555</v>
      </c>
      <c r="B408" s="110" t="s">
        <v>761</v>
      </c>
      <c r="C408" s="111" t="s">
        <v>2638</v>
      </c>
      <c r="D408" s="389">
        <v>1732708.33</v>
      </c>
      <c r="E408" s="1"/>
      <c r="F408" s="1">
        <f t="shared" si="0"/>
        <v>2411748.0160000003</v>
      </c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</row>
    <row r="409" spans="1:26" ht="15.75" customHeight="1" x14ac:dyDescent="0.25">
      <c r="A409" s="377" t="s">
        <v>2634</v>
      </c>
      <c r="B409" s="110" t="s">
        <v>761</v>
      </c>
      <c r="C409" s="111" t="s">
        <v>2639</v>
      </c>
      <c r="D409" s="389">
        <v>62000</v>
      </c>
      <c r="E409" s="1"/>
      <c r="F409" s="1">
        <f t="shared" si="0"/>
        <v>2473748.0160000003</v>
      </c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</row>
    <row r="410" spans="1:26" ht="15.75" customHeight="1" x14ac:dyDescent="0.25">
      <c r="A410" s="377" t="s">
        <v>2634</v>
      </c>
      <c r="B410" s="110" t="s">
        <v>761</v>
      </c>
      <c r="C410" s="111" t="s">
        <v>2640</v>
      </c>
      <c r="D410" s="389">
        <v>340063.33</v>
      </c>
      <c r="E410" s="1"/>
      <c r="F410" s="1">
        <f t="shared" si="0"/>
        <v>2813811.3460000004</v>
      </c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</row>
    <row r="411" spans="1:26" ht="15.75" customHeight="1" x14ac:dyDescent="0.25">
      <c r="A411" s="377" t="s">
        <v>2634</v>
      </c>
      <c r="B411" s="110" t="s">
        <v>761</v>
      </c>
      <c r="C411" s="111" t="s">
        <v>2641</v>
      </c>
      <c r="D411" s="389">
        <v>442833.33</v>
      </c>
      <c r="E411" s="1"/>
      <c r="F411" s="1">
        <f t="shared" si="0"/>
        <v>3256644.6760000004</v>
      </c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</row>
    <row r="412" spans="1:26" ht="15.75" customHeight="1" x14ac:dyDescent="0.25">
      <c r="A412" s="377" t="s">
        <v>2634</v>
      </c>
      <c r="B412" s="110" t="s">
        <v>761</v>
      </c>
      <c r="C412" s="111" t="s">
        <v>2642</v>
      </c>
      <c r="D412" s="383">
        <v>50000</v>
      </c>
      <c r="E412" s="1"/>
      <c r="F412" s="1">
        <f t="shared" si="0"/>
        <v>3306644.6760000004</v>
      </c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</row>
    <row r="413" spans="1:26" ht="15.75" customHeight="1" x14ac:dyDescent="0.25">
      <c r="A413" s="377" t="s">
        <v>2634</v>
      </c>
      <c r="B413" s="110" t="s">
        <v>761</v>
      </c>
      <c r="C413" s="111" t="s">
        <v>2643</v>
      </c>
      <c r="D413" s="389">
        <v>1208971.46</v>
      </c>
      <c r="E413" s="1"/>
      <c r="F413" s="1">
        <f t="shared" si="0"/>
        <v>4515616.1359999999</v>
      </c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</row>
    <row r="414" spans="1:26" ht="15.75" customHeight="1" x14ac:dyDescent="0.25">
      <c r="A414" s="377" t="s">
        <v>2634</v>
      </c>
      <c r="B414" s="110" t="s">
        <v>761</v>
      </c>
      <c r="C414" s="111" t="s">
        <v>2644</v>
      </c>
      <c r="D414" s="389">
        <v>182083.33</v>
      </c>
      <c r="E414" s="1"/>
      <c r="F414" s="1">
        <f t="shared" si="0"/>
        <v>4697699.466</v>
      </c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</row>
    <row r="415" spans="1:26" ht="15.75" customHeight="1" x14ac:dyDescent="0.25">
      <c r="A415" s="377" t="s">
        <v>2634</v>
      </c>
      <c r="B415" s="110" t="s">
        <v>761</v>
      </c>
      <c r="C415" s="111" t="s">
        <v>2645</v>
      </c>
      <c r="D415" s="389">
        <v>46167</v>
      </c>
      <c r="E415" s="1"/>
      <c r="F415" s="1">
        <f t="shared" si="0"/>
        <v>4743866.466</v>
      </c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</row>
    <row r="416" spans="1:26" ht="15.75" customHeight="1" x14ac:dyDescent="0.25">
      <c r="A416" s="377" t="s">
        <v>2636</v>
      </c>
      <c r="B416" s="110" t="s">
        <v>761</v>
      </c>
      <c r="C416" s="111" t="s">
        <v>2646</v>
      </c>
      <c r="D416" s="389">
        <v>62000</v>
      </c>
      <c r="E416" s="1"/>
      <c r="F416" s="1">
        <f t="shared" si="0"/>
        <v>4805866.466</v>
      </c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</row>
    <row r="417" spans="1:26" ht="15.75" customHeight="1" x14ac:dyDescent="0.25">
      <c r="A417" s="377" t="s">
        <v>2636</v>
      </c>
      <c r="B417" s="110" t="s">
        <v>761</v>
      </c>
      <c r="C417" s="111" t="s">
        <v>2647</v>
      </c>
      <c r="D417" s="389">
        <v>345063.33</v>
      </c>
      <c r="E417" s="1"/>
      <c r="F417" s="1">
        <f t="shared" si="0"/>
        <v>5150929.7960000001</v>
      </c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</row>
    <row r="418" spans="1:26" ht="15.75" customHeight="1" x14ac:dyDescent="0.25">
      <c r="A418" s="377" t="s">
        <v>2636</v>
      </c>
      <c r="B418" s="110" t="s">
        <v>761</v>
      </c>
      <c r="C418" s="111" t="s">
        <v>2648</v>
      </c>
      <c r="D418" s="389">
        <v>440333.33</v>
      </c>
      <c r="E418" s="1"/>
      <c r="F418" s="1">
        <f t="shared" si="0"/>
        <v>5591263.1260000002</v>
      </c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</row>
    <row r="419" spans="1:26" ht="15.75" customHeight="1" x14ac:dyDescent="0.25">
      <c r="A419" s="377" t="s">
        <v>2636</v>
      </c>
      <c r="B419" s="110" t="s">
        <v>761</v>
      </c>
      <c r="C419" s="111" t="s">
        <v>2649</v>
      </c>
      <c r="D419" s="389">
        <v>50000</v>
      </c>
      <c r="E419" s="1"/>
      <c r="F419" s="1">
        <f t="shared" si="0"/>
        <v>5641263.1260000002</v>
      </c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</row>
    <row r="420" spans="1:26" ht="15.75" customHeight="1" x14ac:dyDescent="0.25">
      <c r="A420" s="377" t="s">
        <v>2636</v>
      </c>
      <c r="B420" s="110" t="s">
        <v>761</v>
      </c>
      <c r="C420" s="111" t="s">
        <v>2650</v>
      </c>
      <c r="D420" s="389">
        <v>1258804.79</v>
      </c>
      <c r="E420" s="1"/>
      <c r="F420" s="1">
        <f t="shared" si="0"/>
        <v>6900067.9160000002</v>
      </c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</row>
    <row r="421" spans="1:26" ht="15.75" customHeight="1" x14ac:dyDescent="0.25">
      <c r="A421" s="377" t="s">
        <v>2636</v>
      </c>
      <c r="B421" s="110" t="s">
        <v>761</v>
      </c>
      <c r="C421" s="111" t="s">
        <v>2651</v>
      </c>
      <c r="D421" s="389">
        <v>182083.33</v>
      </c>
      <c r="E421" s="1"/>
      <c r="F421" s="1">
        <f t="shared" si="0"/>
        <v>7082151.2460000003</v>
      </c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</row>
    <row r="422" spans="1:26" ht="15.75" customHeight="1" x14ac:dyDescent="0.25">
      <c r="A422" s="377" t="s">
        <v>2636</v>
      </c>
      <c r="B422" s="110" t="s">
        <v>761</v>
      </c>
      <c r="C422" s="111" t="s">
        <v>2652</v>
      </c>
      <c r="D422" s="389">
        <v>46167</v>
      </c>
      <c r="E422" s="1"/>
      <c r="F422" s="1">
        <f t="shared" si="0"/>
        <v>7128318.2460000003</v>
      </c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</row>
    <row r="423" spans="1:26" ht="15.75" customHeight="1" x14ac:dyDescent="0.25">
      <c r="A423" s="377" t="s">
        <v>555</v>
      </c>
      <c r="B423" s="110" t="s">
        <v>761</v>
      </c>
      <c r="C423" s="111" t="s">
        <v>2653</v>
      </c>
      <c r="D423" s="389">
        <v>62000</v>
      </c>
      <c r="E423" s="1"/>
      <c r="F423" s="1">
        <f t="shared" si="0"/>
        <v>7190318.2460000003</v>
      </c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</row>
    <row r="424" spans="1:26" ht="15.75" customHeight="1" x14ac:dyDescent="0.25">
      <c r="A424" s="377" t="s">
        <v>555</v>
      </c>
      <c r="B424" s="110" t="s">
        <v>761</v>
      </c>
      <c r="C424" s="111" t="s">
        <v>2654</v>
      </c>
      <c r="D424" s="389">
        <v>345063.33</v>
      </c>
      <c r="E424" s="1"/>
      <c r="F424" s="1">
        <f t="shared" si="0"/>
        <v>7535381.5760000004</v>
      </c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</row>
    <row r="425" spans="1:26" ht="15.75" customHeight="1" x14ac:dyDescent="0.25">
      <c r="A425" s="377" t="s">
        <v>555</v>
      </c>
      <c r="B425" s="110" t="s">
        <v>761</v>
      </c>
      <c r="C425" s="111" t="s">
        <v>2655</v>
      </c>
      <c r="D425" s="389">
        <v>440333</v>
      </c>
      <c r="E425" s="1"/>
      <c r="F425" s="1">
        <f t="shared" si="0"/>
        <v>7975714.5760000004</v>
      </c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</row>
    <row r="426" spans="1:26" ht="15.75" customHeight="1" x14ac:dyDescent="0.25">
      <c r="A426" s="377" t="s">
        <v>555</v>
      </c>
      <c r="B426" s="110" t="s">
        <v>761</v>
      </c>
      <c r="C426" s="111" t="s">
        <v>2656</v>
      </c>
      <c r="D426" s="389">
        <v>50000</v>
      </c>
      <c r="E426" s="1"/>
      <c r="F426" s="1">
        <f t="shared" si="0"/>
        <v>8025714.5760000004</v>
      </c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</row>
    <row r="427" spans="1:26" ht="15.75" customHeight="1" x14ac:dyDescent="0.25">
      <c r="A427" s="377" t="s">
        <v>555</v>
      </c>
      <c r="B427" s="110" t="s">
        <v>761</v>
      </c>
      <c r="C427" s="111" t="s">
        <v>2657</v>
      </c>
      <c r="D427" s="389">
        <v>1258804.79</v>
      </c>
      <c r="E427" s="1"/>
      <c r="F427" s="1">
        <f t="shared" si="0"/>
        <v>9284519.3660000004</v>
      </c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</row>
    <row r="428" spans="1:26" ht="15.75" customHeight="1" x14ac:dyDescent="0.25">
      <c r="A428" s="377" t="s">
        <v>555</v>
      </c>
      <c r="B428" s="110" t="s">
        <v>761</v>
      </c>
      <c r="C428" s="111" t="s">
        <v>2658</v>
      </c>
      <c r="D428" s="389">
        <v>182083.33</v>
      </c>
      <c r="E428" s="1"/>
      <c r="F428" s="1">
        <f t="shared" si="0"/>
        <v>9466602.6960000005</v>
      </c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</row>
    <row r="429" spans="1:26" ht="15.75" customHeight="1" x14ac:dyDescent="0.25">
      <c r="A429" s="377" t="s">
        <v>555</v>
      </c>
      <c r="B429" s="110" t="s">
        <v>761</v>
      </c>
      <c r="C429" s="111" t="s">
        <v>2659</v>
      </c>
      <c r="D429" s="389">
        <v>46167</v>
      </c>
      <c r="E429" s="1"/>
      <c r="F429" s="1">
        <f t="shared" si="0"/>
        <v>9512769.6960000005</v>
      </c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</row>
    <row r="430" spans="1:26" ht="15.75" customHeight="1" x14ac:dyDescent="0.25">
      <c r="A430" s="377" t="s">
        <v>1210</v>
      </c>
      <c r="B430" s="157"/>
      <c r="C430" s="111" t="s">
        <v>2660</v>
      </c>
      <c r="D430" s="389">
        <v>430680.15</v>
      </c>
      <c r="E430" s="1"/>
      <c r="F430" s="1">
        <f t="shared" si="0"/>
        <v>9943449.8460000008</v>
      </c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</row>
    <row r="431" spans="1:26" ht="15.75" customHeight="1" x14ac:dyDescent="0.25">
      <c r="A431" s="377" t="s">
        <v>1211</v>
      </c>
      <c r="B431" s="157"/>
      <c r="C431" s="111" t="s">
        <v>2661</v>
      </c>
      <c r="D431" s="389">
        <v>454330.16</v>
      </c>
      <c r="E431" s="1"/>
      <c r="F431" s="1">
        <f t="shared" si="0"/>
        <v>10397780.006000001</v>
      </c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</row>
    <row r="432" spans="1:26" ht="15.75" customHeight="1" x14ac:dyDescent="0.25">
      <c r="A432" s="377" t="s">
        <v>2634</v>
      </c>
      <c r="B432" s="157"/>
      <c r="C432" s="111" t="s">
        <v>2662</v>
      </c>
      <c r="D432" s="389">
        <v>353755.49</v>
      </c>
      <c r="E432" s="1"/>
      <c r="F432" s="1">
        <f t="shared" si="0"/>
        <v>10751535.496000001</v>
      </c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</row>
    <row r="433" spans="1:26" ht="15.75" customHeight="1" x14ac:dyDescent="0.25">
      <c r="A433" s="377" t="s">
        <v>2636</v>
      </c>
      <c r="B433" s="157"/>
      <c r="C433" s="111" t="s">
        <v>2663</v>
      </c>
      <c r="D433" s="389">
        <v>348663.49</v>
      </c>
      <c r="E433" s="1"/>
      <c r="F433" s="1">
        <f t="shared" si="0"/>
        <v>11100198.986000001</v>
      </c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</row>
    <row r="434" spans="1:26" ht="15.75" customHeight="1" x14ac:dyDescent="0.25">
      <c r="A434" s="396" t="s">
        <v>555</v>
      </c>
      <c r="B434" s="397"/>
      <c r="C434" s="398" t="s">
        <v>2664</v>
      </c>
      <c r="D434" s="383">
        <v>358663.49</v>
      </c>
      <c r="E434" s="399"/>
      <c r="F434" s="399">
        <f t="shared" si="0"/>
        <v>11458862.476000002</v>
      </c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</row>
    <row r="435" spans="1:26" ht="15.75" customHeight="1" x14ac:dyDescent="0.25">
      <c r="A435" s="124" t="s">
        <v>609</v>
      </c>
      <c r="B435" s="98" t="s">
        <v>596</v>
      </c>
      <c r="C435" s="98" t="s">
        <v>773</v>
      </c>
      <c r="D435" s="383"/>
      <c r="E435" s="73">
        <v>2000000</v>
      </c>
      <c r="F435" s="1">
        <f t="shared" si="0"/>
        <v>9458862.4760000017</v>
      </c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</row>
    <row r="436" spans="1:26" ht="15.75" customHeight="1" x14ac:dyDescent="0.25">
      <c r="A436" s="124" t="s">
        <v>793</v>
      </c>
      <c r="B436" s="98" t="s">
        <v>508</v>
      </c>
      <c r="C436" s="98" t="s">
        <v>2665</v>
      </c>
      <c r="D436" s="400">
        <v>1899699.99</v>
      </c>
      <c r="E436" s="160"/>
      <c r="F436" s="1">
        <f t="shared" si="0"/>
        <v>11358562.466000002</v>
      </c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</row>
    <row r="437" spans="1:26" ht="15.75" customHeight="1" x14ac:dyDescent="0.25">
      <c r="A437" s="124" t="s">
        <v>793</v>
      </c>
      <c r="B437" s="98" t="s">
        <v>508</v>
      </c>
      <c r="C437" s="98" t="s">
        <v>2666</v>
      </c>
      <c r="D437" s="401">
        <v>140250</v>
      </c>
      <c r="E437" s="160"/>
      <c r="F437" s="1">
        <f t="shared" si="0"/>
        <v>11498812.466000002</v>
      </c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</row>
    <row r="438" spans="1:26" ht="15.75" customHeight="1" x14ac:dyDescent="0.25">
      <c r="A438" s="124" t="s">
        <v>793</v>
      </c>
      <c r="B438" s="98" t="s">
        <v>508</v>
      </c>
      <c r="C438" s="98" t="s">
        <v>2667</v>
      </c>
      <c r="D438" s="401">
        <v>50000</v>
      </c>
      <c r="E438" s="160"/>
      <c r="F438" s="1">
        <f t="shared" si="0"/>
        <v>11548812.466000002</v>
      </c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</row>
    <row r="439" spans="1:26" ht="15.75" customHeight="1" x14ac:dyDescent="0.25">
      <c r="A439" s="124" t="s">
        <v>793</v>
      </c>
      <c r="B439" s="98" t="s">
        <v>508</v>
      </c>
      <c r="C439" s="98" t="s">
        <v>2668</v>
      </c>
      <c r="D439" s="401">
        <v>105333.33</v>
      </c>
      <c r="E439" s="160"/>
      <c r="F439" s="1">
        <f t="shared" si="0"/>
        <v>11654145.796000002</v>
      </c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</row>
    <row r="440" spans="1:26" ht="15.75" customHeight="1" x14ac:dyDescent="0.25">
      <c r="A440" s="124" t="s">
        <v>793</v>
      </c>
      <c r="B440" s="98" t="s">
        <v>508</v>
      </c>
      <c r="C440" s="98" t="s">
        <v>2669</v>
      </c>
      <c r="D440" s="402">
        <v>467052.38</v>
      </c>
      <c r="E440" s="160"/>
      <c r="F440" s="1">
        <f t="shared" si="0"/>
        <v>12121198.176000003</v>
      </c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</row>
    <row r="441" spans="1:26" ht="15.75" customHeight="1" x14ac:dyDescent="0.25">
      <c r="A441" s="124" t="s">
        <v>793</v>
      </c>
      <c r="B441" s="98" t="s">
        <v>508</v>
      </c>
      <c r="C441" s="98" t="s">
        <v>2670</v>
      </c>
      <c r="D441" s="400">
        <v>75666.67</v>
      </c>
      <c r="E441" s="160"/>
      <c r="F441" s="1">
        <f t="shared" si="0"/>
        <v>12196864.846000003</v>
      </c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</row>
    <row r="442" spans="1:26" ht="15.75" customHeight="1" x14ac:dyDescent="0.25">
      <c r="A442" s="124" t="s">
        <v>793</v>
      </c>
      <c r="B442" s="98" t="s">
        <v>508</v>
      </c>
      <c r="C442" s="98" t="s">
        <v>2671</v>
      </c>
      <c r="D442" s="401">
        <v>1593304.78</v>
      </c>
      <c r="E442" s="160"/>
      <c r="F442" s="1">
        <f t="shared" si="0"/>
        <v>13790169.626000002</v>
      </c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</row>
    <row r="443" spans="1:26" ht="15.75" customHeight="1" x14ac:dyDescent="0.25">
      <c r="A443" s="124" t="s">
        <v>793</v>
      </c>
      <c r="B443" s="98" t="s">
        <v>508</v>
      </c>
      <c r="C443" s="98" t="s">
        <v>2672</v>
      </c>
      <c r="D443" s="401">
        <v>389296.66</v>
      </c>
      <c r="E443" s="160"/>
      <c r="F443" s="1">
        <f t="shared" si="0"/>
        <v>14179466.286000002</v>
      </c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</row>
    <row r="444" spans="1:26" ht="15.75" customHeight="1" x14ac:dyDescent="0.25">
      <c r="A444" s="124" t="s">
        <v>793</v>
      </c>
      <c r="B444" s="98" t="s">
        <v>508</v>
      </c>
      <c r="C444" s="98" t="s">
        <v>2673</v>
      </c>
      <c r="D444" s="401">
        <v>459333.33</v>
      </c>
      <c r="E444" s="160"/>
      <c r="F444" s="1">
        <f t="shared" si="0"/>
        <v>14638799.616000002</v>
      </c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</row>
    <row r="445" spans="1:26" ht="15.75" customHeight="1" x14ac:dyDescent="0.25">
      <c r="A445" s="125">
        <v>44775</v>
      </c>
      <c r="B445" s="98" t="s">
        <v>596</v>
      </c>
      <c r="C445" s="98" t="s">
        <v>798</v>
      </c>
      <c r="D445" s="383"/>
      <c r="E445" s="160">
        <v>1500000</v>
      </c>
      <c r="F445" s="1">
        <f t="shared" si="0"/>
        <v>13138799.616000002</v>
      </c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</row>
    <row r="446" spans="1:26" ht="15.75" customHeight="1" x14ac:dyDescent="0.25">
      <c r="A446" s="125">
        <v>44775</v>
      </c>
      <c r="B446" s="98" t="s">
        <v>593</v>
      </c>
      <c r="C446" s="98" t="s">
        <v>799</v>
      </c>
      <c r="D446" s="383"/>
      <c r="E446" s="160">
        <v>440333</v>
      </c>
      <c r="F446" s="1">
        <f t="shared" si="0"/>
        <v>12698466.616000002</v>
      </c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</row>
    <row r="447" spans="1:26" ht="15.75" customHeight="1" x14ac:dyDescent="0.25">
      <c r="A447" s="125">
        <v>44775</v>
      </c>
      <c r="B447" s="98" t="s">
        <v>593</v>
      </c>
      <c r="C447" s="98" t="s">
        <v>800</v>
      </c>
      <c r="D447" s="383"/>
      <c r="E447" s="160">
        <v>1258804.79</v>
      </c>
      <c r="F447" s="1">
        <f t="shared" si="0"/>
        <v>11439661.826000001</v>
      </c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</row>
    <row r="448" spans="1:26" ht="15.75" customHeight="1" x14ac:dyDescent="0.25">
      <c r="A448" s="125">
        <v>44775</v>
      </c>
      <c r="B448" s="98" t="s">
        <v>593</v>
      </c>
      <c r="C448" s="98" t="s">
        <v>801</v>
      </c>
      <c r="D448" s="383"/>
      <c r="E448" s="160">
        <v>345063.33</v>
      </c>
      <c r="F448" s="1">
        <f t="shared" si="0"/>
        <v>11094598.496000001</v>
      </c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</row>
    <row r="449" spans="1:26" ht="15.75" customHeight="1" x14ac:dyDescent="0.25">
      <c r="A449" s="124" t="s">
        <v>640</v>
      </c>
      <c r="B449" s="81" t="s">
        <v>761</v>
      </c>
      <c r="C449" s="98" t="s">
        <v>2674</v>
      </c>
      <c r="D449" s="400">
        <v>1938699.99</v>
      </c>
      <c r="E449" s="73"/>
      <c r="F449" s="1">
        <f t="shared" si="0"/>
        <v>13033298.486000001</v>
      </c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</row>
    <row r="450" spans="1:26" ht="15.75" customHeight="1" x14ac:dyDescent="0.25">
      <c r="A450" s="124" t="s">
        <v>640</v>
      </c>
      <c r="B450" s="81" t="s">
        <v>509</v>
      </c>
      <c r="C450" s="98" t="s">
        <v>2675</v>
      </c>
      <c r="D450" s="401">
        <v>141333.32999999999</v>
      </c>
      <c r="E450" s="73"/>
      <c r="F450" s="1">
        <f t="shared" si="0"/>
        <v>13174631.816000002</v>
      </c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</row>
    <row r="451" spans="1:26" ht="15.75" customHeight="1" x14ac:dyDescent="0.25">
      <c r="A451" s="124" t="s">
        <v>640</v>
      </c>
      <c r="B451" s="81" t="s">
        <v>509</v>
      </c>
      <c r="C451" s="98" t="s">
        <v>2676</v>
      </c>
      <c r="D451" s="401">
        <v>140250</v>
      </c>
      <c r="E451" s="73"/>
      <c r="F451" s="1">
        <f t="shared" si="0"/>
        <v>13314881.816000002</v>
      </c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</row>
    <row r="452" spans="1:26" ht="15.75" customHeight="1" x14ac:dyDescent="0.25">
      <c r="A452" s="124" t="s">
        <v>640</v>
      </c>
      <c r="B452" s="81" t="s">
        <v>509</v>
      </c>
      <c r="C452" s="98" t="s">
        <v>2677</v>
      </c>
      <c r="D452" s="402">
        <v>470183.34</v>
      </c>
      <c r="E452" s="73"/>
      <c r="F452" s="1">
        <f t="shared" si="0"/>
        <v>13785065.156000001</v>
      </c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</row>
    <row r="453" spans="1:26" ht="15.75" customHeight="1" x14ac:dyDescent="0.25">
      <c r="A453" s="124" t="s">
        <v>640</v>
      </c>
      <c r="B453" s="81" t="s">
        <v>509</v>
      </c>
      <c r="C453" s="98" t="s">
        <v>2678</v>
      </c>
      <c r="D453" s="401">
        <v>1738693.68</v>
      </c>
      <c r="E453" s="73"/>
      <c r="F453" s="1">
        <f t="shared" si="0"/>
        <v>15523758.836000001</v>
      </c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</row>
    <row r="454" spans="1:26" ht="15.75" customHeight="1" x14ac:dyDescent="0.25">
      <c r="A454" s="124" t="s">
        <v>640</v>
      </c>
      <c r="B454" s="81" t="s">
        <v>509</v>
      </c>
      <c r="C454" s="98" t="s">
        <v>2679</v>
      </c>
      <c r="D454" s="401">
        <v>431333.33</v>
      </c>
      <c r="E454" s="73"/>
      <c r="F454" s="1">
        <f t="shared" si="0"/>
        <v>15955092.166000001</v>
      </c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</row>
    <row r="455" spans="1:26" ht="15.75" customHeight="1" x14ac:dyDescent="0.25">
      <c r="A455" s="124" t="s">
        <v>640</v>
      </c>
      <c r="B455" s="81" t="s">
        <v>509</v>
      </c>
      <c r="C455" s="98" t="s">
        <v>2680</v>
      </c>
      <c r="D455" s="401">
        <v>50000</v>
      </c>
      <c r="E455" s="73"/>
      <c r="F455" s="1">
        <f t="shared" si="0"/>
        <v>16005092.166000001</v>
      </c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</row>
    <row r="456" spans="1:26" ht="15.75" customHeight="1" x14ac:dyDescent="0.25">
      <c r="A456" s="124" t="s">
        <v>640</v>
      </c>
      <c r="B456" s="81" t="s">
        <v>509</v>
      </c>
      <c r="C456" s="98" t="s">
        <v>2681</v>
      </c>
      <c r="D456" s="401">
        <v>330546.65999999997</v>
      </c>
      <c r="E456" s="73"/>
      <c r="F456" s="1">
        <f t="shared" si="0"/>
        <v>16335638.826000001</v>
      </c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</row>
    <row r="457" spans="1:26" ht="15.75" customHeight="1" x14ac:dyDescent="0.25">
      <c r="A457" s="124" t="s">
        <v>640</v>
      </c>
      <c r="B457" s="81" t="s">
        <v>509</v>
      </c>
      <c r="C457" s="98" t="s">
        <v>2682</v>
      </c>
      <c r="D457" s="400">
        <v>92000</v>
      </c>
      <c r="E457" s="73"/>
      <c r="F457" s="1">
        <f t="shared" si="0"/>
        <v>16427638.826000001</v>
      </c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</row>
    <row r="458" spans="1:26" ht="15.75" customHeight="1" x14ac:dyDescent="0.25">
      <c r="A458" s="125">
        <v>44868</v>
      </c>
      <c r="B458" s="81" t="s">
        <v>596</v>
      </c>
      <c r="C458" s="81" t="s">
        <v>835</v>
      </c>
      <c r="D458" s="383"/>
      <c r="E458" s="73">
        <v>2000000</v>
      </c>
      <c r="F458" s="1">
        <f t="shared" si="0"/>
        <v>14427638.826000001</v>
      </c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</row>
    <row r="459" spans="1:26" ht="15.75" customHeight="1" x14ac:dyDescent="0.25">
      <c r="A459" s="127">
        <v>44868</v>
      </c>
      <c r="B459" s="98" t="s">
        <v>593</v>
      </c>
      <c r="C459" s="81" t="s">
        <v>839</v>
      </c>
      <c r="D459" s="383"/>
      <c r="E459" s="160">
        <v>3331998.46</v>
      </c>
      <c r="F459" s="1">
        <f t="shared" si="0"/>
        <v>11095640.366</v>
      </c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</row>
    <row r="460" spans="1:26" ht="15.75" customHeight="1" x14ac:dyDescent="0.25">
      <c r="A460" s="127">
        <v>44868</v>
      </c>
      <c r="B460" s="98" t="s">
        <v>593</v>
      </c>
      <c r="C460" s="81" t="s">
        <v>840</v>
      </c>
      <c r="D460" s="383"/>
      <c r="E460" s="160">
        <v>719843.32</v>
      </c>
      <c r="F460" s="1">
        <f t="shared" si="0"/>
        <v>10375797.046</v>
      </c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</row>
    <row r="461" spans="1:26" ht="15.75" customHeight="1" x14ac:dyDescent="0.25">
      <c r="A461" s="127">
        <v>44868</v>
      </c>
      <c r="B461" s="98" t="s">
        <v>593</v>
      </c>
      <c r="C461" s="81" t="s">
        <v>841</v>
      </c>
      <c r="D461" s="383"/>
      <c r="E461" s="160">
        <v>890666.66</v>
      </c>
      <c r="F461" s="1">
        <f t="shared" si="0"/>
        <v>9485130.3859999999</v>
      </c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</row>
    <row r="462" spans="1:26" ht="15.75" customHeight="1" x14ac:dyDescent="0.25">
      <c r="A462" s="126" t="s">
        <v>843</v>
      </c>
      <c r="B462" s="98" t="s">
        <v>596</v>
      </c>
      <c r="C462" s="81" t="s">
        <v>844</v>
      </c>
      <c r="D462" s="383"/>
      <c r="E462" s="73">
        <v>1000000</v>
      </c>
      <c r="F462" s="1">
        <f t="shared" si="0"/>
        <v>8485130.3859999999</v>
      </c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</row>
    <row r="463" spans="1:26" ht="15.75" customHeight="1" x14ac:dyDescent="0.25">
      <c r="A463" s="126" t="s">
        <v>859</v>
      </c>
      <c r="B463" s="81" t="s">
        <v>510</v>
      </c>
      <c r="C463" s="98" t="s">
        <v>2683</v>
      </c>
      <c r="D463" s="401">
        <v>462083.33</v>
      </c>
      <c r="E463" s="1"/>
      <c r="F463" s="1">
        <f t="shared" si="0"/>
        <v>8947213.716</v>
      </c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</row>
    <row r="464" spans="1:26" ht="15.75" customHeight="1" x14ac:dyDescent="0.25">
      <c r="A464" s="126" t="s">
        <v>859</v>
      </c>
      <c r="B464" s="81" t="s">
        <v>510</v>
      </c>
      <c r="C464" s="98" t="s">
        <v>2684</v>
      </c>
      <c r="D464" s="401">
        <v>81875</v>
      </c>
      <c r="E464" s="1"/>
      <c r="F464" s="1">
        <f t="shared" si="0"/>
        <v>9029088.716</v>
      </c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</row>
    <row r="465" spans="1:26" ht="15.75" customHeight="1" x14ac:dyDescent="0.25">
      <c r="A465" s="126" t="s">
        <v>859</v>
      </c>
      <c r="B465" s="81" t="s">
        <v>510</v>
      </c>
      <c r="C465" s="98" t="s">
        <v>2685</v>
      </c>
      <c r="D465" s="401">
        <v>141333.32999999999</v>
      </c>
      <c r="E465" s="1"/>
      <c r="F465" s="1">
        <f t="shared" si="0"/>
        <v>9170422.0460000001</v>
      </c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</row>
    <row r="466" spans="1:26" ht="15.75" customHeight="1" x14ac:dyDescent="0.25">
      <c r="A466" s="126" t="s">
        <v>859</v>
      </c>
      <c r="B466" s="81" t="s">
        <v>510</v>
      </c>
      <c r="C466" s="98" t="s">
        <v>2686</v>
      </c>
      <c r="D466" s="401">
        <v>140250</v>
      </c>
      <c r="E466" s="1"/>
      <c r="F466" s="1">
        <f t="shared" si="0"/>
        <v>9310672.0460000001</v>
      </c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</row>
    <row r="467" spans="1:26" ht="15.75" customHeight="1" x14ac:dyDescent="0.25">
      <c r="A467" s="126" t="s">
        <v>859</v>
      </c>
      <c r="B467" s="81" t="s">
        <v>510</v>
      </c>
      <c r="C467" s="98" t="s">
        <v>2687</v>
      </c>
      <c r="D467" s="402">
        <v>475183.34</v>
      </c>
      <c r="E467" s="1"/>
      <c r="F467" s="1">
        <f t="shared" si="0"/>
        <v>9785855.3859999999</v>
      </c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</row>
    <row r="468" spans="1:26" ht="15.75" customHeight="1" x14ac:dyDescent="0.25">
      <c r="A468" s="126" t="s">
        <v>859</v>
      </c>
      <c r="B468" s="81" t="s">
        <v>510</v>
      </c>
      <c r="C468" s="98" t="s">
        <v>2688</v>
      </c>
      <c r="D468" s="400">
        <v>102000</v>
      </c>
      <c r="E468" s="1"/>
      <c r="F468" s="1">
        <f t="shared" si="0"/>
        <v>9887855.3859999999</v>
      </c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</row>
    <row r="469" spans="1:26" ht="15.75" customHeight="1" x14ac:dyDescent="0.25">
      <c r="A469" s="126" t="s">
        <v>859</v>
      </c>
      <c r="B469" s="81" t="s">
        <v>510</v>
      </c>
      <c r="C469" s="98" t="s">
        <v>2689</v>
      </c>
      <c r="D469" s="401">
        <v>1735910.34</v>
      </c>
      <c r="E469" s="1"/>
      <c r="F469" s="1">
        <f t="shared" si="0"/>
        <v>11623765.726</v>
      </c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</row>
    <row r="470" spans="1:26" ht="15.75" customHeight="1" x14ac:dyDescent="0.25">
      <c r="A470" s="126" t="s">
        <v>859</v>
      </c>
      <c r="B470" s="81" t="s">
        <v>510</v>
      </c>
      <c r="C470" s="98" t="s">
        <v>2690</v>
      </c>
      <c r="D470" s="401">
        <v>395129.99</v>
      </c>
      <c r="E470" s="1"/>
      <c r="F470" s="1">
        <f t="shared" si="0"/>
        <v>12018895.716</v>
      </c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</row>
    <row r="471" spans="1:26" ht="15.75" customHeight="1" x14ac:dyDescent="0.25">
      <c r="A471" s="126" t="s">
        <v>859</v>
      </c>
      <c r="B471" s="81" t="s">
        <v>761</v>
      </c>
      <c r="C471" s="98" t="s">
        <v>2691</v>
      </c>
      <c r="D471" s="400">
        <v>1933658.34</v>
      </c>
      <c r="E471" s="1"/>
      <c r="F471" s="1">
        <f t="shared" si="0"/>
        <v>13952554.056</v>
      </c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</row>
    <row r="472" spans="1:26" ht="15.75" customHeight="1" x14ac:dyDescent="0.25">
      <c r="A472" s="126" t="s">
        <v>891</v>
      </c>
      <c r="B472" s="81" t="s">
        <v>761</v>
      </c>
      <c r="C472" s="98" t="s">
        <v>2692</v>
      </c>
      <c r="D472" s="400">
        <v>1877758.31</v>
      </c>
      <c r="E472" s="1"/>
      <c r="F472" s="1">
        <f t="shared" si="0"/>
        <v>15830312.366</v>
      </c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</row>
    <row r="473" spans="1:26" ht="15.75" customHeight="1" x14ac:dyDescent="0.25">
      <c r="A473" s="126" t="s">
        <v>891</v>
      </c>
      <c r="B473" s="81" t="s">
        <v>511</v>
      </c>
      <c r="C473" s="98" t="s">
        <v>2693</v>
      </c>
      <c r="D473" s="400">
        <v>125000</v>
      </c>
      <c r="E473" s="1"/>
      <c r="F473" s="1">
        <f t="shared" si="0"/>
        <v>15955312.366</v>
      </c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</row>
    <row r="474" spans="1:26" ht="15.75" customHeight="1" x14ac:dyDescent="0.25">
      <c r="A474" s="126" t="s">
        <v>891</v>
      </c>
      <c r="B474" s="81" t="s">
        <v>511</v>
      </c>
      <c r="C474" s="98" t="s">
        <v>2694</v>
      </c>
      <c r="D474" s="403">
        <v>363316.66</v>
      </c>
      <c r="E474" s="1"/>
      <c r="F474" s="1">
        <f t="shared" si="0"/>
        <v>16318629.026000001</v>
      </c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</row>
    <row r="475" spans="1:26" ht="15.75" customHeight="1" x14ac:dyDescent="0.25">
      <c r="A475" s="126" t="s">
        <v>891</v>
      </c>
      <c r="B475" s="81" t="s">
        <v>511</v>
      </c>
      <c r="C475" s="98" t="s">
        <v>2695</v>
      </c>
      <c r="D475" s="401">
        <v>1726060.34</v>
      </c>
      <c r="E475" s="1"/>
      <c r="F475" s="1">
        <f t="shared" si="0"/>
        <v>18044689.366</v>
      </c>
      <c r="G475" s="157"/>
      <c r="H475" s="157"/>
      <c r="I475" s="157"/>
      <c r="J475" s="157"/>
      <c r="K475" s="157"/>
      <c r="L475" s="157"/>
      <c r="M475" s="157"/>
      <c r="N475" s="157"/>
      <c r="O475" s="157"/>
      <c r="P475" s="157"/>
      <c r="Q475" s="157"/>
      <c r="R475" s="157"/>
      <c r="S475" s="157"/>
      <c r="T475" s="157"/>
      <c r="U475" s="157"/>
      <c r="V475" s="157"/>
      <c r="W475" s="157"/>
      <c r="X475" s="157"/>
      <c r="Y475" s="157"/>
      <c r="Z475" s="157"/>
    </row>
    <row r="476" spans="1:26" ht="15.75" customHeight="1" x14ac:dyDescent="0.25">
      <c r="A476" s="126" t="s">
        <v>891</v>
      </c>
      <c r="B476" s="81" t="s">
        <v>511</v>
      </c>
      <c r="C476" s="98" t="s">
        <v>2696</v>
      </c>
      <c r="D476" s="401">
        <v>155250</v>
      </c>
      <c r="E476" s="1"/>
      <c r="F476" s="1">
        <f t="shared" si="0"/>
        <v>18199939.366</v>
      </c>
      <c r="G476" s="157"/>
      <c r="H476" s="157"/>
      <c r="I476" s="157"/>
      <c r="J476" s="157"/>
      <c r="K476" s="157"/>
      <c r="L476" s="157"/>
      <c r="M476" s="157"/>
      <c r="N476" s="157"/>
      <c r="O476" s="157"/>
      <c r="P476" s="157"/>
      <c r="Q476" s="157"/>
      <c r="R476" s="157"/>
      <c r="S476" s="157"/>
      <c r="T476" s="157"/>
      <c r="U476" s="157"/>
      <c r="V476" s="157"/>
      <c r="W476" s="157"/>
      <c r="X476" s="157"/>
      <c r="Y476" s="157"/>
      <c r="Z476" s="157"/>
    </row>
    <row r="477" spans="1:26" ht="15.75" customHeight="1" x14ac:dyDescent="0.25">
      <c r="A477" s="126" t="s">
        <v>891</v>
      </c>
      <c r="B477" s="81" t="s">
        <v>511</v>
      </c>
      <c r="C477" s="98" t="s">
        <v>2697</v>
      </c>
      <c r="D477" s="403">
        <v>156333.32999999999</v>
      </c>
      <c r="E477" s="1"/>
      <c r="F477" s="1">
        <f t="shared" si="0"/>
        <v>18356272.695999999</v>
      </c>
      <c r="G477" s="157"/>
      <c r="H477" s="157"/>
      <c r="I477" s="157"/>
      <c r="J477" s="157"/>
      <c r="K477" s="157"/>
      <c r="L477" s="157"/>
      <c r="M477" s="157"/>
      <c r="N477" s="157"/>
      <c r="O477" s="157"/>
      <c r="P477" s="157"/>
      <c r="Q477" s="157"/>
      <c r="R477" s="157"/>
      <c r="S477" s="157"/>
      <c r="T477" s="157"/>
      <c r="U477" s="157"/>
      <c r="V477" s="157"/>
      <c r="W477" s="157"/>
      <c r="X477" s="157"/>
      <c r="Y477" s="157"/>
      <c r="Z477" s="157"/>
    </row>
    <row r="478" spans="1:26" ht="15.75" customHeight="1" x14ac:dyDescent="0.25">
      <c r="A478" s="126" t="s">
        <v>891</v>
      </c>
      <c r="B478" s="81" t="s">
        <v>511</v>
      </c>
      <c r="C478" s="98" t="s">
        <v>2698</v>
      </c>
      <c r="D478" s="403">
        <v>524183.34</v>
      </c>
      <c r="E478" s="1"/>
      <c r="F478" s="1">
        <f t="shared" si="0"/>
        <v>18880456.035999998</v>
      </c>
      <c r="G478" s="157"/>
      <c r="H478" s="157"/>
      <c r="I478" s="157"/>
      <c r="J478" s="157"/>
      <c r="K478" s="157"/>
      <c r="L478" s="157"/>
      <c r="M478" s="157"/>
      <c r="N478" s="157"/>
      <c r="O478" s="157"/>
      <c r="P478" s="157"/>
      <c r="Q478" s="157"/>
      <c r="R478" s="157"/>
      <c r="S478" s="157"/>
      <c r="T478" s="157"/>
      <c r="U478" s="157"/>
      <c r="V478" s="157"/>
      <c r="W478" s="157"/>
      <c r="X478" s="157"/>
      <c r="Y478" s="157"/>
      <c r="Z478" s="157"/>
    </row>
    <row r="479" spans="1:26" ht="15.75" customHeight="1" x14ac:dyDescent="0.25">
      <c r="A479" s="126" t="s">
        <v>891</v>
      </c>
      <c r="B479" s="81" t="s">
        <v>511</v>
      </c>
      <c r="C479" s="98" t="s">
        <v>2699</v>
      </c>
      <c r="D479" s="401">
        <v>81875</v>
      </c>
      <c r="E479" s="1"/>
      <c r="F479" s="1">
        <f t="shared" si="0"/>
        <v>18962331.035999998</v>
      </c>
      <c r="G479" s="157"/>
      <c r="H479" s="157"/>
      <c r="I479" s="157"/>
      <c r="J479" s="157"/>
      <c r="K479" s="157"/>
      <c r="L479" s="157"/>
      <c r="M479" s="157"/>
      <c r="N479" s="157"/>
      <c r="O479" s="157"/>
      <c r="P479" s="157"/>
      <c r="Q479" s="157"/>
      <c r="R479" s="157"/>
      <c r="S479" s="157"/>
      <c r="T479" s="157"/>
      <c r="U479" s="157"/>
      <c r="V479" s="157"/>
      <c r="W479" s="157"/>
      <c r="X479" s="157"/>
      <c r="Y479" s="157"/>
      <c r="Z479" s="157"/>
    </row>
    <row r="480" spans="1:26" ht="15.75" customHeight="1" x14ac:dyDescent="0.25">
      <c r="A480" s="126" t="s">
        <v>891</v>
      </c>
      <c r="B480" s="81" t="s">
        <v>511</v>
      </c>
      <c r="C480" s="98" t="s">
        <v>2700</v>
      </c>
      <c r="D480" s="401">
        <v>465750</v>
      </c>
      <c r="E480" s="1"/>
      <c r="F480" s="1">
        <f t="shared" si="0"/>
        <v>19428081.035999998</v>
      </c>
      <c r="G480" s="157"/>
      <c r="H480" s="157"/>
      <c r="I480" s="157"/>
      <c r="J480" s="157"/>
      <c r="K480" s="157"/>
      <c r="L480" s="157"/>
      <c r="M480" s="157"/>
      <c r="N480" s="157"/>
      <c r="O480" s="157"/>
      <c r="P480" s="157"/>
      <c r="Q480" s="157"/>
      <c r="R480" s="157"/>
      <c r="S480" s="157"/>
      <c r="T480" s="157"/>
      <c r="U480" s="157"/>
      <c r="V480" s="157"/>
      <c r="W480" s="157"/>
      <c r="X480" s="157"/>
      <c r="Y480" s="157"/>
      <c r="Z480" s="157"/>
    </row>
    <row r="481" spans="1:26" ht="15.75" customHeight="1" x14ac:dyDescent="0.25">
      <c r="A481" s="126" t="s">
        <v>900</v>
      </c>
      <c r="B481" s="98" t="s">
        <v>596</v>
      </c>
      <c r="C481" s="98" t="s">
        <v>835</v>
      </c>
      <c r="D481" s="383"/>
      <c r="E481" s="73">
        <v>1000000</v>
      </c>
      <c r="F481" s="1">
        <f t="shared" si="0"/>
        <v>18428081.035999998</v>
      </c>
      <c r="G481" s="157"/>
      <c r="H481" s="157"/>
      <c r="I481" s="157"/>
      <c r="J481" s="157"/>
      <c r="K481" s="157"/>
      <c r="L481" s="157"/>
      <c r="M481" s="157"/>
      <c r="N481" s="157"/>
      <c r="O481" s="157"/>
      <c r="P481" s="157"/>
      <c r="Q481" s="157"/>
      <c r="R481" s="157"/>
      <c r="S481" s="157"/>
      <c r="T481" s="157"/>
      <c r="U481" s="157"/>
      <c r="V481" s="157"/>
      <c r="W481" s="157"/>
      <c r="X481" s="157"/>
      <c r="Y481" s="157"/>
      <c r="Z481" s="157"/>
    </row>
    <row r="482" spans="1:26" ht="15.75" customHeight="1" x14ac:dyDescent="0.25">
      <c r="A482" s="126" t="s">
        <v>900</v>
      </c>
      <c r="B482" s="73" t="s">
        <v>596</v>
      </c>
      <c r="C482" s="180" t="s">
        <v>901</v>
      </c>
      <c r="D482" s="383"/>
      <c r="E482" s="160">
        <v>758446.65</v>
      </c>
      <c r="F482" s="1">
        <f t="shared" si="0"/>
        <v>17669634.386</v>
      </c>
      <c r="G482" s="157"/>
      <c r="H482" s="157"/>
      <c r="I482" s="157"/>
      <c r="J482" s="157"/>
      <c r="K482" s="157"/>
      <c r="L482" s="157"/>
      <c r="M482" s="157"/>
      <c r="N482" s="157"/>
      <c r="O482" s="157"/>
      <c r="P482" s="157"/>
      <c r="Q482" s="157"/>
      <c r="R482" s="157"/>
      <c r="S482" s="157"/>
      <c r="T482" s="157"/>
      <c r="U482" s="157"/>
      <c r="V482" s="157"/>
      <c r="W482" s="157"/>
      <c r="X482" s="157"/>
      <c r="Y482" s="157"/>
      <c r="Z482" s="157"/>
    </row>
    <row r="483" spans="1:26" ht="15.75" customHeight="1" x14ac:dyDescent="0.25">
      <c r="A483" s="126" t="s">
        <v>900</v>
      </c>
      <c r="B483" s="73" t="s">
        <v>596</v>
      </c>
      <c r="C483" s="73" t="s">
        <v>902</v>
      </c>
      <c r="D483" s="383"/>
      <c r="E483" s="160">
        <v>3461970.68</v>
      </c>
      <c r="F483" s="1">
        <f t="shared" si="0"/>
        <v>14207663.706</v>
      </c>
      <c r="G483" s="157"/>
      <c r="H483" s="157"/>
      <c r="I483" s="157"/>
      <c r="J483" s="157"/>
      <c r="K483" s="157"/>
      <c r="L483" s="157"/>
      <c r="M483" s="157"/>
      <c r="N483" s="157"/>
      <c r="O483" s="157"/>
      <c r="P483" s="157"/>
      <c r="Q483" s="157"/>
      <c r="R483" s="157"/>
      <c r="S483" s="157"/>
      <c r="T483" s="157"/>
      <c r="U483" s="157"/>
      <c r="V483" s="157"/>
      <c r="W483" s="157"/>
      <c r="X483" s="157"/>
      <c r="Y483" s="157"/>
      <c r="Z483" s="157"/>
    </row>
    <row r="484" spans="1:26" ht="15.75" customHeight="1" x14ac:dyDescent="0.25">
      <c r="A484" s="124" t="s">
        <v>900</v>
      </c>
      <c r="B484" s="98" t="s">
        <v>596</v>
      </c>
      <c r="C484" s="98" t="s">
        <v>903</v>
      </c>
      <c r="D484" s="383"/>
      <c r="E484" s="160">
        <v>927833.33</v>
      </c>
      <c r="F484" s="1">
        <f t="shared" si="0"/>
        <v>13279830.376</v>
      </c>
      <c r="G484" s="157"/>
      <c r="H484" s="157"/>
      <c r="I484" s="157"/>
      <c r="J484" s="157"/>
      <c r="K484" s="157"/>
      <c r="L484" s="157"/>
      <c r="M484" s="157"/>
      <c r="N484" s="157"/>
      <c r="O484" s="157"/>
      <c r="P484" s="157"/>
      <c r="Q484" s="157"/>
      <c r="R484" s="157"/>
      <c r="S484" s="157"/>
      <c r="T484" s="157"/>
      <c r="U484" s="157"/>
      <c r="V484" s="157"/>
      <c r="W484" s="157"/>
      <c r="X484" s="157"/>
      <c r="Y484" s="157"/>
      <c r="Z484" s="157"/>
    </row>
    <row r="485" spans="1:26" ht="15.75" customHeight="1" x14ac:dyDescent="0.25">
      <c r="A485" s="124" t="s">
        <v>689</v>
      </c>
      <c r="B485" s="98" t="s">
        <v>593</v>
      </c>
      <c r="C485" s="98" t="s">
        <v>941</v>
      </c>
      <c r="D485" s="383"/>
      <c r="E485" s="160">
        <v>415750</v>
      </c>
      <c r="F485" s="1">
        <f t="shared" si="0"/>
        <v>12864080.376</v>
      </c>
      <c r="G485" s="157"/>
      <c r="H485" s="157"/>
      <c r="I485" s="157"/>
      <c r="J485" s="157"/>
      <c r="K485" s="157"/>
      <c r="L485" s="157"/>
      <c r="M485" s="157"/>
      <c r="N485" s="157"/>
      <c r="O485" s="157"/>
      <c r="P485" s="157"/>
      <c r="Q485" s="157"/>
      <c r="R485" s="157"/>
      <c r="S485" s="157"/>
      <c r="T485" s="157"/>
      <c r="U485" s="157"/>
      <c r="V485" s="157"/>
      <c r="W485" s="157"/>
      <c r="X485" s="157"/>
      <c r="Y485" s="157"/>
      <c r="Z485" s="157"/>
    </row>
    <row r="486" spans="1:26" ht="15.75" customHeight="1" x14ac:dyDescent="0.25">
      <c r="A486" s="124" t="s">
        <v>689</v>
      </c>
      <c r="B486" s="98" t="s">
        <v>593</v>
      </c>
      <c r="C486" s="98" t="s">
        <v>901</v>
      </c>
      <c r="D486" s="383"/>
      <c r="E486" s="160">
        <v>383316.66</v>
      </c>
      <c r="F486" s="1">
        <f t="shared" si="0"/>
        <v>12480763.716</v>
      </c>
      <c r="G486" s="157"/>
      <c r="H486" s="157"/>
      <c r="I486" s="157"/>
      <c r="J486" s="157"/>
      <c r="K486" s="157"/>
      <c r="L486" s="157"/>
      <c r="M486" s="157"/>
      <c r="N486" s="157"/>
      <c r="O486" s="157"/>
      <c r="P486" s="157"/>
      <c r="Q486" s="157"/>
      <c r="R486" s="157"/>
      <c r="S486" s="157"/>
      <c r="T486" s="157"/>
      <c r="U486" s="157"/>
      <c r="V486" s="157"/>
      <c r="W486" s="157"/>
      <c r="X486" s="157"/>
      <c r="Y486" s="157"/>
      <c r="Z486" s="157"/>
    </row>
    <row r="487" spans="1:26" ht="15.75" customHeight="1" x14ac:dyDescent="0.25">
      <c r="A487" s="124" t="s">
        <v>942</v>
      </c>
      <c r="B487" s="98" t="s">
        <v>593</v>
      </c>
      <c r="C487" s="98" t="s">
        <v>943</v>
      </c>
      <c r="D487" s="383"/>
      <c r="E487" s="160">
        <v>1717060.34</v>
      </c>
      <c r="F487" s="1">
        <f t="shared" si="0"/>
        <v>10763703.376</v>
      </c>
      <c r="G487" s="157"/>
      <c r="H487" s="157"/>
      <c r="I487" s="157"/>
      <c r="J487" s="157"/>
      <c r="K487" s="157"/>
      <c r="L487" s="157"/>
      <c r="M487" s="157"/>
      <c r="N487" s="157"/>
      <c r="O487" s="157"/>
      <c r="P487" s="157"/>
      <c r="Q487" s="157"/>
      <c r="R487" s="157"/>
      <c r="S487" s="157"/>
      <c r="T487" s="157"/>
      <c r="U487" s="157"/>
      <c r="V487" s="157"/>
      <c r="W487" s="157"/>
      <c r="X487" s="157"/>
      <c r="Y487" s="157"/>
      <c r="Z487" s="157"/>
    </row>
    <row r="488" spans="1:26" ht="15.75" customHeight="1" x14ac:dyDescent="0.25">
      <c r="A488" s="126" t="s">
        <v>972</v>
      </c>
      <c r="B488" s="81" t="s">
        <v>593</v>
      </c>
      <c r="C488" s="81" t="s">
        <v>975</v>
      </c>
      <c r="D488" s="383"/>
      <c r="E488" s="161">
        <v>390999.99</v>
      </c>
      <c r="F488" s="1">
        <f t="shared" si="0"/>
        <v>10372703.386</v>
      </c>
      <c r="G488" s="157"/>
      <c r="H488" s="157"/>
      <c r="I488" s="157"/>
      <c r="J488" s="157"/>
      <c r="K488" s="157"/>
      <c r="L488" s="157"/>
      <c r="M488" s="157"/>
      <c r="N488" s="157"/>
      <c r="O488" s="157"/>
      <c r="P488" s="157"/>
      <c r="Q488" s="157"/>
      <c r="R488" s="157"/>
      <c r="S488" s="157"/>
      <c r="T488" s="157"/>
      <c r="U488" s="157"/>
      <c r="V488" s="157"/>
      <c r="W488" s="157"/>
      <c r="X488" s="157"/>
      <c r="Y488" s="157"/>
      <c r="Z488" s="157"/>
    </row>
    <row r="489" spans="1:26" ht="15.75" customHeight="1" x14ac:dyDescent="0.25">
      <c r="A489" s="126" t="s">
        <v>972</v>
      </c>
      <c r="B489" s="81" t="s">
        <v>593</v>
      </c>
      <c r="C489" s="81" t="s">
        <v>976</v>
      </c>
      <c r="D489" s="383"/>
      <c r="E489" s="160">
        <v>1811877</v>
      </c>
      <c r="F489" s="1">
        <f t="shared" si="0"/>
        <v>8560826.3859999999</v>
      </c>
      <c r="G489" s="157"/>
      <c r="H489" s="157"/>
      <c r="I489" s="157"/>
      <c r="J489" s="157"/>
      <c r="K489" s="157"/>
      <c r="L489" s="157"/>
      <c r="M489" s="157"/>
      <c r="N489" s="157"/>
      <c r="O489" s="157"/>
      <c r="P489" s="157"/>
      <c r="Q489" s="157"/>
      <c r="R489" s="157"/>
      <c r="S489" s="157"/>
      <c r="T489" s="157"/>
      <c r="U489" s="157"/>
      <c r="V489" s="157"/>
      <c r="W489" s="157"/>
      <c r="X489" s="157"/>
      <c r="Y489" s="157"/>
      <c r="Z489" s="157"/>
    </row>
    <row r="490" spans="1:26" ht="15.75" customHeight="1" x14ac:dyDescent="0.25">
      <c r="A490" s="126" t="s">
        <v>972</v>
      </c>
      <c r="B490" s="81" t="s">
        <v>593</v>
      </c>
      <c r="C490" s="81" t="s">
        <v>977</v>
      </c>
      <c r="D490" s="383"/>
      <c r="E490" s="160">
        <v>415750</v>
      </c>
      <c r="F490" s="1">
        <f t="shared" si="0"/>
        <v>8145076.3859999999</v>
      </c>
      <c r="G490" s="157"/>
      <c r="H490" s="157"/>
      <c r="I490" s="157"/>
      <c r="J490" s="157"/>
      <c r="K490" s="157"/>
      <c r="L490" s="157"/>
      <c r="M490" s="157"/>
      <c r="N490" s="157"/>
      <c r="O490" s="157"/>
      <c r="P490" s="157"/>
      <c r="Q490" s="157"/>
      <c r="R490" s="157"/>
      <c r="S490" s="157"/>
      <c r="T490" s="157"/>
      <c r="U490" s="157"/>
      <c r="V490" s="157"/>
      <c r="W490" s="157"/>
      <c r="X490" s="157"/>
      <c r="Y490" s="157"/>
      <c r="Z490" s="157"/>
    </row>
    <row r="491" spans="1:26" ht="15.75" customHeight="1" x14ac:dyDescent="0.25">
      <c r="A491" s="126" t="s">
        <v>972</v>
      </c>
      <c r="B491" s="81" t="s">
        <v>593</v>
      </c>
      <c r="C491" s="81" t="s">
        <v>978</v>
      </c>
      <c r="D491" s="383"/>
      <c r="E491" s="160">
        <v>2000</v>
      </c>
      <c r="F491" s="1">
        <f t="shared" si="0"/>
        <v>8143076.3859999999</v>
      </c>
      <c r="G491" s="157"/>
      <c r="H491" s="157"/>
      <c r="I491" s="157"/>
      <c r="J491" s="157"/>
      <c r="K491" s="157"/>
      <c r="L491" s="157"/>
      <c r="M491" s="157"/>
      <c r="N491" s="157"/>
      <c r="O491" s="157"/>
      <c r="P491" s="157"/>
      <c r="Q491" s="157"/>
      <c r="R491" s="157"/>
      <c r="S491" s="157"/>
      <c r="T491" s="157"/>
      <c r="U491" s="157"/>
      <c r="V491" s="157"/>
      <c r="W491" s="157"/>
      <c r="X491" s="157"/>
      <c r="Y491" s="157"/>
      <c r="Z491" s="157"/>
    </row>
    <row r="492" spans="1:26" ht="15.75" customHeight="1" x14ac:dyDescent="0.25">
      <c r="A492" s="229">
        <v>44682</v>
      </c>
      <c r="B492" s="81" t="s">
        <v>761</v>
      </c>
      <c r="C492" s="98" t="s">
        <v>2701</v>
      </c>
      <c r="D492" s="346">
        <v>1841541.64</v>
      </c>
      <c r="E492" s="157"/>
      <c r="F492" s="1">
        <f t="shared" si="0"/>
        <v>9984618.0260000005</v>
      </c>
      <c r="G492" s="157"/>
      <c r="H492" s="157"/>
      <c r="I492" s="157"/>
      <c r="J492" s="157"/>
      <c r="K492" s="157"/>
      <c r="L492" s="157"/>
      <c r="M492" s="157"/>
      <c r="N492" s="157"/>
      <c r="O492" s="157"/>
      <c r="P492" s="157"/>
      <c r="Q492" s="157"/>
      <c r="R492" s="157"/>
      <c r="S492" s="157"/>
      <c r="T492" s="157"/>
      <c r="U492" s="157"/>
      <c r="V492" s="157"/>
      <c r="W492" s="157"/>
      <c r="X492" s="157"/>
      <c r="Y492" s="157"/>
      <c r="Z492" s="157"/>
    </row>
    <row r="493" spans="1:26" ht="15.75" customHeight="1" x14ac:dyDescent="0.25">
      <c r="A493" s="229">
        <v>44713</v>
      </c>
      <c r="B493" s="81" t="s">
        <v>761</v>
      </c>
      <c r="C493" s="98" t="s">
        <v>2702</v>
      </c>
      <c r="D493" s="346">
        <f>985000+894924.98</f>
        <v>1879924.98</v>
      </c>
      <c r="E493" s="157"/>
      <c r="F493" s="1">
        <f t="shared" si="0"/>
        <v>11864543.006000001</v>
      </c>
      <c r="G493" s="157"/>
      <c r="H493" s="157"/>
      <c r="I493" s="157"/>
      <c r="J493" s="157"/>
      <c r="K493" s="157"/>
      <c r="L493" s="157"/>
      <c r="M493" s="157"/>
      <c r="N493" s="157"/>
      <c r="O493" s="157"/>
      <c r="P493" s="157"/>
      <c r="Q493" s="157"/>
      <c r="R493" s="157"/>
      <c r="S493" s="157"/>
      <c r="T493" s="157"/>
      <c r="U493" s="157"/>
      <c r="V493" s="157"/>
      <c r="W493" s="157"/>
      <c r="X493" s="157"/>
      <c r="Y493" s="157"/>
      <c r="Z493" s="157"/>
    </row>
    <row r="494" spans="1:26" ht="15.75" customHeight="1" x14ac:dyDescent="0.25">
      <c r="A494" s="229">
        <v>44743</v>
      </c>
      <c r="B494" s="81" t="s">
        <v>761</v>
      </c>
      <c r="C494" s="98" t="s">
        <v>2703</v>
      </c>
      <c r="D494" s="346">
        <v>1974091.64</v>
      </c>
      <c r="E494" s="157"/>
      <c r="F494" s="1">
        <f t="shared" si="0"/>
        <v>13838634.646000002</v>
      </c>
      <c r="G494" s="157"/>
      <c r="H494" s="157"/>
      <c r="I494" s="157"/>
      <c r="J494" s="157"/>
      <c r="K494" s="157"/>
      <c r="L494" s="157"/>
      <c r="M494" s="157"/>
      <c r="N494" s="157"/>
      <c r="O494" s="157"/>
      <c r="P494" s="157"/>
      <c r="Q494" s="157"/>
      <c r="R494" s="157"/>
      <c r="S494" s="157"/>
      <c r="T494" s="157"/>
      <c r="U494" s="157"/>
      <c r="V494" s="157"/>
      <c r="W494" s="157"/>
      <c r="X494" s="157"/>
      <c r="Y494" s="157"/>
      <c r="Z494" s="157"/>
    </row>
    <row r="495" spans="1:26" ht="15.75" customHeight="1" x14ac:dyDescent="0.25">
      <c r="A495" s="229">
        <v>44774</v>
      </c>
      <c r="B495" s="81" t="s">
        <v>761</v>
      </c>
      <c r="C495" s="98" t="s">
        <v>2704</v>
      </c>
      <c r="D495" s="346">
        <v>1983341.64</v>
      </c>
      <c r="E495" s="157"/>
      <c r="F495" s="1">
        <f t="shared" si="0"/>
        <v>15821976.286000002</v>
      </c>
      <c r="G495" s="157"/>
      <c r="H495" s="157"/>
      <c r="I495" s="157"/>
      <c r="J495" s="157"/>
      <c r="K495" s="157"/>
      <c r="L495" s="157"/>
      <c r="M495" s="157"/>
      <c r="N495" s="157"/>
      <c r="O495" s="157"/>
      <c r="P495" s="157"/>
      <c r="Q495" s="157"/>
      <c r="R495" s="157"/>
      <c r="S495" s="157"/>
      <c r="T495" s="157"/>
      <c r="U495" s="157"/>
      <c r="V495" s="157"/>
      <c r="W495" s="157"/>
      <c r="X495" s="157"/>
      <c r="Y495" s="157"/>
      <c r="Z495" s="157"/>
    </row>
    <row r="496" spans="1:26" ht="15.75" customHeight="1" x14ac:dyDescent="0.25">
      <c r="A496" s="229">
        <v>44682</v>
      </c>
      <c r="B496" s="81" t="s">
        <v>761</v>
      </c>
      <c r="C496" s="98" t="s">
        <v>2705</v>
      </c>
      <c r="D496" s="346">
        <v>511016.67</v>
      </c>
      <c r="E496" s="1"/>
      <c r="F496" s="1">
        <f t="shared" si="0"/>
        <v>16332992.956000002</v>
      </c>
      <c r="G496" s="157"/>
      <c r="H496" s="157"/>
      <c r="I496" s="157"/>
      <c r="J496" s="157"/>
      <c r="K496" s="157"/>
      <c r="L496" s="157"/>
      <c r="M496" s="157"/>
      <c r="N496" s="157"/>
      <c r="O496" s="157"/>
      <c r="P496" s="157"/>
      <c r="Q496" s="157"/>
      <c r="R496" s="157"/>
      <c r="S496" s="157"/>
      <c r="T496" s="157"/>
      <c r="U496" s="157"/>
      <c r="V496" s="157"/>
      <c r="W496" s="157"/>
      <c r="X496" s="157"/>
      <c r="Y496" s="157"/>
      <c r="Z496" s="157"/>
    </row>
    <row r="497" spans="1:26" ht="15.75" customHeight="1" x14ac:dyDescent="0.25">
      <c r="A497" s="229">
        <v>44713</v>
      </c>
      <c r="B497" s="81" t="s">
        <v>761</v>
      </c>
      <c r="C497" s="98" t="s">
        <v>2706</v>
      </c>
      <c r="D497" s="346">
        <v>490350</v>
      </c>
      <c r="E497" s="1"/>
      <c r="F497" s="1">
        <f t="shared" si="0"/>
        <v>16823342.956</v>
      </c>
      <c r="G497" s="157"/>
      <c r="H497" s="157"/>
      <c r="I497" s="157"/>
      <c r="J497" s="157"/>
      <c r="K497" s="157"/>
      <c r="L497" s="157"/>
      <c r="M497" s="157"/>
      <c r="N497" s="157"/>
      <c r="O497" s="157"/>
      <c r="P497" s="157"/>
      <c r="Q497" s="157"/>
      <c r="R497" s="157"/>
      <c r="S497" s="157"/>
      <c r="T497" s="157"/>
      <c r="U497" s="157"/>
      <c r="V497" s="157"/>
      <c r="W497" s="157"/>
      <c r="X497" s="157"/>
      <c r="Y497" s="157"/>
      <c r="Z497" s="157"/>
    </row>
    <row r="498" spans="1:26" ht="15.75" customHeight="1" x14ac:dyDescent="0.25">
      <c r="A498" s="229">
        <v>44743</v>
      </c>
      <c r="B498" s="81" t="s">
        <v>761</v>
      </c>
      <c r="C498" s="98" t="s">
        <v>2707</v>
      </c>
      <c r="D498" s="346">
        <v>490350</v>
      </c>
      <c r="E498" s="1"/>
      <c r="F498" s="1">
        <f t="shared" si="0"/>
        <v>17313692.956</v>
      </c>
      <c r="G498" s="157"/>
      <c r="H498" s="157"/>
      <c r="I498" s="157"/>
      <c r="J498" s="157"/>
      <c r="K498" s="157"/>
      <c r="L498" s="157"/>
      <c r="M498" s="157"/>
      <c r="N498" s="157"/>
      <c r="O498" s="157"/>
      <c r="P498" s="157"/>
      <c r="Q498" s="157"/>
      <c r="R498" s="157"/>
      <c r="S498" s="157"/>
      <c r="T498" s="157"/>
      <c r="U498" s="157"/>
      <c r="V498" s="157"/>
      <c r="W498" s="157"/>
      <c r="X498" s="157"/>
      <c r="Y498" s="157"/>
      <c r="Z498" s="157"/>
    </row>
    <row r="499" spans="1:26" ht="15.75" customHeight="1" x14ac:dyDescent="0.25">
      <c r="A499" s="229">
        <v>44774</v>
      </c>
      <c r="B499" s="81" t="s">
        <v>761</v>
      </c>
      <c r="C499" s="98" t="s">
        <v>2708</v>
      </c>
      <c r="D499" s="346">
        <v>490350</v>
      </c>
      <c r="E499" s="1"/>
      <c r="F499" s="1">
        <f t="shared" si="0"/>
        <v>17804042.956</v>
      </c>
      <c r="G499" s="157"/>
      <c r="H499" s="157"/>
      <c r="I499" s="157"/>
      <c r="J499" s="157"/>
      <c r="K499" s="157"/>
      <c r="L499" s="157"/>
      <c r="M499" s="157"/>
      <c r="N499" s="157"/>
      <c r="O499" s="157"/>
      <c r="P499" s="157"/>
      <c r="Q499" s="157"/>
      <c r="R499" s="157"/>
      <c r="S499" s="157"/>
      <c r="T499" s="157"/>
      <c r="U499" s="157"/>
      <c r="V499" s="157"/>
      <c r="W499" s="157"/>
      <c r="X499" s="157"/>
      <c r="Y499" s="157"/>
      <c r="Z499" s="157"/>
    </row>
    <row r="500" spans="1:26" ht="15.75" customHeight="1" x14ac:dyDescent="0.25">
      <c r="A500" s="229">
        <v>44682</v>
      </c>
      <c r="B500" s="81" t="s">
        <v>761</v>
      </c>
      <c r="C500" s="98" t="s">
        <v>2709</v>
      </c>
      <c r="D500" s="346">
        <v>125000</v>
      </c>
      <c r="E500" s="1"/>
      <c r="F500" s="1">
        <f t="shared" si="0"/>
        <v>17929042.956</v>
      </c>
      <c r="G500" s="157"/>
      <c r="H500" s="157"/>
      <c r="I500" s="157"/>
      <c r="J500" s="157"/>
      <c r="K500" s="157"/>
      <c r="L500" s="157"/>
      <c r="M500" s="157"/>
      <c r="N500" s="157"/>
      <c r="O500" s="157"/>
      <c r="P500" s="157"/>
      <c r="Q500" s="157"/>
      <c r="R500" s="157"/>
      <c r="S500" s="157"/>
      <c r="T500" s="157"/>
      <c r="U500" s="157"/>
      <c r="V500" s="157"/>
      <c r="W500" s="157"/>
      <c r="X500" s="157"/>
      <c r="Y500" s="157"/>
      <c r="Z500" s="157"/>
    </row>
    <row r="501" spans="1:26" ht="15.75" customHeight="1" x14ac:dyDescent="0.25">
      <c r="A501" s="229">
        <v>44713</v>
      </c>
      <c r="B501" s="81" t="s">
        <v>761</v>
      </c>
      <c r="C501" s="98" t="s">
        <v>2710</v>
      </c>
      <c r="D501" s="346">
        <v>125000</v>
      </c>
      <c r="E501" s="1"/>
      <c r="F501" s="1">
        <f t="shared" si="0"/>
        <v>18054042.956</v>
      </c>
      <c r="G501" s="157"/>
      <c r="H501" s="157"/>
      <c r="I501" s="157"/>
      <c r="J501" s="157"/>
      <c r="K501" s="157"/>
      <c r="L501" s="157"/>
      <c r="M501" s="157"/>
      <c r="N501" s="157"/>
      <c r="O501" s="157"/>
      <c r="P501" s="157"/>
      <c r="Q501" s="157"/>
      <c r="R501" s="157"/>
      <c r="S501" s="157"/>
      <c r="T501" s="157"/>
      <c r="U501" s="157"/>
      <c r="V501" s="157"/>
      <c r="W501" s="157"/>
      <c r="X501" s="157"/>
      <c r="Y501" s="157"/>
      <c r="Z501" s="157"/>
    </row>
    <row r="502" spans="1:26" ht="15.75" customHeight="1" x14ac:dyDescent="0.25">
      <c r="A502" s="229">
        <v>44743</v>
      </c>
      <c r="B502" s="81" t="s">
        <v>761</v>
      </c>
      <c r="C502" s="98" t="s">
        <v>2711</v>
      </c>
      <c r="D502" s="346">
        <v>125000</v>
      </c>
      <c r="E502" s="1"/>
      <c r="F502" s="1">
        <f t="shared" si="0"/>
        <v>18179042.956</v>
      </c>
      <c r="G502" s="157"/>
      <c r="H502" s="157"/>
      <c r="I502" s="157"/>
      <c r="J502" s="157"/>
      <c r="K502" s="157"/>
      <c r="L502" s="157"/>
      <c r="M502" s="157"/>
      <c r="N502" s="157"/>
      <c r="O502" s="157"/>
      <c r="P502" s="157"/>
      <c r="Q502" s="157"/>
      <c r="R502" s="157"/>
      <c r="S502" s="157"/>
      <c r="T502" s="157"/>
      <c r="U502" s="157"/>
      <c r="V502" s="157"/>
      <c r="W502" s="157"/>
      <c r="X502" s="157"/>
      <c r="Y502" s="157"/>
      <c r="Z502" s="157"/>
    </row>
    <row r="503" spans="1:26" ht="15.75" customHeight="1" x14ac:dyDescent="0.25">
      <c r="A503" s="229">
        <v>44774</v>
      </c>
      <c r="B503" s="81" t="s">
        <v>761</v>
      </c>
      <c r="C503" s="98" t="s">
        <v>2712</v>
      </c>
      <c r="D503" s="346">
        <v>115000</v>
      </c>
      <c r="E503" s="1"/>
      <c r="F503" s="1">
        <f t="shared" si="0"/>
        <v>18294042.956</v>
      </c>
      <c r="G503" s="157"/>
      <c r="H503" s="157"/>
      <c r="I503" s="157"/>
      <c r="J503" s="157"/>
      <c r="K503" s="157"/>
      <c r="L503" s="157"/>
      <c r="M503" s="157"/>
      <c r="N503" s="157"/>
      <c r="O503" s="157"/>
      <c r="P503" s="157"/>
      <c r="Q503" s="157"/>
      <c r="R503" s="157"/>
      <c r="S503" s="157"/>
      <c r="T503" s="157"/>
      <c r="U503" s="157"/>
      <c r="V503" s="157"/>
      <c r="W503" s="157"/>
      <c r="X503" s="157"/>
      <c r="Y503" s="157"/>
      <c r="Z503" s="157"/>
    </row>
    <row r="504" spans="1:26" ht="15.75" customHeight="1" x14ac:dyDescent="0.25">
      <c r="A504" s="229">
        <v>44682</v>
      </c>
      <c r="B504" s="81" t="s">
        <v>761</v>
      </c>
      <c r="C504" s="98" t="s">
        <v>2713</v>
      </c>
      <c r="D504" s="346">
        <v>385316.66</v>
      </c>
      <c r="E504" s="1"/>
      <c r="F504" s="1">
        <f t="shared" si="0"/>
        <v>18679359.616</v>
      </c>
      <c r="G504" s="157"/>
      <c r="H504" s="157"/>
      <c r="I504" s="157"/>
      <c r="J504" s="157"/>
      <c r="K504" s="157"/>
      <c r="L504" s="157"/>
      <c r="M504" s="157"/>
      <c r="N504" s="157"/>
      <c r="O504" s="157"/>
      <c r="P504" s="157"/>
      <c r="Q504" s="157"/>
      <c r="R504" s="157"/>
      <c r="S504" s="157"/>
      <c r="T504" s="157"/>
      <c r="U504" s="157"/>
      <c r="V504" s="157"/>
      <c r="W504" s="157"/>
      <c r="X504" s="157"/>
      <c r="Y504" s="157"/>
      <c r="Z504" s="157"/>
    </row>
    <row r="505" spans="1:26" ht="15.75" customHeight="1" x14ac:dyDescent="0.25">
      <c r="A505" s="229">
        <v>44713</v>
      </c>
      <c r="B505" s="81" t="s">
        <v>761</v>
      </c>
      <c r="C505" s="98" t="s">
        <v>2714</v>
      </c>
      <c r="D505" s="346">
        <v>390999.99</v>
      </c>
      <c r="E505" s="1"/>
      <c r="F505" s="1">
        <f t="shared" si="0"/>
        <v>19070359.605999999</v>
      </c>
      <c r="G505" s="157"/>
      <c r="H505" s="157"/>
      <c r="I505" s="157"/>
      <c r="J505" s="157"/>
      <c r="K505" s="157"/>
      <c r="L505" s="157"/>
      <c r="M505" s="157"/>
      <c r="N505" s="157"/>
      <c r="O505" s="157"/>
      <c r="P505" s="157"/>
      <c r="Q505" s="157"/>
      <c r="R505" s="157"/>
      <c r="S505" s="157"/>
      <c r="T505" s="157"/>
      <c r="U505" s="157"/>
      <c r="V505" s="157"/>
      <c r="W505" s="157"/>
      <c r="X505" s="157"/>
      <c r="Y505" s="157"/>
      <c r="Z505" s="157"/>
    </row>
    <row r="506" spans="1:26" ht="15.75" customHeight="1" x14ac:dyDescent="0.25">
      <c r="A506" s="229">
        <v>44743</v>
      </c>
      <c r="B506" s="81" t="s">
        <v>761</v>
      </c>
      <c r="C506" s="98" t="s">
        <v>2715</v>
      </c>
      <c r="D506" s="346">
        <v>386749.99</v>
      </c>
      <c r="E506" s="1"/>
      <c r="F506" s="1">
        <f t="shared" si="0"/>
        <v>19457109.595999997</v>
      </c>
      <c r="G506" s="157"/>
      <c r="H506" s="157"/>
      <c r="I506" s="157"/>
      <c r="J506" s="157"/>
      <c r="K506" s="157"/>
      <c r="L506" s="157"/>
      <c r="M506" s="157"/>
      <c r="N506" s="157"/>
      <c r="O506" s="157"/>
      <c r="P506" s="157"/>
      <c r="Q506" s="157"/>
      <c r="R506" s="157"/>
      <c r="S506" s="157"/>
      <c r="T506" s="157"/>
      <c r="U506" s="157"/>
      <c r="V506" s="157"/>
      <c r="W506" s="157"/>
      <c r="X506" s="157"/>
      <c r="Y506" s="157"/>
      <c r="Z506" s="157"/>
    </row>
    <row r="507" spans="1:26" ht="15.75" customHeight="1" x14ac:dyDescent="0.25">
      <c r="A507" s="229">
        <v>44774</v>
      </c>
      <c r="B507" s="81" t="s">
        <v>761</v>
      </c>
      <c r="C507" s="98" t="s">
        <v>2716</v>
      </c>
      <c r="D507" s="346">
        <v>405083.32</v>
      </c>
      <c r="E507" s="1"/>
      <c r="F507" s="1">
        <f t="shared" si="0"/>
        <v>19862192.915999997</v>
      </c>
      <c r="G507" s="157"/>
      <c r="H507" s="157"/>
      <c r="I507" s="157"/>
      <c r="J507" s="157"/>
      <c r="K507" s="157"/>
      <c r="L507" s="157"/>
      <c r="M507" s="157"/>
      <c r="N507" s="157"/>
      <c r="O507" s="157"/>
      <c r="P507" s="157"/>
      <c r="Q507" s="157"/>
      <c r="R507" s="157"/>
      <c r="S507" s="157"/>
      <c r="T507" s="157"/>
      <c r="U507" s="157"/>
      <c r="V507" s="157"/>
      <c r="W507" s="157"/>
      <c r="X507" s="157"/>
      <c r="Y507" s="157"/>
      <c r="Z507" s="157"/>
    </row>
    <row r="508" spans="1:26" ht="15.75" customHeight="1" x14ac:dyDescent="0.25">
      <c r="A508" s="229">
        <v>44682</v>
      </c>
      <c r="B508" s="81" t="s">
        <v>761</v>
      </c>
      <c r="C508" s="98" t="s">
        <v>2717</v>
      </c>
      <c r="D508" s="346">
        <v>415750</v>
      </c>
      <c r="E508" s="1"/>
      <c r="F508" s="1">
        <f t="shared" si="0"/>
        <v>20277942.915999997</v>
      </c>
      <c r="G508" s="157"/>
      <c r="H508" s="157"/>
      <c r="I508" s="157"/>
      <c r="J508" s="157"/>
      <c r="K508" s="157"/>
      <c r="L508" s="157"/>
      <c r="M508" s="157"/>
      <c r="N508" s="157"/>
      <c r="O508" s="157"/>
      <c r="P508" s="157"/>
      <c r="Q508" s="157"/>
      <c r="R508" s="157"/>
      <c r="S508" s="157"/>
      <c r="T508" s="157"/>
      <c r="U508" s="157"/>
      <c r="V508" s="157"/>
      <c r="W508" s="157"/>
      <c r="X508" s="157"/>
      <c r="Y508" s="157"/>
      <c r="Z508" s="157"/>
    </row>
    <row r="509" spans="1:26" ht="15.75" customHeight="1" x14ac:dyDescent="0.25">
      <c r="A509" s="229">
        <v>44713</v>
      </c>
      <c r="B509" s="81" t="s">
        <v>761</v>
      </c>
      <c r="C509" s="98" t="s">
        <v>2718</v>
      </c>
      <c r="D509" s="346">
        <v>415750</v>
      </c>
      <c r="E509" s="1"/>
      <c r="F509" s="1">
        <f t="shared" si="0"/>
        <v>20693692.915999997</v>
      </c>
      <c r="G509" s="157"/>
      <c r="H509" s="157"/>
      <c r="I509" s="157"/>
      <c r="J509" s="157"/>
      <c r="K509" s="157"/>
      <c r="L509" s="157"/>
      <c r="M509" s="157"/>
      <c r="N509" s="157"/>
      <c r="O509" s="157"/>
      <c r="P509" s="157"/>
      <c r="Q509" s="157"/>
      <c r="R509" s="157"/>
      <c r="S509" s="157"/>
      <c r="T509" s="157"/>
      <c r="U509" s="157"/>
      <c r="V509" s="157"/>
      <c r="W509" s="157"/>
      <c r="X509" s="157"/>
      <c r="Y509" s="157"/>
      <c r="Z509" s="157"/>
    </row>
    <row r="510" spans="1:26" ht="15.75" customHeight="1" x14ac:dyDescent="0.25">
      <c r="A510" s="229">
        <v>44743</v>
      </c>
      <c r="B510" s="81" t="s">
        <v>761</v>
      </c>
      <c r="C510" s="98" t="s">
        <v>2719</v>
      </c>
      <c r="D510" s="346">
        <v>365750</v>
      </c>
      <c r="E510" s="1"/>
      <c r="F510" s="1">
        <f t="shared" si="0"/>
        <v>21059442.915999997</v>
      </c>
      <c r="G510" s="157"/>
      <c r="H510" s="157"/>
      <c r="I510" s="157"/>
      <c r="J510" s="157"/>
      <c r="K510" s="157"/>
      <c r="L510" s="157"/>
      <c r="M510" s="157"/>
      <c r="N510" s="157"/>
      <c r="O510" s="157"/>
      <c r="P510" s="157"/>
      <c r="Q510" s="157"/>
      <c r="R510" s="157"/>
      <c r="S510" s="157"/>
      <c r="T510" s="157"/>
      <c r="U510" s="157"/>
      <c r="V510" s="157"/>
      <c r="W510" s="157"/>
      <c r="X510" s="157"/>
      <c r="Y510" s="157"/>
      <c r="Z510" s="157"/>
    </row>
    <row r="511" spans="1:26" ht="15.75" customHeight="1" x14ac:dyDescent="0.25">
      <c r="A511" s="229">
        <v>44774</v>
      </c>
      <c r="B511" s="81" t="s">
        <v>761</v>
      </c>
      <c r="C511" s="98" t="s">
        <v>2720</v>
      </c>
      <c r="D511" s="346">
        <v>365750</v>
      </c>
      <c r="E511" s="1"/>
      <c r="F511" s="1">
        <f t="shared" si="0"/>
        <v>21425192.915999997</v>
      </c>
      <c r="G511" s="157"/>
      <c r="H511" s="157"/>
      <c r="I511" s="157"/>
      <c r="J511" s="157"/>
      <c r="K511" s="157"/>
      <c r="L511" s="157"/>
      <c r="M511" s="157"/>
      <c r="N511" s="157"/>
      <c r="O511" s="157"/>
      <c r="P511" s="157"/>
      <c r="Q511" s="157"/>
      <c r="R511" s="157"/>
      <c r="S511" s="157"/>
      <c r="T511" s="157"/>
      <c r="U511" s="157"/>
      <c r="V511" s="157"/>
      <c r="W511" s="157"/>
      <c r="X511" s="157"/>
      <c r="Y511" s="157"/>
      <c r="Z511" s="157"/>
    </row>
    <row r="512" spans="1:26" ht="15.75" customHeight="1" x14ac:dyDescent="0.25">
      <c r="A512" s="229">
        <v>44682</v>
      </c>
      <c r="B512" s="81" t="s">
        <v>761</v>
      </c>
      <c r="C512" s="98" t="s">
        <v>2721</v>
      </c>
      <c r="D512" s="346">
        <v>81875</v>
      </c>
      <c r="E512" s="1"/>
      <c r="F512" s="1">
        <f t="shared" si="0"/>
        <v>21507067.915999997</v>
      </c>
      <c r="G512" s="157"/>
      <c r="H512" s="157"/>
      <c r="I512" s="157"/>
      <c r="J512" s="157"/>
      <c r="K512" s="157"/>
      <c r="L512" s="157"/>
      <c r="M512" s="157"/>
      <c r="N512" s="157"/>
      <c r="O512" s="157"/>
      <c r="P512" s="157"/>
      <c r="Q512" s="157"/>
      <c r="R512" s="157"/>
      <c r="S512" s="157"/>
      <c r="T512" s="157"/>
      <c r="U512" s="157"/>
      <c r="V512" s="157"/>
      <c r="W512" s="157"/>
      <c r="X512" s="157"/>
      <c r="Y512" s="157"/>
      <c r="Z512" s="157"/>
    </row>
    <row r="513" spans="1:26" ht="15.75" customHeight="1" x14ac:dyDescent="0.25">
      <c r="A513" s="229">
        <v>44713</v>
      </c>
      <c r="B513" s="81" t="s">
        <v>761</v>
      </c>
      <c r="C513" s="98" t="s">
        <v>2722</v>
      </c>
      <c r="D513" s="346">
        <v>81875</v>
      </c>
      <c r="E513" s="1"/>
      <c r="F513" s="1">
        <f t="shared" si="0"/>
        <v>21588942.915999997</v>
      </c>
      <c r="G513" s="157"/>
      <c r="H513" s="157"/>
      <c r="I513" s="157"/>
      <c r="J513" s="157"/>
      <c r="K513" s="157"/>
      <c r="L513" s="157"/>
      <c r="M513" s="157"/>
      <c r="N513" s="157"/>
      <c r="O513" s="157"/>
      <c r="P513" s="157"/>
      <c r="Q513" s="157"/>
      <c r="R513" s="157"/>
      <c r="S513" s="157"/>
      <c r="T513" s="157"/>
      <c r="U513" s="157"/>
      <c r="V513" s="157"/>
      <c r="W513" s="157"/>
      <c r="X513" s="157"/>
      <c r="Y513" s="157"/>
      <c r="Z513" s="157"/>
    </row>
    <row r="514" spans="1:26" ht="15.75" customHeight="1" x14ac:dyDescent="0.25">
      <c r="A514" s="229">
        <v>44743</v>
      </c>
      <c r="B514" s="81" t="s">
        <v>761</v>
      </c>
      <c r="C514" s="98" t="s">
        <v>2723</v>
      </c>
      <c r="D514" s="346">
        <v>81875</v>
      </c>
      <c r="E514" s="1"/>
      <c r="F514" s="1">
        <f t="shared" si="0"/>
        <v>21670817.915999997</v>
      </c>
      <c r="G514" s="157"/>
      <c r="H514" s="157"/>
      <c r="I514" s="157"/>
      <c r="J514" s="157"/>
      <c r="K514" s="157"/>
      <c r="L514" s="157"/>
      <c r="M514" s="157"/>
      <c r="N514" s="157"/>
      <c r="O514" s="157"/>
      <c r="P514" s="157"/>
      <c r="Q514" s="157"/>
      <c r="R514" s="157"/>
      <c r="S514" s="157"/>
      <c r="T514" s="157"/>
      <c r="U514" s="157"/>
      <c r="V514" s="157"/>
      <c r="W514" s="157"/>
      <c r="X514" s="157"/>
      <c r="Y514" s="157"/>
      <c r="Z514" s="157"/>
    </row>
    <row r="515" spans="1:26" ht="15.75" customHeight="1" x14ac:dyDescent="0.25">
      <c r="A515" s="229">
        <v>44774</v>
      </c>
      <c r="B515" s="81" t="s">
        <v>761</v>
      </c>
      <c r="C515" s="98" t="s">
        <v>2724</v>
      </c>
      <c r="D515" s="346">
        <v>81875</v>
      </c>
      <c r="E515" s="1"/>
      <c r="F515" s="1">
        <f t="shared" si="0"/>
        <v>21752692.915999997</v>
      </c>
      <c r="G515" s="157"/>
      <c r="H515" s="157"/>
      <c r="I515" s="157"/>
      <c r="J515" s="157"/>
      <c r="K515" s="157"/>
      <c r="L515" s="157"/>
      <c r="M515" s="157"/>
      <c r="N515" s="157"/>
      <c r="O515" s="157"/>
      <c r="P515" s="157"/>
      <c r="Q515" s="157"/>
      <c r="R515" s="157"/>
      <c r="S515" s="157"/>
      <c r="T515" s="157"/>
      <c r="U515" s="157"/>
      <c r="V515" s="157"/>
      <c r="W515" s="157"/>
      <c r="X515" s="157"/>
      <c r="Y515" s="157"/>
      <c r="Z515" s="157"/>
    </row>
    <row r="516" spans="1:26" ht="15.75" customHeight="1" x14ac:dyDescent="0.25">
      <c r="A516" s="229">
        <v>44682</v>
      </c>
      <c r="B516" s="81" t="s">
        <v>761</v>
      </c>
      <c r="C516" s="98" t="s">
        <v>2725</v>
      </c>
      <c r="D516" s="346">
        <v>1717060.34</v>
      </c>
      <c r="E516" s="1"/>
      <c r="F516" s="1">
        <f t="shared" si="0"/>
        <v>23469753.255999997</v>
      </c>
      <c r="G516" s="157"/>
      <c r="H516" s="157"/>
      <c r="I516" s="157"/>
      <c r="J516" s="157"/>
      <c r="K516" s="157"/>
      <c r="L516" s="157"/>
      <c r="M516" s="157"/>
      <c r="N516" s="157"/>
      <c r="O516" s="157"/>
      <c r="P516" s="157"/>
      <c r="Q516" s="157"/>
      <c r="R516" s="157"/>
      <c r="S516" s="157"/>
      <c r="T516" s="157"/>
      <c r="U516" s="157"/>
      <c r="V516" s="157"/>
      <c r="W516" s="157"/>
      <c r="X516" s="157"/>
      <c r="Y516" s="157"/>
      <c r="Z516" s="157"/>
    </row>
    <row r="517" spans="1:26" ht="15.75" customHeight="1" x14ac:dyDescent="0.25">
      <c r="A517" s="229">
        <v>44713</v>
      </c>
      <c r="B517" s="81" t="s">
        <v>761</v>
      </c>
      <c r="C517" s="98" t="s">
        <v>2726</v>
      </c>
      <c r="D517" s="346">
        <v>1811877</v>
      </c>
      <c r="E517" s="1"/>
      <c r="F517" s="1">
        <f t="shared" si="0"/>
        <v>25281630.255999997</v>
      </c>
      <c r="G517" s="157"/>
      <c r="H517" s="157"/>
      <c r="I517" s="157"/>
      <c r="J517" s="157"/>
      <c r="K517" s="157"/>
      <c r="L517" s="157"/>
      <c r="M517" s="157"/>
      <c r="N517" s="157"/>
      <c r="O517" s="157"/>
      <c r="P517" s="157"/>
      <c r="Q517" s="157"/>
      <c r="R517" s="157"/>
      <c r="S517" s="157"/>
      <c r="T517" s="157"/>
      <c r="U517" s="157"/>
      <c r="V517" s="157"/>
      <c r="W517" s="157"/>
      <c r="X517" s="157"/>
      <c r="Y517" s="157"/>
      <c r="Z517" s="157"/>
    </row>
    <row r="518" spans="1:26" ht="15.75" customHeight="1" x14ac:dyDescent="0.25">
      <c r="A518" s="229">
        <v>44743</v>
      </c>
      <c r="B518" s="81" t="s">
        <v>761</v>
      </c>
      <c r="C518" s="98" t="s">
        <v>2727</v>
      </c>
      <c r="D518" s="346">
        <v>1831877</v>
      </c>
      <c r="E518" s="1"/>
      <c r="F518" s="1">
        <f t="shared" si="0"/>
        <v>27113507.255999997</v>
      </c>
      <c r="G518" s="157"/>
      <c r="H518" s="157"/>
      <c r="I518" s="157"/>
      <c r="J518" s="157"/>
      <c r="K518" s="157"/>
      <c r="L518" s="157"/>
      <c r="M518" s="157"/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</row>
    <row r="519" spans="1:26" ht="15.75" customHeight="1" x14ac:dyDescent="0.25">
      <c r="A519" s="229">
        <v>44774</v>
      </c>
      <c r="B519" s="81" t="s">
        <v>761</v>
      </c>
      <c r="C519" s="98" t="s">
        <v>2728</v>
      </c>
      <c r="D519" s="346">
        <v>1766260.33</v>
      </c>
      <c r="E519" s="1"/>
      <c r="F519" s="1">
        <f t="shared" si="0"/>
        <v>28879767.585999995</v>
      </c>
      <c r="G519" s="157"/>
      <c r="H519" s="157"/>
      <c r="I519" s="157"/>
      <c r="J519" s="157"/>
      <c r="K519" s="157"/>
      <c r="L519" s="157"/>
      <c r="M519" s="157"/>
      <c r="N519" s="157"/>
      <c r="O519" s="157"/>
      <c r="P519" s="157"/>
      <c r="Q519" s="157"/>
      <c r="R519" s="157"/>
      <c r="S519" s="157"/>
      <c r="T519" s="157"/>
      <c r="U519" s="157"/>
      <c r="V519" s="157"/>
      <c r="W519" s="157"/>
      <c r="X519" s="157"/>
      <c r="Y519" s="157"/>
      <c r="Z519" s="157"/>
    </row>
    <row r="520" spans="1:26" ht="15.75" customHeight="1" x14ac:dyDescent="0.25">
      <c r="A520" s="229">
        <v>44682</v>
      </c>
      <c r="B520" s="81" t="s">
        <v>761</v>
      </c>
      <c r="C520" s="98" t="s">
        <v>2729</v>
      </c>
      <c r="D520" s="346">
        <v>204750</v>
      </c>
      <c r="E520" s="1"/>
      <c r="F520" s="1">
        <f t="shared" si="0"/>
        <v>29084517.585999995</v>
      </c>
      <c r="G520" s="157"/>
      <c r="H520" s="157"/>
      <c r="I520" s="157"/>
      <c r="J520" s="157"/>
      <c r="K520" s="157"/>
      <c r="L520" s="157"/>
      <c r="M520" s="157"/>
      <c r="N520" s="157"/>
      <c r="O520" s="157"/>
      <c r="P520" s="157"/>
      <c r="Q520" s="157"/>
      <c r="R520" s="157"/>
      <c r="S520" s="157"/>
      <c r="T520" s="157"/>
      <c r="U520" s="157"/>
      <c r="V520" s="157"/>
      <c r="W520" s="157"/>
      <c r="X520" s="157"/>
      <c r="Y520" s="157"/>
      <c r="Z520" s="157"/>
    </row>
    <row r="521" spans="1:26" ht="15.75" customHeight="1" x14ac:dyDescent="0.25">
      <c r="A521" s="229">
        <v>44713</v>
      </c>
      <c r="B521" s="81" t="s">
        <v>761</v>
      </c>
      <c r="C521" s="98" t="s">
        <v>2730</v>
      </c>
      <c r="D521" s="346">
        <v>179750</v>
      </c>
      <c r="E521" s="1"/>
      <c r="F521" s="1">
        <f t="shared" si="0"/>
        <v>29264267.585999995</v>
      </c>
      <c r="G521" s="157"/>
      <c r="H521" s="157"/>
      <c r="I521" s="157"/>
      <c r="J521" s="157"/>
      <c r="K521" s="157"/>
      <c r="L521" s="157"/>
      <c r="M521" s="157"/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</row>
    <row r="522" spans="1:26" ht="15.75" customHeight="1" x14ac:dyDescent="0.25">
      <c r="A522" s="229">
        <v>44743</v>
      </c>
      <c r="B522" s="81" t="s">
        <v>761</v>
      </c>
      <c r="C522" s="98" t="s">
        <v>2731</v>
      </c>
      <c r="D522" s="346">
        <v>167833.33</v>
      </c>
      <c r="E522" s="1"/>
      <c r="F522" s="1">
        <f t="shared" si="0"/>
        <v>29432100.915999994</v>
      </c>
      <c r="G522" s="157"/>
      <c r="H522" s="157"/>
      <c r="I522" s="157"/>
      <c r="J522" s="157"/>
      <c r="K522" s="157"/>
      <c r="L522" s="157"/>
      <c r="M522" s="157"/>
      <c r="N522" s="157"/>
      <c r="O522" s="157"/>
      <c r="P522" s="157"/>
      <c r="Q522" s="157"/>
      <c r="R522" s="157"/>
      <c r="S522" s="157"/>
      <c r="T522" s="157"/>
      <c r="U522" s="157"/>
      <c r="V522" s="157"/>
      <c r="W522" s="157"/>
      <c r="X522" s="157"/>
      <c r="Y522" s="157"/>
      <c r="Z522" s="157"/>
    </row>
    <row r="523" spans="1:26" ht="15.75" customHeight="1" x14ac:dyDescent="0.25">
      <c r="A523" s="229">
        <v>44774</v>
      </c>
      <c r="B523" s="81" t="s">
        <v>761</v>
      </c>
      <c r="C523" s="98" t="s">
        <v>2732</v>
      </c>
      <c r="D523" s="346">
        <v>181166.66</v>
      </c>
      <c r="E523" s="1"/>
      <c r="F523" s="1">
        <f t="shared" si="0"/>
        <v>29613267.575999994</v>
      </c>
      <c r="G523" s="157"/>
      <c r="H523" s="157"/>
      <c r="I523" s="157"/>
      <c r="J523" s="157"/>
      <c r="K523" s="157"/>
      <c r="L523" s="157"/>
      <c r="M523" s="157"/>
      <c r="N523" s="157"/>
      <c r="O523" s="157"/>
      <c r="P523" s="157"/>
      <c r="Q523" s="157"/>
      <c r="R523" s="157"/>
      <c r="S523" s="157"/>
      <c r="T523" s="157"/>
      <c r="U523" s="157"/>
      <c r="V523" s="157"/>
      <c r="W523" s="157"/>
      <c r="X523" s="157"/>
      <c r="Y523" s="157"/>
      <c r="Z523" s="157"/>
    </row>
    <row r="524" spans="1:26" ht="15.75" customHeight="1" x14ac:dyDescent="0.25">
      <c r="A524" s="229">
        <v>44682</v>
      </c>
      <c r="B524" s="81" t="s">
        <v>761</v>
      </c>
      <c r="C524" s="98" t="s">
        <v>2733</v>
      </c>
      <c r="D524" s="346">
        <v>156333.32999999999</v>
      </c>
      <c r="E524" s="1"/>
      <c r="F524" s="1">
        <f t="shared" si="0"/>
        <v>29769600.905999992</v>
      </c>
      <c r="G524" s="157"/>
      <c r="H524" s="157"/>
      <c r="I524" s="157"/>
      <c r="J524" s="157"/>
      <c r="K524" s="157"/>
      <c r="L524" s="157"/>
      <c r="M524" s="157"/>
      <c r="N524" s="157"/>
      <c r="O524" s="157"/>
      <c r="P524" s="157"/>
      <c r="Q524" s="157"/>
      <c r="R524" s="157"/>
      <c r="S524" s="157"/>
      <c r="T524" s="157"/>
      <c r="U524" s="157"/>
      <c r="V524" s="157"/>
      <c r="W524" s="157"/>
      <c r="X524" s="157"/>
      <c r="Y524" s="157"/>
      <c r="Z524" s="157"/>
    </row>
    <row r="525" spans="1:26" ht="15.75" customHeight="1" x14ac:dyDescent="0.25">
      <c r="A525" s="229">
        <v>44713</v>
      </c>
      <c r="B525" s="81" t="s">
        <v>761</v>
      </c>
      <c r="C525" s="98" t="s">
        <v>2734</v>
      </c>
      <c r="D525" s="346">
        <v>172833.33</v>
      </c>
      <c r="E525" s="1"/>
      <c r="F525" s="1">
        <f t="shared" si="0"/>
        <v>29942434.23599999</v>
      </c>
      <c r="G525" s="157"/>
      <c r="H525" s="157"/>
      <c r="I525" s="157"/>
      <c r="J525" s="157"/>
      <c r="K525" s="157"/>
      <c r="L525" s="157"/>
      <c r="M525" s="157"/>
      <c r="N525" s="157"/>
      <c r="O525" s="157"/>
      <c r="P525" s="157"/>
      <c r="Q525" s="157"/>
      <c r="R525" s="157"/>
      <c r="S525" s="157"/>
      <c r="T525" s="157"/>
      <c r="U525" s="157"/>
      <c r="V525" s="157"/>
      <c r="W525" s="157"/>
      <c r="X525" s="157"/>
      <c r="Y525" s="157"/>
      <c r="Z525" s="157"/>
    </row>
    <row r="526" spans="1:26" ht="15.75" customHeight="1" x14ac:dyDescent="0.25">
      <c r="A526" s="229">
        <v>44743</v>
      </c>
      <c r="B526" s="81" t="s">
        <v>761</v>
      </c>
      <c r="C526" s="98" t="s">
        <v>2735</v>
      </c>
      <c r="D526" s="346">
        <v>178333.33</v>
      </c>
      <c r="E526" s="1"/>
      <c r="F526" s="1">
        <f t="shared" si="0"/>
        <v>30120767.565999988</v>
      </c>
      <c r="G526" s="157"/>
      <c r="H526" s="157"/>
      <c r="I526" s="157"/>
      <c r="J526" s="157"/>
      <c r="K526" s="157"/>
      <c r="L526" s="157"/>
      <c r="M526" s="157"/>
      <c r="N526" s="157"/>
      <c r="O526" s="157"/>
      <c r="P526" s="157"/>
      <c r="Q526" s="157"/>
      <c r="R526" s="157"/>
      <c r="S526" s="157"/>
      <c r="T526" s="157"/>
      <c r="U526" s="157"/>
      <c r="V526" s="157"/>
      <c r="W526" s="157"/>
      <c r="X526" s="157"/>
      <c r="Y526" s="157"/>
      <c r="Z526" s="157"/>
    </row>
    <row r="527" spans="1:26" ht="15.75" customHeight="1" x14ac:dyDescent="0.25">
      <c r="A527" s="229">
        <v>44774</v>
      </c>
      <c r="B527" s="81" t="s">
        <v>761</v>
      </c>
      <c r="C527" s="98" t="s">
        <v>2736</v>
      </c>
      <c r="D527" s="346">
        <v>178000</v>
      </c>
      <c r="E527" s="1"/>
      <c r="F527" s="1">
        <f t="shared" si="0"/>
        <v>30298767.565999988</v>
      </c>
      <c r="G527" s="157"/>
      <c r="H527" s="157"/>
      <c r="I527" s="157"/>
      <c r="J527" s="157"/>
      <c r="K527" s="157"/>
      <c r="L527" s="157"/>
      <c r="M527" s="157"/>
      <c r="N527" s="157"/>
      <c r="O527" s="157"/>
      <c r="P527" s="157"/>
      <c r="Q527" s="157"/>
      <c r="R527" s="157"/>
      <c r="S527" s="157"/>
      <c r="T527" s="157"/>
      <c r="U527" s="157"/>
      <c r="V527" s="157"/>
      <c r="W527" s="157"/>
      <c r="X527" s="157"/>
      <c r="Y527" s="157"/>
      <c r="Z527" s="157"/>
    </row>
    <row r="528" spans="1:26" ht="15.75" customHeight="1" x14ac:dyDescent="0.25">
      <c r="A528" s="124" t="s">
        <v>709</v>
      </c>
      <c r="B528" s="98" t="s">
        <v>593</v>
      </c>
      <c r="C528" s="81" t="s">
        <v>996</v>
      </c>
      <c r="D528" s="383"/>
      <c r="E528" s="160">
        <v>1831877</v>
      </c>
      <c r="F528" s="1">
        <f t="shared" si="0"/>
        <v>28466890.565999988</v>
      </c>
      <c r="G528" s="157"/>
      <c r="H528" s="157"/>
      <c r="I528" s="157"/>
      <c r="J528" s="157"/>
      <c r="K528" s="157"/>
      <c r="L528" s="157"/>
      <c r="M528" s="157"/>
      <c r="N528" s="157"/>
      <c r="O528" s="157"/>
      <c r="P528" s="157"/>
      <c r="Q528" s="157"/>
      <c r="R528" s="157"/>
      <c r="S528" s="157"/>
      <c r="T528" s="157"/>
      <c r="U528" s="157"/>
      <c r="V528" s="157"/>
      <c r="W528" s="157"/>
      <c r="X528" s="157"/>
      <c r="Y528" s="157"/>
      <c r="Z528" s="157"/>
    </row>
    <row r="529" spans="1:26" ht="15.75" customHeight="1" x14ac:dyDescent="0.25">
      <c r="A529" s="124" t="s">
        <v>709</v>
      </c>
      <c r="B529" s="98" t="s">
        <v>593</v>
      </c>
      <c r="C529" s="98" t="s">
        <v>997</v>
      </c>
      <c r="D529" s="383"/>
      <c r="E529" s="160">
        <v>386749.99</v>
      </c>
      <c r="F529" s="1">
        <f t="shared" si="0"/>
        <v>28080140.57599999</v>
      </c>
      <c r="G529" s="157"/>
      <c r="H529" s="157"/>
      <c r="I529" s="157"/>
      <c r="J529" s="157"/>
      <c r="K529" s="157"/>
      <c r="L529" s="157"/>
      <c r="M529" s="157"/>
      <c r="N529" s="157"/>
      <c r="O529" s="157"/>
      <c r="P529" s="157"/>
      <c r="Q529" s="157"/>
      <c r="R529" s="157"/>
      <c r="S529" s="157"/>
      <c r="T529" s="157"/>
      <c r="U529" s="157"/>
      <c r="V529" s="157"/>
      <c r="W529" s="157"/>
      <c r="X529" s="157"/>
      <c r="Y529" s="157"/>
      <c r="Z529" s="157"/>
    </row>
    <row r="530" spans="1:26" ht="15.75" customHeight="1" x14ac:dyDescent="0.25">
      <c r="A530" s="125">
        <v>44721</v>
      </c>
      <c r="B530" s="98" t="s">
        <v>596</v>
      </c>
      <c r="C530" s="98" t="s">
        <v>1013</v>
      </c>
      <c r="D530" s="383"/>
      <c r="E530" s="73">
        <v>1000000</v>
      </c>
      <c r="F530" s="1">
        <f t="shared" si="0"/>
        <v>27080140.57599999</v>
      </c>
      <c r="G530" s="157"/>
      <c r="H530" s="157"/>
      <c r="I530" s="157"/>
      <c r="J530" s="157"/>
      <c r="K530" s="157"/>
      <c r="L530" s="157"/>
      <c r="M530" s="157"/>
      <c r="N530" s="157"/>
      <c r="O530" s="157"/>
      <c r="P530" s="157"/>
      <c r="Q530" s="157"/>
      <c r="R530" s="157"/>
      <c r="S530" s="157"/>
      <c r="T530" s="157"/>
      <c r="U530" s="157"/>
      <c r="V530" s="157"/>
      <c r="W530" s="157"/>
      <c r="X530" s="157"/>
      <c r="Y530" s="157"/>
      <c r="Z530" s="157"/>
    </row>
    <row r="531" spans="1:26" ht="15.75" customHeight="1" x14ac:dyDescent="0.25">
      <c r="A531" s="124" t="s">
        <v>1017</v>
      </c>
      <c r="B531" s="98" t="s">
        <v>596</v>
      </c>
      <c r="C531" s="98" t="s">
        <v>1013</v>
      </c>
      <c r="D531" s="383"/>
      <c r="E531" s="73">
        <v>1500000</v>
      </c>
      <c r="F531" s="1">
        <f t="shared" si="0"/>
        <v>25580140.57599999</v>
      </c>
      <c r="G531" s="157"/>
      <c r="H531" s="157"/>
      <c r="I531" s="157"/>
      <c r="J531" s="157"/>
      <c r="K531" s="157"/>
      <c r="L531" s="157"/>
      <c r="M531" s="157"/>
      <c r="N531" s="157"/>
      <c r="O531" s="157"/>
      <c r="P531" s="157"/>
      <c r="Q531" s="157"/>
      <c r="R531" s="157"/>
      <c r="S531" s="157"/>
      <c r="T531" s="157"/>
      <c r="U531" s="157"/>
      <c r="V531" s="157"/>
      <c r="W531" s="157"/>
      <c r="X531" s="157"/>
      <c r="Y531" s="157"/>
      <c r="Z531" s="157"/>
    </row>
    <row r="532" spans="1:26" ht="15.75" customHeight="1" x14ac:dyDescent="0.25">
      <c r="A532" s="124" t="s">
        <v>1030</v>
      </c>
      <c r="B532" s="98" t="s">
        <v>593</v>
      </c>
      <c r="C532" s="98" t="s">
        <v>1032</v>
      </c>
      <c r="D532" s="383"/>
      <c r="E532" s="160">
        <v>405083.32</v>
      </c>
      <c r="F532" s="1">
        <f t="shared" si="0"/>
        <v>25175057.25599999</v>
      </c>
      <c r="G532" s="157"/>
      <c r="H532" s="157"/>
      <c r="I532" s="157"/>
      <c r="J532" s="157"/>
      <c r="K532" s="157"/>
      <c r="L532" s="157"/>
      <c r="M532" s="157"/>
      <c r="N532" s="157"/>
      <c r="O532" s="157"/>
      <c r="P532" s="157"/>
      <c r="Q532" s="157"/>
      <c r="R532" s="157"/>
      <c r="S532" s="157"/>
      <c r="T532" s="157"/>
      <c r="U532" s="157"/>
      <c r="V532" s="157"/>
      <c r="W532" s="157"/>
      <c r="X532" s="157"/>
      <c r="Y532" s="157"/>
      <c r="Z532" s="157"/>
    </row>
    <row r="533" spans="1:26" ht="15.75" customHeight="1" x14ac:dyDescent="0.25">
      <c r="A533" s="124" t="s">
        <v>1030</v>
      </c>
      <c r="B533" s="98" t="s">
        <v>593</v>
      </c>
      <c r="C533" s="98" t="s">
        <v>1033</v>
      </c>
      <c r="D533" s="383"/>
      <c r="E533" s="160">
        <v>731500</v>
      </c>
      <c r="F533" s="1">
        <f t="shared" si="0"/>
        <v>24443557.25599999</v>
      </c>
      <c r="G533" s="157"/>
      <c r="H533" s="157"/>
      <c r="I533" s="157"/>
      <c r="J533" s="157"/>
      <c r="K533" s="157"/>
      <c r="L533" s="157"/>
      <c r="M533" s="157"/>
      <c r="N533" s="157"/>
      <c r="O533" s="157"/>
      <c r="P533" s="157"/>
      <c r="Q533" s="157"/>
      <c r="R533" s="157"/>
      <c r="S533" s="157"/>
      <c r="T533" s="157"/>
      <c r="U533" s="157"/>
      <c r="V533" s="157"/>
      <c r="W533" s="157"/>
      <c r="X533" s="157"/>
      <c r="Y533" s="157"/>
      <c r="Z533" s="157"/>
    </row>
    <row r="534" spans="1:26" ht="15.75" customHeight="1" x14ac:dyDescent="0.25">
      <c r="A534" s="124" t="s">
        <v>1030</v>
      </c>
      <c r="B534" s="98" t="s">
        <v>593</v>
      </c>
      <c r="C534" s="98" t="s">
        <v>1034</v>
      </c>
      <c r="D534" s="383"/>
      <c r="E534" s="160">
        <v>1766260.33</v>
      </c>
      <c r="F534" s="1">
        <f t="shared" si="0"/>
        <v>22677296.925999992</v>
      </c>
      <c r="G534" s="157"/>
      <c r="H534" s="157"/>
      <c r="I534" s="157"/>
      <c r="J534" s="157"/>
      <c r="K534" s="157"/>
      <c r="L534" s="157"/>
      <c r="M534" s="157"/>
      <c r="N534" s="157"/>
      <c r="O534" s="157"/>
      <c r="P534" s="157"/>
      <c r="Q534" s="157"/>
      <c r="R534" s="157"/>
      <c r="S534" s="157"/>
      <c r="T534" s="157"/>
      <c r="U534" s="157"/>
      <c r="V534" s="157"/>
      <c r="W534" s="157"/>
      <c r="X534" s="157"/>
      <c r="Y534" s="157"/>
      <c r="Z534" s="157"/>
    </row>
    <row r="535" spans="1:26" ht="15.75" customHeight="1" x14ac:dyDescent="0.25">
      <c r="A535" s="136">
        <v>44905</v>
      </c>
      <c r="B535" s="98" t="s">
        <v>593</v>
      </c>
      <c r="C535" s="98" t="s">
        <v>1040</v>
      </c>
      <c r="D535" s="383"/>
      <c r="E535" s="160">
        <v>1789177.04</v>
      </c>
      <c r="F535" s="1">
        <f t="shared" si="0"/>
        <v>20888119.885999992</v>
      </c>
      <c r="G535" s="157"/>
      <c r="H535" s="157"/>
      <c r="I535" s="157"/>
      <c r="J535" s="157"/>
      <c r="K535" s="157"/>
      <c r="L535" s="157"/>
      <c r="M535" s="157"/>
      <c r="N535" s="157"/>
      <c r="O535" s="157"/>
      <c r="P535" s="157"/>
      <c r="Q535" s="157"/>
      <c r="R535" s="157"/>
      <c r="S535" s="157"/>
      <c r="T535" s="157"/>
      <c r="U535" s="157"/>
      <c r="V535" s="157"/>
      <c r="W535" s="157"/>
      <c r="X535" s="157"/>
      <c r="Y535" s="157"/>
      <c r="Z535" s="157"/>
    </row>
    <row r="536" spans="1:26" ht="15.75" customHeight="1" x14ac:dyDescent="0.25">
      <c r="A536" s="136">
        <v>44905</v>
      </c>
      <c r="B536" s="98" t="s">
        <v>593</v>
      </c>
      <c r="C536" s="98" t="s">
        <v>1041</v>
      </c>
      <c r="D536" s="383"/>
      <c r="E536" s="160">
        <v>406666.66</v>
      </c>
      <c r="F536" s="1">
        <f t="shared" si="0"/>
        <v>20481453.225999992</v>
      </c>
      <c r="G536" s="157"/>
      <c r="H536" s="157"/>
      <c r="I536" s="157"/>
      <c r="J536" s="157"/>
      <c r="K536" s="157"/>
      <c r="L536" s="157"/>
      <c r="M536" s="157"/>
      <c r="N536" s="157"/>
      <c r="O536" s="157"/>
      <c r="P536" s="157"/>
      <c r="Q536" s="157"/>
      <c r="R536" s="157"/>
      <c r="S536" s="157"/>
      <c r="T536" s="157"/>
      <c r="U536" s="157"/>
      <c r="V536" s="157"/>
      <c r="W536" s="157"/>
      <c r="X536" s="157"/>
      <c r="Y536" s="157"/>
      <c r="Z536" s="157"/>
    </row>
    <row r="537" spans="1:26" ht="15.75" customHeight="1" x14ac:dyDescent="0.25">
      <c r="A537" s="136">
        <v>44905</v>
      </c>
      <c r="B537" s="98" t="s">
        <v>593</v>
      </c>
      <c r="C537" s="98" t="s">
        <v>1042</v>
      </c>
      <c r="D537" s="383"/>
      <c r="E537" s="160">
        <v>417099.99</v>
      </c>
      <c r="F537" s="1">
        <f t="shared" si="0"/>
        <v>20064353.235999994</v>
      </c>
      <c r="G537" s="157"/>
      <c r="H537" s="157"/>
      <c r="I537" s="157"/>
      <c r="J537" s="157"/>
      <c r="K537" s="157"/>
      <c r="L537" s="157"/>
      <c r="M537" s="157"/>
      <c r="N537" s="157"/>
      <c r="O537" s="157"/>
      <c r="P537" s="157"/>
      <c r="Q537" s="157"/>
      <c r="R537" s="157"/>
      <c r="S537" s="157"/>
      <c r="T537" s="157"/>
      <c r="U537" s="157"/>
      <c r="V537" s="157"/>
      <c r="W537" s="157"/>
      <c r="X537" s="157"/>
      <c r="Y537" s="157"/>
      <c r="Z537" s="157"/>
    </row>
    <row r="538" spans="1:26" ht="15.75" customHeight="1" x14ac:dyDescent="0.25">
      <c r="A538" s="124" t="s">
        <v>1049</v>
      </c>
      <c r="B538" s="111"/>
      <c r="C538" s="98" t="s">
        <v>1050</v>
      </c>
      <c r="D538" s="383"/>
      <c r="E538" s="160">
        <v>400000</v>
      </c>
      <c r="F538" s="1">
        <f t="shared" si="0"/>
        <v>19664353.235999994</v>
      </c>
      <c r="G538" s="157"/>
      <c r="H538" s="157"/>
      <c r="I538" s="157"/>
      <c r="J538" s="157"/>
      <c r="K538" s="157"/>
      <c r="L538" s="157"/>
      <c r="M538" s="157"/>
      <c r="N538" s="157"/>
      <c r="O538" s="157"/>
      <c r="P538" s="157"/>
      <c r="Q538" s="157"/>
      <c r="R538" s="157"/>
      <c r="S538" s="157"/>
      <c r="T538" s="157"/>
      <c r="U538" s="157"/>
      <c r="V538" s="157"/>
      <c r="W538" s="157"/>
      <c r="X538" s="157"/>
      <c r="Y538" s="157"/>
      <c r="Z538" s="157"/>
    </row>
    <row r="539" spans="1:26" ht="15.75" customHeight="1" x14ac:dyDescent="0.25">
      <c r="A539" s="124" t="s">
        <v>734</v>
      </c>
      <c r="B539" s="98" t="s">
        <v>593</v>
      </c>
      <c r="C539" s="98" t="s">
        <v>1052</v>
      </c>
      <c r="D539" s="383"/>
      <c r="E539" s="160">
        <v>1500000</v>
      </c>
      <c r="F539" s="1">
        <f t="shared" si="0"/>
        <v>18164353.235999994</v>
      </c>
      <c r="G539" s="157"/>
      <c r="H539" s="157"/>
      <c r="I539" s="157"/>
      <c r="J539" s="157"/>
      <c r="K539" s="157"/>
      <c r="L539" s="157"/>
      <c r="M539" s="157"/>
      <c r="N539" s="157"/>
      <c r="O539" s="157"/>
      <c r="P539" s="157"/>
      <c r="Q539" s="157"/>
      <c r="R539" s="157"/>
      <c r="S539" s="157"/>
      <c r="T539" s="157"/>
      <c r="U539" s="157"/>
      <c r="V539" s="157"/>
      <c r="W539" s="157"/>
      <c r="X539" s="157"/>
      <c r="Y539" s="157"/>
      <c r="Z539" s="157"/>
    </row>
    <row r="540" spans="1:26" ht="15.75" customHeight="1" x14ac:dyDescent="0.25">
      <c r="A540" s="124" t="s">
        <v>734</v>
      </c>
      <c r="B540" s="98" t="s">
        <v>593</v>
      </c>
      <c r="C540" s="98" t="s">
        <v>1053</v>
      </c>
      <c r="D540" s="383"/>
      <c r="E540" s="160">
        <v>500000</v>
      </c>
      <c r="F540" s="1">
        <f t="shared" si="0"/>
        <v>17664353.235999994</v>
      </c>
      <c r="G540" s="157"/>
      <c r="H540" s="157"/>
      <c r="I540" s="157"/>
      <c r="J540" s="157"/>
      <c r="K540" s="157"/>
      <c r="L540" s="157"/>
      <c r="M540" s="157"/>
      <c r="N540" s="157"/>
      <c r="O540" s="157"/>
      <c r="P540" s="157"/>
      <c r="Q540" s="157"/>
      <c r="R540" s="157"/>
      <c r="S540" s="157"/>
      <c r="T540" s="157"/>
      <c r="U540" s="157"/>
      <c r="V540" s="157"/>
      <c r="W540" s="157"/>
      <c r="X540" s="157"/>
      <c r="Y540" s="157"/>
      <c r="Z540" s="157"/>
    </row>
    <row r="541" spans="1:26" ht="15.75" customHeight="1" x14ac:dyDescent="0.25">
      <c r="A541" s="124" t="s">
        <v>734</v>
      </c>
      <c r="B541" s="98" t="s">
        <v>593</v>
      </c>
      <c r="C541" s="98" t="s">
        <v>1054</v>
      </c>
      <c r="D541" s="383"/>
      <c r="E541" s="160">
        <v>500000</v>
      </c>
      <c r="F541" s="1">
        <f t="shared" si="0"/>
        <v>17164353.235999994</v>
      </c>
      <c r="G541" s="157"/>
      <c r="H541" s="157"/>
      <c r="I541" s="157"/>
      <c r="J541" s="157"/>
      <c r="K541" s="157"/>
      <c r="L541" s="157"/>
      <c r="M541" s="157"/>
      <c r="N541" s="157"/>
      <c r="O541" s="157"/>
      <c r="P541" s="157"/>
      <c r="Q541" s="157"/>
      <c r="R541" s="157"/>
      <c r="S541" s="157"/>
      <c r="T541" s="157"/>
      <c r="U541" s="157"/>
      <c r="V541" s="157"/>
      <c r="W541" s="157"/>
      <c r="X541" s="157"/>
      <c r="Y541" s="157"/>
      <c r="Z541" s="157"/>
    </row>
    <row r="542" spans="1:26" ht="15.75" customHeight="1" x14ac:dyDescent="0.25">
      <c r="A542" s="136">
        <v>44753</v>
      </c>
      <c r="B542" s="98" t="s">
        <v>593</v>
      </c>
      <c r="C542" s="98" t="s">
        <v>1070</v>
      </c>
      <c r="D542" s="383"/>
      <c r="E542" s="160">
        <v>1859027</v>
      </c>
      <c r="F542" s="1">
        <f t="shared" si="0"/>
        <v>15305326.235999994</v>
      </c>
      <c r="G542" s="157"/>
      <c r="H542" s="157"/>
      <c r="I542" s="157"/>
      <c r="J542" s="157"/>
      <c r="K542" s="157"/>
      <c r="L542" s="157"/>
      <c r="M542" s="157"/>
      <c r="N542" s="157"/>
      <c r="O542" s="157"/>
      <c r="P542" s="157"/>
      <c r="Q542" s="157"/>
      <c r="R542" s="157"/>
      <c r="S542" s="157"/>
      <c r="T542" s="157"/>
      <c r="U542" s="157"/>
      <c r="V542" s="157"/>
      <c r="W542" s="157"/>
      <c r="X542" s="157"/>
      <c r="Y542" s="157"/>
      <c r="Z542" s="157"/>
    </row>
    <row r="543" spans="1:26" ht="15.75" customHeight="1" x14ac:dyDescent="0.25">
      <c r="A543" s="136">
        <v>44753</v>
      </c>
      <c r="B543" s="98" t="s">
        <v>593</v>
      </c>
      <c r="C543" s="98" t="s">
        <v>1071</v>
      </c>
      <c r="D543" s="383"/>
      <c r="E543" s="160">
        <v>440850</v>
      </c>
      <c r="F543" s="1">
        <f t="shared" si="0"/>
        <v>14864476.235999994</v>
      </c>
      <c r="G543" s="157"/>
      <c r="H543" s="157"/>
      <c r="I543" s="157"/>
      <c r="J543" s="157"/>
      <c r="K543" s="157"/>
      <c r="L543" s="157"/>
      <c r="M543" s="157"/>
      <c r="N543" s="157"/>
      <c r="O543" s="157"/>
      <c r="P543" s="157"/>
      <c r="Q543" s="157"/>
      <c r="R543" s="157"/>
      <c r="S543" s="157"/>
      <c r="T543" s="157"/>
      <c r="U543" s="157"/>
      <c r="V543" s="157"/>
      <c r="W543" s="157"/>
      <c r="X543" s="157"/>
      <c r="Y543" s="157"/>
      <c r="Z543" s="157"/>
    </row>
    <row r="544" spans="1:26" ht="15.75" customHeight="1" x14ac:dyDescent="0.25">
      <c r="A544" s="136">
        <v>44753</v>
      </c>
      <c r="B544" s="111"/>
      <c r="C544" s="98" t="s">
        <v>1072</v>
      </c>
      <c r="D544" s="383"/>
      <c r="E544" s="160">
        <v>406749.99</v>
      </c>
      <c r="F544" s="1">
        <f t="shared" si="0"/>
        <v>14457726.245999994</v>
      </c>
      <c r="G544" s="157"/>
      <c r="H544" s="157"/>
      <c r="I544" s="157"/>
      <c r="J544" s="157"/>
      <c r="K544" s="157"/>
      <c r="L544" s="157"/>
      <c r="M544" s="157"/>
      <c r="N544" s="157"/>
      <c r="O544" s="157"/>
      <c r="P544" s="157"/>
      <c r="Q544" s="157"/>
      <c r="R544" s="157"/>
      <c r="S544" s="157"/>
      <c r="T544" s="157"/>
      <c r="U544" s="157"/>
      <c r="V544" s="157"/>
      <c r="W544" s="157"/>
      <c r="X544" s="157"/>
      <c r="Y544" s="157"/>
      <c r="Z544" s="157"/>
    </row>
    <row r="545" spans="1:26" ht="15.75" customHeight="1" x14ac:dyDescent="0.25">
      <c r="A545" s="124" t="s">
        <v>1076</v>
      </c>
      <c r="B545" s="111"/>
      <c r="C545" s="98" t="s">
        <v>1050</v>
      </c>
      <c r="D545" s="383"/>
      <c r="E545" s="160">
        <v>400000</v>
      </c>
      <c r="F545" s="1">
        <f t="shared" si="0"/>
        <v>14057726.245999994</v>
      </c>
      <c r="G545" s="157"/>
      <c r="H545" s="157"/>
      <c r="I545" s="157"/>
      <c r="J545" s="157"/>
      <c r="K545" s="157"/>
      <c r="L545" s="157"/>
      <c r="M545" s="157"/>
      <c r="N545" s="157"/>
      <c r="O545" s="157"/>
      <c r="P545" s="157"/>
      <c r="Q545" s="157"/>
      <c r="R545" s="157"/>
      <c r="S545" s="157"/>
      <c r="T545" s="157"/>
      <c r="U545" s="157"/>
      <c r="V545" s="157"/>
      <c r="W545" s="157"/>
      <c r="X545" s="157"/>
      <c r="Y545" s="157"/>
      <c r="Z545" s="157"/>
    </row>
    <row r="546" spans="1:26" ht="15.75" customHeight="1" x14ac:dyDescent="0.25">
      <c r="A546" s="163">
        <v>44907</v>
      </c>
      <c r="B546" s="111"/>
      <c r="C546" s="142" t="s">
        <v>1102</v>
      </c>
      <c r="D546" s="383"/>
      <c r="E546" s="404">
        <v>1807438.11</v>
      </c>
      <c r="F546" s="1">
        <f t="shared" si="0"/>
        <v>12250288.135999994</v>
      </c>
      <c r="G546" s="157"/>
      <c r="H546" s="157"/>
      <c r="I546" s="157"/>
      <c r="J546" s="157"/>
      <c r="K546" s="157"/>
      <c r="L546" s="157"/>
      <c r="M546" s="157"/>
      <c r="N546" s="157"/>
      <c r="O546" s="157"/>
      <c r="P546" s="157"/>
      <c r="Q546" s="157"/>
      <c r="R546" s="157"/>
      <c r="S546" s="157"/>
      <c r="T546" s="157"/>
      <c r="U546" s="157"/>
      <c r="V546" s="157"/>
      <c r="W546" s="157"/>
      <c r="X546" s="157"/>
      <c r="Y546" s="157"/>
      <c r="Z546" s="157"/>
    </row>
    <row r="547" spans="1:26" ht="15.75" customHeight="1" x14ac:dyDescent="0.25">
      <c r="A547" s="163">
        <v>44907</v>
      </c>
      <c r="B547" s="111"/>
      <c r="C547" s="142" t="s">
        <v>1103</v>
      </c>
      <c r="D547" s="383"/>
      <c r="E547" s="404">
        <v>407666.66</v>
      </c>
      <c r="F547" s="1">
        <f t="shared" si="0"/>
        <v>11842621.475999994</v>
      </c>
      <c r="G547" s="157"/>
      <c r="H547" s="157"/>
      <c r="I547" s="157"/>
      <c r="J547" s="157"/>
      <c r="K547" s="157"/>
      <c r="L547" s="157"/>
      <c r="M547" s="157"/>
      <c r="N547" s="157"/>
      <c r="O547" s="157"/>
      <c r="P547" s="157"/>
      <c r="Q547" s="157"/>
      <c r="R547" s="157"/>
      <c r="S547" s="157"/>
      <c r="T547" s="157"/>
      <c r="U547" s="157"/>
      <c r="V547" s="157"/>
      <c r="W547" s="157"/>
      <c r="X547" s="157"/>
      <c r="Y547" s="157"/>
      <c r="Z547" s="157"/>
    </row>
    <row r="548" spans="1:26" ht="15.75" customHeight="1" x14ac:dyDescent="0.25">
      <c r="A548" s="163">
        <v>44907</v>
      </c>
      <c r="B548" s="111"/>
      <c r="C548" s="142" t="s">
        <v>1104</v>
      </c>
      <c r="D548" s="383"/>
      <c r="E548" s="404">
        <v>440850</v>
      </c>
      <c r="F548" s="1">
        <f t="shared" si="0"/>
        <v>11401771.475999994</v>
      </c>
      <c r="G548" s="157"/>
      <c r="H548" s="157"/>
      <c r="I548" s="157"/>
      <c r="J548" s="157"/>
      <c r="K548" s="157"/>
      <c r="L548" s="157"/>
      <c r="M548" s="157"/>
      <c r="N548" s="157"/>
      <c r="O548" s="157"/>
      <c r="P548" s="157"/>
      <c r="Q548" s="157"/>
      <c r="R548" s="157"/>
      <c r="S548" s="157"/>
      <c r="T548" s="157"/>
      <c r="U548" s="157"/>
      <c r="V548" s="157"/>
      <c r="W548" s="157"/>
      <c r="X548" s="157"/>
      <c r="Y548" s="157"/>
      <c r="Z548" s="157"/>
    </row>
    <row r="549" spans="1:26" ht="15.75" customHeight="1" x14ac:dyDescent="0.25">
      <c r="A549" s="124" t="s">
        <v>1124</v>
      </c>
      <c r="B549" s="98" t="s">
        <v>596</v>
      </c>
      <c r="C549" s="142" t="s">
        <v>2737</v>
      </c>
      <c r="D549" s="383"/>
      <c r="E549" s="404">
        <v>2500000</v>
      </c>
      <c r="F549" s="1">
        <f t="shared" si="0"/>
        <v>8901771.4759999942</v>
      </c>
      <c r="G549" s="157"/>
      <c r="H549" s="157"/>
      <c r="I549" s="157"/>
      <c r="J549" s="157"/>
      <c r="K549" s="157"/>
      <c r="L549" s="157"/>
      <c r="M549" s="157"/>
      <c r="N549" s="157"/>
      <c r="O549" s="157"/>
      <c r="P549" s="157"/>
      <c r="Q549" s="157"/>
      <c r="R549" s="157"/>
      <c r="S549" s="157"/>
      <c r="T549" s="157"/>
      <c r="U549" s="157"/>
      <c r="V549" s="157"/>
      <c r="W549" s="157"/>
      <c r="X549" s="157"/>
      <c r="Y549" s="157"/>
      <c r="Z549" s="157"/>
    </row>
    <row r="550" spans="1:26" ht="15.75" customHeight="1" x14ac:dyDescent="0.25">
      <c r="A550" s="124" t="s">
        <v>1137</v>
      </c>
      <c r="B550" s="111"/>
      <c r="C550" s="142" t="s">
        <v>1143</v>
      </c>
      <c r="D550" s="383"/>
      <c r="E550" s="404">
        <v>2000000</v>
      </c>
      <c r="F550" s="1">
        <f t="shared" si="0"/>
        <v>6901771.4759999942</v>
      </c>
      <c r="G550" s="157"/>
      <c r="H550" s="157"/>
      <c r="I550" s="157"/>
      <c r="J550" s="157"/>
      <c r="K550" s="157"/>
      <c r="L550" s="157"/>
      <c r="M550" s="157"/>
      <c r="N550" s="157"/>
      <c r="O550" s="157"/>
      <c r="P550" s="157"/>
      <c r="Q550" s="157"/>
      <c r="R550" s="157"/>
      <c r="S550" s="157"/>
      <c r="T550" s="157"/>
      <c r="U550" s="157"/>
      <c r="V550" s="157"/>
      <c r="W550" s="157"/>
      <c r="X550" s="157"/>
      <c r="Y550" s="157"/>
      <c r="Z550" s="157"/>
    </row>
    <row r="551" spans="1:26" ht="15.75" customHeight="1" x14ac:dyDescent="0.25">
      <c r="A551" s="126" t="s">
        <v>1036</v>
      </c>
      <c r="B551" s="157"/>
      <c r="C551" s="98" t="s">
        <v>2738</v>
      </c>
      <c r="D551" s="405">
        <v>1963508.31</v>
      </c>
      <c r="E551" s="1"/>
      <c r="F551" s="1">
        <f t="shared" si="0"/>
        <v>8865279.7859999947</v>
      </c>
      <c r="G551" s="157"/>
      <c r="H551" s="157"/>
      <c r="I551" s="157"/>
      <c r="J551" s="157"/>
      <c r="K551" s="157"/>
      <c r="L551" s="157"/>
      <c r="M551" s="157"/>
      <c r="N551" s="157"/>
      <c r="O551" s="157"/>
      <c r="P551" s="157"/>
      <c r="Q551" s="157"/>
      <c r="R551" s="157"/>
      <c r="S551" s="157"/>
      <c r="T551" s="157"/>
      <c r="U551" s="157"/>
      <c r="V551" s="157"/>
      <c r="W551" s="157"/>
      <c r="X551" s="157"/>
      <c r="Y551" s="157"/>
      <c r="Z551" s="157"/>
    </row>
    <row r="552" spans="1:26" ht="15.75" customHeight="1" x14ac:dyDescent="0.25">
      <c r="A552" s="126" t="s">
        <v>738</v>
      </c>
      <c r="B552" s="157"/>
      <c r="C552" s="98" t="s">
        <v>2739</v>
      </c>
      <c r="D552" s="405">
        <v>1847741.64</v>
      </c>
      <c r="E552" s="1"/>
      <c r="F552" s="1">
        <f t="shared" si="0"/>
        <v>10713021.425999995</v>
      </c>
      <c r="G552" s="157"/>
      <c r="H552" s="157"/>
      <c r="I552" s="157"/>
      <c r="J552" s="157"/>
      <c r="K552" s="157"/>
      <c r="L552" s="157"/>
      <c r="M552" s="157"/>
      <c r="N552" s="157"/>
      <c r="O552" s="157"/>
      <c r="P552" s="157"/>
      <c r="Q552" s="157"/>
      <c r="R552" s="157"/>
      <c r="S552" s="157"/>
      <c r="T552" s="157"/>
      <c r="U552" s="157"/>
      <c r="V552" s="157"/>
      <c r="W552" s="157"/>
      <c r="X552" s="157"/>
      <c r="Y552" s="157"/>
      <c r="Z552" s="157"/>
    </row>
    <row r="553" spans="1:26" ht="15.75" customHeight="1" x14ac:dyDescent="0.25">
      <c r="A553" s="126" t="s">
        <v>1088</v>
      </c>
      <c r="B553" s="157"/>
      <c r="C553" s="98" t="s">
        <v>2740</v>
      </c>
      <c r="D553" s="406">
        <v>1981033.31</v>
      </c>
      <c r="E553" s="1"/>
      <c r="F553" s="1">
        <f t="shared" si="0"/>
        <v>12694054.735999996</v>
      </c>
      <c r="G553" s="157"/>
      <c r="H553" s="157"/>
      <c r="I553" s="157"/>
      <c r="J553" s="157"/>
      <c r="K553" s="157"/>
      <c r="L553" s="157"/>
      <c r="M553" s="157"/>
      <c r="N553" s="157"/>
      <c r="O553" s="157"/>
      <c r="P553" s="157"/>
      <c r="Q553" s="157"/>
      <c r="R553" s="157"/>
      <c r="S553" s="157"/>
      <c r="T553" s="157"/>
      <c r="U553" s="157"/>
      <c r="V553" s="157"/>
      <c r="W553" s="157"/>
      <c r="X553" s="157"/>
      <c r="Y553" s="157"/>
      <c r="Z553" s="157"/>
    </row>
    <row r="554" spans="1:26" ht="15.75" customHeight="1" x14ac:dyDescent="0.25">
      <c r="A554" s="126" t="s">
        <v>1144</v>
      </c>
      <c r="B554" s="157"/>
      <c r="C554" s="98" t="s">
        <v>2741</v>
      </c>
      <c r="D554" s="407">
        <v>2043366.64</v>
      </c>
      <c r="E554" s="1"/>
      <c r="F554" s="1">
        <f t="shared" si="0"/>
        <v>14737421.375999996</v>
      </c>
      <c r="G554" s="157"/>
      <c r="H554" s="157"/>
      <c r="I554" s="157"/>
      <c r="J554" s="157"/>
      <c r="K554" s="157"/>
      <c r="L554" s="157"/>
      <c r="M554" s="157"/>
      <c r="N554" s="157"/>
      <c r="O554" s="157"/>
      <c r="P554" s="157"/>
      <c r="Q554" s="157"/>
      <c r="R554" s="157"/>
      <c r="S554" s="157"/>
      <c r="T554" s="157"/>
      <c r="U554" s="157"/>
      <c r="V554" s="157"/>
      <c r="W554" s="157"/>
      <c r="X554" s="157"/>
      <c r="Y554" s="157"/>
      <c r="Z554" s="157"/>
    </row>
    <row r="555" spans="1:26" ht="15.75" customHeight="1" x14ac:dyDescent="0.25">
      <c r="A555" s="126" t="s">
        <v>1036</v>
      </c>
      <c r="B555" s="157"/>
      <c r="C555" s="98" t="s">
        <v>2742</v>
      </c>
      <c r="D555" s="30">
        <v>115000</v>
      </c>
      <c r="E555" s="1"/>
      <c r="F555" s="1">
        <f t="shared" si="0"/>
        <v>14852421.375999996</v>
      </c>
      <c r="G555" s="157"/>
      <c r="H555" s="157"/>
      <c r="I555" s="157"/>
      <c r="J555" s="157"/>
      <c r="K555" s="157"/>
      <c r="L555" s="157"/>
      <c r="M555" s="157"/>
      <c r="N555" s="157"/>
      <c r="O555" s="157"/>
      <c r="P555" s="157"/>
      <c r="Q555" s="157"/>
      <c r="R555" s="157"/>
      <c r="S555" s="157"/>
      <c r="T555" s="157"/>
      <c r="U555" s="157"/>
      <c r="V555" s="157"/>
      <c r="W555" s="157"/>
      <c r="X555" s="157"/>
      <c r="Y555" s="157"/>
      <c r="Z555" s="157"/>
    </row>
    <row r="556" spans="1:26" ht="15.75" customHeight="1" x14ac:dyDescent="0.25">
      <c r="A556" s="126" t="s">
        <v>738</v>
      </c>
      <c r="B556" s="157"/>
      <c r="C556" s="98" t="s">
        <v>2743</v>
      </c>
      <c r="D556" s="30">
        <v>145000</v>
      </c>
      <c r="E556" s="1"/>
      <c r="F556" s="1">
        <f t="shared" si="0"/>
        <v>14997421.375999996</v>
      </c>
      <c r="G556" s="157"/>
      <c r="H556" s="157"/>
      <c r="I556" s="157"/>
      <c r="J556" s="157"/>
      <c r="K556" s="157"/>
      <c r="L556" s="157"/>
      <c r="M556" s="157"/>
      <c r="N556" s="157"/>
      <c r="O556" s="157"/>
      <c r="P556" s="157"/>
      <c r="Q556" s="157"/>
      <c r="R556" s="157"/>
      <c r="S556" s="157"/>
      <c r="T556" s="157"/>
      <c r="U556" s="157"/>
      <c r="V556" s="157"/>
      <c r="W556" s="157"/>
      <c r="X556" s="157"/>
      <c r="Y556" s="157"/>
      <c r="Z556" s="157"/>
    </row>
    <row r="557" spans="1:26" ht="15.75" customHeight="1" x14ac:dyDescent="0.25">
      <c r="A557" s="126" t="s">
        <v>1088</v>
      </c>
      <c r="B557" s="157"/>
      <c r="C557" s="98" t="s">
        <v>2744</v>
      </c>
      <c r="D557" s="30">
        <v>167000</v>
      </c>
      <c r="E557" s="1"/>
      <c r="F557" s="1">
        <f t="shared" si="0"/>
        <v>15164421.375999996</v>
      </c>
      <c r="G557" s="157"/>
      <c r="H557" s="157"/>
      <c r="I557" s="157"/>
      <c r="J557" s="157"/>
      <c r="K557" s="157"/>
      <c r="L557" s="157"/>
      <c r="M557" s="157"/>
      <c r="N557" s="157"/>
      <c r="O557" s="157"/>
      <c r="P557" s="157"/>
      <c r="Q557" s="157"/>
      <c r="R557" s="157"/>
      <c r="S557" s="157"/>
      <c r="T557" s="157"/>
      <c r="U557" s="157"/>
      <c r="V557" s="157"/>
      <c r="W557" s="157"/>
      <c r="X557" s="157"/>
      <c r="Y557" s="157"/>
      <c r="Z557" s="157"/>
    </row>
    <row r="558" spans="1:26" ht="15.75" customHeight="1" x14ac:dyDescent="0.25">
      <c r="A558" s="126" t="s">
        <v>1144</v>
      </c>
      <c r="B558" s="157"/>
      <c r="C558" s="98" t="s">
        <v>2745</v>
      </c>
      <c r="D558" s="408">
        <v>180750</v>
      </c>
      <c r="E558" s="1"/>
      <c r="F558" s="1">
        <f t="shared" si="0"/>
        <v>15345171.375999996</v>
      </c>
      <c r="G558" s="157"/>
      <c r="H558" s="157"/>
      <c r="I558" s="157"/>
      <c r="J558" s="157"/>
      <c r="K558" s="157"/>
      <c r="L558" s="157"/>
      <c r="M558" s="157"/>
      <c r="N558" s="157"/>
      <c r="O558" s="157"/>
      <c r="P558" s="157"/>
      <c r="Q558" s="157"/>
      <c r="R558" s="157"/>
      <c r="S558" s="157"/>
      <c r="T558" s="157"/>
      <c r="U558" s="157"/>
      <c r="V558" s="157"/>
      <c r="W558" s="157"/>
      <c r="X558" s="157"/>
      <c r="Y558" s="157"/>
      <c r="Z558" s="157"/>
    </row>
    <row r="559" spans="1:26" ht="15.75" customHeight="1" x14ac:dyDescent="0.25">
      <c r="A559" s="126" t="s">
        <v>1036</v>
      </c>
      <c r="B559" s="157"/>
      <c r="C559" s="98" t="s">
        <v>2746</v>
      </c>
      <c r="D559" s="409">
        <v>417099.99</v>
      </c>
      <c r="E559" s="1"/>
      <c r="F559" s="1">
        <f t="shared" si="0"/>
        <v>15762271.365999997</v>
      </c>
      <c r="G559" s="157"/>
      <c r="H559" s="157"/>
      <c r="I559" s="157"/>
      <c r="J559" s="157"/>
      <c r="K559" s="157"/>
      <c r="L559" s="157"/>
      <c r="M559" s="157"/>
      <c r="N559" s="157"/>
      <c r="O559" s="157"/>
      <c r="P559" s="157"/>
      <c r="Q559" s="157"/>
      <c r="R559" s="157"/>
      <c r="S559" s="157"/>
      <c r="T559" s="157"/>
      <c r="U559" s="157"/>
      <c r="V559" s="157"/>
      <c r="W559" s="157"/>
      <c r="X559" s="157"/>
      <c r="Y559" s="157"/>
      <c r="Z559" s="157"/>
    </row>
    <row r="560" spans="1:26" ht="15.75" customHeight="1" x14ac:dyDescent="0.25">
      <c r="A560" s="126" t="s">
        <v>738</v>
      </c>
      <c r="B560" s="157"/>
      <c r="C560" s="98" t="s">
        <v>2747</v>
      </c>
      <c r="D560" s="30">
        <v>440850</v>
      </c>
      <c r="E560" s="1"/>
      <c r="F560" s="1">
        <f t="shared" si="0"/>
        <v>16203121.365999997</v>
      </c>
      <c r="G560" s="157"/>
      <c r="H560" s="157"/>
      <c r="I560" s="157"/>
      <c r="J560" s="157"/>
      <c r="K560" s="157"/>
      <c r="L560" s="157"/>
      <c r="M560" s="157"/>
      <c r="N560" s="157"/>
      <c r="O560" s="157"/>
      <c r="P560" s="157"/>
      <c r="Q560" s="157"/>
      <c r="R560" s="157"/>
      <c r="S560" s="157"/>
      <c r="T560" s="157"/>
      <c r="U560" s="157"/>
      <c r="V560" s="157"/>
      <c r="W560" s="157"/>
      <c r="X560" s="157"/>
      <c r="Y560" s="157"/>
      <c r="Z560" s="157"/>
    </row>
    <row r="561" spans="1:26" ht="15.75" customHeight="1" x14ac:dyDescent="0.25">
      <c r="A561" s="126" t="s">
        <v>1088</v>
      </c>
      <c r="B561" s="157"/>
      <c r="C561" s="98" t="s">
        <v>2748</v>
      </c>
      <c r="D561" s="30">
        <v>440850</v>
      </c>
      <c r="E561" s="1"/>
      <c r="F561" s="1">
        <f t="shared" si="0"/>
        <v>16643971.365999997</v>
      </c>
      <c r="G561" s="157"/>
      <c r="H561" s="157"/>
      <c r="I561" s="157"/>
      <c r="J561" s="157"/>
      <c r="K561" s="157"/>
      <c r="L561" s="157"/>
      <c r="M561" s="157"/>
      <c r="N561" s="157"/>
      <c r="O561" s="157"/>
      <c r="P561" s="157"/>
      <c r="Q561" s="157"/>
      <c r="R561" s="157"/>
      <c r="S561" s="157"/>
      <c r="T561" s="157"/>
      <c r="U561" s="157"/>
      <c r="V561" s="157"/>
      <c r="W561" s="157"/>
      <c r="X561" s="157"/>
      <c r="Y561" s="157"/>
      <c r="Z561" s="157"/>
    </row>
    <row r="562" spans="1:26" ht="15.75" customHeight="1" x14ac:dyDescent="0.25">
      <c r="A562" s="126" t="s">
        <v>1144</v>
      </c>
      <c r="B562" s="157"/>
      <c r="C562" s="98" t="s">
        <v>2749</v>
      </c>
      <c r="D562" s="408">
        <v>440850</v>
      </c>
      <c r="E562" s="1"/>
      <c r="F562" s="1">
        <f t="shared" si="0"/>
        <v>17084821.365999997</v>
      </c>
      <c r="G562" s="157"/>
      <c r="H562" s="157"/>
      <c r="I562" s="157"/>
      <c r="J562" s="157"/>
      <c r="K562" s="157"/>
      <c r="L562" s="157"/>
      <c r="M562" s="157"/>
      <c r="N562" s="157"/>
      <c r="O562" s="157"/>
      <c r="P562" s="157"/>
      <c r="Q562" s="157"/>
      <c r="R562" s="157"/>
      <c r="S562" s="157"/>
      <c r="T562" s="157"/>
      <c r="U562" s="157"/>
      <c r="V562" s="157"/>
      <c r="W562" s="157"/>
      <c r="X562" s="157"/>
      <c r="Y562" s="157"/>
      <c r="Z562" s="157"/>
    </row>
    <row r="563" spans="1:26" ht="15.75" customHeight="1" x14ac:dyDescent="0.25">
      <c r="A563" s="126" t="s">
        <v>1036</v>
      </c>
      <c r="B563" s="157"/>
      <c r="C563" s="98" t="s">
        <v>2750</v>
      </c>
      <c r="D563" s="30">
        <v>406666.66</v>
      </c>
      <c r="E563" s="1"/>
      <c r="F563" s="1">
        <f t="shared" si="0"/>
        <v>17491488.025999997</v>
      </c>
      <c r="G563" s="157"/>
      <c r="H563" s="157"/>
      <c r="I563" s="157"/>
      <c r="J563" s="157"/>
      <c r="K563" s="157"/>
      <c r="L563" s="157"/>
      <c r="M563" s="157"/>
      <c r="N563" s="157"/>
      <c r="O563" s="157"/>
      <c r="P563" s="157"/>
      <c r="Q563" s="157"/>
      <c r="R563" s="157"/>
      <c r="S563" s="157"/>
      <c r="T563" s="157"/>
      <c r="U563" s="157"/>
      <c r="V563" s="157"/>
      <c r="W563" s="157"/>
      <c r="X563" s="157"/>
      <c r="Y563" s="157"/>
      <c r="Z563" s="157"/>
    </row>
    <row r="564" spans="1:26" ht="15.75" customHeight="1" x14ac:dyDescent="0.25">
      <c r="A564" s="126" t="s">
        <v>738</v>
      </c>
      <c r="B564" s="157"/>
      <c r="C564" s="98" t="s">
        <v>2751</v>
      </c>
      <c r="D564" s="30">
        <v>406749.99</v>
      </c>
      <c r="E564" s="1"/>
      <c r="F564" s="1">
        <f t="shared" si="0"/>
        <v>17898238.015999995</v>
      </c>
      <c r="G564" s="157"/>
      <c r="H564" s="157"/>
      <c r="I564" s="157"/>
      <c r="J564" s="157"/>
      <c r="K564" s="157"/>
      <c r="L564" s="157"/>
      <c r="M564" s="157"/>
      <c r="N564" s="157"/>
      <c r="O564" s="157"/>
      <c r="P564" s="157"/>
      <c r="Q564" s="157"/>
      <c r="R564" s="157"/>
      <c r="S564" s="157"/>
      <c r="T564" s="157"/>
      <c r="U564" s="157"/>
      <c r="V564" s="157"/>
      <c r="W564" s="157"/>
      <c r="X564" s="157"/>
      <c r="Y564" s="157"/>
      <c r="Z564" s="157"/>
    </row>
    <row r="565" spans="1:26" ht="15.75" customHeight="1" x14ac:dyDescent="0.25">
      <c r="A565" s="126" t="s">
        <v>1088</v>
      </c>
      <c r="B565" s="157"/>
      <c r="C565" s="98" t="s">
        <v>2752</v>
      </c>
      <c r="D565" s="30">
        <v>407666.66</v>
      </c>
      <c r="E565" s="1"/>
      <c r="F565" s="1">
        <f t="shared" si="0"/>
        <v>18305904.675999995</v>
      </c>
      <c r="G565" s="157"/>
      <c r="H565" s="157"/>
      <c r="I565" s="157"/>
      <c r="J565" s="157"/>
      <c r="K565" s="157"/>
      <c r="L565" s="157"/>
      <c r="M565" s="157"/>
      <c r="N565" s="157"/>
      <c r="O565" s="157"/>
      <c r="P565" s="157"/>
      <c r="Q565" s="157"/>
      <c r="R565" s="157"/>
      <c r="S565" s="157"/>
      <c r="T565" s="157"/>
      <c r="U565" s="157"/>
      <c r="V565" s="157"/>
      <c r="W565" s="157"/>
      <c r="X565" s="157"/>
      <c r="Y565" s="157"/>
      <c r="Z565" s="157"/>
    </row>
    <row r="566" spans="1:26" ht="15.75" customHeight="1" x14ac:dyDescent="0.25">
      <c r="A566" s="126" t="s">
        <v>1144</v>
      </c>
      <c r="B566" s="157"/>
      <c r="C566" s="98" t="s">
        <v>2753</v>
      </c>
      <c r="D566" s="408">
        <v>527666.66</v>
      </c>
      <c r="E566" s="1"/>
      <c r="F566" s="1">
        <f t="shared" si="0"/>
        <v>18833571.335999995</v>
      </c>
      <c r="G566" s="157"/>
      <c r="H566" s="157"/>
      <c r="I566" s="157"/>
      <c r="J566" s="157"/>
      <c r="K566" s="157"/>
      <c r="L566" s="157"/>
      <c r="M566" s="157"/>
      <c r="N566" s="157"/>
      <c r="O566" s="157"/>
      <c r="P566" s="157"/>
      <c r="Q566" s="157"/>
      <c r="R566" s="157"/>
      <c r="S566" s="157"/>
      <c r="T566" s="157"/>
      <c r="U566" s="157"/>
      <c r="V566" s="157"/>
      <c r="W566" s="157"/>
      <c r="X566" s="157"/>
      <c r="Y566" s="157"/>
      <c r="Z566" s="157"/>
    </row>
    <row r="567" spans="1:26" ht="15.75" customHeight="1" x14ac:dyDescent="0.25">
      <c r="A567" s="126" t="s">
        <v>1036</v>
      </c>
      <c r="B567" s="157"/>
      <c r="C567" s="98" t="s">
        <v>2754</v>
      </c>
      <c r="D567" s="30">
        <v>81875</v>
      </c>
      <c r="E567" s="1"/>
      <c r="F567" s="1">
        <f t="shared" si="0"/>
        <v>18915446.335999995</v>
      </c>
      <c r="G567" s="157"/>
      <c r="H567" s="157"/>
      <c r="I567" s="157"/>
      <c r="J567" s="157"/>
      <c r="K567" s="157"/>
      <c r="L567" s="157"/>
      <c r="M567" s="157"/>
      <c r="N567" s="157"/>
      <c r="O567" s="157"/>
      <c r="P567" s="157"/>
      <c r="Q567" s="157"/>
      <c r="R567" s="157"/>
      <c r="S567" s="157"/>
      <c r="T567" s="157"/>
      <c r="U567" s="157"/>
      <c r="V567" s="157"/>
      <c r="W567" s="157"/>
      <c r="X567" s="157"/>
      <c r="Y567" s="157"/>
      <c r="Z567" s="157"/>
    </row>
    <row r="568" spans="1:26" ht="15.75" customHeight="1" x14ac:dyDescent="0.25">
      <c r="A568" s="126" t="s">
        <v>738</v>
      </c>
      <c r="B568" s="157"/>
      <c r="C568" s="98" t="s">
        <v>2755</v>
      </c>
      <c r="D568" s="30">
        <v>81875</v>
      </c>
      <c r="E568" s="1"/>
      <c r="F568" s="1">
        <f t="shared" si="0"/>
        <v>18997321.335999995</v>
      </c>
      <c r="G568" s="157"/>
      <c r="H568" s="157"/>
      <c r="I568" s="157"/>
      <c r="J568" s="157"/>
      <c r="K568" s="157"/>
      <c r="L568" s="157"/>
      <c r="M568" s="157"/>
      <c r="N568" s="157"/>
      <c r="O568" s="157"/>
      <c r="P568" s="157"/>
      <c r="Q568" s="157"/>
      <c r="R568" s="157"/>
      <c r="S568" s="157"/>
      <c r="T568" s="157"/>
      <c r="U568" s="157"/>
      <c r="V568" s="157"/>
      <c r="W568" s="157"/>
      <c r="X568" s="157"/>
      <c r="Y568" s="157"/>
      <c r="Z568" s="157"/>
    </row>
    <row r="569" spans="1:26" ht="15.75" customHeight="1" x14ac:dyDescent="0.25">
      <c r="A569" s="126" t="s">
        <v>1088</v>
      </c>
      <c r="B569" s="157"/>
      <c r="C569" s="98" t="s">
        <v>2756</v>
      </c>
      <c r="D569" s="30">
        <v>81875</v>
      </c>
      <c r="E569" s="1"/>
      <c r="F569" s="1">
        <f t="shared" si="0"/>
        <v>19079196.335999995</v>
      </c>
      <c r="G569" s="157"/>
      <c r="H569" s="157"/>
      <c r="I569" s="157"/>
      <c r="J569" s="157"/>
      <c r="K569" s="157"/>
      <c r="L569" s="157"/>
      <c r="M569" s="157"/>
      <c r="N569" s="157"/>
      <c r="O569" s="157"/>
      <c r="P569" s="157"/>
      <c r="Q569" s="157"/>
      <c r="R569" s="157"/>
      <c r="S569" s="157"/>
      <c r="T569" s="157"/>
      <c r="U569" s="157"/>
      <c r="V569" s="157"/>
      <c r="W569" s="157"/>
      <c r="X569" s="157"/>
      <c r="Y569" s="157"/>
      <c r="Z569" s="157"/>
    </row>
    <row r="570" spans="1:26" ht="15.75" customHeight="1" x14ac:dyDescent="0.25">
      <c r="A570" s="126" t="s">
        <v>1144</v>
      </c>
      <c r="B570" s="157"/>
      <c r="C570" s="98" t="s">
        <v>2757</v>
      </c>
      <c r="D570" s="408">
        <v>81875</v>
      </c>
      <c r="E570" s="1"/>
      <c r="F570" s="1">
        <f t="shared" si="0"/>
        <v>19161071.335999995</v>
      </c>
      <c r="G570" s="157"/>
      <c r="H570" s="157"/>
      <c r="I570" s="157"/>
      <c r="J570" s="157"/>
      <c r="K570" s="157"/>
      <c r="L570" s="157"/>
      <c r="M570" s="157"/>
      <c r="N570" s="157"/>
      <c r="O570" s="157"/>
      <c r="P570" s="157"/>
      <c r="Q570" s="157"/>
      <c r="R570" s="157"/>
      <c r="S570" s="157"/>
      <c r="T570" s="157"/>
      <c r="U570" s="157"/>
      <c r="V570" s="157"/>
      <c r="W570" s="157"/>
      <c r="X570" s="157"/>
      <c r="Y570" s="157"/>
      <c r="Z570" s="157"/>
    </row>
    <row r="571" spans="1:26" ht="15.75" customHeight="1" x14ac:dyDescent="0.25">
      <c r="A571" s="126" t="s">
        <v>1036</v>
      </c>
      <c r="B571" s="157"/>
      <c r="C571" s="98" t="s">
        <v>2758</v>
      </c>
      <c r="D571" s="30">
        <v>1789177.04</v>
      </c>
      <c r="E571" s="1"/>
      <c r="F571" s="1">
        <f t="shared" si="0"/>
        <v>20950248.375999995</v>
      </c>
      <c r="G571" s="157"/>
      <c r="H571" s="157"/>
      <c r="I571" s="157"/>
      <c r="J571" s="157"/>
      <c r="K571" s="157"/>
      <c r="L571" s="157"/>
      <c r="M571" s="157"/>
      <c r="N571" s="157"/>
      <c r="O571" s="157"/>
      <c r="P571" s="157"/>
      <c r="Q571" s="157"/>
      <c r="R571" s="157"/>
      <c r="S571" s="157"/>
      <c r="T571" s="157"/>
      <c r="U571" s="157"/>
      <c r="V571" s="157"/>
      <c r="W571" s="157"/>
      <c r="X571" s="157"/>
      <c r="Y571" s="157"/>
      <c r="Z571" s="157"/>
    </row>
    <row r="572" spans="1:26" ht="15.75" customHeight="1" x14ac:dyDescent="0.25">
      <c r="A572" s="126" t="s">
        <v>738</v>
      </c>
      <c r="B572" s="157"/>
      <c r="C572" s="98" t="s">
        <v>2759</v>
      </c>
      <c r="D572" s="30">
        <v>1859027</v>
      </c>
      <c r="E572" s="1"/>
      <c r="F572" s="1">
        <f t="shared" si="0"/>
        <v>22809275.375999995</v>
      </c>
      <c r="G572" s="157"/>
      <c r="H572" s="157"/>
      <c r="I572" s="157"/>
      <c r="J572" s="157"/>
      <c r="K572" s="157"/>
      <c r="L572" s="157"/>
      <c r="M572" s="157"/>
      <c r="N572" s="157"/>
      <c r="O572" s="157"/>
      <c r="P572" s="157"/>
      <c r="Q572" s="157"/>
      <c r="R572" s="157"/>
      <c r="S572" s="157"/>
      <c r="T572" s="157"/>
      <c r="U572" s="157"/>
      <c r="V572" s="157"/>
      <c r="W572" s="157"/>
      <c r="X572" s="157"/>
      <c r="Y572" s="157"/>
      <c r="Z572" s="157"/>
    </row>
    <row r="573" spans="1:26" ht="15.75" customHeight="1" x14ac:dyDescent="0.25">
      <c r="A573" s="126" t="s">
        <v>1088</v>
      </c>
      <c r="B573" s="157"/>
      <c r="C573" s="98" t="s">
        <v>2760</v>
      </c>
      <c r="D573" s="30">
        <v>1807438.11</v>
      </c>
      <c r="E573" s="1"/>
      <c r="F573" s="1">
        <f t="shared" si="0"/>
        <v>24616713.485999994</v>
      </c>
      <c r="G573" s="157"/>
      <c r="H573" s="157"/>
      <c r="I573" s="157"/>
      <c r="J573" s="157"/>
      <c r="K573" s="157"/>
      <c r="L573" s="157"/>
      <c r="M573" s="157"/>
      <c r="N573" s="157"/>
      <c r="O573" s="157"/>
      <c r="P573" s="157"/>
      <c r="Q573" s="157"/>
      <c r="R573" s="157"/>
      <c r="S573" s="157"/>
      <c r="T573" s="157"/>
      <c r="U573" s="157"/>
      <c r="V573" s="157"/>
      <c r="W573" s="157"/>
      <c r="X573" s="157"/>
      <c r="Y573" s="157"/>
      <c r="Z573" s="157"/>
    </row>
    <row r="574" spans="1:26" ht="15.75" customHeight="1" x14ac:dyDescent="0.25">
      <c r="A574" s="126" t="s">
        <v>1144</v>
      </c>
      <c r="B574" s="157"/>
      <c r="C574" s="98" t="s">
        <v>2761</v>
      </c>
      <c r="D574" s="408">
        <v>1716396.44</v>
      </c>
      <c r="E574" s="1"/>
      <c r="F574" s="1">
        <f t="shared" si="0"/>
        <v>26333109.925999995</v>
      </c>
      <c r="G574" s="157"/>
      <c r="H574" s="157"/>
      <c r="I574" s="157"/>
      <c r="J574" s="157"/>
      <c r="K574" s="157"/>
      <c r="L574" s="157"/>
      <c r="M574" s="157"/>
      <c r="N574" s="157"/>
      <c r="O574" s="157"/>
      <c r="P574" s="157"/>
      <c r="Q574" s="157"/>
      <c r="R574" s="157"/>
      <c r="S574" s="157"/>
      <c r="T574" s="157"/>
      <c r="U574" s="157"/>
      <c r="V574" s="157"/>
      <c r="W574" s="157"/>
      <c r="X574" s="157"/>
      <c r="Y574" s="157"/>
      <c r="Z574" s="157"/>
    </row>
    <row r="575" spans="1:26" ht="15.75" customHeight="1" x14ac:dyDescent="0.25">
      <c r="A575" s="126" t="s">
        <v>1036</v>
      </c>
      <c r="B575" s="157"/>
      <c r="C575" s="98" t="s">
        <v>2762</v>
      </c>
      <c r="D575" s="30">
        <v>194916.66</v>
      </c>
      <c r="E575" s="1"/>
      <c r="F575" s="1">
        <f t="shared" si="0"/>
        <v>26528026.585999995</v>
      </c>
      <c r="G575" s="157"/>
      <c r="H575" s="157"/>
      <c r="I575" s="157"/>
      <c r="J575" s="157"/>
      <c r="K575" s="157"/>
      <c r="L575" s="157"/>
      <c r="M575" s="157"/>
      <c r="N575" s="157"/>
      <c r="O575" s="157"/>
      <c r="P575" s="157"/>
      <c r="Q575" s="157"/>
      <c r="R575" s="157"/>
      <c r="S575" s="157"/>
      <c r="T575" s="157"/>
      <c r="U575" s="157"/>
      <c r="V575" s="157"/>
      <c r="W575" s="157"/>
      <c r="X575" s="157"/>
      <c r="Y575" s="157"/>
      <c r="Z575" s="157"/>
    </row>
    <row r="576" spans="1:26" ht="15.75" customHeight="1" x14ac:dyDescent="0.25">
      <c r="A576" s="126" t="s">
        <v>738</v>
      </c>
      <c r="B576" s="157"/>
      <c r="C576" s="98" t="s">
        <v>2763</v>
      </c>
      <c r="D576" s="30">
        <v>194916.66</v>
      </c>
      <c r="E576" s="1"/>
      <c r="F576" s="1">
        <f t="shared" si="0"/>
        <v>26722943.245999996</v>
      </c>
      <c r="G576" s="157"/>
      <c r="H576" s="157"/>
      <c r="I576" s="157"/>
      <c r="J576" s="157"/>
      <c r="K576" s="157"/>
      <c r="L576" s="157"/>
      <c r="M576" s="157"/>
      <c r="N576" s="157"/>
      <c r="O576" s="157"/>
      <c r="P576" s="157"/>
      <c r="Q576" s="157"/>
      <c r="R576" s="157"/>
      <c r="S576" s="157"/>
      <c r="T576" s="157"/>
      <c r="U576" s="157"/>
      <c r="V576" s="157"/>
      <c r="W576" s="157"/>
      <c r="X576" s="157"/>
      <c r="Y576" s="157"/>
      <c r="Z576" s="157"/>
    </row>
    <row r="577" spans="1:26" ht="15.75" customHeight="1" x14ac:dyDescent="0.25">
      <c r="A577" s="126" t="s">
        <v>1088</v>
      </c>
      <c r="B577" s="157"/>
      <c r="C577" s="98" t="s">
        <v>2764</v>
      </c>
      <c r="D577" s="30">
        <v>213249.99</v>
      </c>
      <c r="E577" s="1"/>
      <c r="F577" s="1">
        <f t="shared" si="0"/>
        <v>26936193.235999994</v>
      </c>
      <c r="G577" s="157"/>
      <c r="H577" s="157"/>
      <c r="I577" s="157"/>
      <c r="J577" s="157"/>
      <c r="K577" s="157"/>
      <c r="L577" s="157"/>
      <c r="M577" s="157"/>
      <c r="N577" s="157"/>
      <c r="O577" s="157"/>
      <c r="P577" s="157"/>
      <c r="Q577" s="157"/>
      <c r="R577" s="157"/>
      <c r="S577" s="157"/>
      <c r="T577" s="157"/>
      <c r="U577" s="157"/>
      <c r="V577" s="157"/>
      <c r="W577" s="157"/>
      <c r="X577" s="157"/>
      <c r="Y577" s="157"/>
      <c r="Z577" s="157"/>
    </row>
    <row r="578" spans="1:26" ht="15.75" customHeight="1" x14ac:dyDescent="0.25">
      <c r="A578" s="126" t="s">
        <v>1144</v>
      </c>
      <c r="B578" s="157"/>
      <c r="C578" s="98" t="s">
        <v>2765</v>
      </c>
      <c r="D578" s="408">
        <v>213249.99</v>
      </c>
      <c r="E578" s="1"/>
      <c r="F578" s="1">
        <f t="shared" si="0"/>
        <v>27149443.225999992</v>
      </c>
      <c r="G578" s="157"/>
      <c r="H578" s="157"/>
      <c r="I578" s="157"/>
      <c r="J578" s="157"/>
      <c r="K578" s="157"/>
      <c r="L578" s="157"/>
      <c r="M578" s="157"/>
      <c r="N578" s="157"/>
      <c r="O578" s="157"/>
      <c r="P578" s="157"/>
      <c r="Q578" s="157"/>
      <c r="R578" s="157"/>
      <c r="S578" s="157"/>
      <c r="T578" s="157"/>
      <c r="U578" s="157"/>
      <c r="V578" s="157"/>
      <c r="W578" s="157"/>
      <c r="X578" s="157"/>
      <c r="Y578" s="157"/>
      <c r="Z578" s="157"/>
    </row>
    <row r="579" spans="1:26" ht="15.75" customHeight="1" x14ac:dyDescent="0.25">
      <c r="A579" s="126" t="s">
        <v>1036</v>
      </c>
      <c r="B579" s="157"/>
      <c r="C579" s="98" t="s">
        <v>2766</v>
      </c>
      <c r="D579" s="30">
        <v>170666.67</v>
      </c>
      <c r="E579" s="1"/>
      <c r="F579" s="1">
        <f t="shared" si="0"/>
        <v>27320109.895999994</v>
      </c>
      <c r="G579" s="157"/>
      <c r="H579" s="157"/>
      <c r="I579" s="157"/>
      <c r="J579" s="157"/>
      <c r="K579" s="157"/>
      <c r="L579" s="157"/>
      <c r="M579" s="157"/>
      <c r="N579" s="157"/>
      <c r="O579" s="157"/>
      <c r="P579" s="157"/>
      <c r="Q579" s="157"/>
      <c r="R579" s="157"/>
      <c r="S579" s="157"/>
      <c r="T579" s="157"/>
      <c r="U579" s="157"/>
      <c r="V579" s="157"/>
      <c r="W579" s="157"/>
      <c r="X579" s="157"/>
      <c r="Y579" s="157"/>
      <c r="Z579" s="157"/>
    </row>
    <row r="580" spans="1:26" ht="15.75" customHeight="1" x14ac:dyDescent="0.25">
      <c r="A580" s="126" t="s">
        <v>738</v>
      </c>
      <c r="B580" s="157"/>
      <c r="C580" s="98" t="s">
        <v>2767</v>
      </c>
      <c r="D580" s="30">
        <v>170666.67</v>
      </c>
      <c r="E580" s="1"/>
      <c r="F580" s="1">
        <f t="shared" si="0"/>
        <v>27490776.565999996</v>
      </c>
      <c r="G580" s="157"/>
      <c r="H580" s="157"/>
      <c r="I580" s="157"/>
      <c r="J580" s="157"/>
      <c r="K580" s="157"/>
      <c r="L580" s="157"/>
      <c r="M580" s="157"/>
      <c r="N580" s="157"/>
      <c r="O580" s="157"/>
      <c r="P580" s="157"/>
      <c r="Q580" s="157"/>
      <c r="R580" s="157"/>
      <c r="S580" s="157"/>
      <c r="T580" s="157"/>
      <c r="U580" s="157"/>
      <c r="V580" s="157"/>
      <c r="W580" s="157"/>
      <c r="X580" s="157"/>
      <c r="Y580" s="157"/>
      <c r="Z580" s="157"/>
    </row>
    <row r="581" spans="1:26" ht="15.75" customHeight="1" x14ac:dyDescent="0.25">
      <c r="A581" s="126" t="s">
        <v>1088</v>
      </c>
      <c r="B581" s="157"/>
      <c r="C581" s="98" t="s">
        <v>2768</v>
      </c>
      <c r="D581" s="30">
        <v>165166.67000000001</v>
      </c>
      <c r="E581" s="1"/>
      <c r="F581" s="1">
        <f t="shared" si="0"/>
        <v>27655943.235999998</v>
      </c>
      <c r="G581" s="157"/>
      <c r="H581" s="157"/>
      <c r="I581" s="157"/>
      <c r="J581" s="157"/>
      <c r="K581" s="157"/>
      <c r="L581" s="157"/>
      <c r="M581" s="157"/>
      <c r="N581" s="157"/>
      <c r="O581" s="157"/>
      <c r="P581" s="157"/>
      <c r="Q581" s="157"/>
      <c r="R581" s="157"/>
      <c r="S581" s="157"/>
      <c r="T581" s="157"/>
      <c r="U581" s="157"/>
      <c r="V581" s="157"/>
      <c r="W581" s="157"/>
      <c r="X581" s="157"/>
      <c r="Y581" s="157"/>
      <c r="Z581" s="157"/>
    </row>
    <row r="582" spans="1:26" ht="15.75" customHeight="1" x14ac:dyDescent="0.25">
      <c r="A582" s="126" t="s">
        <v>1144</v>
      </c>
      <c r="B582" s="157"/>
      <c r="C582" s="98" t="s">
        <v>2769</v>
      </c>
      <c r="D582" s="30">
        <v>174333.34</v>
      </c>
      <c r="E582" s="1"/>
      <c r="F582" s="1">
        <f t="shared" si="0"/>
        <v>27830276.575999998</v>
      </c>
      <c r="G582" s="157"/>
      <c r="H582" s="157"/>
      <c r="I582" s="157"/>
      <c r="J582" s="157"/>
      <c r="K582" s="157"/>
      <c r="L582" s="157"/>
      <c r="M582" s="157"/>
      <c r="N582" s="157"/>
      <c r="O582" s="157"/>
      <c r="P582" s="157"/>
      <c r="Q582" s="157"/>
      <c r="R582" s="157"/>
      <c r="S582" s="157"/>
      <c r="T582" s="157"/>
      <c r="U582" s="157"/>
      <c r="V582" s="157"/>
      <c r="W582" s="157"/>
      <c r="X582" s="157"/>
      <c r="Y582" s="157"/>
      <c r="Z582" s="157"/>
    </row>
    <row r="583" spans="1:26" ht="15.75" customHeight="1" x14ac:dyDescent="0.25">
      <c r="A583" s="126" t="s">
        <v>1036</v>
      </c>
      <c r="B583" s="157"/>
      <c r="C583" s="98" t="s">
        <v>2770</v>
      </c>
      <c r="D583" s="408">
        <v>437366.67</v>
      </c>
      <c r="E583" s="1"/>
      <c r="F583" s="1">
        <f t="shared" si="0"/>
        <v>28267643.245999999</v>
      </c>
      <c r="G583" s="157"/>
      <c r="H583" s="157"/>
      <c r="I583" s="157"/>
      <c r="J583" s="157"/>
      <c r="K583" s="157"/>
      <c r="L583" s="157"/>
      <c r="M583" s="157"/>
      <c r="N583" s="157"/>
      <c r="O583" s="157"/>
      <c r="P583" s="157"/>
      <c r="Q583" s="157"/>
      <c r="R583" s="157"/>
      <c r="S583" s="157"/>
      <c r="T583" s="157"/>
      <c r="U583" s="157"/>
      <c r="V583" s="157"/>
      <c r="W583" s="157"/>
      <c r="X583" s="157"/>
      <c r="Y583" s="157"/>
      <c r="Z583" s="157"/>
    </row>
    <row r="584" spans="1:26" ht="15.75" customHeight="1" x14ac:dyDescent="0.25">
      <c r="A584" s="126" t="s">
        <v>738</v>
      </c>
      <c r="B584" s="157"/>
      <c r="C584" s="98" t="s">
        <v>2771</v>
      </c>
      <c r="D584" s="408">
        <v>455416.67</v>
      </c>
      <c r="E584" s="1"/>
      <c r="F584" s="1">
        <f t="shared" si="0"/>
        <v>28723059.916000001</v>
      </c>
      <c r="G584" s="157"/>
      <c r="H584" s="157"/>
      <c r="I584" s="157"/>
      <c r="J584" s="157"/>
      <c r="K584" s="157"/>
      <c r="L584" s="157"/>
      <c r="M584" s="157"/>
      <c r="N584" s="157"/>
      <c r="O584" s="157"/>
      <c r="P584" s="157"/>
      <c r="Q584" s="157"/>
      <c r="R584" s="157"/>
      <c r="S584" s="157"/>
      <c r="T584" s="157"/>
      <c r="U584" s="157"/>
      <c r="V584" s="157"/>
      <c r="W584" s="157"/>
      <c r="X584" s="157"/>
      <c r="Y584" s="157"/>
      <c r="Z584" s="157"/>
    </row>
    <row r="585" spans="1:26" ht="15.75" customHeight="1" x14ac:dyDescent="0.25">
      <c r="A585" s="126" t="s">
        <v>1088</v>
      </c>
      <c r="B585" s="157"/>
      <c r="C585" s="98" t="s">
        <v>2772</v>
      </c>
      <c r="D585" s="408">
        <v>455416.67</v>
      </c>
      <c r="E585" s="1"/>
      <c r="F585" s="1">
        <f t="shared" si="0"/>
        <v>29178476.586000003</v>
      </c>
      <c r="G585" s="157"/>
      <c r="H585" s="157"/>
      <c r="I585" s="157"/>
      <c r="J585" s="157"/>
      <c r="K585" s="157"/>
      <c r="L585" s="157"/>
      <c r="M585" s="157"/>
      <c r="N585" s="157"/>
      <c r="O585" s="157"/>
      <c r="P585" s="157"/>
      <c r="Q585" s="157"/>
      <c r="R585" s="157"/>
      <c r="S585" s="157"/>
      <c r="T585" s="157"/>
      <c r="U585" s="157"/>
      <c r="V585" s="157"/>
      <c r="W585" s="157"/>
      <c r="X585" s="157"/>
      <c r="Y585" s="157"/>
      <c r="Z585" s="157"/>
    </row>
    <row r="586" spans="1:26" ht="15.75" customHeight="1" x14ac:dyDescent="0.25">
      <c r="A586" s="126" t="s">
        <v>1144</v>
      </c>
      <c r="B586" s="157"/>
      <c r="C586" s="98" t="s">
        <v>2773</v>
      </c>
      <c r="D586" s="408">
        <v>477416.67</v>
      </c>
      <c r="E586" s="1"/>
      <c r="F586" s="1">
        <f t="shared" si="0"/>
        <v>29655893.256000005</v>
      </c>
      <c r="G586" s="157"/>
      <c r="H586" s="157"/>
      <c r="I586" s="157"/>
      <c r="J586" s="157"/>
      <c r="K586" s="157"/>
      <c r="L586" s="157"/>
      <c r="M586" s="157"/>
      <c r="N586" s="157"/>
      <c r="O586" s="157"/>
      <c r="P586" s="157"/>
      <c r="Q586" s="157"/>
      <c r="R586" s="157"/>
      <c r="S586" s="157"/>
      <c r="T586" s="157"/>
      <c r="U586" s="157"/>
      <c r="V586" s="157"/>
      <c r="W586" s="157"/>
      <c r="X586" s="157"/>
      <c r="Y586" s="157"/>
      <c r="Z586" s="157"/>
    </row>
    <row r="587" spans="1:26" ht="15.75" customHeight="1" x14ac:dyDescent="0.25">
      <c r="A587" s="216"/>
      <c r="B587" s="157"/>
      <c r="C587" s="111"/>
      <c r="D587" s="383"/>
      <c r="E587" s="1"/>
      <c r="F587" s="1">
        <f t="shared" si="0"/>
        <v>29655893.256000005</v>
      </c>
      <c r="G587" s="157"/>
      <c r="H587" s="157"/>
      <c r="I587" s="157"/>
      <c r="J587" s="157"/>
      <c r="K587" s="157"/>
      <c r="L587" s="157"/>
      <c r="M587" s="157"/>
      <c r="N587" s="157"/>
      <c r="O587" s="157"/>
      <c r="P587" s="157"/>
      <c r="Q587" s="157"/>
      <c r="R587" s="157"/>
      <c r="S587" s="157"/>
      <c r="T587" s="157"/>
      <c r="U587" s="157"/>
      <c r="V587" s="157"/>
      <c r="W587" s="157"/>
      <c r="X587" s="157"/>
      <c r="Y587" s="157"/>
      <c r="Z587" s="157"/>
    </row>
    <row r="588" spans="1:26" ht="15.75" customHeight="1" x14ac:dyDescent="0.25">
      <c r="A588" s="216"/>
      <c r="B588" s="157"/>
      <c r="C588" s="111"/>
      <c r="D588" s="383"/>
      <c r="E588" s="1"/>
      <c r="F588" s="1">
        <f t="shared" si="0"/>
        <v>29655893.256000005</v>
      </c>
      <c r="G588" s="157"/>
      <c r="H588" s="157"/>
      <c r="I588" s="157"/>
      <c r="J588" s="157"/>
      <c r="K588" s="157"/>
      <c r="L588" s="157"/>
      <c r="M588" s="157"/>
      <c r="N588" s="157"/>
      <c r="O588" s="157"/>
      <c r="P588" s="157"/>
      <c r="Q588" s="157"/>
      <c r="R588" s="157"/>
      <c r="S588" s="157"/>
      <c r="T588" s="157"/>
      <c r="U588" s="157"/>
      <c r="V588" s="157"/>
      <c r="W588" s="157"/>
      <c r="X588" s="157"/>
      <c r="Y588" s="157"/>
      <c r="Z588" s="157"/>
    </row>
    <row r="589" spans="1:26" ht="15.75" customHeight="1" x14ac:dyDescent="0.25">
      <c r="A589" s="216"/>
      <c r="B589" s="157"/>
      <c r="C589" s="111"/>
      <c r="D589" s="383"/>
      <c r="E589" s="1"/>
      <c r="F589" s="1">
        <f t="shared" si="0"/>
        <v>29655893.256000005</v>
      </c>
      <c r="G589" s="157"/>
      <c r="H589" s="157"/>
      <c r="I589" s="157"/>
      <c r="J589" s="157"/>
      <c r="K589" s="157"/>
      <c r="L589" s="157"/>
      <c r="M589" s="157"/>
      <c r="N589" s="157"/>
      <c r="O589" s="157"/>
      <c r="P589" s="157"/>
      <c r="Q589" s="157"/>
      <c r="R589" s="157"/>
      <c r="S589" s="157"/>
      <c r="T589" s="157"/>
      <c r="U589" s="157"/>
      <c r="V589" s="157"/>
      <c r="W589" s="157"/>
      <c r="X589" s="157"/>
      <c r="Y589" s="157"/>
      <c r="Z589" s="157"/>
    </row>
    <row r="590" spans="1:26" ht="15.75" customHeight="1" x14ac:dyDescent="0.25">
      <c r="A590" s="216"/>
      <c r="B590" s="157"/>
      <c r="C590" s="111"/>
      <c r="D590" s="383"/>
      <c r="E590" s="1"/>
      <c r="F590" s="1">
        <f t="shared" si="0"/>
        <v>29655893.256000005</v>
      </c>
      <c r="G590" s="157"/>
      <c r="H590" s="157"/>
      <c r="I590" s="157"/>
      <c r="J590" s="157"/>
      <c r="K590" s="157"/>
      <c r="L590" s="157"/>
      <c r="M590" s="157"/>
      <c r="N590" s="157"/>
      <c r="O590" s="157"/>
      <c r="P590" s="157"/>
      <c r="Q590" s="157"/>
      <c r="R590" s="157"/>
      <c r="S590" s="157"/>
      <c r="T590" s="157"/>
      <c r="U590" s="157"/>
      <c r="V590" s="157"/>
      <c r="W590" s="157"/>
      <c r="X590" s="157"/>
      <c r="Y590" s="157"/>
      <c r="Z590" s="157"/>
    </row>
    <row r="591" spans="1:26" ht="15.75" customHeight="1" x14ac:dyDescent="0.25">
      <c r="A591" s="216"/>
      <c r="B591" s="157"/>
      <c r="C591" s="111"/>
      <c r="D591" s="383"/>
      <c r="E591" s="1"/>
      <c r="F591" s="1">
        <f t="shared" si="0"/>
        <v>29655893.256000005</v>
      </c>
      <c r="G591" s="157"/>
      <c r="H591" s="157"/>
      <c r="I591" s="157"/>
      <c r="J591" s="157"/>
      <c r="K591" s="157"/>
      <c r="L591" s="157"/>
      <c r="M591" s="157"/>
      <c r="N591" s="157"/>
      <c r="O591" s="157"/>
      <c r="P591" s="157"/>
      <c r="Q591" s="157"/>
      <c r="R591" s="157"/>
      <c r="S591" s="157"/>
      <c r="T591" s="157"/>
      <c r="U591" s="157"/>
      <c r="V591" s="157"/>
      <c r="W591" s="157"/>
      <c r="X591" s="157"/>
      <c r="Y591" s="157"/>
      <c r="Z591" s="157"/>
    </row>
    <row r="592" spans="1:26" ht="15.75" customHeight="1" x14ac:dyDescent="0.25">
      <c r="A592" s="216"/>
      <c r="B592" s="157"/>
      <c r="C592" s="111"/>
      <c r="D592" s="383"/>
      <c r="E592" s="1"/>
      <c r="F592" s="1">
        <f t="shared" si="0"/>
        <v>29655893.256000005</v>
      </c>
      <c r="G592" s="157"/>
      <c r="H592" s="157"/>
      <c r="I592" s="157"/>
      <c r="J592" s="157"/>
      <c r="K592" s="157"/>
      <c r="L592" s="157"/>
      <c r="M592" s="157"/>
      <c r="N592" s="157"/>
      <c r="O592" s="157"/>
      <c r="P592" s="157"/>
      <c r="Q592" s="157"/>
      <c r="R592" s="157"/>
      <c r="S592" s="157"/>
      <c r="T592" s="157"/>
      <c r="U592" s="157"/>
      <c r="V592" s="157"/>
      <c r="W592" s="157"/>
      <c r="X592" s="157"/>
      <c r="Y592" s="157"/>
      <c r="Z592" s="157"/>
    </row>
    <row r="593" spans="1:26" ht="15.75" customHeight="1" x14ac:dyDescent="0.25">
      <c r="A593" s="216"/>
      <c r="B593" s="157"/>
      <c r="C593" s="111"/>
      <c r="D593" s="383"/>
      <c r="E593" s="1"/>
      <c r="F593" s="1">
        <f t="shared" si="0"/>
        <v>29655893.256000005</v>
      </c>
      <c r="G593" s="157"/>
      <c r="H593" s="157"/>
      <c r="I593" s="157"/>
      <c r="J593" s="157"/>
      <c r="K593" s="157"/>
      <c r="L593" s="157"/>
      <c r="M593" s="157"/>
      <c r="N593" s="157"/>
      <c r="O593" s="157"/>
      <c r="P593" s="157"/>
      <c r="Q593" s="157"/>
      <c r="R593" s="157"/>
      <c r="S593" s="157"/>
      <c r="T593" s="157"/>
      <c r="U593" s="157"/>
      <c r="V593" s="157"/>
      <c r="W593" s="157"/>
      <c r="X593" s="157"/>
      <c r="Y593" s="157"/>
      <c r="Z593" s="157"/>
    </row>
    <row r="594" spans="1:26" ht="15.75" customHeight="1" x14ac:dyDescent="0.25">
      <c r="A594" s="216"/>
      <c r="B594" s="157"/>
      <c r="C594" s="111"/>
      <c r="D594" s="383"/>
      <c r="E594" s="1"/>
      <c r="F594" s="1">
        <f t="shared" si="0"/>
        <v>29655893.256000005</v>
      </c>
      <c r="G594" s="157"/>
      <c r="H594" s="157"/>
      <c r="I594" s="157"/>
      <c r="J594" s="157"/>
      <c r="K594" s="157"/>
      <c r="L594" s="157"/>
      <c r="M594" s="157"/>
      <c r="N594" s="157"/>
      <c r="O594" s="157"/>
      <c r="P594" s="157"/>
      <c r="Q594" s="157"/>
      <c r="R594" s="157"/>
      <c r="S594" s="157"/>
      <c r="T594" s="157"/>
      <c r="U594" s="157"/>
      <c r="V594" s="157"/>
      <c r="W594" s="157"/>
      <c r="X594" s="157"/>
      <c r="Y594" s="157"/>
      <c r="Z594" s="157"/>
    </row>
    <row r="595" spans="1:26" ht="15.75" customHeight="1" x14ac:dyDescent="0.25">
      <c r="A595" s="216"/>
      <c r="B595" s="157"/>
      <c r="C595" s="111"/>
      <c r="D595" s="383"/>
      <c r="E595" s="1"/>
      <c r="F595" s="1">
        <f t="shared" si="0"/>
        <v>29655893.256000005</v>
      </c>
      <c r="G595" s="157"/>
      <c r="H595" s="157"/>
      <c r="I595" s="157"/>
      <c r="J595" s="157"/>
      <c r="K595" s="157"/>
      <c r="L595" s="157"/>
      <c r="M595" s="157"/>
      <c r="N595" s="157"/>
      <c r="O595" s="157"/>
      <c r="P595" s="157"/>
      <c r="Q595" s="157"/>
      <c r="R595" s="157"/>
      <c r="S595" s="157"/>
      <c r="T595" s="157"/>
      <c r="U595" s="157"/>
      <c r="V595" s="157"/>
      <c r="W595" s="157"/>
      <c r="X595" s="157"/>
      <c r="Y595" s="157"/>
      <c r="Z595" s="157"/>
    </row>
    <row r="596" spans="1:26" ht="15.75" customHeight="1" x14ac:dyDescent="0.25">
      <c r="A596" s="216"/>
      <c r="B596" s="157"/>
      <c r="C596" s="111"/>
      <c r="D596" s="383"/>
      <c r="E596" s="1"/>
      <c r="F596" s="1">
        <f t="shared" si="0"/>
        <v>29655893.256000005</v>
      </c>
      <c r="G596" s="157"/>
      <c r="H596" s="157"/>
      <c r="I596" s="157"/>
      <c r="J596" s="157"/>
      <c r="K596" s="157"/>
      <c r="L596" s="157"/>
      <c r="M596" s="157"/>
      <c r="N596" s="157"/>
      <c r="O596" s="157"/>
      <c r="P596" s="157"/>
      <c r="Q596" s="157"/>
      <c r="R596" s="157"/>
      <c r="S596" s="157"/>
      <c r="T596" s="157"/>
      <c r="U596" s="157"/>
      <c r="V596" s="157"/>
      <c r="W596" s="157"/>
      <c r="X596" s="157"/>
      <c r="Y596" s="157"/>
      <c r="Z596" s="157"/>
    </row>
    <row r="597" spans="1:26" ht="15.75" customHeight="1" x14ac:dyDescent="0.25">
      <c r="A597" s="216"/>
      <c r="B597" s="157"/>
      <c r="C597" s="111"/>
      <c r="D597" s="383"/>
      <c r="E597" s="1"/>
      <c r="F597" s="1">
        <f t="shared" si="0"/>
        <v>29655893.256000005</v>
      </c>
      <c r="G597" s="157"/>
      <c r="H597" s="157"/>
      <c r="I597" s="157"/>
      <c r="J597" s="157"/>
      <c r="K597" s="157"/>
      <c r="L597" s="157"/>
      <c r="M597" s="157"/>
      <c r="N597" s="157"/>
      <c r="O597" s="157"/>
      <c r="P597" s="157"/>
      <c r="Q597" s="157"/>
      <c r="R597" s="157"/>
      <c r="S597" s="157"/>
      <c r="T597" s="157"/>
      <c r="U597" s="157"/>
      <c r="V597" s="157"/>
      <c r="W597" s="157"/>
      <c r="X597" s="157"/>
      <c r="Y597" s="157"/>
      <c r="Z597" s="157"/>
    </row>
    <row r="598" spans="1:26" ht="15.75" customHeight="1" x14ac:dyDescent="0.25">
      <c r="A598" s="216"/>
      <c r="B598" s="157"/>
      <c r="C598" s="111"/>
      <c r="D598" s="383"/>
      <c r="E598" s="1"/>
      <c r="F598" s="1">
        <f t="shared" si="0"/>
        <v>29655893.256000005</v>
      </c>
      <c r="G598" s="157"/>
      <c r="H598" s="157"/>
      <c r="I598" s="157"/>
      <c r="J598" s="157"/>
      <c r="K598" s="157"/>
      <c r="L598" s="157"/>
      <c r="M598" s="157"/>
      <c r="N598" s="157"/>
      <c r="O598" s="157"/>
      <c r="P598" s="157"/>
      <c r="Q598" s="157"/>
      <c r="R598" s="157"/>
      <c r="S598" s="157"/>
      <c r="T598" s="157"/>
      <c r="U598" s="157"/>
      <c r="V598" s="157"/>
      <c r="W598" s="157"/>
      <c r="X598" s="157"/>
      <c r="Y598" s="157"/>
      <c r="Z598" s="157"/>
    </row>
    <row r="599" spans="1:26" ht="15.75" customHeight="1" x14ac:dyDescent="0.25">
      <c r="A599" s="216"/>
      <c r="B599" s="157"/>
      <c r="C599" s="111"/>
      <c r="D599" s="383"/>
      <c r="E599" s="1"/>
      <c r="F599" s="1">
        <f t="shared" si="0"/>
        <v>29655893.256000005</v>
      </c>
      <c r="G599" s="157"/>
      <c r="H599" s="157"/>
      <c r="I599" s="157"/>
      <c r="J599" s="157"/>
      <c r="K599" s="157"/>
      <c r="L599" s="157"/>
      <c r="M599" s="157"/>
      <c r="N599" s="157"/>
      <c r="O599" s="157"/>
      <c r="P599" s="157"/>
      <c r="Q599" s="157"/>
      <c r="R599" s="157"/>
      <c r="S599" s="157"/>
      <c r="T599" s="157"/>
      <c r="U599" s="157"/>
      <c r="V599" s="157"/>
      <c r="W599" s="157"/>
      <c r="X599" s="157"/>
      <c r="Y599" s="157"/>
      <c r="Z599" s="157"/>
    </row>
    <row r="600" spans="1:26" ht="15.75" customHeight="1" x14ac:dyDescent="0.25">
      <c r="A600" s="216"/>
      <c r="B600" s="157"/>
      <c r="C600" s="111"/>
      <c r="D600" s="383"/>
      <c r="E600" s="1"/>
      <c r="F600" s="1">
        <f t="shared" si="0"/>
        <v>29655893.256000005</v>
      </c>
      <c r="G600" s="157"/>
      <c r="H600" s="157"/>
      <c r="I600" s="157"/>
      <c r="J600" s="157"/>
      <c r="K600" s="157"/>
      <c r="L600" s="157"/>
      <c r="M600" s="157"/>
      <c r="N600" s="157"/>
      <c r="O600" s="157"/>
      <c r="P600" s="157"/>
      <c r="Q600" s="157"/>
      <c r="R600" s="157"/>
      <c r="S600" s="157"/>
      <c r="T600" s="157"/>
      <c r="U600" s="157"/>
      <c r="V600" s="157"/>
      <c r="W600" s="157"/>
      <c r="X600" s="157"/>
      <c r="Y600" s="157"/>
      <c r="Z600" s="157"/>
    </row>
    <row r="601" spans="1:26" ht="15.75" customHeight="1" x14ac:dyDescent="0.25">
      <c r="A601" s="216"/>
      <c r="B601" s="157"/>
      <c r="C601" s="111"/>
      <c r="D601" s="383"/>
      <c r="E601" s="1"/>
      <c r="F601" s="1">
        <f t="shared" si="0"/>
        <v>29655893.256000005</v>
      </c>
      <c r="G601" s="157"/>
      <c r="H601" s="157"/>
      <c r="I601" s="157"/>
      <c r="J601" s="157"/>
      <c r="K601" s="157"/>
      <c r="L601" s="157"/>
      <c r="M601" s="157"/>
      <c r="N601" s="157"/>
      <c r="O601" s="157"/>
      <c r="P601" s="157"/>
      <c r="Q601" s="157"/>
      <c r="R601" s="157"/>
      <c r="S601" s="157"/>
      <c r="T601" s="157"/>
      <c r="U601" s="157"/>
      <c r="V601" s="157"/>
      <c r="W601" s="157"/>
      <c r="X601" s="157"/>
      <c r="Y601" s="157"/>
      <c r="Z601" s="157"/>
    </row>
    <row r="602" spans="1:26" ht="15.75" customHeight="1" x14ac:dyDescent="0.25">
      <c r="A602" s="216"/>
      <c r="B602" s="157"/>
      <c r="C602" s="111"/>
      <c r="D602" s="383"/>
      <c r="E602" s="1"/>
      <c r="F602" s="1">
        <f t="shared" si="0"/>
        <v>29655893.256000005</v>
      </c>
      <c r="G602" s="157"/>
      <c r="H602" s="157"/>
      <c r="I602" s="157"/>
      <c r="J602" s="157"/>
      <c r="K602" s="157"/>
      <c r="L602" s="157"/>
      <c r="M602" s="157"/>
      <c r="N602" s="157"/>
      <c r="O602" s="157"/>
      <c r="P602" s="157"/>
      <c r="Q602" s="157"/>
      <c r="R602" s="157"/>
      <c r="S602" s="157"/>
      <c r="T602" s="157"/>
      <c r="U602" s="157"/>
      <c r="V602" s="157"/>
      <c r="W602" s="157"/>
      <c r="X602" s="157"/>
      <c r="Y602" s="157"/>
      <c r="Z602" s="157"/>
    </row>
    <row r="603" spans="1:26" ht="15.75" customHeight="1" x14ac:dyDescent="0.25">
      <c r="A603" s="216"/>
      <c r="B603" s="157"/>
      <c r="C603" s="111"/>
      <c r="D603" s="383"/>
      <c r="E603" s="1"/>
      <c r="F603" s="1">
        <f t="shared" si="0"/>
        <v>29655893.256000005</v>
      </c>
      <c r="G603" s="157"/>
      <c r="H603" s="157"/>
      <c r="I603" s="157"/>
      <c r="J603" s="157"/>
      <c r="K603" s="157"/>
      <c r="L603" s="157"/>
      <c r="M603" s="157"/>
      <c r="N603" s="157"/>
      <c r="O603" s="157"/>
      <c r="P603" s="157"/>
      <c r="Q603" s="157"/>
      <c r="R603" s="157"/>
      <c r="S603" s="157"/>
      <c r="T603" s="157"/>
      <c r="U603" s="157"/>
      <c r="V603" s="157"/>
      <c r="W603" s="157"/>
      <c r="X603" s="157"/>
      <c r="Y603" s="157"/>
      <c r="Z603" s="157"/>
    </row>
    <row r="604" spans="1:26" ht="15.75" customHeight="1" x14ac:dyDescent="0.25">
      <c r="A604" s="216"/>
      <c r="B604" s="157"/>
      <c r="C604" s="111"/>
      <c r="D604" s="383"/>
      <c r="E604" s="1"/>
      <c r="F604" s="1">
        <f t="shared" si="0"/>
        <v>29655893.256000005</v>
      </c>
      <c r="G604" s="157"/>
      <c r="H604" s="157"/>
      <c r="I604" s="157"/>
      <c r="J604" s="157"/>
      <c r="K604" s="157"/>
      <c r="L604" s="157"/>
      <c r="M604" s="157"/>
      <c r="N604" s="157"/>
      <c r="O604" s="157"/>
      <c r="P604" s="157"/>
      <c r="Q604" s="157"/>
      <c r="R604" s="157"/>
      <c r="S604" s="157"/>
      <c r="T604" s="157"/>
      <c r="U604" s="157"/>
      <c r="V604" s="157"/>
      <c r="W604" s="157"/>
      <c r="X604" s="157"/>
      <c r="Y604" s="157"/>
      <c r="Z604" s="157"/>
    </row>
    <row r="605" spans="1:26" ht="15.75" customHeight="1" x14ac:dyDescent="0.25">
      <c r="A605" s="216"/>
      <c r="B605" s="157"/>
      <c r="C605" s="111"/>
      <c r="D605" s="383"/>
      <c r="E605" s="1"/>
      <c r="F605" s="1">
        <f t="shared" si="0"/>
        <v>29655893.256000005</v>
      </c>
      <c r="G605" s="157"/>
      <c r="H605" s="157"/>
      <c r="I605" s="157"/>
      <c r="J605" s="157"/>
      <c r="K605" s="157"/>
      <c r="L605" s="157"/>
      <c r="M605" s="157"/>
      <c r="N605" s="157"/>
      <c r="O605" s="157"/>
      <c r="P605" s="157"/>
      <c r="Q605" s="157"/>
      <c r="R605" s="157"/>
      <c r="S605" s="157"/>
      <c r="T605" s="157"/>
      <c r="U605" s="157"/>
      <c r="V605" s="157"/>
      <c r="W605" s="157"/>
      <c r="X605" s="157"/>
      <c r="Y605" s="157"/>
      <c r="Z605" s="157"/>
    </row>
    <row r="606" spans="1:26" ht="15.75" customHeight="1" x14ac:dyDescent="0.25">
      <c r="A606" s="216"/>
      <c r="B606" s="157"/>
      <c r="C606" s="111" t="s">
        <v>2774</v>
      </c>
      <c r="D606" s="383">
        <f>F605</f>
        <v>29655893.256000005</v>
      </c>
      <c r="E606" s="1"/>
      <c r="F606" s="1"/>
      <c r="G606" s="157"/>
      <c r="H606" s="157"/>
      <c r="I606" s="157"/>
      <c r="J606" s="157"/>
      <c r="K606" s="157"/>
      <c r="L606" s="157"/>
      <c r="M606" s="157"/>
      <c r="N606" s="157"/>
      <c r="O606" s="157"/>
      <c r="P606" s="157"/>
      <c r="Q606" s="157"/>
      <c r="R606" s="157"/>
      <c r="S606" s="157"/>
      <c r="T606" s="157"/>
      <c r="U606" s="157"/>
      <c r="V606" s="157"/>
      <c r="W606" s="157"/>
      <c r="X606" s="157"/>
      <c r="Y606" s="157"/>
      <c r="Z606" s="157"/>
    </row>
    <row r="607" spans="1:26" ht="15.75" customHeight="1" x14ac:dyDescent="0.25">
      <c r="A607" s="216"/>
      <c r="B607" s="157"/>
      <c r="C607" s="111"/>
      <c r="D607" s="383"/>
      <c r="E607" s="1"/>
      <c r="F607" s="1"/>
      <c r="G607" s="157"/>
      <c r="H607" s="157"/>
      <c r="I607" s="157"/>
      <c r="J607" s="157"/>
      <c r="K607" s="157"/>
      <c r="L607" s="157"/>
      <c r="M607" s="157"/>
      <c r="N607" s="157"/>
      <c r="O607" s="157"/>
      <c r="P607" s="157"/>
      <c r="Q607" s="157"/>
      <c r="R607" s="157"/>
      <c r="S607" s="157"/>
      <c r="T607" s="157"/>
      <c r="U607" s="157"/>
      <c r="V607" s="157"/>
      <c r="W607" s="157"/>
      <c r="X607" s="157"/>
      <c r="Y607" s="157"/>
      <c r="Z607" s="157"/>
    </row>
    <row r="608" spans="1:26" ht="15.75" customHeight="1" x14ac:dyDescent="0.25">
      <c r="A608" s="216"/>
      <c r="B608" s="157"/>
      <c r="C608" s="111"/>
      <c r="D608" s="383"/>
      <c r="E608" s="1"/>
      <c r="F608" s="1"/>
      <c r="G608" s="157"/>
      <c r="H608" s="157"/>
      <c r="I608" s="157"/>
      <c r="J608" s="157"/>
      <c r="K608" s="157"/>
      <c r="L608" s="157"/>
      <c r="M608" s="157"/>
      <c r="N608" s="157"/>
      <c r="O608" s="157"/>
      <c r="P608" s="157"/>
      <c r="Q608" s="157"/>
      <c r="R608" s="157"/>
      <c r="S608" s="157"/>
      <c r="T608" s="157"/>
      <c r="U608" s="157"/>
      <c r="V608" s="157"/>
      <c r="W608" s="157"/>
      <c r="X608" s="157"/>
      <c r="Y608" s="157"/>
      <c r="Z608" s="157"/>
    </row>
    <row r="609" spans="1:26" ht="15.75" customHeight="1" x14ac:dyDescent="0.25">
      <c r="A609" s="216"/>
      <c r="B609" s="157"/>
      <c r="C609" s="111"/>
      <c r="D609" s="383"/>
      <c r="E609" s="1"/>
      <c r="F609" s="1"/>
      <c r="G609" s="157"/>
      <c r="H609" s="157"/>
      <c r="I609" s="157"/>
      <c r="J609" s="157"/>
      <c r="K609" s="157"/>
      <c r="L609" s="157"/>
      <c r="M609" s="157"/>
      <c r="N609" s="157"/>
      <c r="O609" s="157"/>
      <c r="P609" s="157"/>
      <c r="Q609" s="157"/>
      <c r="R609" s="157"/>
      <c r="S609" s="157"/>
      <c r="T609" s="157"/>
      <c r="U609" s="157"/>
      <c r="V609" s="157"/>
      <c r="W609" s="157"/>
      <c r="X609" s="157"/>
      <c r="Y609" s="157"/>
      <c r="Z609" s="157"/>
    </row>
    <row r="610" spans="1:26" ht="15.75" customHeight="1" x14ac:dyDescent="0.25">
      <c r="A610" s="216"/>
      <c r="B610" s="157"/>
      <c r="C610" s="111"/>
      <c r="D610" s="383"/>
      <c r="E610" s="1"/>
      <c r="F610" s="1"/>
      <c r="G610" s="157"/>
      <c r="H610" s="157"/>
      <c r="I610" s="157"/>
      <c r="J610" s="157"/>
      <c r="K610" s="157"/>
      <c r="L610" s="157"/>
      <c r="M610" s="157"/>
      <c r="N610" s="157"/>
      <c r="O610" s="157"/>
      <c r="P610" s="157"/>
      <c r="Q610" s="157"/>
      <c r="R610" s="157"/>
      <c r="S610" s="157"/>
      <c r="T610" s="157"/>
      <c r="U610" s="157"/>
      <c r="V610" s="157"/>
      <c r="W610" s="157"/>
      <c r="X610" s="157"/>
      <c r="Y610" s="157"/>
      <c r="Z610" s="157"/>
    </row>
    <row r="611" spans="1:26" ht="15.75" customHeight="1" x14ac:dyDescent="0.25">
      <c r="A611" s="216"/>
      <c r="B611" s="157"/>
      <c r="C611" s="111"/>
      <c r="D611" s="383"/>
      <c r="E611" s="1"/>
      <c r="F611" s="1"/>
      <c r="G611" s="157"/>
      <c r="H611" s="157"/>
      <c r="I611" s="157"/>
      <c r="J611" s="157"/>
      <c r="K611" s="157"/>
      <c r="L611" s="157"/>
      <c r="M611" s="157"/>
      <c r="N611" s="157"/>
      <c r="O611" s="157"/>
      <c r="P611" s="157"/>
      <c r="Q611" s="157"/>
      <c r="R611" s="157"/>
      <c r="S611" s="157"/>
      <c r="T611" s="157"/>
      <c r="U611" s="157"/>
      <c r="V611" s="157"/>
      <c r="W611" s="157"/>
      <c r="X611" s="157"/>
      <c r="Y611" s="157"/>
      <c r="Z611" s="157"/>
    </row>
    <row r="612" spans="1:26" ht="15.75" customHeight="1" x14ac:dyDescent="0.25">
      <c r="A612" s="216"/>
      <c r="B612" s="157"/>
      <c r="C612" s="111"/>
      <c r="D612" s="383"/>
      <c r="E612" s="1"/>
      <c r="F612" s="1"/>
      <c r="G612" s="157"/>
      <c r="H612" s="157"/>
      <c r="I612" s="157"/>
      <c r="J612" s="157"/>
      <c r="K612" s="157"/>
      <c r="L612" s="157"/>
      <c r="M612" s="157"/>
      <c r="N612" s="157"/>
      <c r="O612" s="157"/>
      <c r="P612" s="157"/>
      <c r="Q612" s="157"/>
      <c r="R612" s="157"/>
      <c r="S612" s="157"/>
      <c r="T612" s="157"/>
      <c r="U612" s="157"/>
      <c r="V612" s="157"/>
      <c r="W612" s="157"/>
      <c r="X612" s="157"/>
      <c r="Y612" s="157"/>
      <c r="Z612" s="157"/>
    </row>
    <row r="613" spans="1:26" ht="15.75" customHeight="1" x14ac:dyDescent="0.25">
      <c r="A613" s="216"/>
      <c r="B613" s="157"/>
      <c r="C613" s="111"/>
      <c r="D613" s="383"/>
      <c r="E613" s="1"/>
      <c r="F613" s="1"/>
      <c r="G613" s="157"/>
      <c r="H613" s="157"/>
      <c r="I613" s="157"/>
      <c r="J613" s="157"/>
      <c r="K613" s="157"/>
      <c r="L613" s="157"/>
      <c r="M613" s="157"/>
      <c r="N613" s="157"/>
      <c r="O613" s="157"/>
      <c r="P613" s="157"/>
      <c r="Q613" s="157"/>
      <c r="R613" s="157"/>
      <c r="S613" s="157"/>
      <c r="T613" s="157"/>
      <c r="U613" s="157"/>
      <c r="V613" s="157"/>
      <c r="W613" s="157"/>
      <c r="X613" s="157"/>
      <c r="Y613" s="157"/>
      <c r="Z613" s="157"/>
    </row>
    <row r="614" spans="1:26" ht="15.75" customHeight="1" x14ac:dyDescent="0.25">
      <c r="A614" s="216"/>
      <c r="B614" s="157"/>
      <c r="C614" s="111"/>
      <c r="D614" s="383"/>
      <c r="E614" s="1"/>
      <c r="F614" s="1"/>
      <c r="G614" s="157"/>
      <c r="H614" s="157"/>
      <c r="I614" s="157"/>
      <c r="J614" s="157"/>
      <c r="K614" s="157"/>
      <c r="L614" s="157"/>
      <c r="M614" s="157"/>
      <c r="N614" s="157"/>
      <c r="O614" s="157"/>
      <c r="P614" s="157"/>
      <c r="Q614" s="157"/>
      <c r="R614" s="157"/>
      <c r="S614" s="157"/>
      <c r="T614" s="157"/>
      <c r="U614" s="157"/>
      <c r="V614" s="157"/>
      <c r="W614" s="157"/>
      <c r="X614" s="157"/>
      <c r="Y614" s="157"/>
      <c r="Z614" s="157"/>
    </row>
    <row r="615" spans="1:26" ht="15.75" customHeight="1" x14ac:dyDescent="0.25">
      <c r="A615" s="216"/>
      <c r="B615" s="157"/>
      <c r="C615" s="111"/>
      <c r="D615" s="383"/>
      <c r="E615" s="1"/>
      <c r="F615" s="1"/>
      <c r="G615" s="157"/>
      <c r="H615" s="157"/>
      <c r="I615" s="157"/>
      <c r="J615" s="157"/>
      <c r="K615" s="157"/>
      <c r="L615" s="157"/>
      <c r="M615" s="157"/>
      <c r="N615" s="157"/>
      <c r="O615" s="157"/>
      <c r="P615" s="157"/>
      <c r="Q615" s="157"/>
      <c r="R615" s="157"/>
      <c r="S615" s="157"/>
      <c r="T615" s="157"/>
      <c r="U615" s="157"/>
      <c r="V615" s="157"/>
      <c r="W615" s="157"/>
      <c r="X615" s="157"/>
      <c r="Y615" s="157"/>
      <c r="Z615" s="157"/>
    </row>
    <row r="616" spans="1:26" ht="15.75" customHeight="1" x14ac:dyDescent="0.25">
      <c r="A616" s="216"/>
      <c r="B616" s="157"/>
      <c r="C616" s="111"/>
      <c r="D616" s="383"/>
      <c r="E616" s="1"/>
      <c r="F616" s="1"/>
      <c r="G616" s="157"/>
      <c r="H616" s="157"/>
      <c r="I616" s="157"/>
      <c r="J616" s="157"/>
      <c r="K616" s="157"/>
      <c r="L616" s="157"/>
      <c r="M616" s="157"/>
      <c r="N616" s="157"/>
      <c r="O616" s="157"/>
      <c r="P616" s="157"/>
      <c r="Q616" s="157"/>
      <c r="R616" s="157"/>
      <c r="S616" s="157"/>
      <c r="T616" s="157"/>
      <c r="U616" s="157"/>
      <c r="V616" s="157"/>
      <c r="W616" s="157"/>
      <c r="X616" s="157"/>
      <c r="Y616" s="157"/>
      <c r="Z616" s="157"/>
    </row>
    <row r="617" spans="1:26" ht="15.75" customHeight="1" x14ac:dyDescent="0.25">
      <c r="A617" s="216"/>
      <c r="B617" s="157"/>
      <c r="C617" s="111"/>
      <c r="D617" s="383"/>
      <c r="E617" s="1"/>
      <c r="F617" s="1"/>
      <c r="G617" s="157"/>
      <c r="H617" s="157"/>
      <c r="I617" s="157"/>
      <c r="J617" s="157"/>
      <c r="K617" s="157"/>
      <c r="L617" s="157"/>
      <c r="M617" s="157"/>
      <c r="N617" s="157"/>
      <c r="O617" s="157"/>
      <c r="P617" s="157"/>
      <c r="Q617" s="157"/>
      <c r="R617" s="157"/>
      <c r="S617" s="157"/>
      <c r="T617" s="157"/>
      <c r="U617" s="157"/>
      <c r="V617" s="157"/>
      <c r="W617" s="157"/>
      <c r="X617" s="157"/>
      <c r="Y617" s="157"/>
      <c r="Z617" s="157"/>
    </row>
    <row r="618" spans="1:26" ht="15.75" customHeight="1" x14ac:dyDescent="0.25">
      <c r="A618" s="216"/>
      <c r="B618" s="157"/>
      <c r="C618" s="111"/>
      <c r="D618" s="383"/>
      <c r="E618" s="1"/>
      <c r="F618" s="1"/>
      <c r="G618" s="157"/>
      <c r="H618" s="157"/>
      <c r="I618" s="157"/>
      <c r="J618" s="157"/>
      <c r="K618" s="157"/>
      <c r="L618" s="157"/>
      <c r="M618" s="157"/>
      <c r="N618" s="157"/>
      <c r="O618" s="157"/>
      <c r="P618" s="157"/>
      <c r="Q618" s="157"/>
      <c r="R618" s="157"/>
      <c r="S618" s="157"/>
      <c r="T618" s="157"/>
      <c r="U618" s="157"/>
      <c r="V618" s="157"/>
      <c r="W618" s="157"/>
      <c r="X618" s="157"/>
      <c r="Y618" s="157"/>
      <c r="Z618" s="157"/>
    </row>
    <row r="619" spans="1:26" ht="15.75" customHeight="1" x14ac:dyDescent="0.25">
      <c r="A619" s="216"/>
      <c r="B619" s="157"/>
      <c r="C619" s="111"/>
      <c r="D619" s="383"/>
      <c r="E619" s="1"/>
      <c r="F619" s="1"/>
      <c r="G619" s="157"/>
      <c r="H619" s="157"/>
      <c r="I619" s="157"/>
      <c r="J619" s="157"/>
      <c r="K619" s="157"/>
      <c r="L619" s="157"/>
      <c r="M619" s="157"/>
      <c r="N619" s="157"/>
      <c r="O619" s="157"/>
      <c r="P619" s="157"/>
      <c r="Q619" s="157"/>
      <c r="R619" s="157"/>
      <c r="S619" s="157"/>
      <c r="T619" s="157"/>
      <c r="U619" s="157"/>
      <c r="V619" s="157"/>
      <c r="W619" s="157"/>
      <c r="X619" s="157"/>
      <c r="Y619" s="157"/>
      <c r="Z619" s="157"/>
    </row>
    <row r="620" spans="1:26" ht="15.75" customHeight="1" x14ac:dyDescent="0.25">
      <c r="A620" s="216"/>
      <c r="B620" s="157"/>
      <c r="C620" s="111"/>
      <c r="D620" s="383"/>
      <c r="E620" s="1"/>
      <c r="F620" s="1"/>
      <c r="G620" s="157"/>
      <c r="H620" s="157"/>
      <c r="I620" s="157"/>
      <c r="J620" s="157"/>
      <c r="K620" s="157"/>
      <c r="L620" s="157"/>
      <c r="M620" s="157"/>
      <c r="N620" s="157"/>
      <c r="O620" s="157"/>
      <c r="P620" s="157"/>
      <c r="Q620" s="157"/>
      <c r="R620" s="157"/>
      <c r="S620" s="157"/>
      <c r="T620" s="157"/>
      <c r="U620" s="157"/>
      <c r="V620" s="157"/>
      <c r="W620" s="157"/>
      <c r="X620" s="157"/>
      <c r="Y620" s="157"/>
      <c r="Z620" s="157"/>
    </row>
    <row r="621" spans="1:26" ht="15.75" customHeight="1" x14ac:dyDescent="0.25">
      <c r="A621" s="216"/>
      <c r="B621" s="157"/>
      <c r="C621" s="111"/>
      <c r="D621" s="383"/>
      <c r="E621" s="1"/>
      <c r="F621" s="1"/>
      <c r="G621" s="157"/>
      <c r="H621" s="157"/>
      <c r="I621" s="157"/>
      <c r="J621" s="157"/>
      <c r="K621" s="157"/>
      <c r="L621" s="157"/>
      <c r="M621" s="157"/>
      <c r="N621" s="157"/>
      <c r="O621" s="157"/>
      <c r="P621" s="157"/>
      <c r="Q621" s="157"/>
      <c r="R621" s="157"/>
      <c r="S621" s="157"/>
      <c r="T621" s="157"/>
      <c r="U621" s="157"/>
      <c r="V621" s="157"/>
      <c r="W621" s="157"/>
      <c r="X621" s="157"/>
      <c r="Y621" s="157"/>
      <c r="Z621" s="157"/>
    </row>
    <row r="622" spans="1:26" ht="15.75" customHeight="1" x14ac:dyDescent="0.25">
      <c r="A622" s="216"/>
      <c r="B622" s="157"/>
      <c r="C622" s="111"/>
      <c r="D622" s="383"/>
      <c r="E622" s="1"/>
      <c r="F622" s="1"/>
      <c r="G622" s="157"/>
      <c r="H622" s="157"/>
      <c r="I622" s="157"/>
      <c r="J622" s="157"/>
      <c r="K622" s="157"/>
      <c r="L622" s="157"/>
      <c r="M622" s="157"/>
      <c r="N622" s="157"/>
      <c r="O622" s="157"/>
      <c r="P622" s="157"/>
      <c r="Q622" s="157"/>
      <c r="R622" s="157"/>
      <c r="S622" s="157"/>
      <c r="T622" s="157"/>
      <c r="U622" s="157"/>
      <c r="V622" s="157"/>
      <c r="W622" s="157"/>
      <c r="X622" s="157"/>
      <c r="Y622" s="157"/>
      <c r="Z622" s="157"/>
    </row>
    <row r="623" spans="1:26" ht="15.75" customHeight="1" x14ac:dyDescent="0.25">
      <c r="A623" s="216"/>
      <c r="B623" s="157"/>
      <c r="C623" s="111"/>
      <c r="D623" s="383"/>
      <c r="E623" s="1"/>
      <c r="F623" s="1"/>
      <c r="G623" s="157"/>
      <c r="H623" s="157"/>
      <c r="I623" s="157"/>
      <c r="J623" s="157"/>
      <c r="K623" s="157"/>
      <c r="L623" s="157"/>
      <c r="M623" s="157"/>
      <c r="N623" s="157"/>
      <c r="O623" s="157"/>
      <c r="P623" s="157"/>
      <c r="Q623" s="157"/>
      <c r="R623" s="157"/>
      <c r="S623" s="157"/>
      <c r="T623" s="157"/>
      <c r="U623" s="157"/>
      <c r="V623" s="157"/>
      <c r="W623" s="157"/>
      <c r="X623" s="157"/>
      <c r="Y623" s="157"/>
      <c r="Z623" s="157"/>
    </row>
    <row r="624" spans="1:26" ht="15.75" customHeight="1" x14ac:dyDescent="0.25">
      <c r="A624" s="216"/>
      <c r="B624" s="157"/>
      <c r="C624" s="111"/>
      <c r="D624" s="383"/>
      <c r="E624" s="1"/>
      <c r="F624" s="1"/>
      <c r="G624" s="157"/>
      <c r="H624" s="157"/>
      <c r="I624" s="157"/>
      <c r="J624" s="157"/>
      <c r="K624" s="157"/>
      <c r="L624" s="157"/>
      <c r="M624" s="157"/>
      <c r="N624" s="157"/>
      <c r="O624" s="157"/>
      <c r="P624" s="157"/>
      <c r="Q624" s="157"/>
      <c r="R624" s="157"/>
      <c r="S624" s="157"/>
      <c r="T624" s="157"/>
      <c r="U624" s="157"/>
      <c r="V624" s="157"/>
      <c r="W624" s="157"/>
      <c r="X624" s="157"/>
      <c r="Y624" s="157"/>
      <c r="Z624" s="157"/>
    </row>
    <row r="625" spans="1:26" ht="15.75" customHeight="1" x14ac:dyDescent="0.25">
      <c r="A625" s="216"/>
      <c r="B625" s="157"/>
      <c r="C625" s="111"/>
      <c r="D625" s="383"/>
      <c r="E625" s="1"/>
      <c r="F625" s="1"/>
      <c r="G625" s="157"/>
      <c r="H625" s="157"/>
      <c r="I625" s="157"/>
      <c r="J625" s="157"/>
      <c r="K625" s="157"/>
      <c r="L625" s="157"/>
      <c r="M625" s="157"/>
      <c r="N625" s="157"/>
      <c r="O625" s="157"/>
      <c r="P625" s="157"/>
      <c r="Q625" s="157"/>
      <c r="R625" s="157"/>
      <c r="S625" s="157"/>
      <c r="T625" s="157"/>
      <c r="U625" s="157"/>
      <c r="V625" s="157"/>
      <c r="W625" s="157"/>
      <c r="X625" s="157"/>
      <c r="Y625" s="157"/>
      <c r="Z625" s="157"/>
    </row>
    <row r="626" spans="1:26" ht="15.75" customHeight="1" x14ac:dyDescent="0.25">
      <c r="A626" s="216"/>
      <c r="B626" s="157"/>
      <c r="C626" s="111"/>
      <c r="D626" s="383"/>
      <c r="E626" s="1"/>
      <c r="F626" s="1"/>
      <c r="G626" s="157"/>
      <c r="H626" s="157"/>
      <c r="I626" s="157"/>
      <c r="J626" s="157"/>
      <c r="K626" s="157"/>
      <c r="L626" s="157"/>
      <c r="M626" s="157"/>
      <c r="N626" s="157"/>
      <c r="O626" s="157"/>
      <c r="P626" s="157"/>
      <c r="Q626" s="157"/>
      <c r="R626" s="157"/>
      <c r="S626" s="157"/>
      <c r="T626" s="157"/>
      <c r="U626" s="157"/>
      <c r="V626" s="157"/>
      <c r="W626" s="157"/>
      <c r="X626" s="157"/>
      <c r="Y626" s="157"/>
      <c r="Z626" s="157"/>
    </row>
    <row r="627" spans="1:26" ht="15.75" customHeight="1" x14ac:dyDescent="0.25">
      <c r="A627" s="216"/>
      <c r="B627" s="157"/>
      <c r="C627" s="111"/>
      <c r="D627" s="383"/>
      <c r="E627" s="1"/>
      <c r="F627" s="1"/>
      <c r="G627" s="157"/>
      <c r="H627" s="157"/>
      <c r="I627" s="157"/>
      <c r="J627" s="157"/>
      <c r="K627" s="157"/>
      <c r="L627" s="157"/>
      <c r="M627" s="157"/>
      <c r="N627" s="157"/>
      <c r="O627" s="157"/>
      <c r="P627" s="157"/>
      <c r="Q627" s="157"/>
      <c r="R627" s="157"/>
      <c r="S627" s="157"/>
      <c r="T627" s="157"/>
      <c r="U627" s="157"/>
      <c r="V627" s="157"/>
      <c r="W627" s="157"/>
      <c r="X627" s="157"/>
      <c r="Y627" s="157"/>
      <c r="Z627" s="157"/>
    </row>
    <row r="628" spans="1:26" ht="15.75" customHeight="1" x14ac:dyDescent="0.25">
      <c r="A628" s="216"/>
      <c r="B628" s="157"/>
      <c r="C628" s="111"/>
      <c r="D628" s="383"/>
      <c r="E628" s="1"/>
      <c r="F628" s="1"/>
      <c r="G628" s="157"/>
      <c r="H628" s="157"/>
      <c r="I628" s="157"/>
      <c r="J628" s="157"/>
      <c r="K628" s="157"/>
      <c r="L628" s="157"/>
      <c r="M628" s="157"/>
      <c r="N628" s="157"/>
      <c r="O628" s="157"/>
      <c r="P628" s="157"/>
      <c r="Q628" s="157"/>
      <c r="R628" s="157"/>
      <c r="S628" s="157"/>
      <c r="T628" s="157"/>
      <c r="U628" s="157"/>
      <c r="V628" s="157"/>
      <c r="W628" s="157"/>
      <c r="X628" s="157"/>
      <c r="Y628" s="157"/>
      <c r="Z628" s="157"/>
    </row>
    <row r="629" spans="1:26" ht="15.75" customHeight="1" x14ac:dyDescent="0.25">
      <c r="A629" s="216"/>
      <c r="B629" s="157"/>
      <c r="C629" s="111"/>
      <c r="D629" s="383"/>
      <c r="E629" s="1"/>
      <c r="F629" s="1"/>
      <c r="G629" s="157"/>
      <c r="H629" s="157"/>
      <c r="I629" s="157"/>
      <c r="J629" s="157"/>
      <c r="K629" s="157"/>
      <c r="L629" s="157"/>
      <c r="M629" s="157"/>
      <c r="N629" s="157"/>
      <c r="O629" s="157"/>
      <c r="P629" s="157"/>
      <c r="Q629" s="157"/>
      <c r="R629" s="157"/>
      <c r="S629" s="157"/>
      <c r="T629" s="157"/>
      <c r="U629" s="157"/>
      <c r="V629" s="157"/>
      <c r="W629" s="157"/>
      <c r="X629" s="157"/>
      <c r="Y629" s="157"/>
      <c r="Z629" s="157"/>
    </row>
    <row r="630" spans="1:26" ht="15.75" customHeight="1" x14ac:dyDescent="0.25">
      <c r="A630" s="216"/>
      <c r="B630" s="157"/>
      <c r="C630" s="111"/>
      <c r="D630" s="383"/>
      <c r="E630" s="1"/>
      <c r="F630" s="1"/>
      <c r="G630" s="157"/>
      <c r="H630" s="157"/>
      <c r="I630" s="157"/>
      <c r="J630" s="157"/>
      <c r="K630" s="157"/>
      <c r="L630" s="157"/>
      <c r="M630" s="157"/>
      <c r="N630" s="157"/>
      <c r="O630" s="157"/>
      <c r="P630" s="157"/>
      <c r="Q630" s="157"/>
      <c r="R630" s="157"/>
      <c r="S630" s="157"/>
      <c r="T630" s="157"/>
      <c r="U630" s="157"/>
      <c r="V630" s="157"/>
      <c r="W630" s="157"/>
      <c r="X630" s="157"/>
      <c r="Y630" s="157"/>
      <c r="Z630" s="157"/>
    </row>
    <row r="631" spans="1:26" ht="15.75" customHeight="1" x14ac:dyDescent="0.25">
      <c r="A631" s="216"/>
      <c r="B631" s="157"/>
      <c r="C631" s="111"/>
      <c r="D631" s="383"/>
      <c r="E631" s="1"/>
      <c r="F631" s="1"/>
      <c r="G631" s="157"/>
      <c r="H631" s="157"/>
      <c r="I631" s="157"/>
      <c r="J631" s="157"/>
      <c r="K631" s="157"/>
      <c r="L631" s="157"/>
      <c r="M631" s="157"/>
      <c r="N631" s="157"/>
      <c r="O631" s="157"/>
      <c r="P631" s="157"/>
      <c r="Q631" s="157"/>
      <c r="R631" s="157"/>
      <c r="S631" s="157"/>
      <c r="T631" s="157"/>
      <c r="U631" s="157"/>
      <c r="V631" s="157"/>
      <c r="W631" s="157"/>
      <c r="X631" s="157"/>
      <c r="Y631" s="157"/>
      <c r="Z631" s="157"/>
    </row>
    <row r="632" spans="1:26" ht="15.75" customHeight="1" x14ac:dyDescent="0.25">
      <c r="A632" s="216"/>
      <c r="B632" s="157"/>
      <c r="C632" s="111"/>
      <c r="D632" s="383"/>
      <c r="E632" s="1"/>
      <c r="F632" s="1"/>
      <c r="G632" s="157"/>
      <c r="H632" s="157"/>
      <c r="I632" s="157"/>
      <c r="J632" s="157"/>
      <c r="K632" s="157"/>
      <c r="L632" s="157"/>
      <c r="M632" s="157"/>
      <c r="N632" s="157"/>
      <c r="O632" s="157"/>
      <c r="P632" s="157"/>
      <c r="Q632" s="157"/>
      <c r="R632" s="157"/>
      <c r="S632" s="157"/>
      <c r="T632" s="157"/>
      <c r="U632" s="157"/>
      <c r="V632" s="157"/>
      <c r="W632" s="157"/>
      <c r="X632" s="157"/>
      <c r="Y632" s="157"/>
      <c r="Z632" s="157"/>
    </row>
    <row r="633" spans="1:26" ht="15.75" customHeight="1" x14ac:dyDescent="0.25">
      <c r="A633" s="216"/>
      <c r="B633" s="157"/>
      <c r="C633" s="111"/>
      <c r="D633" s="383"/>
      <c r="E633" s="1"/>
      <c r="F633" s="1"/>
      <c r="G633" s="157"/>
      <c r="H633" s="157"/>
      <c r="I633" s="157"/>
      <c r="J633" s="157"/>
      <c r="K633" s="157"/>
      <c r="L633" s="157"/>
      <c r="M633" s="157"/>
      <c r="N633" s="157"/>
      <c r="O633" s="157"/>
      <c r="P633" s="157"/>
      <c r="Q633" s="157"/>
      <c r="R633" s="157"/>
      <c r="S633" s="157"/>
      <c r="T633" s="157"/>
      <c r="U633" s="157"/>
      <c r="V633" s="157"/>
      <c r="W633" s="157"/>
      <c r="X633" s="157"/>
      <c r="Y633" s="157"/>
      <c r="Z633" s="157"/>
    </row>
    <row r="634" spans="1:26" ht="15.75" customHeight="1" x14ac:dyDescent="0.25">
      <c r="A634" s="216"/>
      <c r="B634" s="157"/>
      <c r="C634" s="111"/>
      <c r="D634" s="383"/>
      <c r="E634" s="1"/>
      <c r="F634" s="1"/>
      <c r="G634" s="157"/>
      <c r="H634" s="157"/>
      <c r="I634" s="157"/>
      <c r="J634" s="157"/>
      <c r="K634" s="157"/>
      <c r="L634" s="157"/>
      <c r="M634" s="157"/>
      <c r="N634" s="157"/>
      <c r="O634" s="157"/>
      <c r="P634" s="157"/>
      <c r="Q634" s="157"/>
      <c r="R634" s="157"/>
      <c r="S634" s="157"/>
      <c r="T634" s="157"/>
      <c r="U634" s="157"/>
      <c r="V634" s="157"/>
      <c r="W634" s="157"/>
      <c r="X634" s="157"/>
      <c r="Y634" s="157"/>
      <c r="Z634" s="157"/>
    </row>
    <row r="635" spans="1:26" ht="15.75" customHeight="1" x14ac:dyDescent="0.25">
      <c r="A635" s="216"/>
      <c r="B635" s="157"/>
      <c r="C635" s="111"/>
      <c r="D635" s="383"/>
      <c r="E635" s="1"/>
      <c r="F635" s="1"/>
      <c r="G635" s="157"/>
      <c r="H635" s="157"/>
      <c r="I635" s="157"/>
      <c r="J635" s="157"/>
      <c r="K635" s="157"/>
      <c r="L635" s="157"/>
      <c r="M635" s="157"/>
      <c r="N635" s="157"/>
      <c r="O635" s="157"/>
      <c r="P635" s="157"/>
      <c r="Q635" s="157"/>
      <c r="R635" s="157"/>
      <c r="S635" s="157"/>
      <c r="T635" s="157"/>
      <c r="U635" s="157"/>
      <c r="V635" s="157"/>
      <c r="W635" s="157"/>
      <c r="X635" s="157"/>
      <c r="Y635" s="157"/>
      <c r="Z635" s="157"/>
    </row>
    <row r="636" spans="1:26" ht="15.75" customHeight="1" x14ac:dyDescent="0.25">
      <c r="A636" s="216"/>
      <c r="B636" s="157"/>
      <c r="C636" s="111"/>
      <c r="D636" s="383"/>
      <c r="E636" s="1"/>
      <c r="F636" s="1"/>
      <c r="G636" s="157"/>
      <c r="H636" s="157"/>
      <c r="I636" s="157"/>
      <c r="J636" s="157"/>
      <c r="K636" s="157"/>
      <c r="L636" s="157"/>
      <c r="M636" s="157"/>
      <c r="N636" s="157"/>
      <c r="O636" s="157"/>
      <c r="P636" s="157"/>
      <c r="Q636" s="157"/>
      <c r="R636" s="157"/>
      <c r="S636" s="157"/>
      <c r="T636" s="157"/>
      <c r="U636" s="157"/>
      <c r="V636" s="157"/>
      <c r="W636" s="157"/>
      <c r="X636" s="157"/>
      <c r="Y636" s="157"/>
      <c r="Z636" s="157"/>
    </row>
    <row r="637" spans="1:26" ht="15.75" customHeight="1" x14ac:dyDescent="0.25">
      <c r="A637" s="216"/>
      <c r="B637" s="157"/>
      <c r="C637" s="111"/>
      <c r="D637" s="383"/>
      <c r="E637" s="1"/>
      <c r="F637" s="1"/>
      <c r="G637" s="157"/>
      <c r="H637" s="157"/>
      <c r="I637" s="157"/>
      <c r="J637" s="157"/>
      <c r="K637" s="157"/>
      <c r="L637" s="157"/>
      <c r="M637" s="157"/>
      <c r="N637" s="157"/>
      <c r="O637" s="157"/>
      <c r="P637" s="157"/>
      <c r="Q637" s="157"/>
      <c r="R637" s="157"/>
      <c r="S637" s="157"/>
      <c r="T637" s="157"/>
      <c r="U637" s="157"/>
      <c r="V637" s="157"/>
      <c r="W637" s="157"/>
      <c r="X637" s="157"/>
      <c r="Y637" s="157"/>
      <c r="Z637" s="157"/>
    </row>
    <row r="638" spans="1:26" ht="15.75" customHeight="1" x14ac:dyDescent="0.25">
      <c r="A638" s="216"/>
      <c r="B638" s="157"/>
      <c r="C638" s="111"/>
      <c r="D638" s="383"/>
      <c r="E638" s="1"/>
      <c r="F638" s="1"/>
      <c r="G638" s="157"/>
      <c r="H638" s="157"/>
      <c r="I638" s="157"/>
      <c r="J638" s="157"/>
      <c r="K638" s="157"/>
      <c r="L638" s="157"/>
      <c r="M638" s="157"/>
      <c r="N638" s="157"/>
      <c r="O638" s="157"/>
      <c r="P638" s="157"/>
      <c r="Q638" s="157"/>
      <c r="R638" s="157"/>
      <c r="S638" s="157"/>
      <c r="T638" s="157"/>
      <c r="U638" s="157"/>
      <c r="V638" s="157"/>
      <c r="W638" s="157"/>
      <c r="X638" s="157"/>
      <c r="Y638" s="157"/>
      <c r="Z638" s="157"/>
    </row>
    <row r="639" spans="1:26" ht="15.75" customHeight="1" x14ac:dyDescent="0.25">
      <c r="A639" s="216"/>
      <c r="B639" s="157"/>
      <c r="C639" s="111"/>
      <c r="D639" s="383"/>
      <c r="E639" s="1"/>
      <c r="F639" s="1"/>
      <c r="G639" s="157"/>
      <c r="H639" s="157"/>
      <c r="I639" s="157"/>
      <c r="J639" s="157"/>
      <c r="K639" s="157"/>
      <c r="L639" s="157"/>
      <c r="M639" s="157"/>
      <c r="N639" s="157"/>
      <c r="O639" s="157"/>
      <c r="P639" s="157"/>
      <c r="Q639" s="157"/>
      <c r="R639" s="157"/>
      <c r="S639" s="157"/>
      <c r="T639" s="157"/>
      <c r="U639" s="157"/>
      <c r="V639" s="157"/>
      <c r="W639" s="157"/>
      <c r="X639" s="157"/>
      <c r="Y639" s="157"/>
      <c r="Z639" s="157"/>
    </row>
    <row r="640" spans="1:26" ht="15.75" customHeight="1" x14ac:dyDescent="0.25">
      <c r="A640" s="216"/>
      <c r="B640" s="157"/>
      <c r="C640" s="111"/>
      <c r="D640" s="383"/>
      <c r="E640" s="1"/>
      <c r="F640" s="1"/>
      <c r="G640" s="157"/>
      <c r="H640" s="157"/>
      <c r="I640" s="157"/>
      <c r="J640" s="157"/>
      <c r="K640" s="157"/>
      <c r="L640" s="157"/>
      <c r="M640" s="157"/>
      <c r="N640" s="157"/>
      <c r="O640" s="157"/>
      <c r="P640" s="157"/>
      <c r="Q640" s="157"/>
      <c r="R640" s="157"/>
      <c r="S640" s="157"/>
      <c r="T640" s="157"/>
      <c r="U640" s="157"/>
      <c r="V640" s="157"/>
      <c r="W640" s="157"/>
      <c r="X640" s="157"/>
      <c r="Y640" s="157"/>
      <c r="Z640" s="157"/>
    </row>
    <row r="641" spans="1:26" ht="15.75" customHeight="1" x14ac:dyDescent="0.25">
      <c r="A641" s="216"/>
      <c r="B641" s="157"/>
      <c r="C641" s="111"/>
      <c r="D641" s="383"/>
      <c r="E641" s="1"/>
      <c r="F641" s="1"/>
      <c r="G641" s="157"/>
      <c r="H641" s="157"/>
      <c r="I641" s="157"/>
      <c r="J641" s="157"/>
      <c r="K641" s="157"/>
      <c r="L641" s="157"/>
      <c r="M641" s="157"/>
      <c r="N641" s="157"/>
      <c r="O641" s="157"/>
      <c r="P641" s="157"/>
      <c r="Q641" s="157"/>
      <c r="R641" s="157"/>
      <c r="S641" s="157"/>
      <c r="T641" s="157"/>
      <c r="U641" s="157"/>
      <c r="V641" s="157"/>
      <c r="W641" s="157"/>
      <c r="X641" s="157"/>
      <c r="Y641" s="157"/>
      <c r="Z641" s="157"/>
    </row>
    <row r="642" spans="1:26" ht="15.75" customHeight="1" x14ac:dyDescent="0.25">
      <c r="A642" s="216"/>
      <c r="B642" s="157"/>
      <c r="C642" s="111"/>
      <c r="D642" s="383"/>
      <c r="E642" s="1"/>
      <c r="F642" s="1"/>
      <c r="G642" s="157"/>
      <c r="H642" s="157"/>
      <c r="I642" s="157"/>
      <c r="J642" s="157"/>
      <c r="K642" s="157"/>
      <c r="L642" s="157"/>
      <c r="M642" s="157"/>
      <c r="N642" s="157"/>
      <c r="O642" s="157"/>
      <c r="P642" s="157"/>
      <c r="Q642" s="157"/>
      <c r="R642" s="157"/>
      <c r="S642" s="157"/>
      <c r="T642" s="157"/>
      <c r="U642" s="157"/>
      <c r="V642" s="157"/>
      <c r="W642" s="157"/>
      <c r="X642" s="157"/>
      <c r="Y642" s="157"/>
      <c r="Z642" s="157"/>
    </row>
    <row r="643" spans="1:26" ht="15.75" customHeight="1" x14ac:dyDescent="0.25">
      <c r="A643" s="216"/>
      <c r="B643" s="157"/>
      <c r="C643" s="111"/>
      <c r="D643" s="383"/>
      <c r="E643" s="1"/>
      <c r="F643" s="1"/>
      <c r="G643" s="157"/>
      <c r="H643" s="157"/>
      <c r="I643" s="157"/>
      <c r="J643" s="157"/>
      <c r="K643" s="157"/>
      <c r="L643" s="157"/>
      <c r="M643" s="157"/>
      <c r="N643" s="157"/>
      <c r="O643" s="157"/>
      <c r="P643" s="157"/>
      <c r="Q643" s="157"/>
      <c r="R643" s="157"/>
      <c r="S643" s="157"/>
      <c r="T643" s="157"/>
      <c r="U643" s="157"/>
      <c r="V643" s="157"/>
      <c r="W643" s="157"/>
      <c r="X643" s="157"/>
      <c r="Y643" s="157"/>
      <c r="Z643" s="157"/>
    </row>
    <row r="644" spans="1:26" ht="15.75" customHeight="1" x14ac:dyDescent="0.25">
      <c r="A644" s="216"/>
      <c r="B644" s="157"/>
      <c r="C644" s="111"/>
      <c r="D644" s="383"/>
      <c r="E644" s="1"/>
      <c r="F644" s="1"/>
      <c r="G644" s="157"/>
      <c r="H644" s="157"/>
      <c r="I644" s="157"/>
      <c r="J644" s="157"/>
      <c r="K644" s="157"/>
      <c r="L644" s="157"/>
      <c r="M644" s="157"/>
      <c r="N644" s="157"/>
      <c r="O644" s="157"/>
      <c r="P644" s="157"/>
      <c r="Q644" s="157"/>
      <c r="R644" s="157"/>
      <c r="S644" s="157"/>
      <c r="T644" s="157"/>
      <c r="U644" s="157"/>
      <c r="V644" s="157"/>
      <c r="W644" s="157"/>
      <c r="X644" s="157"/>
      <c r="Y644" s="157"/>
      <c r="Z644" s="157"/>
    </row>
    <row r="645" spans="1:26" ht="15.75" customHeight="1" x14ac:dyDescent="0.25">
      <c r="A645" s="216"/>
      <c r="B645" s="157"/>
      <c r="C645" s="111"/>
      <c r="D645" s="383"/>
      <c r="E645" s="1"/>
      <c r="F645" s="1"/>
      <c r="G645" s="157"/>
      <c r="H645" s="157"/>
      <c r="I645" s="157"/>
      <c r="J645" s="157"/>
      <c r="K645" s="157"/>
      <c r="L645" s="157"/>
      <c r="M645" s="157"/>
      <c r="N645" s="157"/>
      <c r="O645" s="157"/>
      <c r="P645" s="157"/>
      <c r="Q645" s="157"/>
      <c r="R645" s="157"/>
      <c r="S645" s="157"/>
      <c r="T645" s="157"/>
      <c r="U645" s="157"/>
      <c r="V645" s="157"/>
      <c r="W645" s="157"/>
      <c r="X645" s="157"/>
      <c r="Y645" s="157"/>
      <c r="Z645" s="157"/>
    </row>
    <row r="646" spans="1:26" ht="15.75" customHeight="1" x14ac:dyDescent="0.25">
      <c r="A646" s="216"/>
      <c r="B646" s="157"/>
      <c r="C646" s="111"/>
      <c r="D646" s="383"/>
      <c r="E646" s="1"/>
      <c r="F646" s="1"/>
      <c r="G646" s="157"/>
      <c r="H646" s="157"/>
      <c r="I646" s="157"/>
      <c r="J646" s="157"/>
      <c r="K646" s="157"/>
      <c r="L646" s="157"/>
      <c r="M646" s="157"/>
      <c r="N646" s="157"/>
      <c r="O646" s="157"/>
      <c r="P646" s="157"/>
      <c r="Q646" s="157"/>
      <c r="R646" s="157"/>
      <c r="S646" s="157"/>
      <c r="T646" s="157"/>
      <c r="U646" s="157"/>
      <c r="V646" s="157"/>
      <c r="W646" s="157"/>
      <c r="X646" s="157"/>
      <c r="Y646" s="157"/>
      <c r="Z646" s="157"/>
    </row>
    <row r="647" spans="1:26" ht="15.75" customHeight="1" x14ac:dyDescent="0.25">
      <c r="A647" s="216"/>
      <c r="B647" s="157"/>
      <c r="C647" s="111"/>
      <c r="D647" s="383"/>
      <c r="E647" s="1"/>
      <c r="F647" s="1"/>
      <c r="G647" s="157"/>
      <c r="H647" s="157"/>
      <c r="I647" s="157"/>
      <c r="J647" s="157"/>
      <c r="K647" s="157"/>
      <c r="L647" s="157"/>
      <c r="M647" s="157"/>
      <c r="N647" s="157"/>
      <c r="O647" s="157"/>
      <c r="P647" s="157"/>
      <c r="Q647" s="157"/>
      <c r="R647" s="157"/>
      <c r="S647" s="157"/>
      <c r="T647" s="157"/>
      <c r="U647" s="157"/>
      <c r="V647" s="157"/>
      <c r="W647" s="157"/>
      <c r="X647" s="157"/>
      <c r="Y647" s="157"/>
      <c r="Z647" s="157"/>
    </row>
    <row r="648" spans="1:26" ht="15.75" customHeight="1" x14ac:dyDescent="0.25">
      <c r="A648" s="216"/>
      <c r="B648" s="157"/>
      <c r="C648" s="111"/>
      <c r="D648" s="383"/>
      <c r="E648" s="1"/>
      <c r="F648" s="1"/>
      <c r="G648" s="157"/>
      <c r="H648" s="157"/>
      <c r="I648" s="157"/>
      <c r="J648" s="157"/>
      <c r="K648" s="157"/>
      <c r="L648" s="157"/>
      <c r="M648" s="157"/>
      <c r="N648" s="157"/>
      <c r="O648" s="157"/>
      <c r="P648" s="157"/>
      <c r="Q648" s="157"/>
      <c r="R648" s="157"/>
      <c r="S648" s="157"/>
      <c r="T648" s="157"/>
      <c r="U648" s="157"/>
      <c r="V648" s="157"/>
      <c r="W648" s="157"/>
      <c r="X648" s="157"/>
      <c r="Y648" s="157"/>
      <c r="Z648" s="157"/>
    </row>
    <row r="649" spans="1:26" ht="15.75" customHeight="1" x14ac:dyDescent="0.25">
      <c r="A649" s="216"/>
      <c r="B649" s="157"/>
      <c r="C649" s="111"/>
      <c r="D649" s="383"/>
      <c r="E649" s="1"/>
      <c r="F649" s="1"/>
      <c r="G649" s="157"/>
      <c r="H649" s="157"/>
      <c r="I649" s="157"/>
      <c r="J649" s="157"/>
      <c r="K649" s="157"/>
      <c r="L649" s="157"/>
      <c r="M649" s="157"/>
      <c r="N649" s="157"/>
      <c r="O649" s="157"/>
      <c r="P649" s="157"/>
      <c r="Q649" s="157"/>
      <c r="R649" s="157"/>
      <c r="S649" s="157"/>
      <c r="T649" s="157"/>
      <c r="U649" s="157"/>
      <c r="V649" s="157"/>
      <c r="W649" s="157"/>
      <c r="X649" s="157"/>
      <c r="Y649" s="157"/>
      <c r="Z649" s="157"/>
    </row>
    <row r="650" spans="1:26" ht="15.75" customHeight="1" x14ac:dyDescent="0.25">
      <c r="A650" s="216"/>
      <c r="B650" s="157"/>
      <c r="C650" s="111"/>
      <c r="D650" s="383"/>
      <c r="E650" s="1"/>
      <c r="F650" s="1"/>
      <c r="G650" s="157"/>
      <c r="H650" s="157"/>
      <c r="I650" s="157"/>
      <c r="J650" s="157"/>
      <c r="K650" s="157"/>
      <c r="L650" s="157"/>
      <c r="M650" s="157"/>
      <c r="N650" s="157"/>
      <c r="O650" s="157"/>
      <c r="P650" s="157"/>
      <c r="Q650" s="157"/>
      <c r="R650" s="157"/>
      <c r="S650" s="157"/>
      <c r="T650" s="157"/>
      <c r="U650" s="157"/>
      <c r="V650" s="157"/>
      <c r="W650" s="157"/>
      <c r="X650" s="157"/>
      <c r="Y650" s="157"/>
      <c r="Z650" s="157"/>
    </row>
    <row r="651" spans="1:26" ht="15.75" customHeight="1" x14ac:dyDescent="0.25">
      <c r="A651" s="216"/>
      <c r="B651" s="157"/>
      <c r="C651" s="111"/>
      <c r="D651" s="383"/>
      <c r="E651" s="1"/>
      <c r="F651" s="1"/>
      <c r="G651" s="157"/>
      <c r="H651" s="157"/>
      <c r="I651" s="157"/>
      <c r="J651" s="157"/>
      <c r="K651" s="157"/>
      <c r="L651" s="157"/>
      <c r="M651" s="157"/>
      <c r="N651" s="157"/>
      <c r="O651" s="157"/>
      <c r="P651" s="157"/>
      <c r="Q651" s="157"/>
      <c r="R651" s="157"/>
      <c r="S651" s="157"/>
      <c r="T651" s="157"/>
      <c r="U651" s="157"/>
      <c r="V651" s="157"/>
      <c r="W651" s="157"/>
      <c r="X651" s="157"/>
      <c r="Y651" s="157"/>
      <c r="Z651" s="157"/>
    </row>
    <row r="652" spans="1:26" ht="15.75" customHeight="1" x14ac:dyDescent="0.25">
      <c r="A652" s="216"/>
      <c r="B652" s="157"/>
      <c r="C652" s="111"/>
      <c r="D652" s="383"/>
      <c r="E652" s="1"/>
      <c r="F652" s="1"/>
      <c r="G652" s="157"/>
      <c r="H652" s="157"/>
      <c r="I652" s="157"/>
      <c r="J652" s="157"/>
      <c r="K652" s="157"/>
      <c r="L652" s="157"/>
      <c r="M652" s="157"/>
      <c r="N652" s="157"/>
      <c r="O652" s="157"/>
      <c r="P652" s="157"/>
      <c r="Q652" s="157"/>
      <c r="R652" s="157"/>
      <c r="S652" s="157"/>
      <c r="T652" s="157"/>
      <c r="U652" s="157"/>
      <c r="V652" s="157"/>
      <c r="W652" s="157"/>
      <c r="X652" s="157"/>
      <c r="Y652" s="157"/>
      <c r="Z652" s="157"/>
    </row>
    <row r="653" spans="1:26" ht="15.75" customHeight="1" x14ac:dyDescent="0.25">
      <c r="A653" s="216"/>
      <c r="B653" s="157"/>
      <c r="C653" s="111"/>
      <c r="D653" s="383"/>
      <c r="E653" s="1"/>
      <c r="F653" s="1"/>
      <c r="G653" s="157"/>
      <c r="H653" s="157"/>
      <c r="I653" s="157"/>
      <c r="J653" s="157"/>
      <c r="K653" s="157"/>
      <c r="L653" s="157"/>
      <c r="M653" s="157"/>
      <c r="N653" s="157"/>
      <c r="O653" s="157"/>
      <c r="P653" s="157"/>
      <c r="Q653" s="157"/>
      <c r="R653" s="157"/>
      <c r="S653" s="157"/>
      <c r="T653" s="157"/>
      <c r="U653" s="157"/>
      <c r="V653" s="157"/>
      <c r="W653" s="157"/>
      <c r="X653" s="157"/>
      <c r="Y653" s="157"/>
      <c r="Z653" s="157"/>
    </row>
    <row r="654" spans="1:26" ht="15.75" customHeight="1" x14ac:dyDescent="0.25">
      <c r="A654" s="216"/>
      <c r="B654" s="157"/>
      <c r="C654" s="111"/>
      <c r="D654" s="383"/>
      <c r="E654" s="1"/>
      <c r="F654" s="1"/>
      <c r="G654" s="157"/>
      <c r="H654" s="157"/>
      <c r="I654" s="157"/>
      <c r="J654" s="157"/>
      <c r="K654" s="157"/>
      <c r="L654" s="157"/>
      <c r="M654" s="157"/>
      <c r="N654" s="157"/>
      <c r="O654" s="157"/>
      <c r="P654" s="157"/>
      <c r="Q654" s="157"/>
      <c r="R654" s="157"/>
      <c r="S654" s="157"/>
      <c r="T654" s="157"/>
      <c r="U654" s="157"/>
      <c r="V654" s="157"/>
      <c r="W654" s="157"/>
      <c r="X654" s="157"/>
      <c r="Y654" s="157"/>
      <c r="Z654" s="157"/>
    </row>
    <row r="655" spans="1:26" ht="15.75" customHeight="1" x14ac:dyDescent="0.25">
      <c r="A655" s="216"/>
      <c r="B655" s="157"/>
      <c r="C655" s="111"/>
      <c r="D655" s="383"/>
      <c r="E655" s="1"/>
      <c r="F655" s="1"/>
      <c r="G655" s="157"/>
      <c r="H655" s="157"/>
      <c r="I655" s="157"/>
      <c r="J655" s="157"/>
      <c r="K655" s="157"/>
      <c r="L655" s="157"/>
      <c r="M655" s="157"/>
      <c r="N655" s="157"/>
      <c r="O655" s="157"/>
      <c r="P655" s="157"/>
      <c r="Q655" s="157"/>
      <c r="R655" s="157"/>
      <c r="S655" s="157"/>
      <c r="T655" s="157"/>
      <c r="U655" s="157"/>
      <c r="V655" s="157"/>
      <c r="W655" s="157"/>
      <c r="X655" s="157"/>
      <c r="Y655" s="157"/>
      <c r="Z655" s="157"/>
    </row>
    <row r="656" spans="1:26" ht="15.75" customHeight="1" x14ac:dyDescent="0.25">
      <c r="A656" s="216"/>
      <c r="B656" s="157"/>
      <c r="C656" s="111"/>
      <c r="D656" s="383"/>
      <c r="E656" s="1"/>
      <c r="F656" s="1"/>
      <c r="G656" s="157"/>
      <c r="H656" s="157"/>
      <c r="I656" s="157"/>
      <c r="J656" s="157"/>
      <c r="K656" s="157"/>
      <c r="L656" s="157"/>
      <c r="M656" s="157"/>
      <c r="N656" s="157"/>
      <c r="O656" s="157"/>
      <c r="P656" s="157"/>
      <c r="Q656" s="157"/>
      <c r="R656" s="157"/>
      <c r="S656" s="157"/>
      <c r="T656" s="157"/>
      <c r="U656" s="157"/>
      <c r="V656" s="157"/>
      <c r="W656" s="157"/>
      <c r="X656" s="157"/>
      <c r="Y656" s="157"/>
      <c r="Z656" s="157"/>
    </row>
    <row r="657" spans="1:26" ht="15.75" customHeight="1" x14ac:dyDescent="0.25">
      <c r="A657" s="216"/>
      <c r="B657" s="157"/>
      <c r="C657" s="111"/>
      <c r="D657" s="383"/>
      <c r="E657" s="1"/>
      <c r="F657" s="1"/>
      <c r="G657" s="157"/>
      <c r="H657" s="157"/>
      <c r="I657" s="157"/>
      <c r="J657" s="157"/>
      <c r="K657" s="157"/>
      <c r="L657" s="157"/>
      <c r="M657" s="157"/>
      <c r="N657" s="157"/>
      <c r="O657" s="157"/>
      <c r="P657" s="157"/>
      <c r="Q657" s="157"/>
      <c r="R657" s="157"/>
      <c r="S657" s="157"/>
      <c r="T657" s="157"/>
      <c r="U657" s="157"/>
      <c r="V657" s="157"/>
      <c r="W657" s="157"/>
      <c r="X657" s="157"/>
      <c r="Y657" s="157"/>
      <c r="Z657" s="157"/>
    </row>
    <row r="658" spans="1:26" ht="15.75" customHeight="1" x14ac:dyDescent="0.25">
      <c r="A658" s="216"/>
      <c r="B658" s="157"/>
      <c r="C658" s="111"/>
      <c r="D658" s="383"/>
      <c r="E658" s="1"/>
      <c r="F658" s="1"/>
      <c r="G658" s="157"/>
      <c r="H658" s="157"/>
      <c r="I658" s="157"/>
      <c r="J658" s="157"/>
      <c r="K658" s="157"/>
      <c r="L658" s="157"/>
      <c r="M658" s="157"/>
      <c r="N658" s="157"/>
      <c r="O658" s="157"/>
      <c r="P658" s="157"/>
      <c r="Q658" s="157"/>
      <c r="R658" s="157"/>
      <c r="S658" s="157"/>
      <c r="T658" s="157"/>
      <c r="U658" s="157"/>
      <c r="V658" s="157"/>
      <c r="W658" s="157"/>
      <c r="X658" s="157"/>
      <c r="Y658" s="157"/>
      <c r="Z658" s="157"/>
    </row>
    <row r="659" spans="1:26" ht="15.75" customHeight="1" x14ac:dyDescent="0.25">
      <c r="A659" s="216"/>
      <c r="B659" s="157"/>
      <c r="C659" s="111"/>
      <c r="D659" s="383"/>
      <c r="E659" s="1"/>
      <c r="F659" s="1"/>
      <c r="G659" s="157"/>
      <c r="H659" s="157"/>
      <c r="I659" s="157"/>
      <c r="J659" s="157"/>
      <c r="K659" s="157"/>
      <c r="L659" s="157"/>
      <c r="M659" s="157"/>
      <c r="N659" s="157"/>
      <c r="O659" s="157"/>
      <c r="P659" s="157"/>
      <c r="Q659" s="157"/>
      <c r="R659" s="157"/>
      <c r="S659" s="157"/>
      <c r="T659" s="157"/>
      <c r="U659" s="157"/>
      <c r="V659" s="157"/>
      <c r="W659" s="157"/>
      <c r="X659" s="157"/>
      <c r="Y659" s="157"/>
      <c r="Z659" s="157"/>
    </row>
    <row r="660" spans="1:26" ht="15.75" customHeight="1" x14ac:dyDescent="0.25">
      <c r="A660" s="216"/>
      <c r="B660" s="157"/>
      <c r="C660" s="111"/>
      <c r="D660" s="383"/>
      <c r="E660" s="1"/>
      <c r="F660" s="1"/>
      <c r="G660" s="157"/>
      <c r="H660" s="157"/>
      <c r="I660" s="157"/>
      <c r="J660" s="157"/>
      <c r="K660" s="157"/>
      <c r="L660" s="157"/>
      <c r="M660" s="157"/>
      <c r="N660" s="157"/>
      <c r="O660" s="157"/>
      <c r="P660" s="157"/>
      <c r="Q660" s="157"/>
      <c r="R660" s="157"/>
      <c r="S660" s="157"/>
      <c r="T660" s="157"/>
      <c r="U660" s="157"/>
      <c r="V660" s="157"/>
      <c r="W660" s="157"/>
      <c r="X660" s="157"/>
      <c r="Y660" s="157"/>
      <c r="Z660" s="157"/>
    </row>
    <row r="661" spans="1:26" ht="15.75" customHeight="1" x14ac:dyDescent="0.25">
      <c r="A661" s="216"/>
      <c r="B661" s="157"/>
      <c r="C661" s="111"/>
      <c r="D661" s="383"/>
      <c r="E661" s="1"/>
      <c r="F661" s="1"/>
      <c r="G661" s="157"/>
      <c r="H661" s="157"/>
      <c r="I661" s="157"/>
      <c r="J661" s="157"/>
      <c r="K661" s="157"/>
      <c r="L661" s="157"/>
      <c r="M661" s="157"/>
      <c r="N661" s="157"/>
      <c r="O661" s="157"/>
      <c r="P661" s="157"/>
      <c r="Q661" s="157"/>
      <c r="R661" s="157"/>
      <c r="S661" s="157"/>
      <c r="T661" s="157"/>
      <c r="U661" s="157"/>
      <c r="V661" s="157"/>
      <c r="W661" s="157"/>
      <c r="X661" s="157"/>
      <c r="Y661" s="157"/>
      <c r="Z661" s="157"/>
    </row>
    <row r="662" spans="1:26" ht="15.75" customHeight="1" x14ac:dyDescent="0.25">
      <c r="A662" s="216"/>
      <c r="B662" s="157"/>
      <c r="C662" s="111"/>
      <c r="D662" s="383"/>
      <c r="E662" s="1"/>
      <c r="F662" s="1"/>
      <c r="G662" s="157"/>
      <c r="H662" s="157"/>
      <c r="I662" s="157"/>
      <c r="J662" s="157"/>
      <c r="K662" s="157"/>
      <c r="L662" s="157"/>
      <c r="M662" s="157"/>
      <c r="N662" s="157"/>
      <c r="O662" s="157"/>
      <c r="P662" s="157"/>
      <c r="Q662" s="157"/>
      <c r="R662" s="157"/>
      <c r="S662" s="157"/>
      <c r="T662" s="157"/>
      <c r="U662" s="157"/>
      <c r="V662" s="157"/>
      <c r="W662" s="157"/>
      <c r="X662" s="157"/>
      <c r="Y662" s="157"/>
      <c r="Z662" s="157"/>
    </row>
    <row r="663" spans="1:26" ht="15.75" customHeight="1" x14ac:dyDescent="0.25">
      <c r="A663" s="216"/>
      <c r="B663" s="157"/>
      <c r="C663" s="111"/>
      <c r="D663" s="383"/>
      <c r="E663" s="1"/>
      <c r="F663" s="1"/>
      <c r="G663" s="157"/>
      <c r="H663" s="157"/>
      <c r="I663" s="157"/>
      <c r="J663" s="157"/>
      <c r="K663" s="157"/>
      <c r="L663" s="157"/>
      <c r="M663" s="157"/>
      <c r="N663" s="157"/>
      <c r="O663" s="157"/>
      <c r="P663" s="157"/>
      <c r="Q663" s="157"/>
      <c r="R663" s="157"/>
      <c r="S663" s="157"/>
      <c r="T663" s="157"/>
      <c r="U663" s="157"/>
      <c r="V663" s="157"/>
      <c r="W663" s="157"/>
      <c r="X663" s="157"/>
      <c r="Y663" s="157"/>
      <c r="Z663" s="157"/>
    </row>
    <row r="664" spans="1:26" ht="15.75" customHeight="1" x14ac:dyDescent="0.25">
      <c r="A664" s="216"/>
      <c r="B664" s="157"/>
      <c r="C664" s="111"/>
      <c r="D664" s="383"/>
      <c r="E664" s="1"/>
      <c r="F664" s="1"/>
      <c r="G664" s="157"/>
      <c r="H664" s="157"/>
      <c r="I664" s="157"/>
      <c r="J664" s="157"/>
      <c r="K664" s="157"/>
      <c r="L664" s="157"/>
      <c r="M664" s="157"/>
      <c r="N664" s="157"/>
      <c r="O664" s="157"/>
      <c r="P664" s="157"/>
      <c r="Q664" s="157"/>
      <c r="R664" s="157"/>
      <c r="S664" s="157"/>
      <c r="T664" s="157"/>
      <c r="U664" s="157"/>
      <c r="V664" s="157"/>
      <c r="W664" s="157"/>
      <c r="X664" s="157"/>
      <c r="Y664" s="157"/>
      <c r="Z664" s="157"/>
    </row>
    <row r="665" spans="1:26" ht="15.75" customHeight="1" x14ac:dyDescent="0.25">
      <c r="A665" s="216"/>
      <c r="B665" s="157"/>
      <c r="C665" s="111"/>
      <c r="D665" s="383"/>
      <c r="E665" s="1"/>
      <c r="F665" s="1"/>
      <c r="G665" s="157"/>
      <c r="H665" s="157"/>
      <c r="I665" s="157"/>
      <c r="J665" s="157"/>
      <c r="K665" s="157"/>
      <c r="L665" s="157"/>
      <c r="M665" s="157"/>
      <c r="N665" s="157"/>
      <c r="O665" s="157"/>
      <c r="P665" s="157"/>
      <c r="Q665" s="157"/>
      <c r="R665" s="157"/>
      <c r="S665" s="157"/>
      <c r="T665" s="157"/>
      <c r="U665" s="157"/>
      <c r="V665" s="157"/>
      <c r="W665" s="157"/>
      <c r="X665" s="157"/>
      <c r="Y665" s="157"/>
      <c r="Z665" s="157"/>
    </row>
    <row r="666" spans="1:26" ht="15.75" customHeight="1" x14ac:dyDescent="0.25">
      <c r="A666" s="216"/>
      <c r="B666" s="157"/>
      <c r="C666" s="111"/>
      <c r="D666" s="383"/>
      <c r="E666" s="1"/>
      <c r="F666" s="1"/>
      <c r="G666" s="157"/>
      <c r="H666" s="157"/>
      <c r="I666" s="157"/>
      <c r="J666" s="157"/>
      <c r="K666" s="157"/>
      <c r="L666" s="157"/>
      <c r="M666" s="157"/>
      <c r="N666" s="157"/>
      <c r="O666" s="157"/>
      <c r="P666" s="157"/>
      <c r="Q666" s="157"/>
      <c r="R666" s="157"/>
      <c r="S666" s="157"/>
      <c r="T666" s="157"/>
      <c r="U666" s="157"/>
      <c r="V666" s="157"/>
      <c r="W666" s="157"/>
      <c r="X666" s="157"/>
      <c r="Y666" s="157"/>
      <c r="Z666" s="157"/>
    </row>
    <row r="667" spans="1:26" ht="15.75" customHeight="1" x14ac:dyDescent="0.25">
      <c r="A667" s="216"/>
      <c r="B667" s="157"/>
      <c r="C667" s="111"/>
      <c r="D667" s="383"/>
      <c r="E667" s="1"/>
      <c r="F667" s="1"/>
      <c r="G667" s="157"/>
      <c r="H667" s="157"/>
      <c r="I667" s="157"/>
      <c r="J667" s="157"/>
      <c r="K667" s="157"/>
      <c r="L667" s="157"/>
      <c r="M667" s="157"/>
      <c r="N667" s="157"/>
      <c r="O667" s="157"/>
      <c r="P667" s="157"/>
      <c r="Q667" s="157"/>
      <c r="R667" s="157"/>
      <c r="S667" s="157"/>
      <c r="T667" s="157"/>
      <c r="U667" s="157"/>
      <c r="V667" s="157"/>
      <c r="W667" s="157"/>
      <c r="X667" s="157"/>
      <c r="Y667" s="157"/>
      <c r="Z667" s="157"/>
    </row>
    <row r="668" spans="1:26" ht="15.75" customHeight="1" x14ac:dyDescent="0.25">
      <c r="A668" s="216"/>
      <c r="B668" s="157"/>
      <c r="C668" s="111"/>
      <c r="D668" s="383"/>
      <c r="E668" s="1"/>
      <c r="F668" s="1"/>
      <c r="G668" s="157"/>
      <c r="H668" s="157"/>
      <c r="I668" s="157"/>
      <c r="J668" s="157"/>
      <c r="K668" s="157"/>
      <c r="L668" s="157"/>
      <c r="M668" s="157"/>
      <c r="N668" s="157"/>
      <c r="O668" s="157"/>
      <c r="P668" s="157"/>
      <c r="Q668" s="157"/>
      <c r="R668" s="157"/>
      <c r="S668" s="157"/>
      <c r="T668" s="157"/>
      <c r="U668" s="157"/>
      <c r="V668" s="157"/>
      <c r="W668" s="157"/>
      <c r="X668" s="157"/>
      <c r="Y668" s="157"/>
      <c r="Z668" s="157"/>
    </row>
    <row r="669" spans="1:26" ht="15.75" customHeight="1" x14ac:dyDescent="0.25">
      <c r="A669" s="216"/>
      <c r="B669" s="157"/>
      <c r="C669" s="111"/>
      <c r="D669" s="383"/>
      <c r="E669" s="1"/>
      <c r="F669" s="1"/>
      <c r="G669" s="157"/>
      <c r="H669" s="157"/>
      <c r="I669" s="157"/>
      <c r="J669" s="157"/>
      <c r="K669" s="157"/>
      <c r="L669" s="157"/>
      <c r="M669" s="157"/>
      <c r="N669" s="157"/>
      <c r="O669" s="157"/>
      <c r="P669" s="157"/>
      <c r="Q669" s="157"/>
      <c r="R669" s="157"/>
      <c r="S669" s="157"/>
      <c r="T669" s="157"/>
      <c r="U669" s="157"/>
      <c r="V669" s="157"/>
      <c r="W669" s="157"/>
      <c r="X669" s="157"/>
      <c r="Y669" s="157"/>
      <c r="Z669" s="157"/>
    </row>
    <row r="670" spans="1:26" ht="15.75" customHeight="1" x14ac:dyDescent="0.25">
      <c r="A670" s="216"/>
      <c r="B670" s="157"/>
      <c r="C670" s="111"/>
      <c r="D670" s="383"/>
      <c r="E670" s="1"/>
      <c r="F670" s="1"/>
      <c r="G670" s="157"/>
      <c r="H670" s="157"/>
      <c r="I670" s="157"/>
      <c r="J670" s="157"/>
      <c r="K670" s="157"/>
      <c r="L670" s="157"/>
      <c r="M670" s="157"/>
      <c r="N670" s="157"/>
      <c r="O670" s="157"/>
      <c r="P670" s="157"/>
      <c r="Q670" s="157"/>
      <c r="R670" s="157"/>
      <c r="S670" s="157"/>
      <c r="T670" s="157"/>
      <c r="U670" s="157"/>
      <c r="V670" s="157"/>
      <c r="W670" s="157"/>
      <c r="X670" s="157"/>
      <c r="Y670" s="157"/>
      <c r="Z670" s="157"/>
    </row>
    <row r="671" spans="1:26" ht="15.75" customHeight="1" x14ac:dyDescent="0.25">
      <c r="A671" s="216"/>
      <c r="B671" s="157"/>
      <c r="C671" s="111"/>
      <c r="D671" s="383"/>
      <c r="E671" s="1"/>
      <c r="F671" s="1"/>
      <c r="G671" s="157"/>
      <c r="H671" s="157"/>
      <c r="I671" s="157"/>
      <c r="J671" s="157"/>
      <c r="K671" s="157"/>
      <c r="L671" s="157"/>
      <c r="M671" s="157"/>
      <c r="N671" s="157"/>
      <c r="O671" s="157"/>
      <c r="P671" s="157"/>
      <c r="Q671" s="157"/>
      <c r="R671" s="157"/>
      <c r="S671" s="157"/>
      <c r="T671" s="157"/>
      <c r="U671" s="157"/>
      <c r="V671" s="157"/>
      <c r="W671" s="157"/>
      <c r="X671" s="157"/>
      <c r="Y671" s="157"/>
      <c r="Z671" s="157"/>
    </row>
    <row r="672" spans="1:26" ht="15.75" customHeight="1" x14ac:dyDescent="0.25">
      <c r="A672" s="216"/>
      <c r="B672" s="157"/>
      <c r="C672" s="111"/>
      <c r="D672" s="383"/>
      <c r="E672" s="1"/>
      <c r="F672" s="1"/>
      <c r="G672" s="157"/>
      <c r="H672" s="157"/>
      <c r="I672" s="157"/>
      <c r="J672" s="157"/>
      <c r="K672" s="157"/>
      <c r="L672" s="157"/>
      <c r="M672" s="157"/>
      <c r="N672" s="157"/>
      <c r="O672" s="157"/>
      <c r="P672" s="157"/>
      <c r="Q672" s="157"/>
      <c r="R672" s="157"/>
      <c r="S672" s="157"/>
      <c r="T672" s="157"/>
      <c r="U672" s="157"/>
      <c r="V672" s="157"/>
      <c r="W672" s="157"/>
      <c r="X672" s="157"/>
      <c r="Y672" s="157"/>
      <c r="Z672" s="157"/>
    </row>
    <row r="673" spans="1:26" ht="15.75" customHeight="1" x14ac:dyDescent="0.25">
      <c r="A673" s="216"/>
      <c r="B673" s="157"/>
      <c r="C673" s="111"/>
      <c r="D673" s="383"/>
      <c r="E673" s="1"/>
      <c r="F673" s="1"/>
      <c r="G673" s="157"/>
      <c r="H673" s="157"/>
      <c r="I673" s="157"/>
      <c r="J673" s="157"/>
      <c r="K673" s="157"/>
      <c r="L673" s="157"/>
      <c r="M673" s="157"/>
      <c r="N673" s="157"/>
      <c r="O673" s="157"/>
      <c r="P673" s="157"/>
      <c r="Q673" s="157"/>
      <c r="R673" s="157"/>
      <c r="S673" s="157"/>
      <c r="T673" s="157"/>
      <c r="U673" s="157"/>
      <c r="V673" s="157"/>
      <c r="W673" s="157"/>
      <c r="X673" s="157"/>
      <c r="Y673" s="157"/>
      <c r="Z673" s="157"/>
    </row>
    <row r="674" spans="1:26" ht="15.75" customHeight="1" x14ac:dyDescent="0.25">
      <c r="A674" s="216"/>
      <c r="B674" s="157"/>
      <c r="C674" s="111"/>
      <c r="D674" s="383"/>
      <c r="E674" s="1"/>
      <c r="F674" s="1"/>
      <c r="G674" s="157"/>
      <c r="H674" s="157"/>
      <c r="I674" s="157"/>
      <c r="J674" s="157"/>
      <c r="K674" s="157"/>
      <c r="L674" s="157"/>
      <c r="M674" s="157"/>
      <c r="N674" s="157"/>
      <c r="O674" s="157"/>
      <c r="P674" s="157"/>
      <c r="Q674" s="157"/>
      <c r="R674" s="157"/>
      <c r="S674" s="157"/>
      <c r="T674" s="157"/>
      <c r="U674" s="157"/>
      <c r="V674" s="157"/>
      <c r="W674" s="157"/>
      <c r="X674" s="157"/>
      <c r="Y674" s="157"/>
      <c r="Z674" s="157"/>
    </row>
    <row r="675" spans="1:26" ht="15.75" customHeight="1" x14ac:dyDescent="0.25">
      <c r="A675" s="216"/>
      <c r="B675" s="157"/>
      <c r="C675" s="111"/>
      <c r="D675" s="383"/>
      <c r="E675" s="1"/>
      <c r="F675" s="1"/>
      <c r="G675" s="157"/>
      <c r="H675" s="157"/>
      <c r="I675" s="157"/>
      <c r="J675" s="157"/>
      <c r="K675" s="157"/>
      <c r="L675" s="157"/>
      <c r="M675" s="157"/>
      <c r="N675" s="157"/>
      <c r="O675" s="157"/>
      <c r="P675" s="157"/>
      <c r="Q675" s="157"/>
      <c r="R675" s="157"/>
      <c r="S675" s="157"/>
      <c r="T675" s="157"/>
      <c r="U675" s="157"/>
      <c r="V675" s="157"/>
      <c r="W675" s="157"/>
      <c r="X675" s="157"/>
      <c r="Y675" s="157"/>
      <c r="Z675" s="157"/>
    </row>
    <row r="676" spans="1:26" ht="15.75" customHeight="1" x14ac:dyDescent="0.25">
      <c r="A676" s="216"/>
      <c r="B676" s="157"/>
      <c r="C676" s="111"/>
      <c r="D676" s="383"/>
      <c r="E676" s="1"/>
      <c r="F676" s="1"/>
      <c r="G676" s="157"/>
      <c r="H676" s="157"/>
      <c r="I676" s="157"/>
      <c r="J676" s="157"/>
      <c r="K676" s="157"/>
      <c r="L676" s="157"/>
      <c r="M676" s="157"/>
      <c r="N676" s="157"/>
      <c r="O676" s="157"/>
      <c r="P676" s="157"/>
      <c r="Q676" s="157"/>
      <c r="R676" s="157"/>
      <c r="S676" s="157"/>
      <c r="T676" s="157"/>
      <c r="U676" s="157"/>
      <c r="V676" s="157"/>
      <c r="W676" s="157"/>
      <c r="X676" s="157"/>
      <c r="Y676" s="157"/>
      <c r="Z676" s="157"/>
    </row>
    <row r="677" spans="1:26" ht="15.75" customHeight="1" x14ac:dyDescent="0.25">
      <c r="A677" s="216"/>
      <c r="B677" s="157"/>
      <c r="C677" s="111"/>
      <c r="D677" s="383"/>
      <c r="E677" s="1"/>
      <c r="F677" s="1"/>
      <c r="G677" s="157"/>
      <c r="H677" s="157"/>
      <c r="I677" s="157"/>
      <c r="J677" s="157"/>
      <c r="K677" s="157"/>
      <c r="L677" s="157"/>
      <c r="M677" s="157"/>
      <c r="N677" s="157"/>
      <c r="O677" s="157"/>
      <c r="P677" s="157"/>
      <c r="Q677" s="157"/>
      <c r="R677" s="157"/>
      <c r="S677" s="157"/>
      <c r="T677" s="157"/>
      <c r="U677" s="157"/>
      <c r="V677" s="157"/>
      <c r="W677" s="157"/>
      <c r="X677" s="157"/>
      <c r="Y677" s="157"/>
      <c r="Z677" s="157"/>
    </row>
    <row r="678" spans="1:26" ht="15.75" customHeight="1" x14ac:dyDescent="0.25">
      <c r="A678" s="216"/>
      <c r="B678" s="157"/>
      <c r="C678" s="111"/>
      <c r="D678" s="383"/>
      <c r="E678" s="1"/>
      <c r="F678" s="1"/>
      <c r="G678" s="157"/>
      <c r="H678" s="157"/>
      <c r="I678" s="157"/>
      <c r="J678" s="157"/>
      <c r="K678" s="157"/>
      <c r="L678" s="157"/>
      <c r="M678" s="157"/>
      <c r="N678" s="157"/>
      <c r="O678" s="157"/>
      <c r="P678" s="157"/>
      <c r="Q678" s="157"/>
      <c r="R678" s="157"/>
      <c r="S678" s="157"/>
      <c r="T678" s="157"/>
      <c r="U678" s="157"/>
      <c r="V678" s="157"/>
      <c r="W678" s="157"/>
      <c r="X678" s="157"/>
      <c r="Y678" s="157"/>
      <c r="Z678" s="157"/>
    </row>
    <row r="679" spans="1:26" ht="15.75" customHeight="1" x14ac:dyDescent="0.25">
      <c r="A679" s="216"/>
      <c r="B679" s="157"/>
      <c r="C679" s="111"/>
      <c r="D679" s="383"/>
      <c r="E679" s="1"/>
      <c r="F679" s="1"/>
      <c r="G679" s="157"/>
      <c r="H679" s="157"/>
      <c r="I679" s="157"/>
      <c r="J679" s="157"/>
      <c r="K679" s="157"/>
      <c r="L679" s="157"/>
      <c r="M679" s="157"/>
      <c r="N679" s="157"/>
      <c r="O679" s="157"/>
      <c r="P679" s="157"/>
      <c r="Q679" s="157"/>
      <c r="R679" s="157"/>
      <c r="S679" s="157"/>
      <c r="T679" s="157"/>
      <c r="U679" s="157"/>
      <c r="V679" s="157"/>
      <c r="W679" s="157"/>
      <c r="X679" s="157"/>
      <c r="Y679" s="157"/>
      <c r="Z679" s="157"/>
    </row>
    <row r="680" spans="1:26" ht="15.75" customHeight="1" x14ac:dyDescent="0.25">
      <c r="A680" s="216"/>
      <c r="B680" s="157"/>
      <c r="C680" s="111"/>
      <c r="D680" s="383"/>
      <c r="E680" s="1"/>
      <c r="F680" s="1"/>
      <c r="G680" s="157"/>
      <c r="H680" s="157"/>
      <c r="I680" s="157"/>
      <c r="J680" s="157"/>
      <c r="K680" s="157"/>
      <c r="L680" s="157"/>
      <c r="M680" s="157"/>
      <c r="N680" s="157"/>
      <c r="O680" s="157"/>
      <c r="P680" s="157"/>
      <c r="Q680" s="157"/>
      <c r="R680" s="157"/>
      <c r="S680" s="157"/>
      <c r="T680" s="157"/>
      <c r="U680" s="157"/>
      <c r="V680" s="157"/>
      <c r="W680" s="157"/>
      <c r="X680" s="157"/>
      <c r="Y680" s="157"/>
      <c r="Z680" s="157"/>
    </row>
    <row r="681" spans="1:26" ht="15.75" customHeight="1" x14ac:dyDescent="0.25">
      <c r="A681" s="216"/>
      <c r="B681" s="157"/>
      <c r="C681" s="111"/>
      <c r="D681" s="383"/>
      <c r="E681" s="1"/>
      <c r="F681" s="1"/>
      <c r="G681" s="157"/>
      <c r="H681" s="157"/>
      <c r="I681" s="157"/>
      <c r="J681" s="157"/>
      <c r="K681" s="157"/>
      <c r="L681" s="157"/>
      <c r="M681" s="157"/>
      <c r="N681" s="157"/>
      <c r="O681" s="157"/>
      <c r="P681" s="157"/>
      <c r="Q681" s="157"/>
      <c r="R681" s="157"/>
      <c r="S681" s="157"/>
      <c r="T681" s="157"/>
      <c r="U681" s="157"/>
      <c r="V681" s="157"/>
      <c r="W681" s="157"/>
      <c r="X681" s="157"/>
      <c r="Y681" s="157"/>
      <c r="Z681" s="157"/>
    </row>
    <row r="682" spans="1:26" ht="15.75" customHeight="1" x14ac:dyDescent="0.25">
      <c r="A682" s="216"/>
      <c r="B682" s="157"/>
      <c r="C682" s="111"/>
      <c r="D682" s="383"/>
      <c r="E682" s="1"/>
      <c r="F682" s="1"/>
      <c r="G682" s="157"/>
      <c r="H682" s="157"/>
      <c r="I682" s="157"/>
      <c r="J682" s="157"/>
      <c r="K682" s="157"/>
      <c r="L682" s="157"/>
      <c r="M682" s="157"/>
      <c r="N682" s="157"/>
      <c r="O682" s="157"/>
      <c r="P682" s="157"/>
      <c r="Q682" s="157"/>
      <c r="R682" s="157"/>
      <c r="S682" s="157"/>
      <c r="T682" s="157"/>
      <c r="U682" s="157"/>
      <c r="V682" s="157"/>
      <c r="W682" s="157"/>
      <c r="X682" s="157"/>
      <c r="Y682" s="157"/>
      <c r="Z682" s="157"/>
    </row>
    <row r="683" spans="1:26" ht="15.75" customHeight="1" x14ac:dyDescent="0.25">
      <c r="A683" s="216"/>
      <c r="B683" s="157"/>
      <c r="C683" s="111"/>
      <c r="D683" s="383"/>
      <c r="E683" s="1"/>
      <c r="F683" s="1"/>
      <c r="G683" s="157"/>
      <c r="H683" s="157"/>
      <c r="I683" s="157"/>
      <c r="J683" s="157"/>
      <c r="K683" s="157"/>
      <c r="L683" s="157"/>
      <c r="M683" s="157"/>
      <c r="N683" s="157"/>
      <c r="O683" s="157"/>
      <c r="P683" s="157"/>
      <c r="Q683" s="157"/>
      <c r="R683" s="157"/>
      <c r="S683" s="157"/>
      <c r="T683" s="157"/>
      <c r="U683" s="157"/>
      <c r="V683" s="157"/>
      <c r="W683" s="157"/>
      <c r="X683" s="157"/>
      <c r="Y683" s="157"/>
      <c r="Z683" s="157"/>
    </row>
    <row r="684" spans="1:26" ht="15.75" customHeight="1" x14ac:dyDescent="0.25">
      <c r="A684" s="216"/>
      <c r="B684" s="157"/>
      <c r="C684" s="111"/>
      <c r="D684" s="383"/>
      <c r="E684" s="1"/>
      <c r="F684" s="1"/>
      <c r="G684" s="157"/>
      <c r="H684" s="157"/>
      <c r="I684" s="157"/>
      <c r="J684" s="157"/>
      <c r="K684" s="157"/>
      <c r="L684" s="157"/>
      <c r="M684" s="157"/>
      <c r="N684" s="157"/>
      <c r="O684" s="157"/>
      <c r="P684" s="157"/>
      <c r="Q684" s="157"/>
      <c r="R684" s="157"/>
      <c r="S684" s="157"/>
      <c r="T684" s="157"/>
      <c r="U684" s="157"/>
      <c r="V684" s="157"/>
      <c r="W684" s="157"/>
      <c r="X684" s="157"/>
      <c r="Y684" s="157"/>
      <c r="Z684" s="157"/>
    </row>
    <row r="685" spans="1:26" ht="15.75" customHeight="1" x14ac:dyDescent="0.25">
      <c r="A685" s="216"/>
      <c r="B685" s="157"/>
      <c r="C685" s="111"/>
      <c r="D685" s="383"/>
      <c r="E685" s="1"/>
      <c r="F685" s="1"/>
      <c r="G685" s="157"/>
      <c r="H685" s="157"/>
      <c r="I685" s="157"/>
      <c r="J685" s="157"/>
      <c r="K685" s="157"/>
      <c r="L685" s="157"/>
      <c r="M685" s="157"/>
      <c r="N685" s="157"/>
      <c r="O685" s="157"/>
      <c r="P685" s="157"/>
      <c r="Q685" s="157"/>
      <c r="R685" s="157"/>
      <c r="S685" s="157"/>
      <c r="T685" s="157"/>
      <c r="U685" s="157"/>
      <c r="V685" s="157"/>
      <c r="W685" s="157"/>
      <c r="X685" s="157"/>
      <c r="Y685" s="157"/>
      <c r="Z685" s="157"/>
    </row>
    <row r="686" spans="1:26" ht="15.75" customHeight="1" x14ac:dyDescent="0.25">
      <c r="A686" s="216"/>
      <c r="B686" s="157"/>
      <c r="C686" s="111"/>
      <c r="D686" s="383"/>
      <c r="E686" s="1"/>
      <c r="F686" s="1"/>
      <c r="G686" s="157"/>
      <c r="H686" s="157"/>
      <c r="I686" s="157"/>
      <c r="J686" s="157"/>
      <c r="K686" s="157"/>
      <c r="L686" s="157"/>
      <c r="M686" s="157"/>
      <c r="N686" s="157"/>
      <c r="O686" s="157"/>
      <c r="P686" s="157"/>
      <c r="Q686" s="157"/>
      <c r="R686" s="157"/>
      <c r="S686" s="157"/>
      <c r="T686" s="157"/>
      <c r="U686" s="157"/>
      <c r="V686" s="157"/>
      <c r="W686" s="157"/>
      <c r="X686" s="157"/>
      <c r="Y686" s="157"/>
      <c r="Z686" s="157"/>
    </row>
    <row r="687" spans="1:26" ht="15.75" customHeight="1" x14ac:dyDescent="0.25">
      <c r="A687" s="216"/>
      <c r="B687" s="157"/>
      <c r="C687" s="111"/>
      <c r="D687" s="383"/>
      <c r="E687" s="1"/>
      <c r="F687" s="1"/>
      <c r="G687" s="157"/>
      <c r="H687" s="157"/>
      <c r="I687" s="157"/>
      <c r="J687" s="157"/>
      <c r="K687" s="157"/>
      <c r="L687" s="157"/>
      <c r="M687" s="157"/>
      <c r="N687" s="157"/>
      <c r="O687" s="157"/>
      <c r="P687" s="157"/>
      <c r="Q687" s="157"/>
      <c r="R687" s="157"/>
      <c r="S687" s="157"/>
      <c r="T687" s="157"/>
      <c r="U687" s="157"/>
      <c r="V687" s="157"/>
      <c r="W687" s="157"/>
      <c r="X687" s="157"/>
      <c r="Y687" s="157"/>
      <c r="Z687" s="157"/>
    </row>
    <row r="688" spans="1:26" ht="15.75" customHeight="1" x14ac:dyDescent="0.25">
      <c r="A688" s="216"/>
      <c r="B688" s="157"/>
      <c r="C688" s="111"/>
      <c r="D688" s="383"/>
      <c r="E688" s="1"/>
      <c r="F688" s="1"/>
      <c r="G688" s="157"/>
      <c r="H688" s="157"/>
      <c r="I688" s="157"/>
      <c r="J688" s="157"/>
      <c r="K688" s="157"/>
      <c r="L688" s="157"/>
      <c r="M688" s="157"/>
      <c r="N688" s="157"/>
      <c r="O688" s="157"/>
      <c r="P688" s="157"/>
      <c r="Q688" s="157"/>
      <c r="R688" s="157"/>
      <c r="S688" s="157"/>
      <c r="T688" s="157"/>
      <c r="U688" s="157"/>
      <c r="V688" s="157"/>
      <c r="W688" s="157"/>
      <c r="X688" s="157"/>
      <c r="Y688" s="157"/>
      <c r="Z688" s="157"/>
    </row>
    <row r="689" spans="1:26" ht="15.75" customHeight="1" x14ac:dyDescent="0.25">
      <c r="A689" s="216"/>
      <c r="B689" s="157"/>
      <c r="C689" s="111"/>
      <c r="D689" s="383"/>
      <c r="E689" s="1"/>
      <c r="F689" s="1"/>
      <c r="G689" s="157"/>
      <c r="H689" s="157"/>
      <c r="I689" s="157"/>
      <c r="J689" s="157"/>
      <c r="K689" s="157"/>
      <c r="L689" s="157"/>
      <c r="M689" s="157"/>
      <c r="N689" s="157"/>
      <c r="O689" s="157"/>
      <c r="P689" s="157"/>
      <c r="Q689" s="157"/>
      <c r="R689" s="157"/>
      <c r="S689" s="157"/>
      <c r="T689" s="157"/>
      <c r="U689" s="157"/>
      <c r="V689" s="157"/>
      <c r="W689" s="157"/>
      <c r="X689" s="157"/>
      <c r="Y689" s="157"/>
      <c r="Z689" s="157"/>
    </row>
    <row r="690" spans="1:26" ht="15.75" customHeight="1" x14ac:dyDescent="0.25">
      <c r="A690" s="216"/>
      <c r="B690" s="157"/>
      <c r="C690" s="111"/>
      <c r="D690" s="383"/>
      <c r="E690" s="1"/>
      <c r="F690" s="1"/>
      <c r="G690" s="157"/>
      <c r="H690" s="157"/>
      <c r="I690" s="157"/>
      <c r="J690" s="157"/>
      <c r="K690" s="157"/>
      <c r="L690" s="157"/>
      <c r="M690" s="157"/>
      <c r="N690" s="157"/>
      <c r="O690" s="157"/>
      <c r="P690" s="157"/>
      <c r="Q690" s="157"/>
      <c r="R690" s="157"/>
      <c r="S690" s="157"/>
      <c r="T690" s="157"/>
      <c r="U690" s="157"/>
      <c r="V690" s="157"/>
      <c r="W690" s="157"/>
      <c r="X690" s="157"/>
      <c r="Y690" s="157"/>
      <c r="Z690" s="157"/>
    </row>
    <row r="691" spans="1:26" ht="15.75" customHeight="1" x14ac:dyDescent="0.25">
      <c r="A691" s="216"/>
      <c r="B691" s="157"/>
      <c r="C691" s="111"/>
      <c r="D691" s="383"/>
      <c r="E691" s="1"/>
      <c r="F691" s="1"/>
      <c r="G691" s="157"/>
      <c r="H691" s="157"/>
      <c r="I691" s="157"/>
      <c r="J691" s="157"/>
      <c r="K691" s="157"/>
      <c r="L691" s="157"/>
      <c r="M691" s="157"/>
      <c r="N691" s="157"/>
      <c r="O691" s="157"/>
      <c r="P691" s="157"/>
      <c r="Q691" s="157"/>
      <c r="R691" s="157"/>
      <c r="S691" s="157"/>
      <c r="T691" s="157"/>
      <c r="U691" s="157"/>
      <c r="V691" s="157"/>
      <c r="W691" s="157"/>
      <c r="X691" s="157"/>
      <c r="Y691" s="157"/>
      <c r="Z691" s="157"/>
    </row>
    <row r="692" spans="1:26" ht="15.75" customHeight="1" x14ac:dyDescent="0.25">
      <c r="A692" s="216"/>
      <c r="B692" s="157"/>
      <c r="C692" s="111"/>
      <c r="D692" s="383"/>
      <c r="E692" s="1"/>
      <c r="F692" s="1"/>
      <c r="G692" s="157"/>
      <c r="H692" s="157"/>
      <c r="I692" s="157"/>
      <c r="J692" s="157"/>
      <c r="K692" s="157"/>
      <c r="L692" s="157"/>
      <c r="M692" s="157"/>
      <c r="N692" s="157"/>
      <c r="O692" s="157"/>
      <c r="P692" s="157"/>
      <c r="Q692" s="157"/>
      <c r="R692" s="157"/>
      <c r="S692" s="157"/>
      <c r="T692" s="157"/>
      <c r="U692" s="157"/>
      <c r="V692" s="157"/>
      <c r="W692" s="157"/>
      <c r="X692" s="157"/>
      <c r="Y692" s="157"/>
      <c r="Z692" s="157"/>
    </row>
    <row r="693" spans="1:26" ht="15.75" customHeight="1" x14ac:dyDescent="0.25">
      <c r="A693" s="216"/>
      <c r="B693" s="157"/>
      <c r="C693" s="111"/>
      <c r="D693" s="383"/>
      <c r="E693" s="1"/>
      <c r="F693" s="1"/>
      <c r="G693" s="157"/>
      <c r="H693" s="157"/>
      <c r="I693" s="157"/>
      <c r="J693" s="157"/>
      <c r="K693" s="157"/>
      <c r="L693" s="157"/>
      <c r="M693" s="157"/>
      <c r="N693" s="157"/>
      <c r="O693" s="157"/>
      <c r="P693" s="157"/>
      <c r="Q693" s="157"/>
      <c r="R693" s="157"/>
      <c r="S693" s="157"/>
      <c r="T693" s="157"/>
      <c r="U693" s="157"/>
      <c r="V693" s="157"/>
      <c r="W693" s="157"/>
      <c r="X693" s="157"/>
      <c r="Y693" s="157"/>
      <c r="Z693" s="157"/>
    </row>
    <row r="694" spans="1:26" ht="15.75" customHeight="1" x14ac:dyDescent="0.25">
      <c r="A694" s="216"/>
      <c r="B694" s="157"/>
      <c r="C694" s="111"/>
      <c r="D694" s="383"/>
      <c r="E694" s="1"/>
      <c r="F694" s="1"/>
      <c r="G694" s="157"/>
      <c r="H694" s="157"/>
      <c r="I694" s="157"/>
      <c r="J694" s="157"/>
      <c r="K694" s="157"/>
      <c r="L694" s="157"/>
      <c r="M694" s="157"/>
      <c r="N694" s="157"/>
      <c r="O694" s="157"/>
      <c r="P694" s="157"/>
      <c r="Q694" s="157"/>
      <c r="R694" s="157"/>
      <c r="S694" s="157"/>
      <c r="T694" s="157"/>
      <c r="U694" s="157"/>
      <c r="V694" s="157"/>
      <c r="W694" s="157"/>
      <c r="X694" s="157"/>
      <c r="Y694" s="157"/>
      <c r="Z694" s="157"/>
    </row>
    <row r="695" spans="1:26" ht="15.75" customHeight="1" x14ac:dyDescent="0.25">
      <c r="A695" s="216"/>
      <c r="B695" s="157"/>
      <c r="C695" s="111"/>
      <c r="D695" s="383"/>
      <c r="E695" s="1"/>
      <c r="F695" s="1"/>
      <c r="G695" s="157"/>
      <c r="H695" s="157"/>
      <c r="I695" s="157"/>
      <c r="J695" s="157"/>
      <c r="K695" s="157"/>
      <c r="L695" s="157"/>
      <c r="M695" s="157"/>
      <c r="N695" s="157"/>
      <c r="O695" s="157"/>
      <c r="P695" s="157"/>
      <c r="Q695" s="157"/>
      <c r="R695" s="157"/>
      <c r="S695" s="157"/>
      <c r="T695" s="157"/>
      <c r="U695" s="157"/>
      <c r="V695" s="157"/>
      <c r="W695" s="157"/>
      <c r="X695" s="157"/>
      <c r="Y695" s="157"/>
      <c r="Z695" s="157"/>
    </row>
    <row r="696" spans="1:26" ht="15.75" customHeight="1" x14ac:dyDescent="0.25">
      <c r="A696" s="216"/>
      <c r="B696" s="157"/>
      <c r="C696" s="111"/>
      <c r="D696" s="383"/>
      <c r="E696" s="1"/>
      <c r="F696" s="1"/>
      <c r="G696" s="157"/>
      <c r="H696" s="157"/>
      <c r="I696" s="157"/>
      <c r="J696" s="157"/>
      <c r="K696" s="157"/>
      <c r="L696" s="157"/>
      <c r="M696" s="157"/>
      <c r="N696" s="157"/>
      <c r="O696" s="157"/>
      <c r="P696" s="157"/>
      <c r="Q696" s="157"/>
      <c r="R696" s="157"/>
      <c r="S696" s="157"/>
      <c r="T696" s="157"/>
      <c r="U696" s="157"/>
      <c r="V696" s="157"/>
      <c r="W696" s="157"/>
      <c r="X696" s="157"/>
      <c r="Y696" s="157"/>
      <c r="Z696" s="157"/>
    </row>
    <row r="697" spans="1:26" ht="15.75" customHeight="1" x14ac:dyDescent="0.25">
      <c r="A697" s="216"/>
      <c r="B697" s="157"/>
      <c r="C697" s="111"/>
      <c r="D697" s="383"/>
      <c r="E697" s="1"/>
      <c r="F697" s="1"/>
      <c r="G697" s="157"/>
      <c r="H697" s="157"/>
      <c r="I697" s="157"/>
      <c r="J697" s="157"/>
      <c r="K697" s="157"/>
      <c r="L697" s="157"/>
      <c r="M697" s="157"/>
      <c r="N697" s="157"/>
      <c r="O697" s="157"/>
      <c r="P697" s="157"/>
      <c r="Q697" s="157"/>
      <c r="R697" s="157"/>
      <c r="S697" s="157"/>
      <c r="T697" s="157"/>
      <c r="U697" s="157"/>
      <c r="V697" s="157"/>
      <c r="W697" s="157"/>
      <c r="X697" s="157"/>
      <c r="Y697" s="157"/>
      <c r="Z697" s="157"/>
    </row>
    <row r="698" spans="1:26" ht="15.75" customHeight="1" x14ac:dyDescent="0.25">
      <c r="A698" s="216"/>
      <c r="B698" s="157"/>
      <c r="C698" s="111"/>
      <c r="D698" s="383"/>
      <c r="E698" s="1"/>
      <c r="F698" s="1"/>
      <c r="G698" s="157"/>
      <c r="H698" s="157"/>
      <c r="I698" s="157"/>
      <c r="J698" s="157"/>
      <c r="K698" s="157"/>
      <c r="L698" s="157"/>
      <c r="M698" s="157"/>
      <c r="N698" s="157"/>
      <c r="O698" s="157"/>
      <c r="P698" s="157"/>
      <c r="Q698" s="157"/>
      <c r="R698" s="157"/>
      <c r="S698" s="157"/>
      <c r="T698" s="157"/>
      <c r="U698" s="157"/>
      <c r="V698" s="157"/>
      <c r="W698" s="157"/>
      <c r="X698" s="157"/>
      <c r="Y698" s="157"/>
      <c r="Z698" s="157"/>
    </row>
    <row r="699" spans="1:26" ht="15.75" customHeight="1" x14ac:dyDescent="0.25">
      <c r="A699" s="216"/>
      <c r="B699" s="157"/>
      <c r="C699" s="111"/>
      <c r="D699" s="383"/>
      <c r="E699" s="1"/>
      <c r="F699" s="1"/>
      <c r="G699" s="157"/>
      <c r="H699" s="157"/>
      <c r="I699" s="157"/>
      <c r="J699" s="157"/>
      <c r="K699" s="157"/>
      <c r="L699" s="157"/>
      <c r="M699" s="157"/>
      <c r="N699" s="157"/>
      <c r="O699" s="157"/>
      <c r="P699" s="157"/>
      <c r="Q699" s="157"/>
      <c r="R699" s="157"/>
      <c r="S699" s="157"/>
      <c r="T699" s="157"/>
      <c r="U699" s="157"/>
      <c r="V699" s="157"/>
      <c r="W699" s="157"/>
      <c r="X699" s="157"/>
      <c r="Y699" s="157"/>
      <c r="Z699" s="157"/>
    </row>
    <row r="700" spans="1:26" ht="15.75" customHeight="1" x14ac:dyDescent="0.25">
      <c r="A700" s="216"/>
      <c r="B700" s="157"/>
      <c r="C700" s="111"/>
      <c r="D700" s="383"/>
      <c r="E700" s="1"/>
      <c r="F700" s="1"/>
      <c r="G700" s="157"/>
      <c r="H700" s="157"/>
      <c r="I700" s="157"/>
      <c r="J700" s="157"/>
      <c r="K700" s="157"/>
      <c r="L700" s="157"/>
      <c r="M700" s="157"/>
      <c r="N700" s="157"/>
      <c r="O700" s="157"/>
      <c r="P700" s="157"/>
      <c r="Q700" s="157"/>
      <c r="R700" s="157"/>
      <c r="S700" s="157"/>
      <c r="T700" s="157"/>
      <c r="U700" s="157"/>
      <c r="V700" s="157"/>
      <c r="W700" s="157"/>
      <c r="X700" s="157"/>
      <c r="Y700" s="157"/>
      <c r="Z700" s="157"/>
    </row>
    <row r="701" spans="1:26" ht="15.75" customHeight="1" x14ac:dyDescent="0.25">
      <c r="A701" s="216"/>
      <c r="B701" s="157"/>
      <c r="C701" s="111"/>
      <c r="D701" s="383"/>
      <c r="E701" s="1"/>
      <c r="F701" s="1"/>
      <c r="G701" s="157"/>
      <c r="H701" s="157"/>
      <c r="I701" s="157"/>
      <c r="J701" s="157"/>
      <c r="K701" s="157"/>
      <c r="L701" s="157"/>
      <c r="M701" s="157"/>
      <c r="N701" s="157"/>
      <c r="O701" s="157"/>
      <c r="P701" s="157"/>
      <c r="Q701" s="157"/>
      <c r="R701" s="157"/>
      <c r="S701" s="157"/>
      <c r="T701" s="157"/>
      <c r="U701" s="157"/>
      <c r="V701" s="157"/>
      <c r="W701" s="157"/>
      <c r="X701" s="157"/>
      <c r="Y701" s="157"/>
      <c r="Z701" s="157"/>
    </row>
    <row r="702" spans="1:26" ht="15.75" customHeight="1" x14ac:dyDescent="0.25">
      <c r="A702" s="216"/>
      <c r="B702" s="157"/>
      <c r="C702" s="111"/>
      <c r="D702" s="383"/>
      <c r="E702" s="1"/>
      <c r="F702" s="1"/>
      <c r="G702" s="157"/>
      <c r="H702" s="157"/>
      <c r="I702" s="157"/>
      <c r="J702" s="157"/>
      <c r="K702" s="157"/>
      <c r="L702" s="157"/>
      <c r="M702" s="157"/>
      <c r="N702" s="157"/>
      <c r="O702" s="157"/>
      <c r="P702" s="157"/>
      <c r="Q702" s="157"/>
      <c r="R702" s="157"/>
      <c r="S702" s="157"/>
      <c r="T702" s="157"/>
      <c r="U702" s="157"/>
      <c r="V702" s="157"/>
      <c r="W702" s="157"/>
      <c r="X702" s="157"/>
      <c r="Y702" s="157"/>
      <c r="Z702" s="157"/>
    </row>
    <row r="703" spans="1:26" ht="15.75" customHeight="1" x14ac:dyDescent="0.25">
      <c r="A703" s="216"/>
      <c r="B703" s="157"/>
      <c r="C703" s="111"/>
      <c r="D703" s="383"/>
      <c r="E703" s="1"/>
      <c r="F703" s="1"/>
      <c r="G703" s="157"/>
      <c r="H703" s="157"/>
      <c r="I703" s="157"/>
      <c r="J703" s="157"/>
      <c r="K703" s="157"/>
      <c r="L703" s="157"/>
      <c r="M703" s="157"/>
      <c r="N703" s="157"/>
      <c r="O703" s="157"/>
      <c r="P703" s="157"/>
      <c r="Q703" s="157"/>
      <c r="R703" s="157"/>
      <c r="S703" s="157"/>
      <c r="T703" s="157"/>
      <c r="U703" s="157"/>
      <c r="V703" s="157"/>
      <c r="W703" s="157"/>
      <c r="X703" s="157"/>
      <c r="Y703" s="157"/>
      <c r="Z703" s="157"/>
    </row>
    <row r="704" spans="1:26" ht="15.75" customHeight="1" x14ac:dyDescent="0.25">
      <c r="A704" s="216"/>
      <c r="B704" s="157"/>
      <c r="C704" s="111"/>
      <c r="D704" s="383"/>
      <c r="E704" s="1"/>
      <c r="F704" s="1"/>
      <c r="G704" s="157"/>
      <c r="H704" s="157"/>
      <c r="I704" s="157"/>
      <c r="J704" s="157"/>
      <c r="K704" s="157"/>
      <c r="L704" s="157"/>
      <c r="M704" s="157"/>
      <c r="N704" s="157"/>
      <c r="O704" s="157"/>
      <c r="P704" s="157"/>
      <c r="Q704" s="157"/>
      <c r="R704" s="157"/>
      <c r="S704" s="157"/>
      <c r="T704" s="157"/>
      <c r="U704" s="157"/>
      <c r="V704" s="157"/>
      <c r="W704" s="157"/>
      <c r="X704" s="157"/>
      <c r="Y704" s="157"/>
      <c r="Z704" s="157"/>
    </row>
    <row r="705" spans="1:26" ht="15.75" customHeight="1" x14ac:dyDescent="0.25">
      <c r="A705" s="216"/>
      <c r="B705" s="157"/>
      <c r="C705" s="111"/>
      <c r="D705" s="383"/>
      <c r="E705" s="1"/>
      <c r="F705" s="1"/>
      <c r="G705" s="157"/>
      <c r="H705" s="157"/>
      <c r="I705" s="157"/>
      <c r="J705" s="157"/>
      <c r="K705" s="157"/>
      <c r="L705" s="157"/>
      <c r="M705" s="157"/>
      <c r="N705" s="157"/>
      <c r="O705" s="157"/>
      <c r="P705" s="157"/>
      <c r="Q705" s="157"/>
      <c r="R705" s="157"/>
      <c r="S705" s="157"/>
      <c r="T705" s="157"/>
      <c r="U705" s="157"/>
      <c r="V705" s="157"/>
      <c r="W705" s="157"/>
      <c r="X705" s="157"/>
      <c r="Y705" s="157"/>
      <c r="Z705" s="157"/>
    </row>
    <row r="706" spans="1:26" ht="15.75" customHeight="1" x14ac:dyDescent="0.25">
      <c r="A706" s="216"/>
      <c r="B706" s="157"/>
      <c r="C706" s="111"/>
      <c r="D706" s="383"/>
      <c r="E706" s="1"/>
      <c r="F706" s="1"/>
      <c r="G706" s="157"/>
      <c r="H706" s="157"/>
      <c r="I706" s="157"/>
      <c r="J706" s="157"/>
      <c r="K706" s="157"/>
      <c r="L706" s="157"/>
      <c r="M706" s="157"/>
      <c r="N706" s="157"/>
      <c r="O706" s="157"/>
      <c r="P706" s="157"/>
      <c r="Q706" s="157"/>
      <c r="R706" s="157"/>
      <c r="S706" s="157"/>
      <c r="T706" s="157"/>
      <c r="U706" s="157"/>
      <c r="V706" s="157"/>
      <c r="W706" s="157"/>
      <c r="X706" s="157"/>
      <c r="Y706" s="157"/>
      <c r="Z706" s="157"/>
    </row>
    <row r="707" spans="1:26" ht="15.75" customHeight="1" x14ac:dyDescent="0.25">
      <c r="A707" s="216"/>
      <c r="B707" s="157"/>
      <c r="C707" s="111"/>
      <c r="D707" s="383"/>
      <c r="E707" s="1"/>
      <c r="F707" s="1"/>
      <c r="G707" s="157"/>
      <c r="H707" s="157"/>
      <c r="I707" s="157"/>
      <c r="J707" s="157"/>
      <c r="K707" s="157"/>
      <c r="L707" s="157"/>
      <c r="M707" s="157"/>
      <c r="N707" s="157"/>
      <c r="O707" s="157"/>
      <c r="P707" s="157"/>
      <c r="Q707" s="157"/>
      <c r="R707" s="157"/>
      <c r="S707" s="157"/>
      <c r="T707" s="157"/>
      <c r="U707" s="157"/>
      <c r="V707" s="157"/>
      <c r="W707" s="157"/>
      <c r="X707" s="157"/>
      <c r="Y707" s="157"/>
      <c r="Z707" s="157"/>
    </row>
    <row r="708" spans="1:26" ht="15.75" customHeight="1" x14ac:dyDescent="0.25">
      <c r="A708" s="216"/>
      <c r="B708" s="157"/>
      <c r="C708" s="111"/>
      <c r="D708" s="383"/>
      <c r="E708" s="1"/>
      <c r="F708" s="1"/>
      <c r="G708" s="157"/>
      <c r="H708" s="157"/>
      <c r="I708" s="157"/>
      <c r="J708" s="157"/>
      <c r="K708" s="157"/>
      <c r="L708" s="157"/>
      <c r="M708" s="157"/>
      <c r="N708" s="157"/>
      <c r="O708" s="157"/>
      <c r="P708" s="157"/>
      <c r="Q708" s="157"/>
      <c r="R708" s="157"/>
      <c r="S708" s="157"/>
      <c r="T708" s="157"/>
      <c r="U708" s="157"/>
      <c r="V708" s="157"/>
      <c r="W708" s="157"/>
      <c r="X708" s="157"/>
      <c r="Y708" s="157"/>
      <c r="Z708" s="157"/>
    </row>
    <row r="709" spans="1:26" ht="15.75" customHeight="1" x14ac:dyDescent="0.25">
      <c r="A709" s="216"/>
      <c r="B709" s="157"/>
      <c r="C709" s="111"/>
      <c r="D709" s="383"/>
      <c r="E709" s="1"/>
      <c r="F709" s="1"/>
      <c r="G709" s="157"/>
      <c r="H709" s="157"/>
      <c r="I709" s="157"/>
      <c r="J709" s="157"/>
      <c r="K709" s="157"/>
      <c r="L709" s="157"/>
      <c r="M709" s="157"/>
      <c r="N709" s="157"/>
      <c r="O709" s="157"/>
      <c r="P709" s="157"/>
      <c r="Q709" s="157"/>
      <c r="R709" s="157"/>
      <c r="S709" s="157"/>
      <c r="T709" s="157"/>
      <c r="U709" s="157"/>
      <c r="V709" s="157"/>
      <c r="W709" s="157"/>
      <c r="X709" s="157"/>
      <c r="Y709" s="157"/>
      <c r="Z709" s="157"/>
    </row>
    <row r="710" spans="1:26" ht="15.75" customHeight="1" x14ac:dyDescent="0.25">
      <c r="A710" s="216"/>
      <c r="B710" s="157"/>
      <c r="C710" s="111"/>
      <c r="D710" s="383"/>
      <c r="E710" s="1"/>
      <c r="F710" s="1"/>
      <c r="G710" s="157"/>
      <c r="H710" s="157"/>
      <c r="I710" s="157"/>
      <c r="J710" s="157"/>
      <c r="K710" s="157"/>
      <c r="L710" s="157"/>
      <c r="M710" s="157"/>
      <c r="N710" s="157"/>
      <c r="O710" s="157"/>
      <c r="P710" s="157"/>
      <c r="Q710" s="157"/>
      <c r="R710" s="157"/>
      <c r="S710" s="157"/>
      <c r="T710" s="157"/>
      <c r="U710" s="157"/>
      <c r="V710" s="157"/>
      <c r="W710" s="157"/>
      <c r="X710" s="157"/>
      <c r="Y710" s="157"/>
      <c r="Z710" s="157"/>
    </row>
    <row r="711" spans="1:26" ht="15.75" customHeight="1" x14ac:dyDescent="0.25">
      <c r="A711" s="216"/>
      <c r="B711" s="157"/>
      <c r="C711" s="111"/>
      <c r="D711" s="383"/>
      <c r="E711" s="1"/>
      <c r="F711" s="1"/>
      <c r="G711" s="157"/>
      <c r="H711" s="157"/>
      <c r="I711" s="157"/>
      <c r="J711" s="157"/>
      <c r="K711" s="157"/>
      <c r="L711" s="157"/>
      <c r="M711" s="157"/>
      <c r="N711" s="157"/>
      <c r="O711" s="157"/>
      <c r="P711" s="157"/>
      <c r="Q711" s="157"/>
      <c r="R711" s="157"/>
      <c r="S711" s="157"/>
      <c r="T711" s="157"/>
      <c r="U711" s="157"/>
      <c r="V711" s="157"/>
      <c r="W711" s="157"/>
      <c r="X711" s="157"/>
      <c r="Y711" s="157"/>
      <c r="Z711" s="157"/>
    </row>
    <row r="712" spans="1:26" ht="15.75" customHeight="1" x14ac:dyDescent="0.25">
      <c r="A712" s="216"/>
      <c r="B712" s="157"/>
      <c r="C712" s="111"/>
      <c r="D712" s="383"/>
      <c r="E712" s="1"/>
      <c r="F712" s="1"/>
      <c r="G712" s="157"/>
      <c r="H712" s="157"/>
      <c r="I712" s="157"/>
      <c r="J712" s="157"/>
      <c r="K712" s="157"/>
      <c r="L712" s="157"/>
      <c r="M712" s="157"/>
      <c r="N712" s="157"/>
      <c r="O712" s="157"/>
      <c r="P712" s="157"/>
      <c r="Q712" s="157"/>
      <c r="R712" s="157"/>
      <c r="S712" s="157"/>
      <c r="T712" s="157"/>
      <c r="U712" s="157"/>
      <c r="V712" s="157"/>
      <c r="W712" s="157"/>
      <c r="X712" s="157"/>
      <c r="Y712" s="157"/>
      <c r="Z712" s="157"/>
    </row>
    <row r="713" spans="1:26" ht="15.75" customHeight="1" x14ac:dyDescent="0.25">
      <c r="A713" s="216"/>
      <c r="B713" s="157"/>
      <c r="C713" s="111"/>
      <c r="D713" s="383"/>
      <c r="E713" s="1"/>
      <c r="F713" s="1"/>
      <c r="G713" s="157"/>
      <c r="H713" s="157"/>
      <c r="I713" s="157"/>
      <c r="J713" s="157"/>
      <c r="K713" s="157"/>
      <c r="L713" s="157"/>
      <c r="M713" s="157"/>
      <c r="N713" s="157"/>
      <c r="O713" s="157"/>
      <c r="P713" s="157"/>
      <c r="Q713" s="157"/>
      <c r="R713" s="157"/>
      <c r="S713" s="157"/>
      <c r="T713" s="157"/>
      <c r="U713" s="157"/>
      <c r="V713" s="157"/>
      <c r="W713" s="157"/>
      <c r="X713" s="157"/>
      <c r="Y713" s="157"/>
      <c r="Z713" s="157"/>
    </row>
    <row r="714" spans="1:26" ht="15.75" customHeight="1" x14ac:dyDescent="0.25">
      <c r="A714" s="216"/>
      <c r="B714" s="157"/>
      <c r="C714" s="111"/>
      <c r="D714" s="383"/>
      <c r="E714" s="1"/>
      <c r="F714" s="1"/>
      <c r="G714" s="157"/>
      <c r="H714" s="157"/>
      <c r="I714" s="157"/>
      <c r="J714" s="157"/>
      <c r="K714" s="157"/>
      <c r="L714" s="157"/>
      <c r="M714" s="157"/>
      <c r="N714" s="157"/>
      <c r="O714" s="157"/>
      <c r="P714" s="157"/>
      <c r="Q714" s="157"/>
      <c r="R714" s="157"/>
      <c r="S714" s="157"/>
      <c r="T714" s="157"/>
      <c r="U714" s="157"/>
      <c r="V714" s="157"/>
      <c r="W714" s="157"/>
      <c r="X714" s="157"/>
      <c r="Y714" s="157"/>
      <c r="Z714" s="157"/>
    </row>
    <row r="715" spans="1:26" ht="15.75" customHeight="1" x14ac:dyDescent="0.25">
      <c r="A715" s="216"/>
      <c r="B715" s="157"/>
      <c r="C715" s="111"/>
      <c r="D715" s="383"/>
      <c r="E715" s="1"/>
      <c r="F715" s="1"/>
      <c r="G715" s="157"/>
      <c r="H715" s="157"/>
      <c r="I715" s="157"/>
      <c r="J715" s="157"/>
      <c r="K715" s="157"/>
      <c r="L715" s="157"/>
      <c r="M715" s="157"/>
      <c r="N715" s="157"/>
      <c r="O715" s="157"/>
      <c r="P715" s="157"/>
      <c r="Q715" s="157"/>
      <c r="R715" s="157"/>
      <c r="S715" s="157"/>
      <c r="T715" s="157"/>
      <c r="U715" s="157"/>
      <c r="V715" s="157"/>
      <c r="W715" s="157"/>
      <c r="X715" s="157"/>
      <c r="Y715" s="157"/>
      <c r="Z715" s="157"/>
    </row>
    <row r="716" spans="1:26" ht="15.75" customHeight="1" x14ac:dyDescent="0.25">
      <c r="A716" s="216"/>
      <c r="B716" s="157"/>
      <c r="C716" s="111"/>
      <c r="D716" s="383"/>
      <c r="E716" s="1"/>
      <c r="F716" s="1"/>
      <c r="G716" s="157"/>
      <c r="H716" s="157"/>
      <c r="I716" s="157"/>
      <c r="J716" s="157"/>
      <c r="K716" s="157"/>
      <c r="L716" s="157"/>
      <c r="M716" s="157"/>
      <c r="N716" s="157"/>
      <c r="O716" s="157"/>
      <c r="P716" s="157"/>
      <c r="Q716" s="157"/>
      <c r="R716" s="157"/>
      <c r="S716" s="157"/>
      <c r="T716" s="157"/>
      <c r="U716" s="157"/>
      <c r="V716" s="157"/>
      <c r="W716" s="157"/>
      <c r="X716" s="157"/>
      <c r="Y716" s="157"/>
      <c r="Z716" s="157"/>
    </row>
    <row r="717" spans="1:26" ht="15.75" customHeight="1" x14ac:dyDescent="0.25">
      <c r="A717" s="216"/>
      <c r="B717" s="157"/>
      <c r="C717" s="111"/>
      <c r="D717" s="383"/>
      <c r="E717" s="1"/>
      <c r="F717" s="1"/>
      <c r="G717" s="157"/>
      <c r="H717" s="157"/>
      <c r="I717" s="157"/>
      <c r="J717" s="157"/>
      <c r="K717" s="157"/>
      <c r="L717" s="157"/>
      <c r="M717" s="157"/>
      <c r="N717" s="157"/>
      <c r="O717" s="157"/>
      <c r="P717" s="157"/>
      <c r="Q717" s="157"/>
      <c r="R717" s="157"/>
      <c r="S717" s="157"/>
      <c r="T717" s="157"/>
      <c r="U717" s="157"/>
      <c r="V717" s="157"/>
      <c r="W717" s="157"/>
      <c r="X717" s="157"/>
      <c r="Y717" s="157"/>
      <c r="Z717" s="157"/>
    </row>
    <row r="718" spans="1:26" ht="15.75" customHeight="1" x14ac:dyDescent="0.25">
      <c r="A718" s="216"/>
      <c r="B718" s="157"/>
      <c r="C718" s="111"/>
      <c r="D718" s="383"/>
      <c r="E718" s="1"/>
      <c r="F718" s="1"/>
      <c r="G718" s="157"/>
      <c r="H718" s="157"/>
      <c r="I718" s="157"/>
      <c r="J718" s="157"/>
      <c r="K718" s="157"/>
      <c r="L718" s="157"/>
      <c r="M718" s="157"/>
      <c r="N718" s="157"/>
      <c r="O718" s="157"/>
      <c r="P718" s="157"/>
      <c r="Q718" s="157"/>
      <c r="R718" s="157"/>
      <c r="S718" s="157"/>
      <c r="T718" s="157"/>
      <c r="U718" s="157"/>
      <c r="V718" s="157"/>
      <c r="W718" s="157"/>
      <c r="X718" s="157"/>
      <c r="Y718" s="157"/>
      <c r="Z718" s="157"/>
    </row>
    <row r="719" spans="1:26" ht="15.75" customHeight="1" x14ac:dyDescent="0.25">
      <c r="A719" s="216"/>
      <c r="B719" s="157"/>
      <c r="C719" s="111"/>
      <c r="D719" s="383"/>
      <c r="E719" s="1"/>
      <c r="F719" s="1"/>
      <c r="G719" s="157"/>
      <c r="H719" s="157"/>
      <c r="I719" s="157"/>
      <c r="J719" s="157"/>
      <c r="K719" s="157"/>
      <c r="L719" s="157"/>
      <c r="M719" s="157"/>
      <c r="N719" s="157"/>
      <c r="O719" s="157"/>
      <c r="P719" s="157"/>
      <c r="Q719" s="157"/>
      <c r="R719" s="157"/>
      <c r="S719" s="157"/>
      <c r="T719" s="157"/>
      <c r="U719" s="157"/>
      <c r="V719" s="157"/>
      <c r="W719" s="157"/>
      <c r="X719" s="157"/>
      <c r="Y719" s="157"/>
      <c r="Z719" s="157"/>
    </row>
    <row r="720" spans="1:26" ht="15.75" customHeight="1" x14ac:dyDescent="0.25">
      <c r="A720" s="216"/>
      <c r="B720" s="157"/>
      <c r="C720" s="111"/>
      <c r="D720" s="383"/>
      <c r="E720" s="1"/>
      <c r="F720" s="1"/>
      <c r="G720" s="157"/>
      <c r="H720" s="157"/>
      <c r="I720" s="157"/>
      <c r="J720" s="157"/>
      <c r="K720" s="157"/>
      <c r="L720" s="157"/>
      <c r="M720" s="157"/>
      <c r="N720" s="157"/>
      <c r="O720" s="157"/>
      <c r="P720" s="157"/>
      <c r="Q720" s="157"/>
      <c r="R720" s="157"/>
      <c r="S720" s="157"/>
      <c r="T720" s="157"/>
      <c r="U720" s="157"/>
      <c r="V720" s="157"/>
      <c r="W720" s="157"/>
      <c r="X720" s="157"/>
      <c r="Y720" s="157"/>
      <c r="Z720" s="157"/>
    </row>
    <row r="721" spans="1:26" ht="15.75" customHeight="1" x14ac:dyDescent="0.25">
      <c r="A721" s="216"/>
      <c r="B721" s="157"/>
      <c r="C721" s="111"/>
      <c r="D721" s="383"/>
      <c r="E721" s="1"/>
      <c r="F721" s="1"/>
      <c r="G721" s="157"/>
      <c r="H721" s="157"/>
      <c r="I721" s="157"/>
      <c r="J721" s="157"/>
      <c r="K721" s="157"/>
      <c r="L721" s="157"/>
      <c r="M721" s="157"/>
      <c r="N721" s="157"/>
      <c r="O721" s="157"/>
      <c r="P721" s="157"/>
      <c r="Q721" s="157"/>
      <c r="R721" s="157"/>
      <c r="S721" s="157"/>
      <c r="T721" s="157"/>
      <c r="U721" s="157"/>
      <c r="V721" s="157"/>
      <c r="W721" s="157"/>
      <c r="X721" s="157"/>
      <c r="Y721" s="157"/>
      <c r="Z721" s="157"/>
    </row>
    <row r="722" spans="1:26" ht="15.75" customHeight="1" x14ac:dyDescent="0.25">
      <c r="A722" s="216"/>
      <c r="B722" s="157"/>
      <c r="C722" s="111"/>
      <c r="D722" s="383"/>
      <c r="E722" s="1"/>
      <c r="F722" s="1"/>
      <c r="G722" s="157"/>
      <c r="H722" s="157"/>
      <c r="I722" s="157"/>
      <c r="J722" s="157"/>
      <c r="K722" s="157"/>
      <c r="L722" s="157"/>
      <c r="M722" s="157"/>
      <c r="N722" s="157"/>
      <c r="O722" s="157"/>
      <c r="P722" s="157"/>
      <c r="Q722" s="157"/>
      <c r="R722" s="157"/>
      <c r="S722" s="157"/>
      <c r="T722" s="157"/>
      <c r="U722" s="157"/>
      <c r="V722" s="157"/>
      <c r="W722" s="157"/>
      <c r="X722" s="157"/>
      <c r="Y722" s="157"/>
      <c r="Z722" s="157"/>
    </row>
    <row r="723" spans="1:26" ht="15.75" customHeight="1" x14ac:dyDescent="0.25">
      <c r="A723" s="216"/>
      <c r="B723" s="157"/>
      <c r="C723" s="111"/>
      <c r="D723" s="383"/>
      <c r="E723" s="1"/>
      <c r="F723" s="1"/>
      <c r="G723" s="157"/>
      <c r="H723" s="157"/>
      <c r="I723" s="157"/>
      <c r="J723" s="157"/>
      <c r="K723" s="157"/>
      <c r="L723" s="157"/>
      <c r="M723" s="157"/>
      <c r="N723" s="157"/>
      <c r="O723" s="157"/>
      <c r="P723" s="157"/>
      <c r="Q723" s="157"/>
      <c r="R723" s="157"/>
      <c r="S723" s="157"/>
      <c r="T723" s="157"/>
      <c r="U723" s="157"/>
      <c r="V723" s="157"/>
      <c r="W723" s="157"/>
      <c r="X723" s="157"/>
      <c r="Y723" s="157"/>
      <c r="Z723" s="157"/>
    </row>
    <row r="724" spans="1:26" ht="15.75" customHeight="1" x14ac:dyDescent="0.25">
      <c r="A724" s="216"/>
      <c r="B724" s="157"/>
      <c r="C724" s="111"/>
      <c r="D724" s="383"/>
      <c r="E724" s="1"/>
      <c r="F724" s="1"/>
      <c r="G724" s="157"/>
      <c r="H724" s="157"/>
      <c r="I724" s="157"/>
      <c r="J724" s="157"/>
      <c r="K724" s="157"/>
      <c r="L724" s="157"/>
      <c r="M724" s="157"/>
      <c r="N724" s="157"/>
      <c r="O724" s="157"/>
      <c r="P724" s="157"/>
      <c r="Q724" s="157"/>
      <c r="R724" s="157"/>
      <c r="S724" s="157"/>
      <c r="T724" s="157"/>
      <c r="U724" s="157"/>
      <c r="V724" s="157"/>
      <c r="W724" s="157"/>
      <c r="X724" s="157"/>
      <c r="Y724" s="157"/>
      <c r="Z724" s="157"/>
    </row>
    <row r="725" spans="1:26" ht="15.75" customHeight="1" x14ac:dyDescent="0.25">
      <c r="A725" s="216"/>
      <c r="B725" s="157"/>
      <c r="C725" s="111"/>
      <c r="D725" s="383"/>
      <c r="E725" s="1"/>
      <c r="F725" s="1"/>
      <c r="G725" s="157"/>
      <c r="H725" s="157"/>
      <c r="I725" s="157"/>
      <c r="J725" s="157"/>
      <c r="K725" s="157"/>
      <c r="L725" s="157"/>
      <c r="M725" s="157"/>
      <c r="N725" s="157"/>
      <c r="O725" s="157"/>
      <c r="P725" s="157"/>
      <c r="Q725" s="157"/>
      <c r="R725" s="157"/>
      <c r="S725" s="157"/>
      <c r="T725" s="157"/>
      <c r="U725" s="157"/>
      <c r="V725" s="157"/>
      <c r="W725" s="157"/>
      <c r="X725" s="157"/>
      <c r="Y725" s="157"/>
      <c r="Z725" s="157"/>
    </row>
    <row r="726" spans="1:26" ht="15.75" customHeight="1" x14ac:dyDescent="0.25">
      <c r="A726" s="216"/>
      <c r="B726" s="157"/>
      <c r="C726" s="111"/>
      <c r="D726" s="383"/>
      <c r="E726" s="1"/>
      <c r="F726" s="1"/>
      <c r="G726" s="157"/>
      <c r="H726" s="157"/>
      <c r="I726" s="157"/>
      <c r="J726" s="157"/>
      <c r="K726" s="157"/>
      <c r="L726" s="157"/>
      <c r="M726" s="157"/>
      <c r="N726" s="157"/>
      <c r="O726" s="157"/>
      <c r="P726" s="157"/>
      <c r="Q726" s="157"/>
      <c r="R726" s="157"/>
      <c r="S726" s="157"/>
      <c r="T726" s="157"/>
      <c r="U726" s="157"/>
      <c r="V726" s="157"/>
      <c r="W726" s="157"/>
      <c r="X726" s="157"/>
      <c r="Y726" s="157"/>
      <c r="Z726" s="157"/>
    </row>
    <row r="727" spans="1:26" ht="15.75" customHeight="1" x14ac:dyDescent="0.25">
      <c r="A727" s="216"/>
      <c r="B727" s="157"/>
      <c r="C727" s="111"/>
      <c r="D727" s="383"/>
      <c r="E727" s="1"/>
      <c r="F727" s="1"/>
      <c r="G727" s="157"/>
      <c r="H727" s="157"/>
      <c r="I727" s="157"/>
      <c r="J727" s="157"/>
      <c r="K727" s="157"/>
      <c r="L727" s="157"/>
      <c r="M727" s="157"/>
      <c r="N727" s="157"/>
      <c r="O727" s="157"/>
      <c r="P727" s="157"/>
      <c r="Q727" s="157"/>
      <c r="R727" s="157"/>
      <c r="S727" s="157"/>
      <c r="T727" s="157"/>
      <c r="U727" s="157"/>
      <c r="V727" s="157"/>
      <c r="W727" s="157"/>
      <c r="X727" s="157"/>
      <c r="Y727" s="157"/>
      <c r="Z727" s="157"/>
    </row>
    <row r="728" spans="1:26" ht="15.75" customHeight="1" x14ac:dyDescent="0.25">
      <c r="A728" s="216"/>
      <c r="B728" s="157"/>
      <c r="C728" s="111"/>
      <c r="D728" s="383"/>
      <c r="E728" s="1"/>
      <c r="F728" s="1"/>
      <c r="G728" s="157"/>
      <c r="H728" s="157"/>
      <c r="I728" s="157"/>
      <c r="J728" s="157"/>
      <c r="K728" s="157"/>
      <c r="L728" s="157"/>
      <c r="M728" s="157"/>
      <c r="N728" s="157"/>
      <c r="O728" s="157"/>
      <c r="P728" s="157"/>
      <c r="Q728" s="157"/>
      <c r="R728" s="157"/>
      <c r="S728" s="157"/>
      <c r="T728" s="157"/>
      <c r="U728" s="157"/>
      <c r="V728" s="157"/>
      <c r="W728" s="157"/>
      <c r="X728" s="157"/>
      <c r="Y728" s="157"/>
      <c r="Z728" s="157"/>
    </row>
    <row r="729" spans="1:26" ht="15.75" customHeight="1" x14ac:dyDescent="0.25">
      <c r="A729" s="216"/>
      <c r="B729" s="157"/>
      <c r="C729" s="111"/>
      <c r="D729" s="383"/>
      <c r="E729" s="1"/>
      <c r="F729" s="1"/>
      <c r="G729" s="157"/>
      <c r="H729" s="157"/>
      <c r="I729" s="157"/>
      <c r="J729" s="157"/>
      <c r="K729" s="157"/>
      <c r="L729" s="157"/>
      <c r="M729" s="157"/>
      <c r="N729" s="157"/>
      <c r="O729" s="157"/>
      <c r="P729" s="157"/>
      <c r="Q729" s="157"/>
      <c r="R729" s="157"/>
      <c r="S729" s="157"/>
      <c r="T729" s="157"/>
      <c r="U729" s="157"/>
      <c r="V729" s="157"/>
      <c r="W729" s="157"/>
      <c r="X729" s="157"/>
      <c r="Y729" s="157"/>
      <c r="Z729" s="157"/>
    </row>
    <row r="730" spans="1:26" ht="15.75" customHeight="1" x14ac:dyDescent="0.25">
      <c r="A730" s="216"/>
      <c r="B730" s="157"/>
      <c r="C730" s="111"/>
      <c r="D730" s="383"/>
      <c r="E730" s="1"/>
      <c r="F730" s="1"/>
      <c r="G730" s="157"/>
      <c r="H730" s="157"/>
      <c r="I730" s="157"/>
      <c r="J730" s="157"/>
      <c r="K730" s="157"/>
      <c r="L730" s="157"/>
      <c r="M730" s="157"/>
      <c r="N730" s="157"/>
      <c r="O730" s="157"/>
      <c r="P730" s="157"/>
      <c r="Q730" s="157"/>
      <c r="R730" s="157"/>
      <c r="S730" s="157"/>
      <c r="T730" s="157"/>
      <c r="U730" s="157"/>
      <c r="V730" s="157"/>
      <c r="W730" s="157"/>
      <c r="X730" s="157"/>
      <c r="Y730" s="157"/>
      <c r="Z730" s="157"/>
    </row>
    <row r="731" spans="1:26" ht="15.75" customHeight="1" x14ac:dyDescent="0.25">
      <c r="A731" s="216"/>
      <c r="B731" s="157"/>
      <c r="C731" s="111"/>
      <c r="D731" s="383"/>
      <c r="E731" s="1"/>
      <c r="F731" s="1"/>
      <c r="G731" s="157"/>
      <c r="H731" s="157"/>
      <c r="I731" s="157"/>
      <c r="J731" s="157"/>
      <c r="K731" s="157"/>
      <c r="L731" s="157"/>
      <c r="M731" s="157"/>
      <c r="N731" s="157"/>
      <c r="O731" s="157"/>
      <c r="P731" s="157"/>
      <c r="Q731" s="157"/>
      <c r="R731" s="157"/>
      <c r="S731" s="157"/>
      <c r="T731" s="157"/>
      <c r="U731" s="157"/>
      <c r="V731" s="157"/>
      <c r="W731" s="157"/>
      <c r="X731" s="157"/>
      <c r="Y731" s="157"/>
      <c r="Z731" s="157"/>
    </row>
    <row r="732" spans="1:26" ht="15.75" customHeight="1" x14ac:dyDescent="0.25">
      <c r="A732" s="216"/>
      <c r="B732" s="157"/>
      <c r="C732" s="111"/>
      <c r="D732" s="383"/>
      <c r="E732" s="1"/>
      <c r="F732" s="1"/>
      <c r="G732" s="157"/>
      <c r="H732" s="157"/>
      <c r="I732" s="157"/>
      <c r="J732" s="157"/>
      <c r="K732" s="157"/>
      <c r="L732" s="157"/>
      <c r="M732" s="157"/>
      <c r="N732" s="157"/>
      <c r="O732" s="157"/>
      <c r="P732" s="157"/>
      <c r="Q732" s="157"/>
      <c r="R732" s="157"/>
      <c r="S732" s="157"/>
      <c r="T732" s="157"/>
      <c r="U732" s="157"/>
      <c r="V732" s="157"/>
      <c r="W732" s="157"/>
      <c r="X732" s="157"/>
      <c r="Y732" s="157"/>
      <c r="Z732" s="157"/>
    </row>
    <row r="733" spans="1:26" ht="15.75" customHeight="1" x14ac:dyDescent="0.25">
      <c r="A733" s="216"/>
      <c r="B733" s="157"/>
      <c r="C733" s="111"/>
      <c r="D733" s="383"/>
      <c r="E733" s="1"/>
      <c r="F733" s="1"/>
      <c r="G733" s="157"/>
      <c r="H733" s="157"/>
      <c r="I733" s="157"/>
      <c r="J733" s="157"/>
      <c r="K733" s="157"/>
      <c r="L733" s="157"/>
      <c r="M733" s="157"/>
      <c r="N733" s="157"/>
      <c r="O733" s="157"/>
      <c r="P733" s="157"/>
      <c r="Q733" s="157"/>
      <c r="R733" s="157"/>
      <c r="S733" s="157"/>
      <c r="T733" s="157"/>
      <c r="U733" s="157"/>
      <c r="V733" s="157"/>
      <c r="W733" s="157"/>
      <c r="X733" s="157"/>
      <c r="Y733" s="157"/>
      <c r="Z733" s="157"/>
    </row>
    <row r="734" spans="1:26" ht="15.75" customHeight="1" x14ac:dyDescent="0.25">
      <c r="A734" s="216"/>
      <c r="B734" s="157"/>
      <c r="C734" s="111"/>
      <c r="D734" s="383"/>
      <c r="E734" s="1"/>
      <c r="F734" s="1"/>
      <c r="G734" s="157"/>
      <c r="H734" s="157"/>
      <c r="I734" s="157"/>
      <c r="J734" s="157"/>
      <c r="K734" s="157"/>
      <c r="L734" s="157"/>
      <c r="M734" s="157"/>
      <c r="N734" s="157"/>
      <c r="O734" s="157"/>
      <c r="P734" s="157"/>
      <c r="Q734" s="157"/>
      <c r="R734" s="157"/>
      <c r="S734" s="157"/>
      <c r="T734" s="157"/>
      <c r="U734" s="157"/>
      <c r="V734" s="157"/>
      <c r="W734" s="157"/>
      <c r="X734" s="157"/>
      <c r="Y734" s="157"/>
      <c r="Z734" s="157"/>
    </row>
    <row r="735" spans="1:26" ht="15.75" customHeight="1" x14ac:dyDescent="0.25">
      <c r="A735" s="216"/>
      <c r="B735" s="157"/>
      <c r="C735" s="111"/>
      <c r="D735" s="383"/>
      <c r="E735" s="1"/>
      <c r="F735" s="1"/>
      <c r="G735" s="157"/>
      <c r="H735" s="157"/>
      <c r="I735" s="157"/>
      <c r="J735" s="157"/>
      <c r="K735" s="157"/>
      <c r="L735" s="157"/>
      <c r="M735" s="157"/>
      <c r="N735" s="157"/>
      <c r="O735" s="157"/>
      <c r="P735" s="157"/>
      <c r="Q735" s="157"/>
      <c r="R735" s="157"/>
      <c r="S735" s="157"/>
      <c r="T735" s="157"/>
      <c r="U735" s="157"/>
      <c r="V735" s="157"/>
      <c r="W735" s="157"/>
      <c r="X735" s="157"/>
      <c r="Y735" s="157"/>
      <c r="Z735" s="157"/>
    </row>
    <row r="736" spans="1:26" ht="15.75" customHeight="1" x14ac:dyDescent="0.25">
      <c r="A736" s="216"/>
      <c r="B736" s="157"/>
      <c r="C736" s="111"/>
      <c r="D736" s="383"/>
      <c r="E736" s="1"/>
      <c r="F736" s="1"/>
      <c r="G736" s="157"/>
      <c r="H736" s="157"/>
      <c r="I736" s="157"/>
      <c r="J736" s="157"/>
      <c r="K736" s="157"/>
      <c r="L736" s="157"/>
      <c r="M736" s="157"/>
      <c r="N736" s="157"/>
      <c r="O736" s="157"/>
      <c r="P736" s="157"/>
      <c r="Q736" s="157"/>
      <c r="R736" s="157"/>
      <c r="S736" s="157"/>
      <c r="T736" s="157"/>
      <c r="U736" s="157"/>
      <c r="V736" s="157"/>
      <c r="W736" s="157"/>
      <c r="X736" s="157"/>
      <c r="Y736" s="157"/>
      <c r="Z736" s="157"/>
    </row>
    <row r="737" spans="1:26" ht="15.75" customHeight="1" x14ac:dyDescent="0.25">
      <c r="A737" s="216"/>
      <c r="B737" s="157"/>
      <c r="C737" s="111"/>
      <c r="D737" s="383"/>
      <c r="E737" s="1"/>
      <c r="F737" s="1"/>
      <c r="G737" s="157"/>
      <c r="H737" s="157"/>
      <c r="I737" s="157"/>
      <c r="J737" s="157"/>
      <c r="K737" s="157"/>
      <c r="L737" s="157"/>
      <c r="M737" s="157"/>
      <c r="N737" s="157"/>
      <c r="O737" s="157"/>
      <c r="P737" s="157"/>
      <c r="Q737" s="157"/>
      <c r="R737" s="157"/>
      <c r="S737" s="157"/>
      <c r="T737" s="157"/>
      <c r="U737" s="157"/>
      <c r="V737" s="157"/>
      <c r="W737" s="157"/>
      <c r="X737" s="157"/>
      <c r="Y737" s="157"/>
      <c r="Z737" s="157"/>
    </row>
    <row r="738" spans="1:26" ht="15.75" customHeight="1" x14ac:dyDescent="0.25">
      <c r="A738" s="216"/>
      <c r="B738" s="157"/>
      <c r="C738" s="111"/>
      <c r="D738" s="383"/>
      <c r="E738" s="1"/>
      <c r="F738" s="1"/>
      <c r="G738" s="157"/>
      <c r="H738" s="157"/>
      <c r="I738" s="157"/>
      <c r="J738" s="157"/>
      <c r="K738" s="157"/>
      <c r="L738" s="157"/>
      <c r="M738" s="157"/>
      <c r="N738" s="157"/>
      <c r="O738" s="157"/>
      <c r="P738" s="157"/>
      <c r="Q738" s="157"/>
      <c r="R738" s="157"/>
      <c r="S738" s="157"/>
      <c r="T738" s="157"/>
      <c r="U738" s="157"/>
      <c r="V738" s="157"/>
      <c r="W738" s="157"/>
      <c r="X738" s="157"/>
      <c r="Y738" s="157"/>
      <c r="Z738" s="157"/>
    </row>
    <row r="739" spans="1:26" ht="15.75" customHeight="1" x14ac:dyDescent="0.25">
      <c r="A739" s="216"/>
      <c r="B739" s="157"/>
      <c r="C739" s="111"/>
      <c r="D739" s="383"/>
      <c r="E739" s="1"/>
      <c r="F739" s="1"/>
      <c r="G739" s="157"/>
      <c r="H739" s="157"/>
      <c r="I739" s="157"/>
      <c r="J739" s="157"/>
      <c r="K739" s="157"/>
      <c r="L739" s="157"/>
      <c r="M739" s="157"/>
      <c r="N739" s="157"/>
      <c r="O739" s="157"/>
      <c r="P739" s="157"/>
      <c r="Q739" s="157"/>
      <c r="R739" s="157"/>
      <c r="S739" s="157"/>
      <c r="T739" s="157"/>
      <c r="U739" s="157"/>
      <c r="V739" s="157"/>
      <c r="W739" s="157"/>
      <c r="X739" s="157"/>
      <c r="Y739" s="157"/>
      <c r="Z739" s="157"/>
    </row>
    <row r="740" spans="1:26" ht="15.75" customHeight="1" x14ac:dyDescent="0.25">
      <c r="A740" s="216"/>
      <c r="B740" s="157"/>
      <c r="C740" s="111"/>
      <c r="D740" s="383"/>
      <c r="E740" s="1"/>
      <c r="F740" s="1"/>
      <c r="G740" s="157"/>
      <c r="H740" s="157"/>
      <c r="I740" s="157"/>
      <c r="J740" s="157"/>
      <c r="K740" s="157"/>
      <c r="L740" s="157"/>
      <c r="M740" s="157"/>
      <c r="N740" s="157"/>
      <c r="O740" s="157"/>
      <c r="P740" s="157"/>
      <c r="Q740" s="157"/>
      <c r="R740" s="157"/>
      <c r="S740" s="157"/>
      <c r="T740" s="157"/>
      <c r="U740" s="157"/>
      <c r="V740" s="157"/>
      <c r="W740" s="157"/>
      <c r="X740" s="157"/>
      <c r="Y740" s="157"/>
      <c r="Z740" s="157"/>
    </row>
    <row r="741" spans="1:26" ht="15.75" customHeight="1" x14ac:dyDescent="0.25">
      <c r="A741" s="216"/>
      <c r="B741" s="157"/>
      <c r="C741" s="111"/>
      <c r="D741" s="383"/>
      <c r="E741" s="1"/>
      <c r="F741" s="1"/>
      <c r="G741" s="157"/>
      <c r="H741" s="157"/>
      <c r="I741" s="157"/>
      <c r="J741" s="157"/>
      <c r="K741" s="157"/>
      <c r="L741" s="157"/>
      <c r="M741" s="157"/>
      <c r="N741" s="157"/>
      <c r="O741" s="157"/>
      <c r="P741" s="157"/>
      <c r="Q741" s="157"/>
      <c r="R741" s="157"/>
      <c r="S741" s="157"/>
      <c r="T741" s="157"/>
      <c r="U741" s="157"/>
      <c r="V741" s="157"/>
      <c r="W741" s="157"/>
      <c r="X741" s="157"/>
      <c r="Y741" s="157"/>
      <c r="Z741" s="157"/>
    </row>
    <row r="742" spans="1:26" ht="15.75" customHeight="1" x14ac:dyDescent="0.25">
      <c r="A742" s="216"/>
      <c r="B742" s="157"/>
      <c r="C742" s="111"/>
      <c r="D742" s="383"/>
      <c r="E742" s="1"/>
      <c r="F742" s="1"/>
      <c r="G742" s="157"/>
      <c r="H742" s="157"/>
      <c r="I742" s="157"/>
      <c r="J742" s="157"/>
      <c r="K742" s="157"/>
      <c r="L742" s="157"/>
      <c r="M742" s="157"/>
      <c r="N742" s="157"/>
      <c r="O742" s="157"/>
      <c r="P742" s="157"/>
      <c r="Q742" s="157"/>
      <c r="R742" s="157"/>
      <c r="S742" s="157"/>
      <c r="T742" s="157"/>
      <c r="U742" s="157"/>
      <c r="V742" s="157"/>
      <c r="W742" s="157"/>
      <c r="X742" s="157"/>
      <c r="Y742" s="157"/>
      <c r="Z742" s="157"/>
    </row>
    <row r="743" spans="1:26" ht="15.75" customHeight="1" x14ac:dyDescent="0.25">
      <c r="A743" s="216"/>
      <c r="B743" s="157"/>
      <c r="C743" s="111"/>
      <c r="D743" s="383"/>
      <c r="E743" s="1"/>
      <c r="F743" s="1"/>
      <c r="G743" s="157"/>
      <c r="H743" s="157"/>
      <c r="I743" s="157"/>
      <c r="J743" s="157"/>
      <c r="K743" s="157"/>
      <c r="L743" s="157"/>
      <c r="M743" s="157"/>
      <c r="N743" s="157"/>
      <c r="O743" s="157"/>
      <c r="P743" s="157"/>
      <c r="Q743" s="157"/>
      <c r="R743" s="157"/>
      <c r="S743" s="157"/>
      <c r="T743" s="157"/>
      <c r="U743" s="157"/>
      <c r="V743" s="157"/>
      <c r="W743" s="157"/>
      <c r="X743" s="157"/>
      <c r="Y743" s="157"/>
      <c r="Z743" s="157"/>
    </row>
    <row r="744" spans="1:26" ht="15.75" customHeight="1" x14ac:dyDescent="0.25">
      <c r="A744" s="216"/>
      <c r="B744" s="157"/>
      <c r="C744" s="111"/>
      <c r="D744" s="383"/>
      <c r="E744" s="1"/>
      <c r="F744" s="1"/>
      <c r="G744" s="157"/>
      <c r="H744" s="157"/>
      <c r="I744" s="157"/>
      <c r="J744" s="157"/>
      <c r="K744" s="157"/>
      <c r="L744" s="157"/>
      <c r="M744" s="157"/>
      <c r="N744" s="157"/>
      <c r="O744" s="157"/>
      <c r="P744" s="157"/>
      <c r="Q744" s="157"/>
      <c r="R744" s="157"/>
      <c r="S744" s="157"/>
      <c r="T744" s="157"/>
      <c r="U744" s="157"/>
      <c r="V744" s="157"/>
      <c r="W744" s="157"/>
      <c r="X744" s="157"/>
      <c r="Y744" s="157"/>
      <c r="Z744" s="157"/>
    </row>
    <row r="745" spans="1:26" ht="15.75" customHeight="1" x14ac:dyDescent="0.25">
      <c r="A745" s="216"/>
      <c r="B745" s="157"/>
      <c r="C745" s="111"/>
      <c r="D745" s="383"/>
      <c r="E745" s="1"/>
      <c r="F745" s="1"/>
      <c r="G745" s="157"/>
      <c r="H745" s="157"/>
      <c r="I745" s="157"/>
      <c r="J745" s="157"/>
      <c r="K745" s="157"/>
      <c r="L745" s="157"/>
      <c r="M745" s="157"/>
      <c r="N745" s="157"/>
      <c r="O745" s="157"/>
      <c r="P745" s="157"/>
      <c r="Q745" s="157"/>
      <c r="R745" s="157"/>
      <c r="S745" s="157"/>
      <c r="T745" s="157"/>
      <c r="U745" s="157"/>
      <c r="V745" s="157"/>
      <c r="W745" s="157"/>
      <c r="X745" s="157"/>
      <c r="Y745" s="157"/>
      <c r="Z745" s="157"/>
    </row>
    <row r="746" spans="1:26" ht="15.75" customHeight="1" x14ac:dyDescent="0.25">
      <c r="A746" s="216"/>
      <c r="B746" s="157"/>
      <c r="C746" s="111"/>
      <c r="D746" s="383"/>
      <c r="E746" s="1"/>
      <c r="F746" s="1"/>
      <c r="G746" s="157"/>
      <c r="H746" s="157"/>
      <c r="I746" s="157"/>
      <c r="J746" s="157"/>
      <c r="K746" s="157"/>
      <c r="L746" s="157"/>
      <c r="M746" s="157"/>
      <c r="N746" s="157"/>
      <c r="O746" s="157"/>
      <c r="P746" s="157"/>
      <c r="Q746" s="157"/>
      <c r="R746" s="157"/>
      <c r="S746" s="157"/>
      <c r="T746" s="157"/>
      <c r="U746" s="157"/>
      <c r="V746" s="157"/>
      <c r="W746" s="157"/>
      <c r="X746" s="157"/>
      <c r="Y746" s="157"/>
      <c r="Z746" s="157"/>
    </row>
    <row r="747" spans="1:26" ht="15.75" customHeight="1" x14ac:dyDescent="0.25">
      <c r="A747" s="216"/>
      <c r="B747" s="157"/>
      <c r="C747" s="111"/>
      <c r="D747" s="383"/>
      <c r="E747" s="1"/>
      <c r="F747" s="1"/>
      <c r="G747" s="157"/>
      <c r="H747" s="157"/>
      <c r="I747" s="157"/>
      <c r="J747" s="157"/>
      <c r="K747" s="157"/>
      <c r="L747" s="157"/>
      <c r="M747" s="157"/>
      <c r="N747" s="157"/>
      <c r="O747" s="157"/>
      <c r="P747" s="157"/>
      <c r="Q747" s="157"/>
      <c r="R747" s="157"/>
      <c r="S747" s="157"/>
      <c r="T747" s="157"/>
      <c r="U747" s="157"/>
      <c r="V747" s="157"/>
      <c r="W747" s="157"/>
      <c r="X747" s="157"/>
      <c r="Y747" s="157"/>
      <c r="Z747" s="157"/>
    </row>
    <row r="748" spans="1:26" ht="15.75" customHeight="1" x14ac:dyDescent="0.25">
      <c r="A748" s="216"/>
      <c r="B748" s="157"/>
      <c r="C748" s="111"/>
      <c r="D748" s="383"/>
      <c r="E748" s="1"/>
      <c r="F748" s="1"/>
      <c r="G748" s="157"/>
      <c r="H748" s="157"/>
      <c r="I748" s="157"/>
      <c r="J748" s="157"/>
      <c r="K748" s="157"/>
      <c r="L748" s="157"/>
      <c r="M748" s="157"/>
      <c r="N748" s="157"/>
      <c r="O748" s="157"/>
      <c r="P748" s="157"/>
      <c r="Q748" s="157"/>
      <c r="R748" s="157"/>
      <c r="S748" s="157"/>
      <c r="T748" s="157"/>
      <c r="U748" s="157"/>
      <c r="V748" s="157"/>
      <c r="W748" s="157"/>
      <c r="X748" s="157"/>
      <c r="Y748" s="157"/>
      <c r="Z748" s="157"/>
    </row>
    <row r="749" spans="1:26" ht="15.75" customHeight="1" x14ac:dyDescent="0.25">
      <c r="A749" s="216"/>
      <c r="B749" s="157"/>
      <c r="C749" s="111"/>
      <c r="D749" s="383"/>
      <c r="E749" s="1"/>
      <c r="F749" s="1"/>
      <c r="G749" s="157"/>
      <c r="H749" s="157"/>
      <c r="I749" s="157"/>
      <c r="J749" s="157"/>
      <c r="K749" s="157"/>
      <c r="L749" s="157"/>
      <c r="M749" s="157"/>
      <c r="N749" s="157"/>
      <c r="O749" s="157"/>
      <c r="P749" s="157"/>
      <c r="Q749" s="157"/>
      <c r="R749" s="157"/>
      <c r="S749" s="157"/>
      <c r="T749" s="157"/>
      <c r="U749" s="157"/>
      <c r="V749" s="157"/>
      <c r="W749" s="157"/>
      <c r="X749" s="157"/>
      <c r="Y749" s="157"/>
      <c r="Z749" s="157"/>
    </row>
    <row r="750" spans="1:26" ht="15.75" customHeight="1" x14ac:dyDescent="0.25">
      <c r="A750" s="216"/>
      <c r="B750" s="157"/>
      <c r="C750" s="111"/>
      <c r="D750" s="383"/>
      <c r="E750" s="1"/>
      <c r="F750" s="1"/>
      <c r="G750" s="157"/>
      <c r="H750" s="157"/>
      <c r="I750" s="157"/>
      <c r="J750" s="157"/>
      <c r="K750" s="157"/>
      <c r="L750" s="157"/>
      <c r="M750" s="157"/>
      <c r="N750" s="157"/>
      <c r="O750" s="157"/>
      <c r="P750" s="157"/>
      <c r="Q750" s="157"/>
      <c r="R750" s="157"/>
      <c r="S750" s="157"/>
      <c r="T750" s="157"/>
      <c r="U750" s="157"/>
      <c r="V750" s="157"/>
      <c r="W750" s="157"/>
      <c r="X750" s="157"/>
      <c r="Y750" s="157"/>
      <c r="Z750" s="157"/>
    </row>
    <row r="751" spans="1:26" ht="15.75" customHeight="1" x14ac:dyDescent="0.25">
      <c r="A751" s="216"/>
      <c r="B751" s="157"/>
      <c r="C751" s="111"/>
      <c r="D751" s="383"/>
      <c r="E751" s="1"/>
      <c r="F751" s="1"/>
      <c r="G751" s="157"/>
      <c r="H751" s="157"/>
      <c r="I751" s="157"/>
      <c r="J751" s="157"/>
      <c r="K751" s="157"/>
      <c r="L751" s="157"/>
      <c r="M751" s="157"/>
      <c r="N751" s="157"/>
      <c r="O751" s="157"/>
      <c r="P751" s="157"/>
      <c r="Q751" s="157"/>
      <c r="R751" s="157"/>
      <c r="S751" s="157"/>
      <c r="T751" s="157"/>
      <c r="U751" s="157"/>
      <c r="V751" s="157"/>
      <c r="W751" s="157"/>
      <c r="X751" s="157"/>
      <c r="Y751" s="157"/>
      <c r="Z751" s="157"/>
    </row>
    <row r="752" spans="1:26" ht="15.75" customHeight="1" x14ac:dyDescent="0.25">
      <c r="A752" s="216"/>
      <c r="B752" s="157"/>
      <c r="C752" s="111"/>
      <c r="D752" s="383"/>
      <c r="E752" s="1"/>
      <c r="F752" s="1"/>
      <c r="G752" s="157"/>
      <c r="H752" s="157"/>
      <c r="I752" s="157"/>
      <c r="J752" s="157"/>
      <c r="K752" s="157"/>
      <c r="L752" s="157"/>
      <c r="M752" s="157"/>
      <c r="N752" s="157"/>
      <c r="O752" s="157"/>
      <c r="P752" s="157"/>
      <c r="Q752" s="157"/>
      <c r="R752" s="157"/>
      <c r="S752" s="157"/>
      <c r="T752" s="157"/>
      <c r="U752" s="157"/>
      <c r="V752" s="157"/>
      <c r="W752" s="157"/>
      <c r="X752" s="157"/>
      <c r="Y752" s="157"/>
      <c r="Z752" s="157"/>
    </row>
    <row r="753" spans="1:26" ht="15.75" customHeight="1" x14ac:dyDescent="0.25">
      <c r="A753" s="216"/>
      <c r="B753" s="157"/>
      <c r="C753" s="111"/>
      <c r="D753" s="383"/>
      <c r="E753" s="1"/>
      <c r="F753" s="1"/>
      <c r="G753" s="157"/>
      <c r="H753" s="157"/>
      <c r="I753" s="157"/>
      <c r="J753" s="157"/>
      <c r="K753" s="157"/>
      <c r="L753" s="157"/>
      <c r="M753" s="157"/>
      <c r="N753" s="157"/>
      <c r="O753" s="157"/>
      <c r="P753" s="157"/>
      <c r="Q753" s="157"/>
      <c r="R753" s="157"/>
      <c r="S753" s="157"/>
      <c r="T753" s="157"/>
      <c r="U753" s="157"/>
      <c r="V753" s="157"/>
      <c r="W753" s="157"/>
      <c r="X753" s="157"/>
      <c r="Y753" s="157"/>
      <c r="Z753" s="157"/>
    </row>
    <row r="754" spans="1:26" ht="15.75" customHeight="1" x14ac:dyDescent="0.25">
      <c r="A754" s="216"/>
      <c r="B754" s="157"/>
      <c r="C754" s="111"/>
      <c r="D754" s="383"/>
      <c r="E754" s="1"/>
      <c r="F754" s="1"/>
      <c r="G754" s="157"/>
      <c r="H754" s="157"/>
      <c r="I754" s="157"/>
      <c r="J754" s="157"/>
      <c r="K754" s="157"/>
      <c r="L754" s="157"/>
      <c r="M754" s="157"/>
      <c r="N754" s="157"/>
      <c r="O754" s="157"/>
      <c r="P754" s="157"/>
      <c r="Q754" s="157"/>
      <c r="R754" s="157"/>
      <c r="S754" s="157"/>
      <c r="T754" s="157"/>
      <c r="U754" s="157"/>
      <c r="V754" s="157"/>
      <c r="W754" s="157"/>
      <c r="X754" s="157"/>
      <c r="Y754" s="157"/>
      <c r="Z754" s="157"/>
    </row>
    <row r="755" spans="1:26" ht="15.75" customHeight="1" x14ac:dyDescent="0.25">
      <c r="A755" s="216"/>
      <c r="B755" s="157"/>
      <c r="C755" s="111"/>
      <c r="D755" s="383"/>
      <c r="E755" s="1"/>
      <c r="F755" s="1"/>
      <c r="G755" s="157"/>
      <c r="H755" s="157"/>
      <c r="I755" s="157"/>
      <c r="J755" s="157"/>
      <c r="K755" s="157"/>
      <c r="L755" s="157"/>
      <c r="M755" s="157"/>
      <c r="N755" s="157"/>
      <c r="O755" s="157"/>
      <c r="P755" s="157"/>
      <c r="Q755" s="157"/>
      <c r="R755" s="157"/>
      <c r="S755" s="157"/>
      <c r="T755" s="157"/>
      <c r="U755" s="157"/>
      <c r="V755" s="157"/>
      <c r="W755" s="157"/>
      <c r="X755" s="157"/>
      <c r="Y755" s="157"/>
      <c r="Z755" s="157"/>
    </row>
    <row r="756" spans="1:26" ht="15.75" customHeight="1" x14ac:dyDescent="0.25">
      <c r="A756" s="216"/>
      <c r="B756" s="157"/>
      <c r="C756" s="111"/>
      <c r="D756" s="383"/>
      <c r="E756" s="1"/>
      <c r="F756" s="1"/>
      <c r="G756" s="157"/>
      <c r="H756" s="157"/>
      <c r="I756" s="157"/>
      <c r="J756" s="157"/>
      <c r="K756" s="157"/>
      <c r="L756" s="157"/>
      <c r="M756" s="157"/>
      <c r="N756" s="157"/>
      <c r="O756" s="157"/>
      <c r="P756" s="157"/>
      <c r="Q756" s="157"/>
      <c r="R756" s="157"/>
      <c r="S756" s="157"/>
      <c r="T756" s="157"/>
      <c r="U756" s="157"/>
      <c r="V756" s="157"/>
      <c r="W756" s="157"/>
      <c r="X756" s="157"/>
      <c r="Y756" s="157"/>
      <c r="Z756" s="157"/>
    </row>
    <row r="757" spans="1:26" ht="15.75" customHeight="1" x14ac:dyDescent="0.25">
      <c r="A757" s="216"/>
      <c r="B757" s="157"/>
      <c r="C757" s="111"/>
      <c r="D757" s="383"/>
      <c r="E757" s="1"/>
      <c r="F757" s="1"/>
      <c r="G757" s="157"/>
      <c r="H757" s="157"/>
      <c r="I757" s="157"/>
      <c r="J757" s="157"/>
      <c r="K757" s="157"/>
      <c r="L757" s="157"/>
      <c r="M757" s="157"/>
      <c r="N757" s="157"/>
      <c r="O757" s="157"/>
      <c r="P757" s="157"/>
      <c r="Q757" s="157"/>
      <c r="R757" s="157"/>
      <c r="S757" s="157"/>
      <c r="T757" s="157"/>
      <c r="U757" s="157"/>
      <c r="V757" s="157"/>
      <c r="W757" s="157"/>
      <c r="X757" s="157"/>
      <c r="Y757" s="157"/>
      <c r="Z757" s="157"/>
    </row>
    <row r="758" spans="1:26" ht="15.75" customHeight="1" x14ac:dyDescent="0.25">
      <c r="A758" s="216"/>
      <c r="B758" s="157"/>
      <c r="C758" s="111"/>
      <c r="D758" s="383"/>
      <c r="E758" s="1"/>
      <c r="F758" s="1"/>
      <c r="G758" s="157"/>
      <c r="H758" s="157"/>
      <c r="I758" s="157"/>
      <c r="J758" s="157"/>
      <c r="K758" s="157"/>
      <c r="L758" s="157"/>
      <c r="M758" s="157"/>
      <c r="N758" s="157"/>
      <c r="O758" s="157"/>
      <c r="P758" s="157"/>
      <c r="Q758" s="157"/>
      <c r="R758" s="157"/>
      <c r="S758" s="157"/>
      <c r="T758" s="157"/>
      <c r="U758" s="157"/>
      <c r="V758" s="157"/>
      <c r="W758" s="157"/>
      <c r="X758" s="157"/>
      <c r="Y758" s="157"/>
      <c r="Z758" s="157"/>
    </row>
    <row r="759" spans="1:26" ht="15.75" customHeight="1" x14ac:dyDescent="0.25">
      <c r="A759" s="216"/>
      <c r="B759" s="157"/>
      <c r="C759" s="111"/>
      <c r="D759" s="383"/>
      <c r="E759" s="1"/>
      <c r="F759" s="1"/>
      <c r="G759" s="157"/>
      <c r="H759" s="157"/>
      <c r="I759" s="157"/>
      <c r="J759" s="157"/>
      <c r="K759" s="157"/>
      <c r="L759" s="157"/>
      <c r="M759" s="157"/>
      <c r="N759" s="157"/>
      <c r="O759" s="157"/>
      <c r="P759" s="157"/>
      <c r="Q759" s="157"/>
      <c r="R759" s="157"/>
      <c r="S759" s="157"/>
      <c r="T759" s="157"/>
      <c r="U759" s="157"/>
      <c r="V759" s="157"/>
      <c r="W759" s="157"/>
      <c r="X759" s="157"/>
      <c r="Y759" s="157"/>
      <c r="Z759" s="157"/>
    </row>
    <row r="760" spans="1:26" ht="15.75" customHeight="1" x14ac:dyDescent="0.25">
      <c r="A760" s="216"/>
      <c r="B760" s="157"/>
      <c r="C760" s="111"/>
      <c r="D760" s="383"/>
      <c r="E760" s="1"/>
      <c r="F760" s="1"/>
      <c r="G760" s="157"/>
      <c r="H760" s="157"/>
      <c r="I760" s="157"/>
      <c r="J760" s="157"/>
      <c r="K760" s="157"/>
      <c r="L760" s="157"/>
      <c r="M760" s="157"/>
      <c r="N760" s="157"/>
      <c r="O760" s="157"/>
      <c r="P760" s="157"/>
      <c r="Q760" s="157"/>
      <c r="R760" s="157"/>
      <c r="S760" s="157"/>
      <c r="T760" s="157"/>
      <c r="U760" s="157"/>
      <c r="V760" s="157"/>
      <c r="W760" s="157"/>
      <c r="X760" s="157"/>
      <c r="Y760" s="157"/>
      <c r="Z760" s="157"/>
    </row>
    <row r="761" spans="1:26" ht="15.75" customHeight="1" x14ac:dyDescent="0.25">
      <c r="A761" s="216"/>
      <c r="B761" s="157"/>
      <c r="C761" s="111"/>
      <c r="D761" s="383"/>
      <c r="E761" s="1"/>
      <c r="F761" s="1"/>
      <c r="G761" s="157"/>
      <c r="H761" s="157"/>
      <c r="I761" s="157"/>
      <c r="J761" s="157"/>
      <c r="K761" s="157"/>
      <c r="L761" s="157"/>
      <c r="M761" s="157"/>
      <c r="N761" s="157"/>
      <c r="O761" s="157"/>
      <c r="P761" s="157"/>
      <c r="Q761" s="157"/>
      <c r="R761" s="157"/>
      <c r="S761" s="157"/>
      <c r="T761" s="157"/>
      <c r="U761" s="157"/>
      <c r="V761" s="157"/>
      <c r="W761" s="157"/>
      <c r="X761" s="157"/>
      <c r="Y761" s="157"/>
      <c r="Z761" s="157"/>
    </row>
    <row r="762" spans="1:26" ht="15.75" customHeight="1" x14ac:dyDescent="0.25">
      <c r="A762" s="216"/>
      <c r="B762" s="157"/>
      <c r="C762" s="111"/>
      <c r="D762" s="383"/>
      <c r="E762" s="1"/>
      <c r="F762" s="1"/>
      <c r="G762" s="157"/>
      <c r="H762" s="157"/>
      <c r="I762" s="157"/>
      <c r="J762" s="157"/>
      <c r="K762" s="157"/>
      <c r="L762" s="157"/>
      <c r="M762" s="157"/>
      <c r="N762" s="157"/>
      <c r="O762" s="157"/>
      <c r="P762" s="157"/>
      <c r="Q762" s="157"/>
      <c r="R762" s="157"/>
      <c r="S762" s="157"/>
      <c r="T762" s="157"/>
      <c r="U762" s="157"/>
      <c r="V762" s="157"/>
      <c r="W762" s="157"/>
      <c r="X762" s="157"/>
      <c r="Y762" s="157"/>
      <c r="Z762" s="157"/>
    </row>
    <row r="763" spans="1:26" ht="15.75" customHeight="1" x14ac:dyDescent="0.25">
      <c r="A763" s="216"/>
      <c r="B763" s="157"/>
      <c r="C763" s="111"/>
      <c r="D763" s="383"/>
      <c r="E763" s="1"/>
      <c r="F763" s="1"/>
      <c r="G763" s="157"/>
      <c r="H763" s="157"/>
      <c r="I763" s="157"/>
      <c r="J763" s="157"/>
      <c r="K763" s="157"/>
      <c r="L763" s="157"/>
      <c r="M763" s="157"/>
      <c r="N763" s="157"/>
      <c r="O763" s="157"/>
      <c r="P763" s="157"/>
      <c r="Q763" s="157"/>
      <c r="R763" s="157"/>
      <c r="S763" s="157"/>
      <c r="T763" s="157"/>
      <c r="U763" s="157"/>
      <c r="V763" s="157"/>
      <c r="W763" s="157"/>
      <c r="X763" s="157"/>
      <c r="Y763" s="157"/>
      <c r="Z763" s="157"/>
    </row>
    <row r="764" spans="1:26" ht="15.75" customHeight="1" x14ac:dyDescent="0.25">
      <c r="A764" s="216"/>
      <c r="B764" s="157"/>
      <c r="C764" s="111"/>
      <c r="D764" s="383"/>
      <c r="E764" s="1"/>
      <c r="F764" s="1"/>
      <c r="G764" s="157"/>
      <c r="H764" s="157"/>
      <c r="I764" s="157"/>
      <c r="J764" s="157"/>
      <c r="K764" s="157"/>
      <c r="L764" s="157"/>
      <c r="M764" s="157"/>
      <c r="N764" s="157"/>
      <c r="O764" s="157"/>
      <c r="P764" s="157"/>
      <c r="Q764" s="157"/>
      <c r="R764" s="157"/>
      <c r="S764" s="157"/>
      <c r="T764" s="157"/>
      <c r="U764" s="157"/>
      <c r="V764" s="157"/>
      <c r="W764" s="157"/>
      <c r="X764" s="157"/>
      <c r="Y764" s="157"/>
      <c r="Z764" s="157"/>
    </row>
    <row r="765" spans="1:26" ht="15.75" customHeight="1" x14ac:dyDescent="0.25">
      <c r="A765" s="216"/>
      <c r="B765" s="157"/>
      <c r="C765" s="111"/>
      <c r="D765" s="383"/>
      <c r="E765" s="1"/>
      <c r="F765" s="1"/>
      <c r="G765" s="157"/>
      <c r="H765" s="157"/>
      <c r="I765" s="157"/>
      <c r="J765" s="157"/>
      <c r="K765" s="157"/>
      <c r="L765" s="157"/>
      <c r="M765" s="157"/>
      <c r="N765" s="157"/>
      <c r="O765" s="157"/>
      <c r="P765" s="157"/>
      <c r="Q765" s="157"/>
      <c r="R765" s="157"/>
      <c r="S765" s="157"/>
      <c r="T765" s="157"/>
      <c r="U765" s="157"/>
      <c r="V765" s="157"/>
      <c r="W765" s="157"/>
      <c r="X765" s="157"/>
      <c r="Y765" s="157"/>
      <c r="Z765" s="157"/>
    </row>
    <row r="766" spans="1:26" ht="15.75" customHeight="1" x14ac:dyDescent="0.25">
      <c r="A766" s="216"/>
      <c r="B766" s="157"/>
      <c r="C766" s="111"/>
      <c r="D766" s="383"/>
      <c r="E766" s="1"/>
      <c r="F766" s="1"/>
      <c r="G766" s="157"/>
      <c r="H766" s="157"/>
      <c r="I766" s="157"/>
      <c r="J766" s="157"/>
      <c r="K766" s="157"/>
      <c r="L766" s="157"/>
      <c r="M766" s="157"/>
      <c r="N766" s="157"/>
      <c r="O766" s="157"/>
      <c r="P766" s="157"/>
      <c r="Q766" s="157"/>
      <c r="R766" s="157"/>
      <c r="S766" s="157"/>
      <c r="T766" s="157"/>
      <c r="U766" s="157"/>
      <c r="V766" s="157"/>
      <c r="W766" s="157"/>
      <c r="X766" s="157"/>
      <c r="Y766" s="157"/>
      <c r="Z766" s="157"/>
    </row>
    <row r="767" spans="1:26" ht="15.75" customHeight="1" x14ac:dyDescent="0.25">
      <c r="A767" s="216"/>
      <c r="B767" s="157"/>
      <c r="C767" s="111"/>
      <c r="D767" s="383"/>
      <c r="E767" s="1"/>
      <c r="F767" s="1"/>
      <c r="G767" s="157"/>
      <c r="H767" s="157"/>
      <c r="I767" s="157"/>
      <c r="J767" s="157"/>
      <c r="K767" s="157"/>
      <c r="L767" s="157"/>
      <c r="M767" s="157"/>
      <c r="N767" s="157"/>
      <c r="O767" s="157"/>
      <c r="P767" s="157"/>
      <c r="Q767" s="157"/>
      <c r="R767" s="157"/>
      <c r="S767" s="157"/>
      <c r="T767" s="157"/>
      <c r="U767" s="157"/>
      <c r="V767" s="157"/>
      <c r="W767" s="157"/>
      <c r="X767" s="157"/>
      <c r="Y767" s="157"/>
      <c r="Z767" s="157"/>
    </row>
    <row r="768" spans="1:26" ht="15.75" customHeight="1" x14ac:dyDescent="0.25">
      <c r="A768" s="216"/>
      <c r="B768" s="157"/>
      <c r="C768" s="111"/>
      <c r="D768" s="383"/>
      <c r="E768" s="1"/>
      <c r="F768" s="1"/>
      <c r="G768" s="157"/>
      <c r="H768" s="157"/>
      <c r="I768" s="157"/>
      <c r="J768" s="157"/>
      <c r="K768" s="157"/>
      <c r="L768" s="157"/>
      <c r="M768" s="157"/>
      <c r="N768" s="157"/>
      <c r="O768" s="157"/>
      <c r="P768" s="157"/>
      <c r="Q768" s="157"/>
      <c r="R768" s="157"/>
      <c r="S768" s="157"/>
      <c r="T768" s="157"/>
      <c r="U768" s="157"/>
      <c r="V768" s="157"/>
      <c r="W768" s="157"/>
      <c r="X768" s="157"/>
      <c r="Y768" s="157"/>
      <c r="Z768" s="157"/>
    </row>
    <row r="769" spans="1:26" ht="15.75" customHeight="1" x14ac:dyDescent="0.25">
      <c r="A769" s="216"/>
      <c r="B769" s="157"/>
      <c r="C769" s="111"/>
      <c r="D769" s="383"/>
      <c r="E769" s="1"/>
      <c r="F769" s="1"/>
      <c r="G769" s="157"/>
      <c r="H769" s="157"/>
      <c r="I769" s="157"/>
      <c r="J769" s="157"/>
      <c r="K769" s="157"/>
      <c r="L769" s="157"/>
      <c r="M769" s="157"/>
      <c r="N769" s="157"/>
      <c r="O769" s="157"/>
      <c r="P769" s="157"/>
      <c r="Q769" s="157"/>
      <c r="R769" s="157"/>
      <c r="S769" s="157"/>
      <c r="T769" s="157"/>
      <c r="U769" s="157"/>
      <c r="V769" s="157"/>
      <c r="W769" s="157"/>
      <c r="X769" s="157"/>
      <c r="Y769" s="157"/>
      <c r="Z769" s="157"/>
    </row>
    <row r="770" spans="1:26" ht="15.75" customHeight="1" x14ac:dyDescent="0.25">
      <c r="A770" s="216"/>
      <c r="B770" s="157"/>
      <c r="C770" s="111"/>
      <c r="D770" s="383"/>
      <c r="E770" s="1"/>
      <c r="F770" s="1"/>
      <c r="G770" s="157"/>
      <c r="H770" s="157"/>
      <c r="I770" s="157"/>
      <c r="J770" s="157"/>
      <c r="K770" s="157"/>
      <c r="L770" s="157"/>
      <c r="M770" s="157"/>
      <c r="N770" s="157"/>
      <c r="O770" s="157"/>
      <c r="P770" s="157"/>
      <c r="Q770" s="157"/>
      <c r="R770" s="157"/>
      <c r="S770" s="157"/>
      <c r="T770" s="157"/>
      <c r="U770" s="157"/>
      <c r="V770" s="157"/>
      <c r="W770" s="157"/>
      <c r="X770" s="157"/>
      <c r="Y770" s="157"/>
      <c r="Z770" s="157"/>
    </row>
    <row r="771" spans="1:26" ht="15.75" customHeight="1" x14ac:dyDescent="0.25">
      <c r="A771" s="216"/>
      <c r="B771" s="157"/>
      <c r="C771" s="111"/>
      <c r="D771" s="383"/>
      <c r="E771" s="1"/>
      <c r="F771" s="1"/>
      <c r="G771" s="157"/>
      <c r="H771" s="157"/>
      <c r="I771" s="157"/>
      <c r="J771" s="157"/>
      <c r="K771" s="157"/>
      <c r="L771" s="157"/>
      <c r="M771" s="157"/>
      <c r="N771" s="157"/>
      <c r="O771" s="157"/>
      <c r="P771" s="157"/>
      <c r="Q771" s="157"/>
      <c r="R771" s="157"/>
      <c r="S771" s="157"/>
      <c r="T771" s="157"/>
      <c r="U771" s="157"/>
      <c r="V771" s="157"/>
      <c r="W771" s="157"/>
      <c r="X771" s="157"/>
      <c r="Y771" s="157"/>
      <c r="Z771" s="157"/>
    </row>
    <row r="772" spans="1:26" ht="15.75" customHeight="1" x14ac:dyDescent="0.25">
      <c r="A772" s="216"/>
      <c r="B772" s="157"/>
      <c r="C772" s="111"/>
      <c r="D772" s="383"/>
      <c r="E772" s="1"/>
      <c r="F772" s="1"/>
      <c r="G772" s="157"/>
      <c r="H772" s="157"/>
      <c r="I772" s="157"/>
      <c r="J772" s="157"/>
      <c r="K772" s="157"/>
      <c r="L772" s="157"/>
      <c r="M772" s="157"/>
      <c r="N772" s="157"/>
      <c r="O772" s="157"/>
      <c r="P772" s="157"/>
      <c r="Q772" s="157"/>
      <c r="R772" s="157"/>
      <c r="S772" s="157"/>
      <c r="T772" s="157"/>
      <c r="U772" s="157"/>
      <c r="V772" s="157"/>
      <c r="W772" s="157"/>
      <c r="X772" s="157"/>
      <c r="Y772" s="157"/>
      <c r="Z772" s="157"/>
    </row>
    <row r="773" spans="1:26" ht="15.75" customHeight="1" x14ac:dyDescent="0.25">
      <c r="A773" s="216"/>
      <c r="B773" s="157"/>
      <c r="C773" s="111"/>
      <c r="D773" s="383"/>
      <c r="E773" s="1"/>
      <c r="F773" s="1"/>
      <c r="G773" s="157"/>
      <c r="H773" s="157"/>
      <c r="I773" s="157"/>
      <c r="J773" s="157"/>
      <c r="K773" s="157"/>
      <c r="L773" s="157"/>
      <c r="M773" s="157"/>
      <c r="N773" s="157"/>
      <c r="O773" s="157"/>
      <c r="P773" s="157"/>
      <c r="Q773" s="157"/>
      <c r="R773" s="157"/>
      <c r="S773" s="157"/>
      <c r="T773" s="157"/>
      <c r="U773" s="157"/>
      <c r="V773" s="157"/>
      <c r="W773" s="157"/>
      <c r="X773" s="157"/>
      <c r="Y773" s="157"/>
      <c r="Z773" s="157"/>
    </row>
    <row r="774" spans="1:26" ht="15.75" customHeight="1" x14ac:dyDescent="0.25">
      <c r="A774" s="216"/>
      <c r="B774" s="157"/>
      <c r="C774" s="157"/>
      <c r="D774" s="392"/>
      <c r="E774" s="157"/>
      <c r="F774" s="157"/>
      <c r="G774" s="157"/>
      <c r="H774" s="157"/>
      <c r="I774" s="157"/>
      <c r="J774" s="157"/>
      <c r="K774" s="157"/>
      <c r="L774" s="157"/>
      <c r="M774" s="157"/>
      <c r="N774" s="157"/>
      <c r="O774" s="157"/>
      <c r="P774" s="157"/>
      <c r="Q774" s="157"/>
      <c r="R774" s="157"/>
      <c r="S774" s="157"/>
      <c r="T774" s="157"/>
      <c r="U774" s="157"/>
      <c r="V774" s="157"/>
      <c r="W774" s="157"/>
      <c r="X774" s="157"/>
      <c r="Y774" s="157"/>
      <c r="Z774" s="157"/>
    </row>
    <row r="775" spans="1:26" ht="15.75" customHeight="1" x14ac:dyDescent="0.25">
      <c r="A775" s="216"/>
      <c r="B775" s="157"/>
      <c r="C775" s="157"/>
      <c r="D775" s="392"/>
      <c r="E775" s="157"/>
      <c r="F775" s="157"/>
      <c r="G775" s="157"/>
      <c r="H775" s="157"/>
      <c r="I775" s="157"/>
      <c r="J775" s="157"/>
      <c r="K775" s="157"/>
      <c r="L775" s="157"/>
      <c r="M775" s="157"/>
      <c r="N775" s="157"/>
      <c r="O775" s="157"/>
      <c r="P775" s="157"/>
      <c r="Q775" s="157"/>
      <c r="R775" s="157"/>
      <c r="S775" s="157"/>
      <c r="T775" s="157"/>
      <c r="U775" s="157"/>
      <c r="V775" s="157"/>
      <c r="W775" s="157"/>
      <c r="X775" s="157"/>
      <c r="Y775" s="157"/>
      <c r="Z775" s="157"/>
    </row>
    <row r="776" spans="1:26" ht="15.75" customHeight="1" x14ac:dyDescent="0.25">
      <c r="A776" s="216"/>
      <c r="B776" s="157"/>
      <c r="C776" s="157"/>
      <c r="D776" s="392"/>
      <c r="E776" s="157"/>
      <c r="F776" s="157"/>
      <c r="G776" s="157"/>
      <c r="H776" s="157"/>
      <c r="I776" s="157"/>
      <c r="J776" s="157"/>
      <c r="K776" s="157"/>
      <c r="L776" s="157"/>
      <c r="M776" s="157"/>
      <c r="N776" s="157"/>
      <c r="O776" s="157"/>
      <c r="P776" s="157"/>
      <c r="Q776" s="157"/>
      <c r="R776" s="157"/>
      <c r="S776" s="157"/>
      <c r="T776" s="157"/>
      <c r="U776" s="157"/>
      <c r="V776" s="157"/>
      <c r="W776" s="157"/>
      <c r="X776" s="157"/>
      <c r="Y776" s="157"/>
      <c r="Z776" s="157"/>
    </row>
    <row r="777" spans="1:26" ht="15.75" customHeight="1" x14ac:dyDescent="0.25">
      <c r="A777" s="216"/>
      <c r="B777" s="157"/>
      <c r="C777" s="157"/>
      <c r="D777" s="392"/>
      <c r="E777" s="157"/>
      <c r="F777" s="157"/>
      <c r="G777" s="157"/>
      <c r="H777" s="157"/>
      <c r="I777" s="157"/>
      <c r="J777" s="157"/>
      <c r="K777" s="157"/>
      <c r="L777" s="157"/>
      <c r="M777" s="157"/>
      <c r="N777" s="157"/>
      <c r="O777" s="157"/>
      <c r="P777" s="157"/>
      <c r="Q777" s="157"/>
      <c r="R777" s="157"/>
      <c r="S777" s="157"/>
      <c r="T777" s="157"/>
      <c r="U777" s="157"/>
      <c r="V777" s="157"/>
      <c r="W777" s="157"/>
      <c r="X777" s="157"/>
      <c r="Y777" s="157"/>
      <c r="Z777" s="157"/>
    </row>
    <row r="778" spans="1:26" ht="15.75" customHeight="1" x14ac:dyDescent="0.25">
      <c r="A778" s="216"/>
      <c r="B778" s="157"/>
      <c r="C778" s="157"/>
      <c r="D778" s="392"/>
      <c r="E778" s="157"/>
      <c r="F778" s="157"/>
      <c r="G778" s="157"/>
      <c r="H778" s="157"/>
      <c r="I778" s="157"/>
      <c r="J778" s="157"/>
      <c r="K778" s="157"/>
      <c r="L778" s="157"/>
      <c r="M778" s="157"/>
      <c r="N778" s="157"/>
      <c r="O778" s="157"/>
      <c r="P778" s="157"/>
      <c r="Q778" s="157"/>
      <c r="R778" s="157"/>
      <c r="S778" s="157"/>
      <c r="T778" s="157"/>
      <c r="U778" s="157"/>
      <c r="V778" s="157"/>
      <c r="W778" s="157"/>
      <c r="X778" s="157"/>
      <c r="Y778" s="157"/>
      <c r="Z778" s="157"/>
    </row>
    <row r="779" spans="1:26" ht="15.75" customHeight="1" x14ac:dyDescent="0.25">
      <c r="A779" s="216"/>
      <c r="B779" s="157"/>
      <c r="C779" s="157"/>
      <c r="D779" s="392"/>
      <c r="E779" s="157"/>
      <c r="F779" s="157"/>
      <c r="G779" s="157"/>
      <c r="H779" s="157"/>
      <c r="I779" s="157"/>
      <c r="J779" s="157"/>
      <c r="K779" s="157"/>
      <c r="L779" s="157"/>
      <c r="M779" s="157"/>
      <c r="N779" s="157"/>
      <c r="O779" s="157"/>
      <c r="P779" s="157"/>
      <c r="Q779" s="157"/>
      <c r="R779" s="157"/>
      <c r="S779" s="157"/>
      <c r="T779" s="157"/>
      <c r="U779" s="157"/>
      <c r="V779" s="157"/>
      <c r="W779" s="157"/>
      <c r="X779" s="157"/>
      <c r="Y779" s="157"/>
      <c r="Z779" s="157"/>
    </row>
    <row r="780" spans="1:26" ht="15.75" customHeight="1" x14ac:dyDescent="0.25">
      <c r="A780" s="216"/>
      <c r="B780" s="157"/>
      <c r="C780" s="157"/>
      <c r="D780" s="392"/>
      <c r="E780" s="157"/>
      <c r="F780" s="157"/>
      <c r="G780" s="157"/>
      <c r="H780" s="157"/>
      <c r="I780" s="157"/>
      <c r="J780" s="157"/>
      <c r="K780" s="157"/>
      <c r="L780" s="157"/>
      <c r="M780" s="157"/>
      <c r="N780" s="157"/>
      <c r="O780" s="157"/>
      <c r="P780" s="157"/>
      <c r="Q780" s="157"/>
      <c r="R780" s="157"/>
      <c r="S780" s="157"/>
      <c r="T780" s="157"/>
      <c r="U780" s="157"/>
      <c r="V780" s="157"/>
      <c r="W780" s="157"/>
      <c r="X780" s="157"/>
      <c r="Y780" s="157"/>
      <c r="Z780" s="157"/>
    </row>
    <row r="781" spans="1:26" ht="15.75" customHeight="1" x14ac:dyDescent="0.25">
      <c r="A781" s="216"/>
      <c r="B781" s="157"/>
      <c r="C781" s="157"/>
      <c r="D781" s="392"/>
      <c r="E781" s="157"/>
      <c r="F781" s="157"/>
      <c r="G781" s="157"/>
      <c r="H781" s="157"/>
      <c r="I781" s="157"/>
      <c r="J781" s="157"/>
      <c r="K781" s="157"/>
      <c r="L781" s="157"/>
      <c r="M781" s="157"/>
      <c r="N781" s="157"/>
      <c r="O781" s="157"/>
      <c r="P781" s="157"/>
      <c r="Q781" s="157"/>
      <c r="R781" s="157"/>
      <c r="S781" s="157"/>
      <c r="T781" s="157"/>
      <c r="U781" s="157"/>
      <c r="V781" s="157"/>
      <c r="W781" s="157"/>
      <c r="X781" s="157"/>
      <c r="Y781" s="157"/>
      <c r="Z781" s="157"/>
    </row>
    <row r="782" spans="1:26" ht="15.75" customHeight="1" x14ac:dyDescent="0.25">
      <c r="A782" s="216"/>
      <c r="B782" s="157"/>
      <c r="C782" s="157"/>
      <c r="D782" s="392"/>
      <c r="E782" s="157"/>
      <c r="F782" s="157"/>
      <c r="G782" s="157"/>
      <c r="H782" s="157"/>
      <c r="I782" s="157"/>
      <c r="J782" s="157"/>
      <c r="K782" s="157"/>
      <c r="L782" s="157"/>
      <c r="M782" s="157"/>
      <c r="N782" s="157"/>
      <c r="O782" s="157"/>
      <c r="P782" s="157"/>
      <c r="Q782" s="157"/>
      <c r="R782" s="157"/>
      <c r="S782" s="157"/>
      <c r="T782" s="157"/>
      <c r="U782" s="157"/>
      <c r="V782" s="157"/>
      <c r="W782" s="157"/>
      <c r="X782" s="157"/>
      <c r="Y782" s="157"/>
      <c r="Z782" s="157"/>
    </row>
    <row r="783" spans="1:26" ht="15.75" customHeight="1" x14ac:dyDescent="0.25">
      <c r="A783" s="216"/>
      <c r="B783" s="157"/>
      <c r="C783" s="157"/>
      <c r="D783" s="392"/>
      <c r="E783" s="157"/>
      <c r="F783" s="157"/>
      <c r="G783" s="157"/>
      <c r="H783" s="157"/>
      <c r="I783" s="157"/>
      <c r="J783" s="157"/>
      <c r="K783" s="157"/>
      <c r="L783" s="157"/>
      <c r="M783" s="157"/>
      <c r="N783" s="157"/>
      <c r="O783" s="157"/>
      <c r="P783" s="157"/>
      <c r="Q783" s="157"/>
      <c r="R783" s="157"/>
      <c r="S783" s="157"/>
      <c r="T783" s="157"/>
      <c r="U783" s="157"/>
      <c r="V783" s="157"/>
      <c r="W783" s="157"/>
      <c r="X783" s="157"/>
      <c r="Y783" s="157"/>
      <c r="Z783" s="157"/>
    </row>
    <row r="784" spans="1:26" ht="15.75" customHeight="1" x14ac:dyDescent="0.25">
      <c r="A784" s="216"/>
      <c r="B784" s="157"/>
      <c r="C784" s="157"/>
      <c r="D784" s="392"/>
      <c r="E784" s="157"/>
      <c r="F784" s="157"/>
      <c r="G784" s="157"/>
      <c r="H784" s="157"/>
      <c r="I784" s="157"/>
      <c r="J784" s="157"/>
      <c r="K784" s="157"/>
      <c r="L784" s="157"/>
      <c r="M784" s="157"/>
      <c r="N784" s="157"/>
      <c r="O784" s="157"/>
      <c r="P784" s="157"/>
      <c r="Q784" s="157"/>
      <c r="R784" s="157"/>
      <c r="S784" s="157"/>
      <c r="T784" s="157"/>
      <c r="U784" s="157"/>
      <c r="V784" s="157"/>
      <c r="W784" s="157"/>
      <c r="X784" s="157"/>
      <c r="Y784" s="157"/>
      <c r="Z784" s="157"/>
    </row>
    <row r="785" spans="1:26" ht="15.75" customHeight="1" x14ac:dyDescent="0.25">
      <c r="A785" s="216"/>
      <c r="B785" s="157"/>
      <c r="C785" s="157"/>
      <c r="D785" s="392"/>
      <c r="E785" s="157"/>
      <c r="F785" s="157"/>
      <c r="G785" s="157"/>
      <c r="H785" s="157"/>
      <c r="I785" s="157"/>
      <c r="J785" s="157"/>
      <c r="K785" s="157"/>
      <c r="L785" s="157"/>
      <c r="M785" s="157"/>
      <c r="N785" s="157"/>
      <c r="O785" s="157"/>
      <c r="P785" s="157"/>
      <c r="Q785" s="157"/>
      <c r="R785" s="157"/>
      <c r="S785" s="157"/>
      <c r="T785" s="157"/>
      <c r="U785" s="157"/>
      <c r="V785" s="157"/>
      <c r="W785" s="157"/>
      <c r="X785" s="157"/>
      <c r="Y785" s="157"/>
      <c r="Z785" s="157"/>
    </row>
    <row r="786" spans="1:26" ht="15.75" customHeight="1" x14ac:dyDescent="0.25">
      <c r="A786" s="216"/>
      <c r="B786" s="157"/>
      <c r="C786" s="157"/>
      <c r="D786" s="392"/>
      <c r="E786" s="157"/>
      <c r="F786" s="157"/>
      <c r="G786" s="157"/>
      <c r="H786" s="157"/>
      <c r="I786" s="157"/>
      <c r="J786" s="157"/>
      <c r="K786" s="157"/>
      <c r="L786" s="157"/>
      <c r="M786" s="157"/>
      <c r="N786" s="157"/>
      <c r="O786" s="157"/>
      <c r="P786" s="157"/>
      <c r="Q786" s="157"/>
      <c r="R786" s="157"/>
      <c r="S786" s="157"/>
      <c r="T786" s="157"/>
      <c r="U786" s="157"/>
      <c r="V786" s="157"/>
      <c r="W786" s="157"/>
      <c r="X786" s="157"/>
      <c r="Y786" s="157"/>
      <c r="Z786" s="157"/>
    </row>
    <row r="787" spans="1:26" ht="15.75" customHeight="1" x14ac:dyDescent="0.25">
      <c r="A787" s="216"/>
      <c r="B787" s="157"/>
      <c r="C787" s="157"/>
      <c r="D787" s="392"/>
      <c r="E787" s="157"/>
      <c r="F787" s="157"/>
      <c r="G787" s="157"/>
      <c r="H787" s="157"/>
      <c r="I787" s="157"/>
      <c r="J787" s="157"/>
      <c r="K787" s="157"/>
      <c r="L787" s="157"/>
      <c r="M787" s="157"/>
      <c r="N787" s="157"/>
      <c r="O787" s="157"/>
      <c r="P787" s="157"/>
      <c r="Q787" s="157"/>
      <c r="R787" s="157"/>
      <c r="S787" s="157"/>
      <c r="T787" s="157"/>
      <c r="U787" s="157"/>
      <c r="V787" s="157"/>
      <c r="W787" s="157"/>
      <c r="X787" s="157"/>
      <c r="Y787" s="157"/>
      <c r="Z787" s="157"/>
    </row>
    <row r="788" spans="1:26" ht="15.75" customHeight="1" x14ac:dyDescent="0.25">
      <c r="A788" s="216"/>
      <c r="B788" s="157"/>
      <c r="C788" s="157"/>
      <c r="D788" s="392"/>
      <c r="E788" s="157"/>
      <c r="F788" s="157"/>
      <c r="G788" s="157"/>
      <c r="H788" s="157"/>
      <c r="I788" s="157"/>
      <c r="J788" s="157"/>
      <c r="K788" s="157"/>
      <c r="L788" s="157"/>
      <c r="M788" s="157"/>
      <c r="N788" s="157"/>
      <c r="O788" s="157"/>
      <c r="P788" s="157"/>
      <c r="Q788" s="157"/>
      <c r="R788" s="157"/>
      <c r="S788" s="157"/>
      <c r="T788" s="157"/>
      <c r="U788" s="157"/>
      <c r="V788" s="157"/>
      <c r="W788" s="157"/>
      <c r="X788" s="157"/>
      <c r="Y788" s="157"/>
      <c r="Z788" s="157"/>
    </row>
    <row r="789" spans="1:26" ht="15.75" customHeight="1" x14ac:dyDescent="0.25">
      <c r="A789" s="216"/>
      <c r="B789" s="157"/>
      <c r="C789" s="157"/>
      <c r="D789" s="392"/>
      <c r="E789" s="157"/>
      <c r="F789" s="157"/>
      <c r="G789" s="157"/>
      <c r="H789" s="157"/>
      <c r="I789" s="157"/>
      <c r="J789" s="157"/>
      <c r="K789" s="157"/>
      <c r="L789" s="157"/>
      <c r="M789" s="157"/>
      <c r="N789" s="157"/>
      <c r="O789" s="157"/>
      <c r="P789" s="157"/>
      <c r="Q789" s="157"/>
      <c r="R789" s="157"/>
      <c r="S789" s="157"/>
      <c r="T789" s="157"/>
      <c r="U789" s="157"/>
      <c r="V789" s="157"/>
      <c r="W789" s="157"/>
      <c r="X789" s="157"/>
      <c r="Y789" s="157"/>
      <c r="Z789" s="157"/>
    </row>
    <row r="790" spans="1:26" ht="15.75" customHeight="1" x14ac:dyDescent="0.25">
      <c r="A790" s="216"/>
      <c r="B790" s="157"/>
      <c r="C790" s="157"/>
      <c r="D790" s="392"/>
      <c r="E790" s="157"/>
      <c r="F790" s="157"/>
      <c r="G790" s="157"/>
      <c r="H790" s="157"/>
      <c r="I790" s="157"/>
      <c r="J790" s="157"/>
      <c r="K790" s="157"/>
      <c r="L790" s="157"/>
      <c r="M790" s="157"/>
      <c r="N790" s="157"/>
      <c r="O790" s="157"/>
      <c r="P790" s="157"/>
      <c r="Q790" s="157"/>
      <c r="R790" s="157"/>
      <c r="S790" s="157"/>
      <c r="T790" s="157"/>
      <c r="U790" s="157"/>
      <c r="V790" s="157"/>
      <c r="W790" s="157"/>
      <c r="X790" s="157"/>
      <c r="Y790" s="157"/>
      <c r="Z790" s="157"/>
    </row>
    <row r="791" spans="1:26" ht="15.75" customHeight="1" x14ac:dyDescent="0.25">
      <c r="A791" s="216"/>
      <c r="B791" s="157"/>
      <c r="C791" s="157"/>
      <c r="D791" s="392"/>
      <c r="E791" s="157"/>
      <c r="F791" s="157"/>
      <c r="G791" s="157"/>
      <c r="H791" s="157"/>
      <c r="I791" s="157"/>
      <c r="J791" s="157"/>
      <c r="K791" s="157"/>
      <c r="L791" s="157"/>
      <c r="M791" s="157"/>
      <c r="N791" s="157"/>
      <c r="O791" s="157"/>
      <c r="P791" s="157"/>
      <c r="Q791" s="157"/>
      <c r="R791" s="157"/>
      <c r="S791" s="157"/>
      <c r="T791" s="157"/>
      <c r="U791" s="157"/>
      <c r="V791" s="157"/>
      <c r="W791" s="157"/>
      <c r="X791" s="157"/>
      <c r="Y791" s="157"/>
      <c r="Z791" s="157"/>
    </row>
    <row r="792" spans="1:26" ht="15.75" customHeight="1" x14ac:dyDescent="0.25">
      <c r="A792" s="216"/>
      <c r="B792" s="157"/>
      <c r="C792" s="157"/>
      <c r="D792" s="392"/>
      <c r="E792" s="157"/>
      <c r="F792" s="157"/>
      <c r="G792" s="157"/>
      <c r="H792" s="157"/>
      <c r="I792" s="157"/>
      <c r="J792" s="157"/>
      <c r="K792" s="157"/>
      <c r="L792" s="157"/>
      <c r="M792" s="157"/>
      <c r="N792" s="157"/>
      <c r="O792" s="157"/>
      <c r="P792" s="157"/>
      <c r="Q792" s="157"/>
      <c r="R792" s="157"/>
      <c r="S792" s="157"/>
      <c r="T792" s="157"/>
      <c r="U792" s="157"/>
      <c r="V792" s="157"/>
      <c r="W792" s="157"/>
      <c r="X792" s="157"/>
      <c r="Y792" s="157"/>
      <c r="Z792" s="157"/>
    </row>
    <row r="793" spans="1:26" ht="15.75" customHeight="1" x14ac:dyDescent="0.25">
      <c r="A793" s="216"/>
      <c r="B793" s="157"/>
      <c r="C793" s="157"/>
      <c r="D793" s="392"/>
      <c r="E793" s="157"/>
      <c r="F793" s="157"/>
      <c r="G793" s="157"/>
      <c r="H793" s="157"/>
      <c r="I793" s="157"/>
      <c r="J793" s="157"/>
      <c r="K793" s="157"/>
      <c r="L793" s="157"/>
      <c r="M793" s="157"/>
      <c r="N793" s="157"/>
      <c r="O793" s="157"/>
      <c r="P793" s="157"/>
      <c r="Q793" s="157"/>
      <c r="R793" s="157"/>
      <c r="S793" s="157"/>
      <c r="T793" s="157"/>
      <c r="U793" s="157"/>
      <c r="V793" s="157"/>
      <c r="W793" s="157"/>
      <c r="X793" s="157"/>
      <c r="Y793" s="157"/>
      <c r="Z793" s="157"/>
    </row>
    <row r="794" spans="1:26" ht="15.75" customHeight="1" x14ac:dyDescent="0.25">
      <c r="A794" s="216"/>
      <c r="B794" s="157"/>
      <c r="C794" s="157"/>
      <c r="D794" s="392"/>
      <c r="E794" s="157"/>
      <c r="F794" s="157"/>
      <c r="G794" s="157"/>
      <c r="H794" s="157"/>
      <c r="I794" s="157"/>
      <c r="J794" s="157"/>
      <c r="K794" s="157"/>
      <c r="L794" s="157"/>
      <c r="M794" s="157"/>
      <c r="N794" s="157"/>
      <c r="O794" s="157"/>
      <c r="P794" s="157"/>
      <c r="Q794" s="157"/>
      <c r="R794" s="157"/>
      <c r="S794" s="157"/>
      <c r="T794" s="157"/>
      <c r="U794" s="157"/>
      <c r="V794" s="157"/>
      <c r="W794" s="157"/>
      <c r="X794" s="157"/>
      <c r="Y794" s="157"/>
      <c r="Z794" s="157"/>
    </row>
    <row r="795" spans="1:26" ht="15.75" customHeight="1" x14ac:dyDescent="0.25">
      <c r="A795" s="216"/>
      <c r="B795" s="157"/>
      <c r="C795" s="157"/>
      <c r="D795" s="392"/>
      <c r="E795" s="157"/>
      <c r="F795" s="157"/>
      <c r="G795" s="157"/>
      <c r="H795" s="157"/>
      <c r="I795" s="157"/>
      <c r="J795" s="157"/>
      <c r="K795" s="157"/>
      <c r="L795" s="157"/>
      <c r="M795" s="157"/>
      <c r="N795" s="157"/>
      <c r="O795" s="157"/>
      <c r="P795" s="157"/>
      <c r="Q795" s="157"/>
      <c r="R795" s="157"/>
      <c r="S795" s="157"/>
      <c r="T795" s="157"/>
      <c r="U795" s="157"/>
      <c r="V795" s="157"/>
      <c r="W795" s="157"/>
      <c r="X795" s="157"/>
      <c r="Y795" s="157"/>
      <c r="Z795" s="157"/>
    </row>
    <row r="796" spans="1:26" ht="15.75" customHeight="1" x14ac:dyDescent="0.25">
      <c r="A796" s="216"/>
      <c r="B796" s="157"/>
      <c r="C796" s="157"/>
      <c r="D796" s="392"/>
      <c r="E796" s="157"/>
      <c r="F796" s="157"/>
      <c r="G796" s="157"/>
      <c r="H796" s="157"/>
      <c r="I796" s="157"/>
      <c r="J796" s="157"/>
      <c r="K796" s="157"/>
      <c r="L796" s="157"/>
      <c r="M796" s="157"/>
      <c r="N796" s="157"/>
      <c r="O796" s="157"/>
      <c r="P796" s="157"/>
      <c r="Q796" s="157"/>
      <c r="R796" s="157"/>
      <c r="S796" s="157"/>
      <c r="T796" s="157"/>
      <c r="U796" s="157"/>
      <c r="V796" s="157"/>
      <c r="W796" s="157"/>
      <c r="X796" s="157"/>
      <c r="Y796" s="157"/>
      <c r="Z796" s="157"/>
    </row>
    <row r="797" spans="1:26" ht="15.75" customHeight="1" x14ac:dyDescent="0.25">
      <c r="A797" s="216"/>
      <c r="B797" s="157"/>
      <c r="C797" s="157"/>
      <c r="D797" s="392"/>
      <c r="E797" s="157"/>
      <c r="F797" s="157"/>
      <c r="G797" s="157"/>
      <c r="H797" s="157"/>
      <c r="I797" s="157"/>
      <c r="J797" s="157"/>
      <c r="K797" s="157"/>
      <c r="L797" s="157"/>
      <c r="M797" s="157"/>
      <c r="N797" s="157"/>
      <c r="O797" s="157"/>
      <c r="P797" s="157"/>
      <c r="Q797" s="157"/>
      <c r="R797" s="157"/>
      <c r="S797" s="157"/>
      <c r="T797" s="157"/>
      <c r="U797" s="157"/>
      <c r="V797" s="157"/>
      <c r="W797" s="157"/>
      <c r="X797" s="157"/>
      <c r="Y797" s="157"/>
      <c r="Z797" s="157"/>
    </row>
    <row r="798" spans="1:26" ht="15.75" customHeight="1" x14ac:dyDescent="0.25">
      <c r="A798" s="216"/>
      <c r="B798" s="157"/>
      <c r="C798" s="157"/>
      <c r="D798" s="392"/>
      <c r="E798" s="157"/>
      <c r="F798" s="157"/>
      <c r="G798" s="157"/>
      <c r="H798" s="157"/>
      <c r="I798" s="157"/>
      <c r="J798" s="157"/>
      <c r="K798" s="157"/>
      <c r="L798" s="157"/>
      <c r="M798" s="157"/>
      <c r="N798" s="157"/>
      <c r="O798" s="157"/>
      <c r="P798" s="157"/>
      <c r="Q798" s="157"/>
      <c r="R798" s="157"/>
      <c r="S798" s="157"/>
      <c r="T798" s="157"/>
      <c r="U798" s="157"/>
      <c r="V798" s="157"/>
      <c r="W798" s="157"/>
      <c r="X798" s="157"/>
      <c r="Y798" s="157"/>
      <c r="Z798" s="157"/>
    </row>
    <row r="799" spans="1:26" ht="15.75" customHeight="1" x14ac:dyDescent="0.25">
      <c r="A799" s="216"/>
      <c r="B799" s="157"/>
      <c r="C799" s="157"/>
      <c r="D799" s="392"/>
      <c r="E799" s="157"/>
      <c r="F799" s="157"/>
      <c r="G799" s="157"/>
      <c r="H799" s="157"/>
      <c r="I799" s="157"/>
      <c r="J799" s="157"/>
      <c r="K799" s="157"/>
      <c r="L799" s="157"/>
      <c r="M799" s="157"/>
      <c r="N799" s="157"/>
      <c r="O799" s="157"/>
      <c r="P799" s="157"/>
      <c r="Q799" s="157"/>
      <c r="R799" s="157"/>
      <c r="S799" s="157"/>
      <c r="T799" s="157"/>
      <c r="U799" s="157"/>
      <c r="V799" s="157"/>
      <c r="W799" s="157"/>
      <c r="X799" s="157"/>
      <c r="Y799" s="157"/>
      <c r="Z799" s="157"/>
    </row>
    <row r="800" spans="1:26" ht="15.75" customHeight="1" x14ac:dyDescent="0.25">
      <c r="A800" s="216"/>
      <c r="B800" s="157"/>
      <c r="C800" s="157"/>
      <c r="D800" s="392"/>
      <c r="E800" s="157"/>
      <c r="F800" s="157"/>
      <c r="G800" s="157"/>
      <c r="H800" s="157"/>
      <c r="I800" s="157"/>
      <c r="J800" s="157"/>
      <c r="K800" s="157"/>
      <c r="L800" s="157"/>
      <c r="M800" s="157"/>
      <c r="N800" s="157"/>
      <c r="O800" s="157"/>
      <c r="P800" s="157"/>
      <c r="Q800" s="157"/>
      <c r="R800" s="157"/>
      <c r="S800" s="157"/>
      <c r="T800" s="157"/>
      <c r="U800" s="157"/>
      <c r="V800" s="157"/>
      <c r="W800" s="157"/>
      <c r="X800" s="157"/>
      <c r="Y800" s="157"/>
      <c r="Z800" s="157"/>
    </row>
    <row r="801" spans="1:26" ht="15.75" customHeight="1" x14ac:dyDescent="0.25">
      <c r="A801" s="216"/>
      <c r="B801" s="157"/>
      <c r="C801" s="157"/>
      <c r="D801" s="392"/>
      <c r="E801" s="157"/>
      <c r="F801" s="157"/>
      <c r="G801" s="157"/>
      <c r="H801" s="157"/>
      <c r="I801" s="157"/>
      <c r="J801" s="157"/>
      <c r="K801" s="157"/>
      <c r="L801" s="157"/>
      <c r="M801" s="157"/>
      <c r="N801" s="157"/>
      <c r="O801" s="157"/>
      <c r="P801" s="157"/>
      <c r="Q801" s="157"/>
      <c r="R801" s="157"/>
      <c r="S801" s="157"/>
      <c r="T801" s="157"/>
      <c r="U801" s="157"/>
      <c r="V801" s="157"/>
      <c r="W801" s="157"/>
      <c r="X801" s="157"/>
      <c r="Y801" s="157"/>
      <c r="Z801" s="157"/>
    </row>
    <row r="802" spans="1:26" ht="15.75" customHeight="1" x14ac:dyDescent="0.25">
      <c r="A802" s="216"/>
      <c r="B802" s="157"/>
      <c r="C802" s="157"/>
      <c r="D802" s="392"/>
      <c r="E802" s="157"/>
      <c r="F802" s="157"/>
      <c r="G802" s="157"/>
      <c r="H802" s="157"/>
      <c r="I802" s="157"/>
      <c r="J802" s="157"/>
      <c r="K802" s="157"/>
      <c r="L802" s="157"/>
      <c r="M802" s="157"/>
      <c r="N802" s="157"/>
      <c r="O802" s="157"/>
      <c r="P802" s="157"/>
      <c r="Q802" s="157"/>
      <c r="R802" s="157"/>
      <c r="S802" s="157"/>
      <c r="T802" s="157"/>
      <c r="U802" s="157"/>
      <c r="V802" s="157"/>
      <c r="W802" s="157"/>
      <c r="X802" s="157"/>
      <c r="Y802" s="157"/>
      <c r="Z802" s="157"/>
    </row>
    <row r="803" spans="1:26" ht="15.75" customHeight="1" x14ac:dyDescent="0.25">
      <c r="A803" s="216"/>
      <c r="B803" s="157"/>
      <c r="C803" s="157"/>
      <c r="D803" s="392"/>
      <c r="E803" s="157"/>
      <c r="F803" s="157"/>
      <c r="G803" s="157"/>
      <c r="H803" s="157"/>
      <c r="I803" s="157"/>
      <c r="J803" s="157"/>
      <c r="K803" s="157"/>
      <c r="L803" s="157"/>
      <c r="M803" s="157"/>
      <c r="N803" s="157"/>
      <c r="O803" s="157"/>
      <c r="P803" s="157"/>
      <c r="Q803" s="157"/>
      <c r="R803" s="157"/>
      <c r="S803" s="157"/>
      <c r="T803" s="157"/>
      <c r="U803" s="157"/>
      <c r="V803" s="157"/>
      <c r="W803" s="157"/>
      <c r="X803" s="157"/>
      <c r="Y803" s="157"/>
      <c r="Z803" s="157"/>
    </row>
    <row r="804" spans="1:26" ht="15.75" customHeight="1" x14ac:dyDescent="0.25">
      <c r="A804" s="216"/>
      <c r="B804" s="157"/>
      <c r="C804" s="157"/>
      <c r="D804" s="392"/>
      <c r="E804" s="157"/>
      <c r="F804" s="157"/>
      <c r="G804" s="157"/>
      <c r="H804" s="157"/>
      <c r="I804" s="157"/>
      <c r="J804" s="157"/>
      <c r="K804" s="157"/>
      <c r="L804" s="157"/>
      <c r="M804" s="157"/>
      <c r="N804" s="157"/>
      <c r="O804" s="157"/>
      <c r="P804" s="157"/>
      <c r="Q804" s="157"/>
      <c r="R804" s="157"/>
      <c r="S804" s="157"/>
      <c r="T804" s="157"/>
      <c r="U804" s="157"/>
      <c r="V804" s="157"/>
      <c r="W804" s="157"/>
      <c r="X804" s="157"/>
      <c r="Y804" s="157"/>
      <c r="Z804" s="157"/>
    </row>
    <row r="805" spans="1:26" ht="15.75" customHeight="1" x14ac:dyDescent="0.25">
      <c r="A805" s="216"/>
      <c r="B805" s="157"/>
      <c r="C805" s="157"/>
      <c r="D805" s="392"/>
      <c r="E805" s="157"/>
      <c r="F805" s="157"/>
      <c r="G805" s="157"/>
      <c r="H805" s="157"/>
      <c r="I805" s="157"/>
      <c r="J805" s="157"/>
      <c r="K805" s="157"/>
      <c r="L805" s="157"/>
      <c r="M805" s="157"/>
      <c r="N805" s="157"/>
      <c r="O805" s="157"/>
      <c r="P805" s="157"/>
      <c r="Q805" s="157"/>
      <c r="R805" s="157"/>
      <c r="S805" s="157"/>
      <c r="T805" s="157"/>
      <c r="U805" s="157"/>
      <c r="V805" s="157"/>
      <c r="W805" s="157"/>
      <c r="X805" s="157"/>
      <c r="Y805" s="157"/>
      <c r="Z805" s="157"/>
    </row>
    <row r="806" spans="1:26" ht="15.75" customHeight="1" x14ac:dyDescent="0.25">
      <c r="A806" s="216"/>
      <c r="B806" s="157"/>
      <c r="C806" s="157"/>
      <c r="D806" s="392"/>
      <c r="E806" s="157"/>
      <c r="F806" s="157"/>
      <c r="G806" s="157"/>
      <c r="H806" s="157"/>
      <c r="I806" s="157"/>
      <c r="J806" s="157"/>
      <c r="K806" s="157"/>
      <c r="L806" s="157"/>
      <c r="M806" s="157"/>
      <c r="N806" s="157"/>
      <c r="O806" s="157"/>
      <c r="P806" s="157"/>
      <c r="Q806" s="157"/>
      <c r="R806" s="157"/>
      <c r="S806" s="157"/>
      <c r="T806" s="157"/>
      <c r="U806" s="157"/>
      <c r="V806" s="157"/>
      <c r="W806" s="157"/>
      <c r="X806" s="157"/>
      <c r="Y806" s="157"/>
      <c r="Z806" s="157"/>
    </row>
    <row r="807" spans="1:26" ht="15.75" customHeight="1" x14ac:dyDescent="0.25">
      <c r="A807" s="216"/>
      <c r="B807" s="157"/>
      <c r="C807" s="157"/>
      <c r="D807" s="392"/>
      <c r="E807" s="157"/>
      <c r="F807" s="157"/>
      <c r="G807" s="157"/>
      <c r="H807" s="157"/>
      <c r="I807" s="157"/>
      <c r="J807" s="157"/>
      <c r="K807" s="157"/>
      <c r="L807" s="157"/>
      <c r="M807" s="157"/>
      <c r="N807" s="157"/>
      <c r="O807" s="157"/>
      <c r="P807" s="157"/>
      <c r="Q807" s="157"/>
      <c r="R807" s="157"/>
      <c r="S807" s="157"/>
      <c r="T807" s="157"/>
      <c r="U807" s="157"/>
      <c r="V807" s="157"/>
      <c r="W807" s="157"/>
      <c r="X807" s="157"/>
      <c r="Y807" s="157"/>
      <c r="Z807" s="157"/>
    </row>
    <row r="808" spans="1:26" ht="15.75" customHeight="1" x14ac:dyDescent="0.25">
      <c r="A808" s="216"/>
      <c r="B808" s="157"/>
      <c r="C808" s="157"/>
      <c r="D808" s="392"/>
      <c r="E808" s="157"/>
      <c r="F808" s="157"/>
      <c r="G808" s="157"/>
      <c r="H808" s="157"/>
      <c r="I808" s="157"/>
      <c r="J808" s="157"/>
      <c r="K808" s="157"/>
      <c r="L808" s="157"/>
      <c r="M808" s="157"/>
      <c r="N808" s="157"/>
      <c r="O808" s="157"/>
      <c r="P808" s="157"/>
      <c r="Q808" s="157"/>
      <c r="R808" s="157"/>
      <c r="S808" s="157"/>
      <c r="T808" s="157"/>
      <c r="U808" s="157"/>
      <c r="V808" s="157"/>
      <c r="W808" s="157"/>
      <c r="X808" s="157"/>
      <c r="Y808" s="157"/>
      <c r="Z808" s="157"/>
    </row>
    <row r="809" spans="1:26" ht="15.75" customHeight="1" x14ac:dyDescent="0.25">
      <c r="A809" s="216"/>
      <c r="B809" s="157"/>
      <c r="C809" s="157"/>
      <c r="D809" s="392"/>
      <c r="E809" s="157"/>
      <c r="F809" s="157"/>
      <c r="G809" s="157"/>
      <c r="H809" s="157"/>
      <c r="I809" s="157"/>
      <c r="J809" s="157"/>
      <c r="K809" s="157"/>
      <c r="L809" s="157"/>
      <c r="M809" s="157"/>
      <c r="N809" s="157"/>
      <c r="O809" s="157"/>
      <c r="P809" s="157"/>
      <c r="Q809" s="157"/>
      <c r="R809" s="157"/>
      <c r="S809" s="157"/>
      <c r="T809" s="157"/>
      <c r="U809" s="157"/>
      <c r="V809" s="157"/>
      <c r="W809" s="157"/>
      <c r="X809" s="157"/>
      <c r="Y809" s="157"/>
      <c r="Z809" s="157"/>
    </row>
    <row r="810" spans="1:26" ht="15.75" customHeight="1" x14ac:dyDescent="0.25">
      <c r="A810" s="216"/>
      <c r="B810" s="157"/>
      <c r="C810" s="157"/>
      <c r="D810" s="392"/>
      <c r="E810" s="157"/>
      <c r="F810" s="157"/>
      <c r="G810" s="157"/>
      <c r="H810" s="157"/>
      <c r="I810" s="157"/>
      <c r="J810" s="157"/>
      <c r="K810" s="157"/>
      <c r="L810" s="157"/>
      <c r="M810" s="157"/>
      <c r="N810" s="157"/>
      <c r="O810" s="157"/>
      <c r="P810" s="157"/>
      <c r="Q810" s="157"/>
      <c r="R810" s="157"/>
      <c r="S810" s="157"/>
      <c r="T810" s="157"/>
      <c r="U810" s="157"/>
      <c r="V810" s="157"/>
      <c r="W810" s="157"/>
      <c r="X810" s="157"/>
      <c r="Y810" s="157"/>
      <c r="Z810" s="157"/>
    </row>
    <row r="811" spans="1:26" ht="15.75" customHeight="1" x14ac:dyDescent="0.25">
      <c r="A811" s="216"/>
      <c r="B811" s="157"/>
      <c r="C811" s="157"/>
      <c r="D811" s="392"/>
      <c r="E811" s="157"/>
      <c r="F811" s="157"/>
      <c r="G811" s="157"/>
      <c r="H811" s="157"/>
      <c r="I811" s="157"/>
      <c r="J811" s="157"/>
      <c r="K811" s="157"/>
      <c r="L811" s="157"/>
      <c r="M811" s="157"/>
      <c r="N811" s="157"/>
      <c r="O811" s="157"/>
      <c r="P811" s="157"/>
      <c r="Q811" s="157"/>
      <c r="R811" s="157"/>
      <c r="S811" s="157"/>
      <c r="T811" s="157"/>
      <c r="U811" s="157"/>
      <c r="V811" s="157"/>
      <c r="W811" s="157"/>
      <c r="X811" s="157"/>
      <c r="Y811" s="157"/>
      <c r="Z811" s="157"/>
    </row>
    <row r="812" spans="1:26" ht="15.75" customHeight="1" x14ac:dyDescent="0.25">
      <c r="A812" s="216"/>
      <c r="B812" s="157"/>
      <c r="C812" s="157"/>
      <c r="D812" s="392"/>
      <c r="E812" s="157"/>
      <c r="F812" s="157"/>
      <c r="G812" s="157"/>
      <c r="H812" s="157"/>
      <c r="I812" s="157"/>
      <c r="J812" s="157"/>
      <c r="K812" s="157"/>
      <c r="L812" s="157"/>
      <c r="M812" s="157"/>
      <c r="N812" s="157"/>
      <c r="O812" s="157"/>
      <c r="P812" s="157"/>
      <c r="Q812" s="157"/>
      <c r="R812" s="157"/>
      <c r="S812" s="157"/>
      <c r="T812" s="157"/>
      <c r="U812" s="157"/>
      <c r="V812" s="157"/>
      <c r="W812" s="157"/>
      <c r="X812" s="157"/>
      <c r="Y812" s="157"/>
      <c r="Z812" s="157"/>
    </row>
    <row r="813" spans="1:26" ht="15.75" customHeight="1" x14ac:dyDescent="0.25">
      <c r="A813" s="216"/>
      <c r="B813" s="157"/>
      <c r="C813" s="157"/>
      <c r="D813" s="392"/>
      <c r="E813" s="157"/>
      <c r="F813" s="157"/>
      <c r="G813" s="157"/>
      <c r="H813" s="157"/>
      <c r="I813" s="157"/>
      <c r="J813" s="157"/>
      <c r="K813" s="157"/>
      <c r="L813" s="157"/>
      <c r="M813" s="157"/>
      <c r="N813" s="157"/>
      <c r="O813" s="157"/>
      <c r="P813" s="157"/>
      <c r="Q813" s="157"/>
      <c r="R813" s="157"/>
      <c r="S813" s="157"/>
      <c r="T813" s="157"/>
      <c r="U813" s="157"/>
      <c r="V813" s="157"/>
      <c r="W813" s="157"/>
      <c r="X813" s="157"/>
      <c r="Y813" s="157"/>
      <c r="Z813" s="157"/>
    </row>
    <row r="814" spans="1:26" ht="15.75" customHeight="1" x14ac:dyDescent="0.25">
      <c r="A814" s="216"/>
      <c r="B814" s="157"/>
      <c r="C814" s="157"/>
      <c r="D814" s="392"/>
      <c r="E814" s="157"/>
      <c r="F814" s="157"/>
      <c r="G814" s="157"/>
      <c r="H814" s="157"/>
      <c r="I814" s="157"/>
      <c r="J814" s="157"/>
      <c r="K814" s="157"/>
      <c r="L814" s="157"/>
      <c r="M814" s="157"/>
      <c r="N814" s="157"/>
      <c r="O814" s="157"/>
      <c r="P814" s="157"/>
      <c r="Q814" s="157"/>
      <c r="R814" s="157"/>
      <c r="S814" s="157"/>
      <c r="T814" s="157"/>
      <c r="U814" s="157"/>
      <c r="V814" s="157"/>
      <c r="W814" s="157"/>
      <c r="X814" s="157"/>
      <c r="Y814" s="157"/>
      <c r="Z814" s="157"/>
    </row>
    <row r="815" spans="1:26" ht="15.75" customHeight="1" x14ac:dyDescent="0.25">
      <c r="A815" s="216"/>
      <c r="B815" s="157"/>
      <c r="C815" s="157"/>
      <c r="D815" s="392"/>
      <c r="E815" s="157"/>
      <c r="F815" s="157"/>
      <c r="G815" s="157"/>
      <c r="H815" s="157"/>
      <c r="I815" s="157"/>
      <c r="J815" s="157"/>
      <c r="K815" s="157"/>
      <c r="L815" s="157"/>
      <c r="M815" s="157"/>
      <c r="N815" s="157"/>
      <c r="O815" s="157"/>
      <c r="P815" s="157"/>
      <c r="Q815" s="157"/>
      <c r="R815" s="157"/>
      <c r="S815" s="157"/>
      <c r="T815" s="157"/>
      <c r="U815" s="157"/>
      <c r="V815" s="157"/>
      <c r="W815" s="157"/>
      <c r="X815" s="157"/>
      <c r="Y815" s="157"/>
      <c r="Z815" s="157"/>
    </row>
    <row r="816" spans="1:26" ht="15.75" customHeight="1" x14ac:dyDescent="0.25">
      <c r="A816" s="216"/>
      <c r="B816" s="157"/>
      <c r="C816" s="157"/>
      <c r="D816" s="392"/>
      <c r="E816" s="157"/>
      <c r="F816" s="157"/>
      <c r="G816" s="157"/>
      <c r="H816" s="157"/>
      <c r="I816" s="157"/>
      <c r="J816" s="157"/>
      <c r="K816" s="157"/>
      <c r="L816" s="157"/>
      <c r="M816" s="157"/>
      <c r="N816" s="157"/>
      <c r="O816" s="157"/>
      <c r="P816" s="157"/>
      <c r="Q816" s="157"/>
      <c r="R816" s="157"/>
      <c r="S816" s="157"/>
      <c r="T816" s="157"/>
      <c r="U816" s="157"/>
      <c r="V816" s="157"/>
      <c r="W816" s="157"/>
      <c r="X816" s="157"/>
      <c r="Y816" s="157"/>
      <c r="Z816" s="157"/>
    </row>
    <row r="817" spans="1:26" ht="15.75" customHeight="1" x14ac:dyDescent="0.25">
      <c r="A817" s="216"/>
      <c r="B817" s="157"/>
      <c r="C817" s="157"/>
      <c r="D817" s="392"/>
      <c r="E817" s="157"/>
      <c r="F817" s="157"/>
      <c r="G817" s="157"/>
      <c r="H817" s="157"/>
      <c r="I817" s="157"/>
      <c r="J817" s="157"/>
      <c r="K817" s="157"/>
      <c r="L817" s="157"/>
      <c r="M817" s="157"/>
      <c r="N817" s="157"/>
      <c r="O817" s="157"/>
      <c r="P817" s="157"/>
      <c r="Q817" s="157"/>
      <c r="R817" s="157"/>
      <c r="S817" s="157"/>
      <c r="T817" s="157"/>
      <c r="U817" s="157"/>
      <c r="V817" s="157"/>
      <c r="W817" s="157"/>
      <c r="X817" s="157"/>
      <c r="Y817" s="157"/>
      <c r="Z817" s="157"/>
    </row>
    <row r="818" spans="1:26" ht="15.75" customHeight="1" x14ac:dyDescent="0.25">
      <c r="A818" s="216"/>
      <c r="B818" s="157"/>
      <c r="C818" s="157"/>
      <c r="D818" s="392"/>
      <c r="E818" s="157"/>
      <c r="F818" s="157"/>
      <c r="G818" s="157"/>
      <c r="H818" s="157"/>
      <c r="I818" s="157"/>
      <c r="J818" s="157"/>
      <c r="K818" s="157"/>
      <c r="L818" s="157"/>
      <c r="M818" s="157"/>
      <c r="N818" s="157"/>
      <c r="O818" s="157"/>
      <c r="P818" s="157"/>
      <c r="Q818" s="157"/>
      <c r="R818" s="157"/>
      <c r="S818" s="157"/>
      <c r="T818" s="157"/>
      <c r="U818" s="157"/>
      <c r="V818" s="157"/>
      <c r="W818" s="157"/>
      <c r="X818" s="157"/>
      <c r="Y818" s="157"/>
      <c r="Z818" s="157"/>
    </row>
    <row r="819" spans="1:26" ht="15.75" customHeight="1" x14ac:dyDescent="0.25">
      <c r="A819" s="216"/>
      <c r="B819" s="157"/>
      <c r="C819" s="157"/>
      <c r="D819" s="392"/>
      <c r="E819" s="157"/>
      <c r="F819" s="157"/>
      <c r="G819" s="157"/>
      <c r="H819" s="157"/>
      <c r="I819" s="157"/>
      <c r="J819" s="157"/>
      <c r="K819" s="157"/>
      <c r="L819" s="157"/>
      <c r="M819" s="157"/>
      <c r="N819" s="157"/>
      <c r="O819" s="157"/>
      <c r="P819" s="157"/>
      <c r="Q819" s="157"/>
      <c r="R819" s="157"/>
      <c r="S819" s="157"/>
      <c r="T819" s="157"/>
      <c r="U819" s="157"/>
      <c r="V819" s="157"/>
      <c r="W819" s="157"/>
      <c r="X819" s="157"/>
      <c r="Y819" s="157"/>
      <c r="Z819" s="157"/>
    </row>
    <row r="820" spans="1:26" ht="15.75" customHeight="1" x14ac:dyDescent="0.25">
      <c r="A820" s="216"/>
      <c r="B820" s="157"/>
      <c r="C820" s="157"/>
      <c r="D820" s="392"/>
      <c r="E820" s="157"/>
      <c r="F820" s="157"/>
      <c r="G820" s="157"/>
      <c r="H820" s="157"/>
      <c r="I820" s="157"/>
      <c r="J820" s="157"/>
      <c r="K820" s="157"/>
      <c r="L820" s="157"/>
      <c r="M820" s="157"/>
      <c r="N820" s="157"/>
      <c r="O820" s="157"/>
      <c r="P820" s="157"/>
      <c r="Q820" s="157"/>
      <c r="R820" s="157"/>
      <c r="S820" s="157"/>
      <c r="T820" s="157"/>
      <c r="U820" s="157"/>
      <c r="V820" s="157"/>
      <c r="W820" s="157"/>
      <c r="X820" s="157"/>
      <c r="Y820" s="157"/>
      <c r="Z820" s="157"/>
    </row>
    <row r="821" spans="1:26" ht="15.75" customHeight="1" x14ac:dyDescent="0.25">
      <c r="A821" s="216"/>
      <c r="B821" s="157"/>
      <c r="C821" s="157"/>
      <c r="D821" s="392"/>
      <c r="E821" s="157"/>
      <c r="F821" s="157"/>
      <c r="G821" s="157"/>
      <c r="H821" s="157"/>
      <c r="I821" s="157"/>
      <c r="J821" s="157"/>
      <c r="K821" s="157"/>
      <c r="L821" s="157"/>
      <c r="M821" s="157"/>
      <c r="N821" s="157"/>
      <c r="O821" s="157"/>
      <c r="P821" s="157"/>
      <c r="Q821" s="157"/>
      <c r="R821" s="157"/>
      <c r="S821" s="157"/>
      <c r="T821" s="157"/>
      <c r="U821" s="157"/>
      <c r="V821" s="157"/>
      <c r="W821" s="157"/>
      <c r="X821" s="157"/>
      <c r="Y821" s="157"/>
      <c r="Z821" s="157"/>
    </row>
    <row r="822" spans="1:26" ht="15.75" customHeight="1" x14ac:dyDescent="0.25">
      <c r="A822" s="216"/>
      <c r="B822" s="157"/>
      <c r="C822" s="157"/>
      <c r="D822" s="392"/>
      <c r="E822" s="157"/>
      <c r="F822" s="157"/>
      <c r="G822" s="157"/>
      <c r="H822" s="157"/>
      <c r="I822" s="157"/>
      <c r="J822" s="157"/>
      <c r="K822" s="157"/>
      <c r="L822" s="157"/>
      <c r="M822" s="157"/>
      <c r="N822" s="157"/>
      <c r="O822" s="157"/>
      <c r="P822" s="157"/>
      <c r="Q822" s="157"/>
      <c r="R822" s="157"/>
      <c r="S822" s="157"/>
      <c r="T822" s="157"/>
      <c r="U822" s="157"/>
      <c r="V822" s="157"/>
      <c r="W822" s="157"/>
      <c r="X822" s="157"/>
      <c r="Y822" s="157"/>
      <c r="Z822" s="157"/>
    </row>
    <row r="823" spans="1:26" ht="15.75" customHeight="1" x14ac:dyDescent="0.25">
      <c r="A823" s="216"/>
      <c r="B823" s="157"/>
      <c r="C823" s="157"/>
      <c r="D823" s="392"/>
      <c r="E823" s="157"/>
      <c r="F823" s="157"/>
      <c r="G823" s="157"/>
      <c r="H823" s="157"/>
      <c r="I823" s="157"/>
      <c r="J823" s="157"/>
      <c r="K823" s="157"/>
      <c r="L823" s="157"/>
      <c r="M823" s="157"/>
      <c r="N823" s="157"/>
      <c r="O823" s="157"/>
      <c r="P823" s="157"/>
      <c r="Q823" s="157"/>
      <c r="R823" s="157"/>
      <c r="S823" s="157"/>
      <c r="T823" s="157"/>
      <c r="U823" s="157"/>
      <c r="V823" s="157"/>
      <c r="W823" s="157"/>
      <c r="X823" s="157"/>
      <c r="Y823" s="157"/>
      <c r="Z823" s="157"/>
    </row>
    <row r="824" spans="1:26" ht="15.75" customHeight="1" x14ac:dyDescent="0.25">
      <c r="A824" s="216"/>
      <c r="B824" s="157"/>
      <c r="C824" s="157"/>
      <c r="D824" s="392"/>
      <c r="E824" s="157"/>
      <c r="F824" s="157"/>
      <c r="G824" s="157"/>
      <c r="H824" s="157"/>
      <c r="I824" s="157"/>
      <c r="J824" s="157"/>
      <c r="K824" s="157"/>
      <c r="L824" s="157"/>
      <c r="M824" s="157"/>
      <c r="N824" s="157"/>
      <c r="O824" s="157"/>
      <c r="P824" s="157"/>
      <c r="Q824" s="157"/>
      <c r="R824" s="157"/>
      <c r="S824" s="157"/>
      <c r="T824" s="157"/>
      <c r="U824" s="157"/>
      <c r="V824" s="157"/>
      <c r="W824" s="157"/>
      <c r="X824" s="157"/>
      <c r="Y824" s="157"/>
      <c r="Z824" s="157"/>
    </row>
    <row r="825" spans="1:26" ht="15.75" customHeight="1" x14ac:dyDescent="0.25">
      <c r="A825" s="216"/>
      <c r="B825" s="157"/>
      <c r="C825" s="157"/>
      <c r="D825" s="392"/>
      <c r="E825" s="157"/>
      <c r="F825" s="157"/>
      <c r="G825" s="157"/>
      <c r="H825" s="157"/>
      <c r="I825" s="157"/>
      <c r="J825" s="157"/>
      <c r="K825" s="157"/>
      <c r="L825" s="157"/>
      <c r="M825" s="157"/>
      <c r="N825" s="157"/>
      <c r="O825" s="157"/>
      <c r="P825" s="157"/>
      <c r="Q825" s="157"/>
      <c r="R825" s="157"/>
      <c r="S825" s="157"/>
      <c r="T825" s="157"/>
      <c r="U825" s="157"/>
      <c r="V825" s="157"/>
      <c r="W825" s="157"/>
      <c r="X825" s="157"/>
      <c r="Y825" s="157"/>
      <c r="Z825" s="157"/>
    </row>
    <row r="826" spans="1:26" ht="15.75" customHeight="1" x14ac:dyDescent="0.25">
      <c r="A826" s="216"/>
      <c r="B826" s="157"/>
      <c r="C826" s="157"/>
      <c r="D826" s="392"/>
      <c r="E826" s="157"/>
      <c r="F826" s="157"/>
      <c r="G826" s="157"/>
      <c r="H826" s="157"/>
      <c r="I826" s="157"/>
      <c r="J826" s="157"/>
      <c r="K826" s="157"/>
      <c r="L826" s="157"/>
      <c r="M826" s="157"/>
      <c r="N826" s="157"/>
      <c r="O826" s="157"/>
      <c r="P826" s="157"/>
      <c r="Q826" s="157"/>
      <c r="R826" s="157"/>
      <c r="S826" s="157"/>
      <c r="T826" s="157"/>
      <c r="U826" s="157"/>
      <c r="V826" s="157"/>
      <c r="W826" s="157"/>
      <c r="X826" s="157"/>
      <c r="Y826" s="157"/>
      <c r="Z826" s="157"/>
    </row>
    <row r="827" spans="1:26" ht="15.75" customHeight="1" x14ac:dyDescent="0.25">
      <c r="A827" s="216"/>
      <c r="B827" s="157"/>
      <c r="C827" s="157"/>
      <c r="D827" s="392"/>
      <c r="E827" s="157"/>
      <c r="F827" s="157"/>
      <c r="G827" s="157"/>
      <c r="H827" s="157"/>
      <c r="I827" s="157"/>
      <c r="J827" s="157"/>
      <c r="K827" s="157"/>
      <c r="L827" s="157"/>
      <c r="M827" s="157"/>
      <c r="N827" s="157"/>
      <c r="O827" s="157"/>
      <c r="P827" s="157"/>
      <c r="Q827" s="157"/>
      <c r="R827" s="157"/>
      <c r="S827" s="157"/>
      <c r="T827" s="157"/>
      <c r="U827" s="157"/>
      <c r="V827" s="157"/>
      <c r="W827" s="157"/>
      <c r="X827" s="157"/>
      <c r="Y827" s="157"/>
      <c r="Z827" s="157"/>
    </row>
    <row r="828" spans="1:26" ht="15.75" customHeight="1" x14ac:dyDescent="0.25">
      <c r="A828" s="216"/>
      <c r="B828" s="157"/>
      <c r="C828" s="157"/>
      <c r="D828" s="392"/>
      <c r="E828" s="157"/>
      <c r="F828" s="157"/>
      <c r="G828" s="157"/>
      <c r="H828" s="157"/>
      <c r="I828" s="157"/>
      <c r="J828" s="157"/>
      <c r="K828" s="157"/>
      <c r="L828" s="157"/>
      <c r="M828" s="157"/>
      <c r="N828" s="157"/>
      <c r="O828" s="157"/>
      <c r="P828" s="157"/>
      <c r="Q828" s="157"/>
      <c r="R828" s="157"/>
      <c r="S828" s="157"/>
      <c r="T828" s="157"/>
      <c r="U828" s="157"/>
      <c r="V828" s="157"/>
      <c r="W828" s="157"/>
      <c r="X828" s="157"/>
      <c r="Y828" s="157"/>
      <c r="Z828" s="157"/>
    </row>
    <row r="829" spans="1:26" ht="15.75" customHeight="1" x14ac:dyDescent="0.25">
      <c r="A829" s="216"/>
      <c r="B829" s="157"/>
      <c r="C829" s="157"/>
      <c r="D829" s="392"/>
      <c r="E829" s="157"/>
      <c r="F829" s="157"/>
      <c r="G829" s="157"/>
      <c r="H829" s="157"/>
      <c r="I829" s="157"/>
      <c r="J829" s="157"/>
      <c r="K829" s="157"/>
      <c r="L829" s="157"/>
      <c r="M829" s="157"/>
      <c r="N829" s="157"/>
      <c r="O829" s="157"/>
      <c r="P829" s="157"/>
      <c r="Q829" s="157"/>
      <c r="R829" s="157"/>
      <c r="S829" s="157"/>
      <c r="T829" s="157"/>
      <c r="U829" s="157"/>
      <c r="V829" s="157"/>
      <c r="W829" s="157"/>
      <c r="X829" s="157"/>
      <c r="Y829" s="157"/>
      <c r="Z829" s="157"/>
    </row>
    <row r="830" spans="1:26" ht="15.75" customHeight="1" x14ac:dyDescent="0.25">
      <c r="A830" s="216"/>
      <c r="B830" s="157"/>
      <c r="C830" s="157"/>
      <c r="D830" s="392"/>
      <c r="E830" s="157"/>
      <c r="F830" s="157"/>
      <c r="G830" s="157"/>
      <c r="H830" s="157"/>
      <c r="I830" s="157"/>
      <c r="J830" s="157"/>
      <c r="K830" s="157"/>
      <c r="L830" s="157"/>
      <c r="M830" s="157"/>
      <c r="N830" s="157"/>
      <c r="O830" s="157"/>
      <c r="P830" s="157"/>
      <c r="Q830" s="157"/>
      <c r="R830" s="157"/>
      <c r="S830" s="157"/>
      <c r="T830" s="157"/>
      <c r="U830" s="157"/>
      <c r="V830" s="157"/>
      <c r="W830" s="157"/>
      <c r="X830" s="157"/>
      <c r="Y830" s="157"/>
      <c r="Z830" s="157"/>
    </row>
    <row r="831" spans="1:26" ht="15.75" customHeight="1" x14ac:dyDescent="0.25">
      <c r="A831" s="216"/>
      <c r="B831" s="157"/>
      <c r="C831" s="157"/>
      <c r="D831" s="392"/>
      <c r="E831" s="157"/>
      <c r="F831" s="157"/>
      <c r="G831" s="157"/>
      <c r="H831" s="157"/>
      <c r="I831" s="157"/>
      <c r="J831" s="157"/>
      <c r="K831" s="157"/>
      <c r="L831" s="157"/>
      <c r="M831" s="157"/>
      <c r="N831" s="157"/>
      <c r="O831" s="157"/>
      <c r="P831" s="157"/>
      <c r="Q831" s="157"/>
      <c r="R831" s="157"/>
      <c r="S831" s="157"/>
      <c r="T831" s="157"/>
      <c r="U831" s="157"/>
      <c r="V831" s="157"/>
      <c r="W831" s="157"/>
      <c r="X831" s="157"/>
      <c r="Y831" s="157"/>
      <c r="Z831" s="157"/>
    </row>
    <row r="832" spans="1:26" ht="15.75" customHeight="1" x14ac:dyDescent="0.25">
      <c r="A832" s="216"/>
      <c r="B832" s="157"/>
      <c r="C832" s="157"/>
      <c r="D832" s="392"/>
      <c r="E832" s="157"/>
      <c r="F832" s="157"/>
      <c r="G832" s="157"/>
      <c r="H832" s="157"/>
      <c r="I832" s="157"/>
      <c r="J832" s="157"/>
      <c r="K832" s="157"/>
      <c r="L832" s="157"/>
      <c r="M832" s="157"/>
      <c r="N832" s="157"/>
      <c r="O832" s="157"/>
      <c r="P832" s="157"/>
      <c r="Q832" s="157"/>
      <c r="R832" s="157"/>
      <c r="S832" s="157"/>
      <c r="T832" s="157"/>
      <c r="U832" s="157"/>
      <c r="V832" s="157"/>
      <c r="W832" s="157"/>
      <c r="X832" s="157"/>
      <c r="Y832" s="157"/>
      <c r="Z832" s="157"/>
    </row>
    <row r="833" spans="1:26" ht="15.75" customHeight="1" x14ac:dyDescent="0.25">
      <c r="A833" s="216"/>
      <c r="B833" s="157"/>
      <c r="C833" s="157"/>
      <c r="D833" s="392"/>
      <c r="E833" s="157"/>
      <c r="F833" s="157"/>
      <c r="G833" s="157"/>
      <c r="H833" s="157"/>
      <c r="I833" s="157"/>
      <c r="J833" s="157"/>
      <c r="K833" s="157"/>
      <c r="L833" s="157"/>
      <c r="M833" s="157"/>
      <c r="N833" s="157"/>
      <c r="O833" s="157"/>
      <c r="P833" s="157"/>
      <c r="Q833" s="157"/>
      <c r="R833" s="157"/>
      <c r="S833" s="157"/>
      <c r="T833" s="157"/>
      <c r="U833" s="157"/>
      <c r="V833" s="157"/>
      <c r="W833" s="157"/>
      <c r="X833" s="157"/>
      <c r="Y833" s="157"/>
      <c r="Z833" s="157"/>
    </row>
    <row r="834" spans="1:26" ht="15.75" customHeight="1" x14ac:dyDescent="0.25">
      <c r="A834" s="216"/>
      <c r="B834" s="157"/>
      <c r="C834" s="157"/>
      <c r="D834" s="392"/>
      <c r="E834" s="157"/>
      <c r="F834" s="157"/>
      <c r="G834" s="157"/>
      <c r="H834" s="157"/>
      <c r="I834" s="157"/>
      <c r="J834" s="157"/>
      <c r="K834" s="157"/>
      <c r="L834" s="157"/>
      <c r="M834" s="157"/>
      <c r="N834" s="157"/>
      <c r="O834" s="157"/>
      <c r="P834" s="157"/>
      <c r="Q834" s="157"/>
      <c r="R834" s="157"/>
      <c r="S834" s="157"/>
      <c r="T834" s="157"/>
      <c r="U834" s="157"/>
      <c r="V834" s="157"/>
      <c r="W834" s="157"/>
      <c r="X834" s="157"/>
      <c r="Y834" s="157"/>
      <c r="Z834" s="157"/>
    </row>
    <row r="835" spans="1:26" ht="15.75" customHeight="1" x14ac:dyDescent="0.25">
      <c r="A835" s="216"/>
      <c r="B835" s="157"/>
      <c r="C835" s="157"/>
      <c r="D835" s="392"/>
      <c r="E835" s="157"/>
      <c r="F835" s="157"/>
      <c r="G835" s="157"/>
      <c r="H835" s="157"/>
      <c r="I835" s="157"/>
      <c r="J835" s="157"/>
      <c r="K835" s="157"/>
      <c r="L835" s="157"/>
      <c r="M835" s="157"/>
      <c r="N835" s="157"/>
      <c r="O835" s="157"/>
      <c r="P835" s="157"/>
      <c r="Q835" s="157"/>
      <c r="R835" s="157"/>
      <c r="S835" s="157"/>
      <c r="T835" s="157"/>
      <c r="U835" s="157"/>
      <c r="V835" s="157"/>
      <c r="W835" s="157"/>
      <c r="X835" s="157"/>
      <c r="Y835" s="157"/>
      <c r="Z835" s="157"/>
    </row>
    <row r="836" spans="1:26" ht="15.75" customHeight="1" x14ac:dyDescent="0.25">
      <c r="A836" s="216"/>
      <c r="B836" s="157"/>
      <c r="C836" s="157"/>
      <c r="D836" s="392"/>
      <c r="E836" s="157"/>
      <c r="F836" s="157"/>
      <c r="G836" s="157"/>
      <c r="H836" s="157"/>
      <c r="I836" s="157"/>
      <c r="J836" s="157"/>
      <c r="K836" s="157"/>
      <c r="L836" s="157"/>
      <c r="M836" s="157"/>
      <c r="N836" s="157"/>
      <c r="O836" s="157"/>
      <c r="P836" s="157"/>
      <c r="Q836" s="157"/>
      <c r="R836" s="157"/>
      <c r="S836" s="157"/>
      <c r="T836" s="157"/>
      <c r="U836" s="157"/>
      <c r="V836" s="157"/>
      <c r="W836" s="157"/>
      <c r="X836" s="157"/>
      <c r="Y836" s="157"/>
      <c r="Z836" s="157"/>
    </row>
    <row r="837" spans="1:26" ht="15.75" customHeight="1" x14ac:dyDescent="0.25">
      <c r="A837" s="216"/>
      <c r="B837" s="157"/>
      <c r="C837" s="157"/>
      <c r="D837" s="392"/>
      <c r="E837" s="157"/>
      <c r="F837" s="157"/>
      <c r="G837" s="157"/>
      <c r="H837" s="157"/>
      <c r="I837" s="157"/>
      <c r="J837" s="157"/>
      <c r="K837" s="157"/>
      <c r="L837" s="157"/>
      <c r="M837" s="157"/>
      <c r="N837" s="157"/>
      <c r="O837" s="157"/>
      <c r="P837" s="157"/>
      <c r="Q837" s="157"/>
      <c r="R837" s="157"/>
      <c r="S837" s="157"/>
      <c r="T837" s="157"/>
      <c r="U837" s="157"/>
      <c r="V837" s="157"/>
      <c r="W837" s="157"/>
      <c r="X837" s="157"/>
      <c r="Y837" s="157"/>
      <c r="Z837" s="157"/>
    </row>
    <row r="838" spans="1:26" ht="15.75" customHeight="1" x14ac:dyDescent="0.25">
      <c r="A838" s="216"/>
      <c r="B838" s="157"/>
      <c r="C838" s="157"/>
      <c r="D838" s="392"/>
      <c r="E838" s="157"/>
      <c r="F838" s="157"/>
      <c r="G838" s="157"/>
      <c r="H838" s="157"/>
      <c r="I838" s="157"/>
      <c r="J838" s="157"/>
      <c r="K838" s="157"/>
      <c r="L838" s="157"/>
      <c r="M838" s="157"/>
      <c r="N838" s="157"/>
      <c r="O838" s="157"/>
      <c r="P838" s="157"/>
      <c r="Q838" s="157"/>
      <c r="R838" s="157"/>
      <c r="S838" s="157"/>
      <c r="T838" s="157"/>
      <c r="U838" s="157"/>
      <c r="V838" s="157"/>
      <c r="W838" s="157"/>
      <c r="X838" s="157"/>
      <c r="Y838" s="157"/>
      <c r="Z838" s="157"/>
    </row>
    <row r="839" spans="1:26" ht="15.75" customHeight="1" x14ac:dyDescent="0.25">
      <c r="A839" s="216"/>
      <c r="B839" s="157"/>
      <c r="C839" s="157"/>
      <c r="D839" s="392"/>
      <c r="E839" s="157"/>
      <c r="F839" s="157"/>
      <c r="G839" s="157"/>
      <c r="H839" s="157"/>
      <c r="I839" s="157"/>
      <c r="J839" s="157"/>
      <c r="K839" s="157"/>
      <c r="L839" s="157"/>
      <c r="M839" s="157"/>
      <c r="N839" s="157"/>
      <c r="O839" s="157"/>
      <c r="P839" s="157"/>
      <c r="Q839" s="157"/>
      <c r="R839" s="157"/>
      <c r="S839" s="157"/>
      <c r="T839" s="157"/>
      <c r="U839" s="157"/>
      <c r="V839" s="157"/>
      <c r="W839" s="157"/>
      <c r="X839" s="157"/>
      <c r="Y839" s="157"/>
      <c r="Z839" s="157"/>
    </row>
    <row r="840" spans="1:26" ht="15.75" customHeight="1" x14ac:dyDescent="0.25">
      <c r="A840" s="216"/>
      <c r="B840" s="157"/>
      <c r="C840" s="157"/>
      <c r="D840" s="392"/>
      <c r="E840" s="157"/>
      <c r="F840" s="157"/>
      <c r="G840" s="157"/>
      <c r="H840" s="157"/>
      <c r="I840" s="157"/>
      <c r="J840" s="157"/>
      <c r="K840" s="157"/>
      <c r="L840" s="157"/>
      <c r="M840" s="157"/>
      <c r="N840" s="157"/>
      <c r="O840" s="157"/>
      <c r="P840" s="157"/>
      <c r="Q840" s="157"/>
      <c r="R840" s="157"/>
      <c r="S840" s="157"/>
      <c r="T840" s="157"/>
      <c r="U840" s="157"/>
      <c r="V840" s="157"/>
      <c r="W840" s="157"/>
      <c r="X840" s="157"/>
      <c r="Y840" s="157"/>
      <c r="Z840" s="157"/>
    </row>
    <row r="841" spans="1:26" ht="15.75" customHeight="1" x14ac:dyDescent="0.25">
      <c r="A841" s="216"/>
      <c r="B841" s="157"/>
      <c r="C841" s="157"/>
      <c r="D841" s="392"/>
      <c r="E841" s="157"/>
      <c r="F841" s="157"/>
      <c r="G841" s="157"/>
      <c r="H841" s="157"/>
      <c r="I841" s="157"/>
      <c r="J841" s="157"/>
      <c r="K841" s="157"/>
      <c r="L841" s="157"/>
      <c r="M841" s="157"/>
      <c r="N841" s="157"/>
      <c r="O841" s="157"/>
      <c r="P841" s="157"/>
      <c r="Q841" s="157"/>
      <c r="R841" s="157"/>
      <c r="S841" s="157"/>
      <c r="T841" s="157"/>
      <c r="U841" s="157"/>
      <c r="V841" s="157"/>
      <c r="W841" s="157"/>
      <c r="X841" s="157"/>
      <c r="Y841" s="157"/>
      <c r="Z841" s="157"/>
    </row>
    <row r="842" spans="1:26" ht="15.75" customHeight="1" x14ac:dyDescent="0.25">
      <c r="A842" s="216"/>
      <c r="B842" s="157"/>
      <c r="C842" s="157"/>
      <c r="D842" s="392"/>
      <c r="E842" s="157"/>
      <c r="F842" s="157"/>
      <c r="G842" s="157"/>
      <c r="H842" s="157"/>
      <c r="I842" s="157"/>
      <c r="J842" s="157"/>
      <c r="K842" s="157"/>
      <c r="L842" s="157"/>
      <c r="M842" s="157"/>
      <c r="N842" s="157"/>
      <c r="O842" s="157"/>
      <c r="P842" s="157"/>
      <c r="Q842" s="157"/>
      <c r="R842" s="157"/>
      <c r="S842" s="157"/>
      <c r="T842" s="157"/>
      <c r="U842" s="157"/>
      <c r="V842" s="157"/>
      <c r="W842" s="157"/>
      <c r="X842" s="157"/>
      <c r="Y842" s="157"/>
      <c r="Z842" s="157"/>
    </row>
    <row r="843" spans="1:26" ht="15.75" customHeight="1" x14ac:dyDescent="0.25">
      <c r="A843" s="216"/>
      <c r="B843" s="157"/>
      <c r="C843" s="157"/>
      <c r="D843" s="392"/>
      <c r="E843" s="157"/>
      <c r="F843" s="157"/>
      <c r="G843" s="157"/>
      <c r="H843" s="157"/>
      <c r="I843" s="157"/>
      <c r="J843" s="157"/>
      <c r="K843" s="157"/>
      <c r="L843" s="157"/>
      <c r="M843" s="157"/>
      <c r="N843" s="157"/>
      <c r="O843" s="157"/>
      <c r="P843" s="157"/>
      <c r="Q843" s="157"/>
      <c r="R843" s="157"/>
      <c r="S843" s="157"/>
      <c r="T843" s="157"/>
      <c r="U843" s="157"/>
      <c r="V843" s="157"/>
      <c r="W843" s="157"/>
      <c r="X843" s="157"/>
      <c r="Y843" s="157"/>
      <c r="Z843" s="157"/>
    </row>
    <row r="844" spans="1:26" ht="15.75" customHeight="1" x14ac:dyDescent="0.25">
      <c r="A844" s="216"/>
      <c r="B844" s="157"/>
      <c r="C844" s="157"/>
      <c r="D844" s="392"/>
      <c r="E844" s="157"/>
      <c r="F844" s="157"/>
      <c r="G844" s="157"/>
      <c r="H844" s="157"/>
      <c r="I844" s="157"/>
      <c r="J844" s="157"/>
      <c r="K844" s="157"/>
      <c r="L844" s="157"/>
      <c r="M844" s="157"/>
      <c r="N844" s="157"/>
      <c r="O844" s="157"/>
      <c r="P844" s="157"/>
      <c r="Q844" s="157"/>
      <c r="R844" s="157"/>
      <c r="S844" s="157"/>
      <c r="T844" s="157"/>
      <c r="U844" s="157"/>
      <c r="V844" s="157"/>
      <c r="W844" s="157"/>
      <c r="X844" s="157"/>
      <c r="Y844" s="157"/>
      <c r="Z844" s="157"/>
    </row>
    <row r="845" spans="1:26" ht="15.75" customHeight="1" x14ac:dyDescent="0.25">
      <c r="A845" s="216"/>
      <c r="B845" s="157"/>
      <c r="C845" s="157"/>
      <c r="D845" s="392"/>
      <c r="E845" s="157"/>
      <c r="F845" s="157"/>
      <c r="G845" s="157"/>
      <c r="H845" s="157"/>
      <c r="I845" s="157"/>
      <c r="J845" s="157"/>
      <c r="K845" s="157"/>
      <c r="L845" s="157"/>
      <c r="M845" s="157"/>
      <c r="N845" s="157"/>
      <c r="O845" s="157"/>
      <c r="P845" s="157"/>
      <c r="Q845" s="157"/>
      <c r="R845" s="157"/>
      <c r="S845" s="157"/>
      <c r="T845" s="157"/>
      <c r="U845" s="157"/>
      <c r="V845" s="157"/>
      <c r="W845" s="157"/>
      <c r="X845" s="157"/>
      <c r="Y845" s="157"/>
      <c r="Z845" s="157"/>
    </row>
    <row r="846" spans="1:26" ht="15.75" customHeight="1" x14ac:dyDescent="0.25">
      <c r="A846" s="216"/>
      <c r="B846" s="157"/>
      <c r="C846" s="157"/>
      <c r="D846" s="392"/>
      <c r="E846" s="157"/>
      <c r="F846" s="157"/>
      <c r="G846" s="157"/>
      <c r="H846" s="157"/>
      <c r="I846" s="157"/>
      <c r="J846" s="157"/>
      <c r="K846" s="157"/>
      <c r="L846" s="157"/>
      <c r="M846" s="157"/>
      <c r="N846" s="157"/>
      <c r="O846" s="157"/>
      <c r="P846" s="157"/>
      <c r="Q846" s="157"/>
      <c r="R846" s="157"/>
      <c r="S846" s="157"/>
      <c r="T846" s="157"/>
      <c r="U846" s="157"/>
      <c r="V846" s="157"/>
      <c r="W846" s="157"/>
      <c r="X846" s="157"/>
      <c r="Y846" s="157"/>
      <c r="Z846" s="157"/>
    </row>
    <row r="847" spans="1:26" ht="15.75" customHeight="1" x14ac:dyDescent="0.25">
      <c r="A847" s="216"/>
      <c r="B847" s="157"/>
      <c r="C847" s="157"/>
      <c r="D847" s="392"/>
      <c r="E847" s="157"/>
      <c r="F847" s="157"/>
      <c r="G847" s="157"/>
      <c r="H847" s="157"/>
      <c r="I847" s="157"/>
      <c r="J847" s="157"/>
      <c r="K847" s="157"/>
      <c r="L847" s="157"/>
      <c r="M847" s="157"/>
      <c r="N847" s="157"/>
      <c r="O847" s="157"/>
      <c r="P847" s="157"/>
      <c r="Q847" s="157"/>
      <c r="R847" s="157"/>
      <c r="S847" s="157"/>
      <c r="T847" s="157"/>
      <c r="U847" s="157"/>
      <c r="V847" s="157"/>
      <c r="W847" s="157"/>
      <c r="X847" s="157"/>
      <c r="Y847" s="157"/>
      <c r="Z847" s="157"/>
    </row>
    <row r="848" spans="1:26" ht="15.75" customHeight="1" x14ac:dyDescent="0.25">
      <c r="A848" s="216"/>
      <c r="B848" s="157"/>
      <c r="C848" s="157"/>
      <c r="D848" s="392"/>
      <c r="E848" s="157"/>
      <c r="F848" s="157"/>
      <c r="G848" s="157"/>
      <c r="H848" s="157"/>
      <c r="I848" s="157"/>
      <c r="J848" s="157"/>
      <c r="K848" s="157"/>
      <c r="L848" s="157"/>
      <c r="M848" s="157"/>
      <c r="N848" s="157"/>
      <c r="O848" s="157"/>
      <c r="P848" s="157"/>
      <c r="Q848" s="157"/>
      <c r="R848" s="157"/>
      <c r="S848" s="157"/>
      <c r="T848" s="157"/>
      <c r="U848" s="157"/>
      <c r="V848" s="157"/>
      <c r="W848" s="157"/>
      <c r="X848" s="157"/>
      <c r="Y848" s="157"/>
      <c r="Z848" s="157"/>
    </row>
    <row r="849" spans="1:26" ht="15.75" customHeight="1" x14ac:dyDescent="0.25">
      <c r="A849" s="216"/>
      <c r="B849" s="157"/>
      <c r="C849" s="157"/>
      <c r="D849" s="392"/>
      <c r="E849" s="157"/>
      <c r="F849" s="157"/>
      <c r="G849" s="157"/>
      <c r="H849" s="157"/>
      <c r="I849" s="157"/>
      <c r="J849" s="157"/>
      <c r="K849" s="157"/>
      <c r="L849" s="157"/>
      <c r="M849" s="157"/>
      <c r="N849" s="157"/>
      <c r="O849" s="157"/>
      <c r="P849" s="157"/>
      <c r="Q849" s="157"/>
      <c r="R849" s="157"/>
      <c r="S849" s="157"/>
      <c r="T849" s="157"/>
      <c r="U849" s="157"/>
      <c r="V849" s="157"/>
      <c r="W849" s="157"/>
      <c r="X849" s="157"/>
      <c r="Y849" s="157"/>
      <c r="Z849" s="157"/>
    </row>
    <row r="850" spans="1:26" ht="15.75" customHeight="1" x14ac:dyDescent="0.25">
      <c r="A850" s="216"/>
      <c r="B850" s="157"/>
      <c r="C850" s="157"/>
      <c r="D850" s="392"/>
      <c r="E850" s="157"/>
      <c r="F850" s="157"/>
      <c r="G850" s="157"/>
      <c r="H850" s="157"/>
      <c r="I850" s="157"/>
      <c r="J850" s="157"/>
      <c r="K850" s="157"/>
      <c r="L850" s="157"/>
      <c r="M850" s="157"/>
      <c r="N850" s="157"/>
      <c r="O850" s="157"/>
      <c r="P850" s="157"/>
      <c r="Q850" s="157"/>
      <c r="R850" s="157"/>
      <c r="S850" s="157"/>
      <c r="T850" s="157"/>
      <c r="U850" s="157"/>
      <c r="V850" s="157"/>
      <c r="W850" s="157"/>
      <c r="X850" s="157"/>
      <c r="Y850" s="157"/>
      <c r="Z850" s="157"/>
    </row>
    <row r="851" spans="1:26" ht="15.75" customHeight="1" x14ac:dyDescent="0.25">
      <c r="A851" s="216"/>
      <c r="B851" s="157"/>
      <c r="C851" s="157"/>
      <c r="D851" s="392"/>
      <c r="E851" s="157"/>
      <c r="F851" s="157"/>
      <c r="G851" s="157"/>
      <c r="H851" s="157"/>
      <c r="I851" s="157"/>
      <c r="J851" s="157"/>
      <c r="K851" s="157"/>
      <c r="L851" s="157"/>
      <c r="M851" s="157"/>
      <c r="N851" s="157"/>
      <c r="O851" s="157"/>
      <c r="P851" s="157"/>
      <c r="Q851" s="157"/>
      <c r="R851" s="157"/>
      <c r="S851" s="157"/>
      <c r="T851" s="157"/>
      <c r="U851" s="157"/>
      <c r="V851" s="157"/>
      <c r="W851" s="157"/>
      <c r="X851" s="157"/>
      <c r="Y851" s="157"/>
      <c r="Z851" s="157"/>
    </row>
    <row r="852" spans="1:26" ht="15.75" customHeight="1" x14ac:dyDescent="0.25">
      <c r="A852" s="216"/>
      <c r="B852" s="157"/>
      <c r="C852" s="157"/>
      <c r="D852" s="392"/>
      <c r="E852" s="157"/>
      <c r="F852" s="157"/>
      <c r="G852" s="157"/>
      <c r="H852" s="157"/>
      <c r="I852" s="157"/>
      <c r="J852" s="157"/>
      <c r="K852" s="157"/>
      <c r="L852" s="157"/>
      <c r="M852" s="157"/>
      <c r="N852" s="157"/>
      <c r="O852" s="157"/>
      <c r="P852" s="157"/>
      <c r="Q852" s="157"/>
      <c r="R852" s="157"/>
      <c r="S852" s="157"/>
      <c r="T852" s="157"/>
      <c r="U852" s="157"/>
      <c r="V852" s="157"/>
      <c r="W852" s="157"/>
      <c r="X852" s="157"/>
      <c r="Y852" s="157"/>
      <c r="Z852" s="157"/>
    </row>
    <row r="853" spans="1:26" ht="15.75" customHeight="1" x14ac:dyDescent="0.25">
      <c r="A853" s="216"/>
      <c r="B853" s="157"/>
      <c r="C853" s="157"/>
      <c r="D853" s="392"/>
      <c r="E853" s="157"/>
      <c r="F853" s="157"/>
      <c r="G853" s="157"/>
      <c r="H853" s="157"/>
      <c r="I853" s="157"/>
      <c r="J853" s="157"/>
      <c r="K853" s="157"/>
      <c r="L853" s="157"/>
      <c r="M853" s="157"/>
      <c r="N853" s="157"/>
      <c r="O853" s="157"/>
      <c r="P853" s="157"/>
      <c r="Q853" s="157"/>
      <c r="R853" s="157"/>
      <c r="S853" s="157"/>
      <c r="T853" s="157"/>
      <c r="U853" s="157"/>
      <c r="V853" s="157"/>
      <c r="W853" s="157"/>
      <c r="X853" s="157"/>
      <c r="Y853" s="157"/>
      <c r="Z853" s="157"/>
    </row>
    <row r="854" spans="1:26" ht="15.75" customHeight="1" x14ac:dyDescent="0.25">
      <c r="A854" s="216"/>
      <c r="B854" s="157"/>
      <c r="C854" s="157"/>
      <c r="D854" s="392"/>
      <c r="E854" s="157"/>
      <c r="F854" s="157"/>
      <c r="G854" s="157"/>
      <c r="H854" s="157"/>
      <c r="I854" s="157"/>
      <c r="J854" s="157"/>
      <c r="K854" s="157"/>
      <c r="L854" s="157"/>
      <c r="M854" s="157"/>
      <c r="N854" s="157"/>
      <c r="O854" s="157"/>
      <c r="P854" s="157"/>
      <c r="Q854" s="157"/>
      <c r="R854" s="157"/>
      <c r="S854" s="157"/>
      <c r="T854" s="157"/>
      <c r="U854" s="157"/>
      <c r="V854" s="157"/>
      <c r="W854" s="157"/>
      <c r="X854" s="157"/>
      <c r="Y854" s="157"/>
      <c r="Z854" s="157"/>
    </row>
    <row r="855" spans="1:26" ht="15.75" customHeight="1" x14ac:dyDescent="0.25">
      <c r="A855" s="216"/>
      <c r="B855" s="157"/>
      <c r="C855" s="157"/>
      <c r="D855" s="392"/>
      <c r="E855" s="157"/>
      <c r="F855" s="157"/>
      <c r="G855" s="157"/>
      <c r="H855" s="157"/>
      <c r="I855" s="157"/>
      <c r="J855" s="157"/>
      <c r="K855" s="157"/>
      <c r="L855" s="157"/>
      <c r="M855" s="157"/>
      <c r="N855" s="157"/>
      <c r="O855" s="157"/>
      <c r="P855" s="157"/>
      <c r="Q855" s="157"/>
      <c r="R855" s="157"/>
      <c r="S855" s="157"/>
      <c r="T855" s="157"/>
      <c r="U855" s="157"/>
      <c r="V855" s="157"/>
      <c r="W855" s="157"/>
      <c r="X855" s="157"/>
      <c r="Y855" s="157"/>
      <c r="Z855" s="157"/>
    </row>
    <row r="856" spans="1:26" ht="15.75" customHeight="1" x14ac:dyDescent="0.25">
      <c r="A856" s="216"/>
      <c r="B856" s="157"/>
      <c r="C856" s="157"/>
      <c r="D856" s="392"/>
      <c r="E856" s="157"/>
      <c r="F856" s="157"/>
      <c r="G856" s="157"/>
      <c r="H856" s="157"/>
      <c r="I856" s="157"/>
      <c r="J856" s="157"/>
      <c r="K856" s="157"/>
      <c r="L856" s="157"/>
      <c r="M856" s="157"/>
      <c r="N856" s="157"/>
      <c r="O856" s="157"/>
      <c r="P856" s="157"/>
      <c r="Q856" s="157"/>
      <c r="R856" s="157"/>
      <c r="S856" s="157"/>
      <c r="T856" s="157"/>
      <c r="U856" s="157"/>
      <c r="V856" s="157"/>
      <c r="W856" s="157"/>
      <c r="X856" s="157"/>
      <c r="Y856" s="157"/>
      <c r="Z856" s="157"/>
    </row>
    <row r="857" spans="1:26" ht="15.75" customHeight="1" x14ac:dyDescent="0.25">
      <c r="A857" s="216"/>
      <c r="B857" s="157"/>
      <c r="C857" s="157"/>
      <c r="D857" s="392"/>
      <c r="E857" s="157"/>
      <c r="F857" s="157"/>
      <c r="G857" s="157"/>
      <c r="H857" s="157"/>
      <c r="I857" s="157"/>
      <c r="J857" s="157"/>
      <c r="K857" s="157"/>
      <c r="L857" s="157"/>
      <c r="M857" s="157"/>
      <c r="N857" s="157"/>
      <c r="O857" s="157"/>
      <c r="P857" s="157"/>
      <c r="Q857" s="157"/>
      <c r="R857" s="157"/>
      <c r="S857" s="157"/>
      <c r="T857" s="157"/>
      <c r="U857" s="157"/>
      <c r="V857" s="157"/>
      <c r="W857" s="157"/>
      <c r="X857" s="157"/>
      <c r="Y857" s="157"/>
      <c r="Z857" s="157"/>
    </row>
    <row r="858" spans="1:26" ht="15.75" customHeight="1" x14ac:dyDescent="0.25">
      <c r="A858" s="216"/>
      <c r="B858" s="157"/>
      <c r="C858" s="157"/>
      <c r="D858" s="392"/>
      <c r="E858" s="157"/>
      <c r="F858" s="157"/>
      <c r="G858" s="157"/>
      <c r="H858" s="157"/>
      <c r="I858" s="157"/>
      <c r="J858" s="157"/>
      <c r="K858" s="157"/>
      <c r="L858" s="157"/>
      <c r="M858" s="157"/>
      <c r="N858" s="157"/>
      <c r="O858" s="157"/>
      <c r="P858" s="157"/>
      <c r="Q858" s="157"/>
      <c r="R858" s="157"/>
      <c r="S858" s="157"/>
      <c r="T858" s="157"/>
      <c r="U858" s="157"/>
      <c r="V858" s="157"/>
      <c r="W858" s="157"/>
      <c r="X858" s="157"/>
      <c r="Y858" s="157"/>
      <c r="Z858" s="157"/>
    </row>
    <row r="859" spans="1:26" ht="15.75" customHeight="1" x14ac:dyDescent="0.25">
      <c r="A859" s="216"/>
      <c r="B859" s="157"/>
      <c r="C859" s="157"/>
      <c r="D859" s="392"/>
      <c r="E859" s="157"/>
      <c r="F859" s="157"/>
      <c r="G859" s="157"/>
      <c r="H859" s="157"/>
      <c r="I859" s="157"/>
      <c r="J859" s="157"/>
      <c r="K859" s="157"/>
      <c r="L859" s="157"/>
      <c r="M859" s="157"/>
      <c r="N859" s="157"/>
      <c r="O859" s="157"/>
      <c r="P859" s="157"/>
      <c r="Q859" s="157"/>
      <c r="R859" s="157"/>
      <c r="S859" s="157"/>
      <c r="T859" s="157"/>
      <c r="U859" s="157"/>
      <c r="V859" s="157"/>
      <c r="W859" s="157"/>
      <c r="X859" s="157"/>
      <c r="Y859" s="157"/>
      <c r="Z859" s="157"/>
    </row>
    <row r="860" spans="1:26" ht="15.75" customHeight="1" x14ac:dyDescent="0.25">
      <c r="A860" s="216"/>
      <c r="B860" s="157"/>
      <c r="C860" s="157"/>
      <c r="D860" s="392"/>
      <c r="E860" s="157"/>
      <c r="F860" s="157"/>
      <c r="G860" s="157"/>
      <c r="H860" s="157"/>
      <c r="I860" s="157"/>
      <c r="J860" s="157"/>
      <c r="K860" s="157"/>
      <c r="L860" s="157"/>
      <c r="M860" s="157"/>
      <c r="N860" s="157"/>
      <c r="O860" s="157"/>
      <c r="P860" s="157"/>
      <c r="Q860" s="157"/>
      <c r="R860" s="157"/>
      <c r="S860" s="157"/>
      <c r="T860" s="157"/>
      <c r="U860" s="157"/>
      <c r="V860" s="157"/>
      <c r="W860" s="157"/>
      <c r="X860" s="157"/>
      <c r="Y860" s="157"/>
      <c r="Z860" s="157"/>
    </row>
    <row r="861" spans="1:26" ht="15.75" customHeight="1" x14ac:dyDescent="0.25">
      <c r="A861" s="216"/>
      <c r="B861" s="157"/>
      <c r="C861" s="157"/>
      <c r="D861" s="392"/>
      <c r="E861" s="157"/>
      <c r="F861" s="157"/>
      <c r="G861" s="157"/>
      <c r="H861" s="157"/>
      <c r="I861" s="157"/>
      <c r="J861" s="157"/>
      <c r="K861" s="157"/>
      <c r="L861" s="157"/>
      <c r="M861" s="157"/>
      <c r="N861" s="157"/>
      <c r="O861" s="157"/>
      <c r="P861" s="157"/>
      <c r="Q861" s="157"/>
      <c r="R861" s="157"/>
      <c r="S861" s="157"/>
      <c r="T861" s="157"/>
      <c r="U861" s="157"/>
      <c r="V861" s="157"/>
      <c r="W861" s="157"/>
      <c r="X861" s="157"/>
      <c r="Y861" s="157"/>
      <c r="Z861" s="157"/>
    </row>
    <row r="862" spans="1:26" ht="15.75" customHeight="1" x14ac:dyDescent="0.25">
      <c r="A862" s="216"/>
      <c r="B862" s="157"/>
      <c r="C862" s="157"/>
      <c r="D862" s="392"/>
      <c r="E862" s="157"/>
      <c r="F862" s="157"/>
      <c r="G862" s="157"/>
      <c r="H862" s="157"/>
      <c r="I862" s="157"/>
      <c r="J862" s="157"/>
      <c r="K862" s="157"/>
      <c r="L862" s="157"/>
      <c r="M862" s="157"/>
      <c r="N862" s="157"/>
      <c r="O862" s="157"/>
      <c r="P862" s="157"/>
      <c r="Q862" s="157"/>
      <c r="R862" s="157"/>
      <c r="S862" s="157"/>
      <c r="T862" s="157"/>
      <c r="U862" s="157"/>
      <c r="V862" s="157"/>
      <c r="W862" s="157"/>
      <c r="X862" s="157"/>
      <c r="Y862" s="157"/>
      <c r="Z862" s="157"/>
    </row>
    <row r="863" spans="1:26" ht="15.75" customHeight="1" x14ac:dyDescent="0.25">
      <c r="A863" s="216"/>
      <c r="B863" s="157"/>
      <c r="C863" s="157"/>
      <c r="D863" s="392"/>
      <c r="E863" s="157"/>
      <c r="F863" s="157"/>
      <c r="G863" s="157"/>
      <c r="H863" s="157"/>
      <c r="I863" s="157"/>
      <c r="J863" s="157"/>
      <c r="K863" s="157"/>
      <c r="L863" s="157"/>
      <c r="M863" s="157"/>
      <c r="N863" s="157"/>
      <c r="O863" s="157"/>
      <c r="P863" s="157"/>
      <c r="Q863" s="157"/>
      <c r="R863" s="157"/>
      <c r="S863" s="157"/>
      <c r="T863" s="157"/>
      <c r="U863" s="157"/>
      <c r="V863" s="157"/>
      <c r="W863" s="157"/>
      <c r="X863" s="157"/>
      <c r="Y863" s="157"/>
      <c r="Z863" s="157"/>
    </row>
    <row r="864" spans="1:26" ht="15.75" customHeight="1" x14ac:dyDescent="0.25">
      <c r="A864" s="216"/>
      <c r="B864" s="157"/>
      <c r="C864" s="157"/>
      <c r="D864" s="392"/>
      <c r="E864" s="157"/>
      <c r="F864" s="157"/>
      <c r="G864" s="157"/>
      <c r="H864" s="157"/>
      <c r="I864" s="157"/>
      <c r="J864" s="157"/>
      <c r="K864" s="157"/>
      <c r="L864" s="157"/>
      <c r="M864" s="157"/>
      <c r="N864" s="157"/>
      <c r="O864" s="157"/>
      <c r="P864" s="157"/>
      <c r="Q864" s="157"/>
      <c r="R864" s="157"/>
      <c r="S864" s="157"/>
      <c r="T864" s="157"/>
      <c r="U864" s="157"/>
      <c r="V864" s="157"/>
      <c r="W864" s="157"/>
      <c r="X864" s="157"/>
      <c r="Y864" s="157"/>
      <c r="Z864" s="157"/>
    </row>
    <row r="865" spans="1:26" ht="15.75" customHeight="1" x14ac:dyDescent="0.25">
      <c r="A865" s="216"/>
      <c r="B865" s="157"/>
      <c r="C865" s="157"/>
      <c r="D865" s="392"/>
      <c r="E865" s="157"/>
      <c r="F865" s="157"/>
      <c r="G865" s="157"/>
      <c r="H865" s="157"/>
      <c r="I865" s="157"/>
      <c r="J865" s="157"/>
      <c r="K865" s="157"/>
      <c r="L865" s="157"/>
      <c r="M865" s="157"/>
      <c r="N865" s="157"/>
      <c r="O865" s="157"/>
      <c r="P865" s="157"/>
      <c r="Q865" s="157"/>
      <c r="R865" s="157"/>
      <c r="S865" s="157"/>
      <c r="T865" s="157"/>
      <c r="U865" s="157"/>
      <c r="V865" s="157"/>
      <c r="W865" s="157"/>
      <c r="X865" s="157"/>
      <c r="Y865" s="157"/>
      <c r="Z865" s="157"/>
    </row>
    <row r="866" spans="1:26" ht="15.75" customHeight="1" x14ac:dyDescent="0.25">
      <c r="A866" s="216"/>
      <c r="B866" s="157"/>
      <c r="C866" s="157"/>
      <c r="D866" s="392"/>
      <c r="E866" s="157"/>
      <c r="F866" s="157"/>
      <c r="G866" s="157"/>
      <c r="H866" s="157"/>
      <c r="I866" s="157"/>
      <c r="J866" s="157"/>
      <c r="K866" s="157"/>
      <c r="L866" s="157"/>
      <c r="M866" s="157"/>
      <c r="N866" s="157"/>
      <c r="O866" s="157"/>
      <c r="P866" s="157"/>
      <c r="Q866" s="157"/>
      <c r="R866" s="157"/>
      <c r="S866" s="157"/>
      <c r="T866" s="157"/>
      <c r="U866" s="157"/>
      <c r="V866" s="157"/>
      <c r="W866" s="157"/>
      <c r="X866" s="157"/>
      <c r="Y866" s="157"/>
      <c r="Z866" s="157"/>
    </row>
    <row r="867" spans="1:26" ht="15.75" customHeight="1" x14ac:dyDescent="0.25">
      <c r="A867" s="216"/>
      <c r="B867" s="157"/>
      <c r="C867" s="157"/>
      <c r="D867" s="392"/>
      <c r="E867" s="157"/>
      <c r="F867" s="157"/>
      <c r="G867" s="157"/>
      <c r="H867" s="157"/>
      <c r="I867" s="157"/>
      <c r="J867" s="157"/>
      <c r="K867" s="157"/>
      <c r="L867" s="157"/>
      <c r="M867" s="157"/>
      <c r="N867" s="157"/>
      <c r="O867" s="157"/>
      <c r="P867" s="157"/>
      <c r="Q867" s="157"/>
      <c r="R867" s="157"/>
      <c r="S867" s="157"/>
      <c r="T867" s="157"/>
      <c r="U867" s="157"/>
      <c r="V867" s="157"/>
      <c r="W867" s="157"/>
      <c r="X867" s="157"/>
      <c r="Y867" s="157"/>
      <c r="Z867" s="157"/>
    </row>
    <row r="868" spans="1:26" ht="15.75" customHeight="1" x14ac:dyDescent="0.25">
      <c r="A868" s="216"/>
      <c r="B868" s="157"/>
      <c r="C868" s="157"/>
      <c r="D868" s="392"/>
      <c r="E868" s="157"/>
      <c r="F868" s="157"/>
      <c r="G868" s="157"/>
      <c r="H868" s="157"/>
      <c r="I868" s="157"/>
      <c r="J868" s="157"/>
      <c r="K868" s="157"/>
      <c r="L868" s="157"/>
      <c r="M868" s="157"/>
      <c r="N868" s="157"/>
      <c r="O868" s="157"/>
      <c r="P868" s="157"/>
      <c r="Q868" s="157"/>
      <c r="R868" s="157"/>
      <c r="S868" s="157"/>
      <c r="T868" s="157"/>
      <c r="U868" s="157"/>
      <c r="V868" s="157"/>
      <c r="W868" s="157"/>
      <c r="X868" s="157"/>
      <c r="Y868" s="157"/>
      <c r="Z868" s="157"/>
    </row>
    <row r="869" spans="1:26" ht="15.75" customHeight="1" x14ac:dyDescent="0.25">
      <c r="A869" s="216"/>
      <c r="B869" s="157"/>
      <c r="C869" s="157"/>
      <c r="D869" s="392"/>
      <c r="E869" s="157"/>
      <c r="F869" s="157"/>
      <c r="G869" s="157"/>
      <c r="H869" s="157"/>
      <c r="I869" s="157"/>
      <c r="J869" s="157"/>
      <c r="K869" s="157"/>
      <c r="L869" s="157"/>
      <c r="M869" s="157"/>
      <c r="N869" s="157"/>
      <c r="O869" s="157"/>
      <c r="P869" s="157"/>
      <c r="Q869" s="157"/>
      <c r="R869" s="157"/>
      <c r="S869" s="157"/>
      <c r="T869" s="157"/>
      <c r="U869" s="157"/>
      <c r="V869" s="157"/>
      <c r="W869" s="157"/>
      <c r="X869" s="157"/>
      <c r="Y869" s="157"/>
      <c r="Z869" s="157"/>
    </row>
    <row r="870" spans="1:26" ht="15.75" customHeight="1" x14ac:dyDescent="0.25">
      <c r="A870" s="216"/>
      <c r="B870" s="157"/>
      <c r="C870" s="157"/>
      <c r="D870" s="392"/>
      <c r="E870" s="157"/>
      <c r="F870" s="157"/>
      <c r="G870" s="157"/>
      <c r="H870" s="157"/>
      <c r="I870" s="157"/>
      <c r="J870" s="157"/>
      <c r="K870" s="157"/>
      <c r="L870" s="157"/>
      <c r="M870" s="157"/>
      <c r="N870" s="157"/>
      <c r="O870" s="157"/>
      <c r="P870" s="157"/>
      <c r="Q870" s="157"/>
      <c r="R870" s="157"/>
      <c r="S870" s="157"/>
      <c r="T870" s="157"/>
      <c r="U870" s="157"/>
      <c r="V870" s="157"/>
      <c r="W870" s="157"/>
      <c r="X870" s="157"/>
      <c r="Y870" s="157"/>
      <c r="Z870" s="157"/>
    </row>
    <row r="871" spans="1:26" ht="15.75" customHeight="1" x14ac:dyDescent="0.25">
      <c r="A871" s="216"/>
      <c r="B871" s="157"/>
      <c r="C871" s="157"/>
      <c r="D871" s="392"/>
      <c r="E871" s="157"/>
      <c r="F871" s="157"/>
      <c r="G871" s="157"/>
      <c r="H871" s="157"/>
      <c r="I871" s="157"/>
      <c r="J871" s="157"/>
      <c r="K871" s="157"/>
      <c r="L871" s="157"/>
      <c r="M871" s="157"/>
      <c r="N871" s="157"/>
      <c r="O871" s="157"/>
      <c r="P871" s="157"/>
      <c r="Q871" s="157"/>
      <c r="R871" s="157"/>
      <c r="S871" s="157"/>
      <c r="T871" s="157"/>
      <c r="U871" s="157"/>
      <c r="V871" s="157"/>
      <c r="W871" s="157"/>
      <c r="X871" s="157"/>
      <c r="Y871" s="157"/>
      <c r="Z871" s="157"/>
    </row>
    <row r="872" spans="1:26" ht="15.75" customHeight="1" x14ac:dyDescent="0.25">
      <c r="A872" s="216"/>
      <c r="B872" s="157"/>
      <c r="C872" s="157"/>
      <c r="D872" s="392"/>
      <c r="E872" s="157"/>
      <c r="F872" s="157"/>
      <c r="G872" s="157"/>
      <c r="H872" s="157"/>
      <c r="I872" s="157"/>
      <c r="J872" s="157"/>
      <c r="K872" s="157"/>
      <c r="L872" s="157"/>
      <c r="M872" s="157"/>
      <c r="N872" s="157"/>
      <c r="O872" s="157"/>
      <c r="P872" s="157"/>
      <c r="Q872" s="157"/>
      <c r="R872" s="157"/>
      <c r="S872" s="157"/>
      <c r="T872" s="157"/>
      <c r="U872" s="157"/>
      <c r="V872" s="157"/>
      <c r="W872" s="157"/>
      <c r="X872" s="157"/>
      <c r="Y872" s="157"/>
      <c r="Z872" s="157"/>
    </row>
    <row r="873" spans="1:26" ht="15.75" customHeight="1" x14ac:dyDescent="0.25">
      <c r="A873" s="216"/>
      <c r="B873" s="157"/>
      <c r="C873" s="157"/>
      <c r="D873" s="392"/>
      <c r="E873" s="157"/>
      <c r="F873" s="157"/>
      <c r="G873" s="157"/>
      <c r="H873" s="157"/>
      <c r="I873" s="157"/>
      <c r="J873" s="157"/>
      <c r="K873" s="157"/>
      <c r="L873" s="157"/>
      <c r="M873" s="157"/>
      <c r="N873" s="157"/>
      <c r="O873" s="157"/>
      <c r="P873" s="157"/>
      <c r="Q873" s="157"/>
      <c r="R873" s="157"/>
      <c r="S873" s="157"/>
      <c r="T873" s="157"/>
      <c r="U873" s="157"/>
      <c r="V873" s="157"/>
      <c r="W873" s="157"/>
      <c r="X873" s="157"/>
      <c r="Y873" s="157"/>
      <c r="Z873" s="157"/>
    </row>
    <row r="874" spans="1:26" ht="15.75" customHeight="1" x14ac:dyDescent="0.25">
      <c r="A874" s="216"/>
      <c r="B874" s="157"/>
      <c r="C874" s="157"/>
      <c r="D874" s="392"/>
      <c r="E874" s="157"/>
      <c r="F874" s="157"/>
      <c r="G874" s="157"/>
      <c r="H874" s="157"/>
      <c r="I874" s="157"/>
      <c r="J874" s="157"/>
      <c r="K874" s="157"/>
      <c r="L874" s="157"/>
      <c r="M874" s="157"/>
      <c r="N874" s="157"/>
      <c r="O874" s="157"/>
      <c r="P874" s="157"/>
      <c r="Q874" s="157"/>
      <c r="R874" s="157"/>
      <c r="S874" s="157"/>
      <c r="T874" s="157"/>
      <c r="U874" s="157"/>
      <c r="V874" s="157"/>
      <c r="W874" s="157"/>
      <c r="X874" s="157"/>
      <c r="Y874" s="157"/>
      <c r="Z874" s="157"/>
    </row>
    <row r="875" spans="1:26" ht="15.75" customHeight="1" x14ac:dyDescent="0.25">
      <c r="A875" s="216"/>
      <c r="B875" s="157"/>
      <c r="C875" s="157"/>
      <c r="D875" s="392"/>
      <c r="E875" s="157"/>
      <c r="F875" s="157"/>
      <c r="G875" s="157"/>
      <c r="H875" s="157"/>
      <c r="I875" s="157"/>
      <c r="J875" s="157"/>
      <c r="K875" s="157"/>
      <c r="L875" s="157"/>
      <c r="M875" s="157"/>
      <c r="N875" s="157"/>
      <c r="O875" s="157"/>
      <c r="P875" s="157"/>
      <c r="Q875" s="157"/>
      <c r="R875" s="157"/>
      <c r="S875" s="157"/>
      <c r="T875" s="157"/>
      <c r="U875" s="157"/>
      <c r="V875" s="157"/>
      <c r="W875" s="157"/>
      <c r="X875" s="157"/>
      <c r="Y875" s="157"/>
      <c r="Z875" s="157"/>
    </row>
    <row r="876" spans="1:26" ht="15.75" customHeight="1" x14ac:dyDescent="0.25">
      <c r="A876" s="216"/>
      <c r="B876" s="157"/>
      <c r="C876" s="157"/>
      <c r="D876" s="392"/>
      <c r="E876" s="157"/>
      <c r="F876" s="157"/>
      <c r="G876" s="157"/>
      <c r="H876" s="157"/>
      <c r="I876" s="157"/>
      <c r="J876" s="157"/>
      <c r="K876" s="157"/>
      <c r="L876" s="157"/>
      <c r="M876" s="157"/>
      <c r="N876" s="157"/>
      <c r="O876" s="157"/>
      <c r="P876" s="157"/>
      <c r="Q876" s="157"/>
      <c r="R876" s="157"/>
      <c r="S876" s="157"/>
      <c r="T876" s="157"/>
      <c r="U876" s="157"/>
      <c r="V876" s="157"/>
      <c r="W876" s="157"/>
      <c r="X876" s="157"/>
      <c r="Y876" s="157"/>
      <c r="Z876" s="157"/>
    </row>
    <row r="877" spans="1:26" ht="15.75" customHeight="1" x14ac:dyDescent="0.25">
      <c r="A877" s="216"/>
      <c r="B877" s="157"/>
      <c r="C877" s="157"/>
      <c r="D877" s="392"/>
      <c r="E877" s="157"/>
      <c r="F877" s="157"/>
      <c r="G877" s="157"/>
      <c r="H877" s="157"/>
      <c r="I877" s="157"/>
      <c r="J877" s="157"/>
      <c r="K877" s="157"/>
      <c r="L877" s="157"/>
      <c r="M877" s="157"/>
      <c r="N877" s="157"/>
      <c r="O877" s="157"/>
      <c r="P877" s="157"/>
      <c r="Q877" s="157"/>
      <c r="R877" s="157"/>
      <c r="S877" s="157"/>
      <c r="T877" s="157"/>
      <c r="U877" s="157"/>
      <c r="V877" s="157"/>
      <c r="W877" s="157"/>
      <c r="X877" s="157"/>
      <c r="Y877" s="157"/>
      <c r="Z877" s="157"/>
    </row>
    <row r="878" spans="1:26" ht="15.75" customHeight="1" x14ac:dyDescent="0.25">
      <c r="A878" s="216"/>
      <c r="B878" s="157"/>
      <c r="C878" s="157"/>
      <c r="D878" s="392"/>
      <c r="E878" s="157"/>
      <c r="F878" s="157"/>
      <c r="G878" s="157"/>
      <c r="H878" s="157"/>
      <c r="I878" s="157"/>
      <c r="J878" s="157"/>
      <c r="K878" s="157"/>
      <c r="L878" s="157"/>
      <c r="M878" s="157"/>
      <c r="N878" s="157"/>
      <c r="O878" s="157"/>
      <c r="P878" s="157"/>
      <c r="Q878" s="157"/>
      <c r="R878" s="157"/>
      <c r="S878" s="157"/>
      <c r="T878" s="157"/>
      <c r="U878" s="157"/>
      <c r="V878" s="157"/>
      <c r="W878" s="157"/>
      <c r="X878" s="157"/>
      <c r="Y878" s="157"/>
      <c r="Z878" s="157"/>
    </row>
    <row r="879" spans="1:26" ht="15.75" customHeight="1" x14ac:dyDescent="0.25">
      <c r="A879" s="216"/>
      <c r="B879" s="157"/>
      <c r="C879" s="157"/>
      <c r="D879" s="392"/>
      <c r="E879" s="157"/>
      <c r="F879" s="157"/>
      <c r="G879" s="157"/>
      <c r="H879" s="157"/>
      <c r="I879" s="157"/>
      <c r="J879" s="157"/>
      <c r="K879" s="157"/>
      <c r="L879" s="157"/>
      <c r="M879" s="157"/>
      <c r="N879" s="157"/>
      <c r="O879" s="157"/>
      <c r="P879" s="157"/>
      <c r="Q879" s="157"/>
      <c r="R879" s="157"/>
      <c r="S879" s="157"/>
      <c r="T879" s="157"/>
      <c r="U879" s="157"/>
      <c r="V879" s="157"/>
      <c r="W879" s="157"/>
      <c r="X879" s="157"/>
      <c r="Y879" s="157"/>
      <c r="Z879" s="157"/>
    </row>
    <row r="880" spans="1:26" ht="15.75" customHeight="1" x14ac:dyDescent="0.25">
      <c r="A880" s="216"/>
      <c r="B880" s="157"/>
      <c r="C880" s="157"/>
      <c r="D880" s="392"/>
      <c r="E880" s="157"/>
      <c r="F880" s="157"/>
      <c r="G880" s="157"/>
      <c r="H880" s="157"/>
      <c r="I880" s="157"/>
      <c r="J880" s="157"/>
      <c r="K880" s="157"/>
      <c r="L880" s="157"/>
      <c r="M880" s="157"/>
      <c r="N880" s="157"/>
      <c r="O880" s="157"/>
      <c r="P880" s="157"/>
      <c r="Q880" s="157"/>
      <c r="R880" s="157"/>
      <c r="S880" s="157"/>
      <c r="T880" s="157"/>
      <c r="U880" s="157"/>
      <c r="V880" s="157"/>
      <c r="W880" s="157"/>
      <c r="X880" s="157"/>
      <c r="Y880" s="157"/>
      <c r="Z880" s="157"/>
    </row>
    <row r="881" spans="1:26" ht="15.75" customHeight="1" x14ac:dyDescent="0.25">
      <c r="A881" s="216"/>
      <c r="B881" s="157"/>
      <c r="C881" s="157"/>
      <c r="D881" s="392"/>
      <c r="E881" s="157"/>
      <c r="F881" s="157"/>
      <c r="G881" s="157"/>
      <c r="H881" s="157"/>
      <c r="I881" s="157"/>
      <c r="J881" s="157"/>
      <c r="K881" s="157"/>
      <c r="L881" s="157"/>
      <c r="M881" s="157"/>
      <c r="N881" s="157"/>
      <c r="O881" s="157"/>
      <c r="P881" s="157"/>
      <c r="Q881" s="157"/>
      <c r="R881" s="157"/>
      <c r="S881" s="157"/>
      <c r="T881" s="157"/>
      <c r="U881" s="157"/>
      <c r="V881" s="157"/>
      <c r="W881" s="157"/>
      <c r="X881" s="157"/>
      <c r="Y881" s="157"/>
      <c r="Z881" s="157"/>
    </row>
    <row r="882" spans="1:26" ht="15.75" customHeight="1" x14ac:dyDescent="0.25">
      <c r="A882" s="216"/>
      <c r="B882" s="157"/>
      <c r="C882" s="157"/>
      <c r="D882" s="392"/>
      <c r="E882" s="157"/>
      <c r="F882" s="157"/>
      <c r="G882" s="157"/>
      <c r="H882" s="157"/>
      <c r="I882" s="157"/>
      <c r="J882" s="157"/>
      <c r="K882" s="157"/>
      <c r="L882" s="157"/>
      <c r="M882" s="157"/>
      <c r="N882" s="157"/>
      <c r="O882" s="157"/>
      <c r="P882" s="157"/>
      <c r="Q882" s="157"/>
      <c r="R882" s="157"/>
      <c r="S882" s="157"/>
      <c r="T882" s="157"/>
      <c r="U882" s="157"/>
      <c r="V882" s="157"/>
      <c r="W882" s="157"/>
      <c r="X882" s="157"/>
      <c r="Y882" s="157"/>
      <c r="Z882" s="157"/>
    </row>
    <row r="883" spans="1:26" ht="15.75" customHeight="1" x14ac:dyDescent="0.25">
      <c r="A883" s="216"/>
      <c r="B883" s="157"/>
      <c r="C883" s="157"/>
      <c r="D883" s="392"/>
      <c r="E883" s="157"/>
      <c r="F883" s="157"/>
      <c r="G883" s="157"/>
      <c r="H883" s="157"/>
      <c r="I883" s="157"/>
      <c r="J883" s="157"/>
      <c r="K883" s="157"/>
      <c r="L883" s="157"/>
      <c r="M883" s="157"/>
      <c r="N883" s="157"/>
      <c r="O883" s="157"/>
      <c r="P883" s="157"/>
      <c r="Q883" s="157"/>
      <c r="R883" s="157"/>
      <c r="S883" s="157"/>
      <c r="T883" s="157"/>
      <c r="U883" s="157"/>
      <c r="V883" s="157"/>
      <c r="W883" s="157"/>
      <c r="X883" s="157"/>
      <c r="Y883" s="157"/>
      <c r="Z883" s="157"/>
    </row>
    <row r="884" spans="1:26" ht="15.75" customHeight="1" x14ac:dyDescent="0.25">
      <c r="A884" s="216"/>
      <c r="B884" s="157"/>
      <c r="C884" s="157"/>
      <c r="D884" s="392"/>
      <c r="E884" s="157"/>
      <c r="F884" s="157"/>
      <c r="G884" s="157"/>
      <c r="H884" s="157"/>
      <c r="I884" s="157"/>
      <c r="J884" s="157"/>
      <c r="K884" s="157"/>
      <c r="L884" s="157"/>
      <c r="M884" s="157"/>
      <c r="N884" s="157"/>
      <c r="O884" s="157"/>
      <c r="P884" s="157"/>
      <c r="Q884" s="157"/>
      <c r="R884" s="157"/>
      <c r="S884" s="157"/>
      <c r="T884" s="157"/>
      <c r="U884" s="157"/>
      <c r="V884" s="157"/>
      <c r="W884" s="157"/>
      <c r="X884" s="157"/>
      <c r="Y884" s="157"/>
      <c r="Z884" s="157"/>
    </row>
    <row r="885" spans="1:26" ht="15.75" customHeight="1" x14ac:dyDescent="0.25">
      <c r="A885" s="216"/>
      <c r="B885" s="157"/>
      <c r="C885" s="157"/>
      <c r="D885" s="392"/>
      <c r="E885" s="157"/>
      <c r="F885" s="157"/>
      <c r="G885" s="157"/>
      <c r="H885" s="157"/>
      <c r="I885" s="157"/>
      <c r="J885" s="157"/>
      <c r="K885" s="157"/>
      <c r="L885" s="157"/>
      <c r="M885" s="157"/>
      <c r="N885" s="157"/>
      <c r="O885" s="157"/>
      <c r="P885" s="157"/>
      <c r="Q885" s="157"/>
      <c r="R885" s="157"/>
      <c r="S885" s="157"/>
      <c r="T885" s="157"/>
      <c r="U885" s="157"/>
      <c r="V885" s="157"/>
      <c r="W885" s="157"/>
      <c r="X885" s="157"/>
      <c r="Y885" s="157"/>
      <c r="Z885" s="157"/>
    </row>
    <row r="886" spans="1:26" ht="15.75" customHeight="1" x14ac:dyDescent="0.25">
      <c r="A886" s="216"/>
      <c r="B886" s="157"/>
      <c r="C886" s="157"/>
      <c r="D886" s="392"/>
      <c r="E886" s="157"/>
      <c r="F886" s="157"/>
      <c r="G886" s="157"/>
      <c r="H886" s="157"/>
      <c r="I886" s="157"/>
      <c r="J886" s="157"/>
      <c r="K886" s="157"/>
      <c r="L886" s="157"/>
      <c r="M886" s="157"/>
      <c r="N886" s="157"/>
      <c r="O886" s="157"/>
      <c r="P886" s="157"/>
      <c r="Q886" s="157"/>
      <c r="R886" s="157"/>
      <c r="S886" s="157"/>
      <c r="T886" s="157"/>
      <c r="U886" s="157"/>
      <c r="V886" s="157"/>
      <c r="W886" s="157"/>
      <c r="X886" s="157"/>
      <c r="Y886" s="157"/>
      <c r="Z886" s="157"/>
    </row>
    <row r="887" spans="1:26" ht="15.75" customHeight="1" x14ac:dyDescent="0.25">
      <c r="A887" s="216"/>
      <c r="B887" s="157"/>
      <c r="C887" s="157"/>
      <c r="D887" s="392"/>
      <c r="E887" s="157"/>
      <c r="F887" s="157"/>
      <c r="G887" s="157"/>
      <c r="H887" s="157"/>
      <c r="I887" s="157"/>
      <c r="J887" s="157"/>
      <c r="K887" s="157"/>
      <c r="L887" s="157"/>
      <c r="M887" s="157"/>
      <c r="N887" s="157"/>
      <c r="O887" s="157"/>
      <c r="P887" s="157"/>
      <c r="Q887" s="157"/>
      <c r="R887" s="157"/>
      <c r="S887" s="157"/>
      <c r="T887" s="157"/>
      <c r="U887" s="157"/>
      <c r="V887" s="157"/>
      <c r="W887" s="157"/>
      <c r="X887" s="157"/>
      <c r="Y887" s="157"/>
      <c r="Z887" s="157"/>
    </row>
    <row r="888" spans="1:26" ht="15.75" customHeight="1" x14ac:dyDescent="0.25">
      <c r="A888" s="216"/>
      <c r="B888" s="157"/>
      <c r="C888" s="157"/>
      <c r="D888" s="392"/>
      <c r="E888" s="157"/>
      <c r="F888" s="157"/>
      <c r="G888" s="157"/>
      <c r="H888" s="157"/>
      <c r="I888" s="157"/>
      <c r="J888" s="157"/>
      <c r="K888" s="157"/>
      <c r="L888" s="157"/>
      <c r="M888" s="157"/>
      <c r="N888" s="157"/>
      <c r="O888" s="157"/>
      <c r="P888" s="157"/>
      <c r="Q888" s="157"/>
      <c r="R888" s="157"/>
      <c r="S888" s="157"/>
      <c r="T888" s="157"/>
      <c r="U888" s="157"/>
      <c r="V888" s="157"/>
      <c r="W888" s="157"/>
      <c r="X888" s="157"/>
      <c r="Y888" s="157"/>
      <c r="Z888" s="157"/>
    </row>
    <row r="889" spans="1:26" ht="15.75" customHeight="1" x14ac:dyDescent="0.25">
      <c r="A889" s="216"/>
      <c r="B889" s="157"/>
      <c r="C889" s="157"/>
      <c r="D889" s="392"/>
      <c r="E889" s="157"/>
      <c r="F889" s="157"/>
      <c r="G889" s="157"/>
      <c r="H889" s="157"/>
      <c r="I889" s="157"/>
      <c r="J889" s="157"/>
      <c r="K889" s="157"/>
      <c r="L889" s="157"/>
      <c r="M889" s="157"/>
      <c r="N889" s="157"/>
      <c r="O889" s="157"/>
      <c r="P889" s="157"/>
      <c r="Q889" s="157"/>
      <c r="R889" s="157"/>
      <c r="S889" s="157"/>
      <c r="T889" s="157"/>
      <c r="U889" s="157"/>
      <c r="V889" s="157"/>
      <c r="W889" s="157"/>
      <c r="X889" s="157"/>
      <c r="Y889" s="157"/>
      <c r="Z889" s="157"/>
    </row>
    <row r="890" spans="1:26" ht="15.75" customHeight="1" x14ac:dyDescent="0.25">
      <c r="A890" s="216"/>
      <c r="B890" s="157"/>
      <c r="C890" s="157"/>
      <c r="D890" s="392"/>
      <c r="E890" s="157"/>
      <c r="F890" s="157"/>
      <c r="G890" s="157"/>
      <c r="H890" s="157"/>
      <c r="I890" s="157"/>
      <c r="J890" s="157"/>
      <c r="K890" s="157"/>
      <c r="L890" s="157"/>
      <c r="M890" s="157"/>
      <c r="N890" s="157"/>
      <c r="O890" s="157"/>
      <c r="P890" s="157"/>
      <c r="Q890" s="157"/>
      <c r="R890" s="157"/>
      <c r="S890" s="157"/>
      <c r="T890" s="157"/>
      <c r="U890" s="157"/>
      <c r="V890" s="157"/>
      <c r="W890" s="157"/>
      <c r="X890" s="157"/>
      <c r="Y890" s="157"/>
      <c r="Z890" s="157"/>
    </row>
    <row r="891" spans="1:26" ht="15.75" customHeight="1" x14ac:dyDescent="0.25">
      <c r="A891" s="216"/>
      <c r="B891" s="157"/>
      <c r="C891" s="157"/>
      <c r="D891" s="392"/>
      <c r="E891" s="157"/>
      <c r="F891" s="157"/>
      <c r="G891" s="157"/>
      <c r="H891" s="157"/>
      <c r="I891" s="157"/>
      <c r="J891" s="157"/>
      <c r="K891" s="157"/>
      <c r="L891" s="157"/>
      <c r="M891" s="157"/>
      <c r="N891" s="157"/>
      <c r="O891" s="157"/>
      <c r="P891" s="157"/>
      <c r="Q891" s="157"/>
      <c r="R891" s="157"/>
      <c r="S891" s="157"/>
      <c r="T891" s="157"/>
      <c r="U891" s="157"/>
      <c r="V891" s="157"/>
      <c r="W891" s="157"/>
      <c r="X891" s="157"/>
      <c r="Y891" s="157"/>
      <c r="Z891" s="157"/>
    </row>
    <row r="892" spans="1:26" ht="15.75" customHeight="1" x14ac:dyDescent="0.25">
      <c r="A892" s="216"/>
      <c r="B892" s="157"/>
      <c r="C892" s="157"/>
      <c r="D892" s="392"/>
      <c r="E892" s="157"/>
      <c r="F892" s="157"/>
      <c r="G892" s="157"/>
      <c r="H892" s="157"/>
      <c r="I892" s="157"/>
      <c r="J892" s="157"/>
      <c r="K892" s="157"/>
      <c r="L892" s="157"/>
      <c r="M892" s="157"/>
      <c r="N892" s="157"/>
      <c r="O892" s="157"/>
      <c r="P892" s="157"/>
      <c r="Q892" s="157"/>
      <c r="R892" s="157"/>
      <c r="S892" s="157"/>
      <c r="T892" s="157"/>
      <c r="U892" s="157"/>
      <c r="V892" s="157"/>
      <c r="W892" s="157"/>
      <c r="X892" s="157"/>
      <c r="Y892" s="157"/>
      <c r="Z892" s="157"/>
    </row>
    <row r="893" spans="1:26" ht="15.75" customHeight="1" x14ac:dyDescent="0.25">
      <c r="A893" s="216"/>
      <c r="B893" s="157"/>
      <c r="C893" s="157"/>
      <c r="D893" s="392"/>
      <c r="E893" s="157"/>
      <c r="F893" s="157"/>
      <c r="G893" s="157"/>
      <c r="H893" s="157"/>
      <c r="I893" s="157"/>
      <c r="J893" s="157"/>
      <c r="K893" s="157"/>
      <c r="L893" s="157"/>
      <c r="M893" s="157"/>
      <c r="N893" s="157"/>
      <c r="O893" s="157"/>
      <c r="P893" s="157"/>
      <c r="Q893" s="157"/>
      <c r="R893" s="157"/>
      <c r="S893" s="157"/>
      <c r="T893" s="157"/>
      <c r="U893" s="157"/>
      <c r="V893" s="157"/>
      <c r="W893" s="157"/>
      <c r="X893" s="157"/>
      <c r="Y893" s="157"/>
      <c r="Z893" s="157"/>
    </row>
    <row r="894" spans="1:26" ht="15.75" customHeight="1" x14ac:dyDescent="0.25">
      <c r="A894" s="216"/>
      <c r="B894" s="157"/>
      <c r="C894" s="157"/>
      <c r="D894" s="392"/>
      <c r="E894" s="157"/>
      <c r="F894" s="157"/>
      <c r="G894" s="157"/>
      <c r="H894" s="157"/>
      <c r="I894" s="157"/>
      <c r="J894" s="157"/>
      <c r="K894" s="157"/>
      <c r="L894" s="157"/>
      <c r="M894" s="157"/>
      <c r="N894" s="157"/>
      <c r="O894" s="157"/>
      <c r="P894" s="157"/>
      <c r="Q894" s="157"/>
      <c r="R894" s="157"/>
      <c r="S894" s="157"/>
      <c r="T894" s="157"/>
      <c r="U894" s="157"/>
      <c r="V894" s="157"/>
      <c r="W894" s="157"/>
      <c r="X894" s="157"/>
      <c r="Y894" s="157"/>
      <c r="Z894" s="157"/>
    </row>
    <row r="895" spans="1:26" ht="15.75" customHeight="1" x14ac:dyDescent="0.25">
      <c r="A895" s="216"/>
      <c r="B895" s="157"/>
      <c r="C895" s="157"/>
      <c r="D895" s="392"/>
      <c r="E895" s="157"/>
      <c r="F895" s="157"/>
      <c r="G895" s="157"/>
      <c r="H895" s="157"/>
      <c r="I895" s="157"/>
      <c r="J895" s="157"/>
      <c r="K895" s="157"/>
      <c r="L895" s="157"/>
      <c r="M895" s="157"/>
      <c r="N895" s="157"/>
      <c r="O895" s="157"/>
      <c r="P895" s="157"/>
      <c r="Q895" s="157"/>
      <c r="R895" s="157"/>
      <c r="S895" s="157"/>
      <c r="T895" s="157"/>
      <c r="U895" s="157"/>
      <c r="V895" s="157"/>
      <c r="W895" s="157"/>
      <c r="X895" s="157"/>
      <c r="Y895" s="157"/>
      <c r="Z895" s="157"/>
    </row>
    <row r="896" spans="1:26" ht="15.75" customHeight="1" x14ac:dyDescent="0.25">
      <c r="A896" s="216"/>
      <c r="B896" s="157"/>
      <c r="C896" s="157"/>
      <c r="D896" s="392"/>
      <c r="E896" s="157"/>
      <c r="F896" s="157"/>
      <c r="G896" s="157"/>
      <c r="H896" s="157"/>
      <c r="I896" s="157"/>
      <c r="J896" s="157"/>
      <c r="K896" s="157"/>
      <c r="L896" s="157"/>
      <c r="M896" s="157"/>
      <c r="N896" s="157"/>
      <c r="O896" s="157"/>
      <c r="P896" s="157"/>
      <c r="Q896" s="157"/>
      <c r="R896" s="157"/>
      <c r="S896" s="157"/>
      <c r="T896" s="157"/>
      <c r="U896" s="157"/>
      <c r="V896" s="157"/>
      <c r="W896" s="157"/>
      <c r="X896" s="157"/>
      <c r="Y896" s="157"/>
      <c r="Z896" s="157"/>
    </row>
    <row r="897" spans="1:26" ht="15.75" customHeight="1" x14ac:dyDescent="0.25">
      <c r="A897" s="216"/>
      <c r="B897" s="157"/>
      <c r="C897" s="157"/>
      <c r="D897" s="392"/>
      <c r="E897" s="157"/>
      <c r="F897" s="157"/>
      <c r="G897" s="157"/>
      <c r="H897" s="157"/>
      <c r="I897" s="157"/>
      <c r="J897" s="157"/>
      <c r="K897" s="157"/>
      <c r="L897" s="157"/>
      <c r="M897" s="157"/>
      <c r="N897" s="157"/>
      <c r="O897" s="157"/>
      <c r="P897" s="157"/>
      <c r="Q897" s="157"/>
      <c r="R897" s="157"/>
      <c r="S897" s="157"/>
      <c r="T897" s="157"/>
      <c r="U897" s="157"/>
      <c r="V897" s="157"/>
      <c r="W897" s="157"/>
      <c r="X897" s="157"/>
      <c r="Y897" s="157"/>
      <c r="Z897" s="157"/>
    </row>
    <row r="898" spans="1:26" ht="15.75" customHeight="1" x14ac:dyDescent="0.25">
      <c r="A898" s="216"/>
      <c r="B898" s="157"/>
      <c r="C898" s="157"/>
      <c r="D898" s="392"/>
      <c r="E898" s="157"/>
      <c r="F898" s="157"/>
      <c r="G898" s="157"/>
      <c r="H898" s="157"/>
      <c r="I898" s="157"/>
      <c r="J898" s="157"/>
      <c r="K898" s="157"/>
      <c r="L898" s="157"/>
      <c r="M898" s="157"/>
      <c r="N898" s="157"/>
      <c r="O898" s="157"/>
      <c r="P898" s="157"/>
      <c r="Q898" s="157"/>
      <c r="R898" s="157"/>
      <c r="S898" s="157"/>
      <c r="T898" s="157"/>
      <c r="U898" s="157"/>
      <c r="V898" s="157"/>
      <c r="W898" s="157"/>
      <c r="X898" s="157"/>
      <c r="Y898" s="157"/>
      <c r="Z898" s="157"/>
    </row>
    <row r="899" spans="1:26" ht="15.75" customHeight="1" x14ac:dyDescent="0.25">
      <c r="A899" s="216"/>
      <c r="B899" s="157"/>
      <c r="C899" s="157"/>
      <c r="D899" s="392"/>
      <c r="E899" s="157"/>
      <c r="F899" s="157"/>
      <c r="G899" s="157"/>
      <c r="H899" s="157"/>
      <c r="I899" s="157"/>
      <c r="J899" s="157"/>
      <c r="K899" s="157"/>
      <c r="L899" s="157"/>
      <c r="M899" s="157"/>
      <c r="N899" s="157"/>
      <c r="O899" s="157"/>
      <c r="P899" s="157"/>
      <c r="Q899" s="157"/>
      <c r="R899" s="157"/>
      <c r="S899" s="157"/>
      <c r="T899" s="157"/>
      <c r="U899" s="157"/>
      <c r="V899" s="157"/>
      <c r="W899" s="157"/>
      <c r="X899" s="157"/>
      <c r="Y899" s="157"/>
      <c r="Z899" s="157"/>
    </row>
    <row r="900" spans="1:26" ht="15.75" customHeight="1" x14ac:dyDescent="0.25">
      <c r="A900" s="216"/>
      <c r="B900" s="157"/>
      <c r="C900" s="157"/>
      <c r="D900" s="392"/>
      <c r="E900" s="157"/>
      <c r="F900" s="157"/>
      <c r="G900" s="157"/>
      <c r="H900" s="157"/>
      <c r="I900" s="157"/>
      <c r="J900" s="157"/>
      <c r="K900" s="157"/>
      <c r="L900" s="157"/>
      <c r="M900" s="157"/>
      <c r="N900" s="157"/>
      <c r="O900" s="157"/>
      <c r="P900" s="157"/>
      <c r="Q900" s="157"/>
      <c r="R900" s="157"/>
      <c r="S900" s="157"/>
      <c r="T900" s="157"/>
      <c r="U900" s="157"/>
      <c r="V900" s="157"/>
      <c r="W900" s="157"/>
      <c r="X900" s="157"/>
      <c r="Y900" s="157"/>
      <c r="Z900" s="157"/>
    </row>
    <row r="901" spans="1:26" ht="15.75" customHeight="1" x14ac:dyDescent="0.25">
      <c r="A901" s="216"/>
      <c r="B901" s="157"/>
      <c r="C901" s="157"/>
      <c r="D901" s="392"/>
      <c r="E901" s="157"/>
      <c r="F901" s="157"/>
      <c r="G901" s="157"/>
      <c r="H901" s="157"/>
      <c r="I901" s="157"/>
      <c r="J901" s="157"/>
      <c r="K901" s="157"/>
      <c r="L901" s="157"/>
      <c r="M901" s="157"/>
      <c r="N901" s="157"/>
      <c r="O901" s="157"/>
      <c r="P901" s="157"/>
      <c r="Q901" s="157"/>
      <c r="R901" s="157"/>
      <c r="S901" s="157"/>
      <c r="T901" s="157"/>
      <c r="U901" s="157"/>
      <c r="V901" s="157"/>
      <c r="W901" s="157"/>
      <c r="X901" s="157"/>
      <c r="Y901" s="157"/>
      <c r="Z901" s="157"/>
    </row>
    <row r="902" spans="1:26" ht="15.75" customHeight="1" x14ac:dyDescent="0.25">
      <c r="A902" s="216"/>
      <c r="B902" s="157"/>
      <c r="C902" s="157"/>
      <c r="D902" s="392"/>
      <c r="E902" s="157"/>
      <c r="F902" s="157"/>
      <c r="G902" s="157"/>
      <c r="H902" s="157"/>
      <c r="I902" s="157"/>
      <c r="J902" s="157"/>
      <c r="K902" s="157"/>
      <c r="L902" s="157"/>
      <c r="M902" s="157"/>
      <c r="N902" s="157"/>
      <c r="O902" s="157"/>
      <c r="P902" s="157"/>
      <c r="Q902" s="157"/>
      <c r="R902" s="157"/>
      <c r="S902" s="157"/>
      <c r="T902" s="157"/>
      <c r="U902" s="157"/>
      <c r="V902" s="157"/>
      <c r="W902" s="157"/>
      <c r="X902" s="157"/>
      <c r="Y902" s="157"/>
      <c r="Z902" s="157"/>
    </row>
    <row r="903" spans="1:26" ht="15.75" customHeight="1" x14ac:dyDescent="0.25">
      <c r="A903" s="216"/>
      <c r="B903" s="157"/>
      <c r="C903" s="157"/>
      <c r="D903" s="392"/>
      <c r="E903" s="157"/>
      <c r="F903" s="157"/>
      <c r="G903" s="157"/>
      <c r="H903" s="157"/>
      <c r="I903" s="157"/>
      <c r="J903" s="157"/>
      <c r="K903" s="157"/>
      <c r="L903" s="157"/>
      <c r="M903" s="157"/>
      <c r="N903" s="157"/>
      <c r="O903" s="157"/>
      <c r="P903" s="157"/>
      <c r="Q903" s="157"/>
      <c r="R903" s="157"/>
      <c r="S903" s="157"/>
      <c r="T903" s="157"/>
      <c r="U903" s="157"/>
      <c r="V903" s="157"/>
      <c r="W903" s="157"/>
      <c r="X903" s="157"/>
      <c r="Y903" s="157"/>
      <c r="Z903" s="157"/>
    </row>
    <row r="904" spans="1:26" ht="15.75" customHeight="1" x14ac:dyDescent="0.25">
      <c r="A904" s="216"/>
      <c r="B904" s="157"/>
      <c r="C904" s="157"/>
      <c r="D904" s="392"/>
      <c r="E904" s="157"/>
      <c r="F904" s="157"/>
      <c r="G904" s="157"/>
      <c r="H904" s="157"/>
      <c r="I904" s="157"/>
      <c r="J904" s="157"/>
      <c r="K904" s="157"/>
      <c r="L904" s="157"/>
      <c r="M904" s="157"/>
      <c r="N904" s="157"/>
      <c r="O904" s="157"/>
      <c r="P904" s="157"/>
      <c r="Q904" s="157"/>
      <c r="R904" s="157"/>
      <c r="S904" s="157"/>
      <c r="T904" s="157"/>
      <c r="U904" s="157"/>
      <c r="V904" s="157"/>
      <c r="W904" s="157"/>
      <c r="X904" s="157"/>
      <c r="Y904" s="157"/>
      <c r="Z904" s="157"/>
    </row>
    <row r="905" spans="1:26" ht="15.75" customHeight="1" x14ac:dyDescent="0.25">
      <c r="A905" s="216"/>
      <c r="B905" s="157"/>
      <c r="C905" s="157"/>
      <c r="D905" s="392"/>
      <c r="E905" s="157"/>
      <c r="F905" s="157"/>
      <c r="G905" s="157"/>
      <c r="H905" s="157"/>
      <c r="I905" s="157"/>
      <c r="J905" s="157"/>
      <c r="K905" s="157"/>
      <c r="L905" s="157"/>
      <c r="M905" s="157"/>
      <c r="N905" s="157"/>
      <c r="O905" s="157"/>
      <c r="P905" s="157"/>
      <c r="Q905" s="157"/>
      <c r="R905" s="157"/>
      <c r="S905" s="157"/>
      <c r="T905" s="157"/>
      <c r="U905" s="157"/>
      <c r="V905" s="157"/>
      <c r="W905" s="157"/>
      <c r="X905" s="157"/>
      <c r="Y905" s="157"/>
      <c r="Z905" s="157"/>
    </row>
    <row r="906" spans="1:26" ht="15.75" customHeight="1" x14ac:dyDescent="0.25">
      <c r="A906" s="216"/>
      <c r="B906" s="157"/>
      <c r="C906" s="157"/>
      <c r="D906" s="392"/>
      <c r="E906" s="157"/>
      <c r="F906" s="157"/>
      <c r="G906" s="157"/>
      <c r="H906" s="157"/>
      <c r="I906" s="157"/>
      <c r="J906" s="157"/>
      <c r="K906" s="157"/>
      <c r="L906" s="157"/>
      <c r="M906" s="157"/>
      <c r="N906" s="157"/>
      <c r="O906" s="157"/>
      <c r="P906" s="157"/>
      <c r="Q906" s="157"/>
      <c r="R906" s="157"/>
      <c r="S906" s="157"/>
      <c r="T906" s="157"/>
      <c r="U906" s="157"/>
      <c r="V906" s="157"/>
      <c r="W906" s="157"/>
      <c r="X906" s="157"/>
      <c r="Y906" s="157"/>
      <c r="Z906" s="157"/>
    </row>
    <row r="907" spans="1:26" ht="15.75" customHeight="1" x14ac:dyDescent="0.25">
      <c r="A907" s="216"/>
      <c r="B907" s="157"/>
      <c r="C907" s="157"/>
      <c r="D907" s="392"/>
      <c r="E907" s="157"/>
      <c r="F907" s="157"/>
      <c r="G907" s="157"/>
      <c r="H907" s="157"/>
      <c r="I907" s="157"/>
      <c r="J907" s="157"/>
      <c r="K907" s="157"/>
      <c r="L907" s="157"/>
      <c r="M907" s="157"/>
      <c r="N907" s="157"/>
      <c r="O907" s="157"/>
      <c r="P907" s="157"/>
      <c r="Q907" s="157"/>
      <c r="R907" s="157"/>
      <c r="S907" s="157"/>
      <c r="T907" s="157"/>
      <c r="U907" s="157"/>
      <c r="V907" s="157"/>
      <c r="W907" s="157"/>
      <c r="X907" s="157"/>
      <c r="Y907" s="157"/>
      <c r="Z907" s="157"/>
    </row>
    <row r="908" spans="1:26" ht="15.75" customHeight="1" x14ac:dyDescent="0.25">
      <c r="A908" s="216"/>
      <c r="B908" s="157"/>
      <c r="C908" s="157"/>
      <c r="D908" s="392"/>
      <c r="E908" s="157"/>
      <c r="F908" s="157"/>
      <c r="G908" s="157"/>
      <c r="H908" s="157"/>
      <c r="I908" s="157"/>
      <c r="J908" s="157"/>
      <c r="K908" s="157"/>
      <c r="L908" s="157"/>
      <c r="M908" s="157"/>
      <c r="N908" s="157"/>
      <c r="O908" s="157"/>
      <c r="P908" s="157"/>
      <c r="Q908" s="157"/>
      <c r="R908" s="157"/>
      <c r="S908" s="157"/>
      <c r="T908" s="157"/>
      <c r="U908" s="157"/>
      <c r="V908" s="157"/>
      <c r="W908" s="157"/>
      <c r="X908" s="157"/>
      <c r="Y908" s="157"/>
      <c r="Z908" s="157"/>
    </row>
    <row r="909" spans="1:26" ht="15.75" customHeight="1" x14ac:dyDescent="0.25">
      <c r="A909" s="216"/>
      <c r="B909" s="157"/>
      <c r="C909" s="157"/>
      <c r="D909" s="392"/>
      <c r="E909" s="157"/>
      <c r="F909" s="157"/>
      <c r="G909" s="157"/>
      <c r="H909" s="157"/>
      <c r="I909" s="157"/>
      <c r="J909" s="157"/>
      <c r="K909" s="157"/>
      <c r="L909" s="157"/>
      <c r="M909" s="157"/>
      <c r="N909" s="157"/>
      <c r="O909" s="157"/>
      <c r="P909" s="157"/>
      <c r="Q909" s="157"/>
      <c r="R909" s="157"/>
      <c r="S909" s="157"/>
      <c r="T909" s="157"/>
      <c r="U909" s="157"/>
      <c r="V909" s="157"/>
      <c r="W909" s="157"/>
      <c r="X909" s="157"/>
      <c r="Y909" s="157"/>
      <c r="Z909" s="157"/>
    </row>
    <row r="910" spans="1:26" ht="15.75" customHeight="1" x14ac:dyDescent="0.25">
      <c r="A910" s="216"/>
      <c r="B910" s="157"/>
      <c r="C910" s="157"/>
      <c r="D910" s="392"/>
      <c r="E910" s="157"/>
      <c r="F910" s="157"/>
      <c r="G910" s="157"/>
      <c r="H910" s="157"/>
      <c r="I910" s="157"/>
      <c r="J910" s="157"/>
      <c r="K910" s="157"/>
      <c r="L910" s="157"/>
      <c r="M910" s="157"/>
      <c r="N910" s="157"/>
      <c r="O910" s="157"/>
      <c r="P910" s="157"/>
      <c r="Q910" s="157"/>
      <c r="R910" s="157"/>
      <c r="S910" s="157"/>
      <c r="T910" s="157"/>
      <c r="U910" s="157"/>
      <c r="V910" s="157"/>
      <c r="W910" s="157"/>
      <c r="X910" s="157"/>
      <c r="Y910" s="157"/>
      <c r="Z910" s="157"/>
    </row>
    <row r="911" spans="1:26" ht="15.75" customHeight="1" x14ac:dyDescent="0.25">
      <c r="A911" s="216"/>
      <c r="B911" s="157"/>
      <c r="C911" s="157"/>
      <c r="D911" s="392"/>
      <c r="E911" s="157"/>
      <c r="F911" s="157"/>
      <c r="G911" s="157"/>
      <c r="H911" s="157"/>
      <c r="I911" s="157"/>
      <c r="J911" s="157"/>
      <c r="K911" s="157"/>
      <c r="L911" s="157"/>
      <c r="M911" s="157"/>
      <c r="N911" s="157"/>
      <c r="O911" s="157"/>
      <c r="P911" s="157"/>
      <c r="Q911" s="157"/>
      <c r="R911" s="157"/>
      <c r="S911" s="157"/>
      <c r="T911" s="157"/>
      <c r="U911" s="157"/>
      <c r="V911" s="157"/>
      <c r="W911" s="157"/>
      <c r="X911" s="157"/>
      <c r="Y911" s="157"/>
      <c r="Z911" s="157"/>
    </row>
    <row r="912" spans="1:26" ht="15.75" customHeight="1" x14ac:dyDescent="0.25">
      <c r="A912" s="216"/>
      <c r="B912" s="157"/>
      <c r="C912" s="157"/>
      <c r="D912" s="392"/>
      <c r="E912" s="157"/>
      <c r="F912" s="157"/>
      <c r="G912" s="157"/>
      <c r="H912" s="157"/>
      <c r="I912" s="157"/>
      <c r="J912" s="157"/>
      <c r="K912" s="157"/>
      <c r="L912" s="157"/>
      <c r="M912" s="157"/>
      <c r="N912" s="157"/>
      <c r="O912" s="157"/>
      <c r="P912" s="157"/>
      <c r="Q912" s="157"/>
      <c r="R912" s="157"/>
      <c r="S912" s="157"/>
      <c r="T912" s="157"/>
      <c r="U912" s="157"/>
      <c r="V912" s="157"/>
      <c r="W912" s="157"/>
      <c r="X912" s="157"/>
      <c r="Y912" s="157"/>
      <c r="Z912" s="157"/>
    </row>
    <row r="913" spans="1:26" ht="15.75" customHeight="1" x14ac:dyDescent="0.25">
      <c r="A913" s="216"/>
      <c r="B913" s="157"/>
      <c r="C913" s="157"/>
      <c r="D913" s="392"/>
      <c r="E913" s="157"/>
      <c r="F913" s="157"/>
      <c r="G913" s="157"/>
      <c r="H913" s="157"/>
      <c r="I913" s="157"/>
      <c r="J913" s="157"/>
      <c r="K913" s="157"/>
      <c r="L913" s="157"/>
      <c r="M913" s="157"/>
      <c r="N913" s="157"/>
      <c r="O913" s="157"/>
      <c r="P913" s="157"/>
      <c r="Q913" s="157"/>
      <c r="R913" s="157"/>
      <c r="S913" s="157"/>
      <c r="T913" s="157"/>
      <c r="U913" s="157"/>
      <c r="V913" s="157"/>
      <c r="W913" s="157"/>
      <c r="X913" s="157"/>
      <c r="Y913" s="157"/>
      <c r="Z913" s="157"/>
    </row>
    <row r="914" spans="1:26" ht="15.75" customHeight="1" x14ac:dyDescent="0.25">
      <c r="A914" s="216"/>
      <c r="B914" s="157"/>
      <c r="C914" s="157"/>
      <c r="D914" s="392"/>
      <c r="E914" s="157"/>
      <c r="F914" s="157"/>
      <c r="G914" s="157"/>
      <c r="H914" s="157"/>
      <c r="I914" s="157"/>
      <c r="J914" s="157"/>
      <c r="K914" s="157"/>
      <c r="L914" s="157"/>
      <c r="M914" s="157"/>
      <c r="N914" s="157"/>
      <c r="O914" s="157"/>
      <c r="P914" s="157"/>
      <c r="Q914" s="157"/>
      <c r="R914" s="157"/>
      <c r="S914" s="157"/>
      <c r="T914" s="157"/>
      <c r="U914" s="157"/>
      <c r="V914" s="157"/>
      <c r="W914" s="157"/>
      <c r="X914" s="157"/>
      <c r="Y914" s="157"/>
      <c r="Z914" s="157"/>
    </row>
    <row r="915" spans="1:26" ht="15.75" customHeight="1" x14ac:dyDescent="0.25">
      <c r="A915" s="216"/>
      <c r="B915" s="157"/>
      <c r="C915" s="157"/>
      <c r="D915" s="392"/>
      <c r="E915" s="157"/>
      <c r="F915" s="157"/>
      <c r="G915" s="157"/>
      <c r="H915" s="157"/>
      <c r="I915" s="157"/>
      <c r="J915" s="157"/>
      <c r="K915" s="157"/>
      <c r="L915" s="157"/>
      <c r="M915" s="157"/>
      <c r="N915" s="157"/>
      <c r="O915" s="157"/>
      <c r="P915" s="157"/>
      <c r="Q915" s="157"/>
      <c r="R915" s="157"/>
      <c r="S915" s="157"/>
      <c r="T915" s="157"/>
      <c r="U915" s="157"/>
      <c r="V915" s="157"/>
      <c r="W915" s="157"/>
      <c r="X915" s="157"/>
      <c r="Y915" s="157"/>
      <c r="Z915" s="157"/>
    </row>
    <row r="916" spans="1:26" ht="15.75" customHeight="1" x14ac:dyDescent="0.25">
      <c r="A916" s="216"/>
      <c r="B916" s="157"/>
      <c r="C916" s="157"/>
      <c r="D916" s="392"/>
      <c r="E916" s="157"/>
      <c r="F916" s="157"/>
      <c r="G916" s="157"/>
      <c r="H916" s="157"/>
      <c r="I916" s="157"/>
      <c r="J916" s="157"/>
      <c r="K916" s="157"/>
      <c r="L916" s="157"/>
      <c r="M916" s="157"/>
      <c r="N916" s="157"/>
      <c r="O916" s="157"/>
      <c r="P916" s="157"/>
      <c r="Q916" s="157"/>
      <c r="R916" s="157"/>
      <c r="S916" s="157"/>
      <c r="T916" s="157"/>
      <c r="U916" s="157"/>
      <c r="V916" s="157"/>
      <c r="W916" s="157"/>
      <c r="X916" s="157"/>
      <c r="Y916" s="157"/>
      <c r="Z916" s="157"/>
    </row>
    <row r="917" spans="1:26" ht="15.75" customHeight="1" x14ac:dyDescent="0.25">
      <c r="A917" s="216"/>
      <c r="B917" s="157"/>
      <c r="C917" s="157"/>
      <c r="D917" s="392"/>
      <c r="E917" s="157"/>
      <c r="F917" s="157"/>
      <c r="G917" s="157"/>
      <c r="H917" s="157"/>
      <c r="I917" s="157"/>
      <c r="J917" s="157"/>
      <c r="K917" s="157"/>
      <c r="L917" s="157"/>
      <c r="M917" s="157"/>
      <c r="N917" s="157"/>
      <c r="O917" s="157"/>
      <c r="P917" s="157"/>
      <c r="Q917" s="157"/>
      <c r="R917" s="157"/>
      <c r="S917" s="157"/>
      <c r="T917" s="157"/>
      <c r="U917" s="157"/>
      <c r="V917" s="157"/>
      <c r="W917" s="157"/>
      <c r="X917" s="157"/>
      <c r="Y917" s="157"/>
      <c r="Z917" s="157"/>
    </row>
    <row r="918" spans="1:26" ht="15.75" customHeight="1" x14ac:dyDescent="0.25">
      <c r="A918" s="216"/>
      <c r="B918" s="157"/>
      <c r="C918" s="157"/>
      <c r="D918" s="392"/>
      <c r="E918" s="157"/>
      <c r="F918" s="157"/>
      <c r="G918" s="157"/>
      <c r="H918" s="157"/>
      <c r="I918" s="157"/>
      <c r="J918" s="157"/>
      <c r="K918" s="157"/>
      <c r="L918" s="157"/>
      <c r="M918" s="157"/>
      <c r="N918" s="157"/>
      <c r="O918" s="157"/>
      <c r="P918" s="157"/>
      <c r="Q918" s="157"/>
      <c r="R918" s="157"/>
      <c r="S918" s="157"/>
      <c r="T918" s="157"/>
      <c r="U918" s="157"/>
      <c r="V918" s="157"/>
      <c r="W918" s="157"/>
      <c r="X918" s="157"/>
      <c r="Y918" s="157"/>
      <c r="Z918" s="157"/>
    </row>
    <row r="919" spans="1:26" ht="15.75" customHeight="1" x14ac:dyDescent="0.25">
      <c r="A919" s="216"/>
      <c r="B919" s="157"/>
      <c r="C919" s="157"/>
      <c r="D919" s="392"/>
      <c r="E919" s="157"/>
      <c r="F919" s="157"/>
      <c r="G919" s="157"/>
      <c r="H919" s="157"/>
      <c r="I919" s="157"/>
      <c r="J919" s="157"/>
      <c r="K919" s="157"/>
      <c r="L919" s="157"/>
      <c r="M919" s="157"/>
      <c r="N919" s="157"/>
      <c r="O919" s="157"/>
      <c r="P919" s="157"/>
      <c r="Q919" s="157"/>
      <c r="R919" s="157"/>
      <c r="S919" s="157"/>
      <c r="T919" s="157"/>
      <c r="U919" s="157"/>
      <c r="V919" s="157"/>
      <c r="W919" s="157"/>
      <c r="X919" s="157"/>
      <c r="Y919" s="157"/>
      <c r="Z919" s="157"/>
    </row>
    <row r="920" spans="1:26" ht="15.75" customHeight="1" x14ac:dyDescent="0.25">
      <c r="A920" s="216"/>
      <c r="B920" s="157"/>
      <c r="C920" s="157"/>
      <c r="D920" s="392"/>
      <c r="E920" s="157"/>
      <c r="F920" s="157"/>
      <c r="G920" s="157"/>
      <c r="H920" s="157"/>
      <c r="I920" s="157"/>
      <c r="J920" s="157"/>
      <c r="K920" s="157"/>
      <c r="L920" s="157"/>
      <c r="M920" s="157"/>
      <c r="N920" s="157"/>
      <c r="O920" s="157"/>
      <c r="P920" s="157"/>
      <c r="Q920" s="157"/>
      <c r="R920" s="157"/>
      <c r="S920" s="157"/>
      <c r="T920" s="157"/>
      <c r="U920" s="157"/>
      <c r="V920" s="157"/>
      <c r="W920" s="157"/>
      <c r="X920" s="157"/>
      <c r="Y920" s="157"/>
      <c r="Z920" s="157"/>
    </row>
    <row r="921" spans="1:26" ht="15.75" customHeight="1" x14ac:dyDescent="0.25">
      <c r="A921" s="216"/>
      <c r="B921" s="157"/>
      <c r="C921" s="157"/>
      <c r="D921" s="392"/>
      <c r="E921" s="157"/>
      <c r="F921" s="157"/>
      <c r="G921" s="157"/>
      <c r="H921" s="157"/>
      <c r="I921" s="157"/>
      <c r="J921" s="157"/>
      <c r="K921" s="157"/>
      <c r="L921" s="157"/>
      <c r="M921" s="157"/>
      <c r="N921" s="157"/>
      <c r="O921" s="157"/>
      <c r="P921" s="157"/>
      <c r="Q921" s="157"/>
      <c r="R921" s="157"/>
      <c r="S921" s="157"/>
      <c r="T921" s="157"/>
      <c r="U921" s="157"/>
      <c r="V921" s="157"/>
      <c r="W921" s="157"/>
      <c r="X921" s="157"/>
      <c r="Y921" s="157"/>
      <c r="Z921" s="157"/>
    </row>
    <row r="922" spans="1:26" ht="15.75" customHeight="1" x14ac:dyDescent="0.25">
      <c r="A922" s="216"/>
      <c r="B922" s="157"/>
      <c r="C922" s="157"/>
      <c r="D922" s="392"/>
      <c r="E922" s="157"/>
      <c r="F922" s="157"/>
      <c r="G922" s="157"/>
      <c r="H922" s="157"/>
      <c r="I922" s="157"/>
      <c r="J922" s="157"/>
      <c r="K922" s="157"/>
      <c r="L922" s="157"/>
      <c r="M922" s="157"/>
      <c r="N922" s="157"/>
      <c r="O922" s="157"/>
      <c r="P922" s="157"/>
      <c r="Q922" s="157"/>
      <c r="R922" s="157"/>
      <c r="S922" s="157"/>
      <c r="T922" s="157"/>
      <c r="U922" s="157"/>
      <c r="V922" s="157"/>
      <c r="W922" s="157"/>
      <c r="X922" s="157"/>
      <c r="Y922" s="157"/>
      <c r="Z922" s="157"/>
    </row>
    <row r="923" spans="1:26" ht="15.75" customHeight="1" x14ac:dyDescent="0.25">
      <c r="A923" s="216"/>
      <c r="B923" s="157"/>
      <c r="C923" s="157"/>
      <c r="D923" s="392"/>
      <c r="E923" s="157"/>
      <c r="F923" s="157"/>
      <c r="G923" s="157"/>
      <c r="H923" s="157"/>
      <c r="I923" s="157"/>
      <c r="J923" s="157"/>
      <c r="K923" s="157"/>
      <c r="L923" s="157"/>
      <c r="M923" s="157"/>
      <c r="N923" s="157"/>
      <c r="O923" s="157"/>
      <c r="P923" s="157"/>
      <c r="Q923" s="157"/>
      <c r="R923" s="157"/>
      <c r="S923" s="157"/>
      <c r="T923" s="157"/>
      <c r="U923" s="157"/>
      <c r="V923" s="157"/>
      <c r="W923" s="157"/>
      <c r="X923" s="157"/>
      <c r="Y923" s="157"/>
      <c r="Z923" s="157"/>
    </row>
    <row r="924" spans="1:26" ht="15.75" customHeight="1" x14ac:dyDescent="0.25">
      <c r="A924" s="216"/>
      <c r="B924" s="157"/>
      <c r="C924" s="157"/>
      <c r="D924" s="392"/>
      <c r="E924" s="157"/>
      <c r="F924" s="157"/>
      <c r="G924" s="157"/>
      <c r="H924" s="157"/>
      <c r="I924" s="157"/>
      <c r="J924" s="157"/>
      <c r="K924" s="157"/>
      <c r="L924" s="157"/>
      <c r="M924" s="157"/>
      <c r="N924" s="157"/>
      <c r="O924" s="157"/>
      <c r="P924" s="157"/>
      <c r="Q924" s="157"/>
      <c r="R924" s="157"/>
      <c r="S924" s="157"/>
      <c r="T924" s="157"/>
      <c r="U924" s="157"/>
      <c r="V924" s="157"/>
      <c r="W924" s="157"/>
      <c r="X924" s="157"/>
      <c r="Y924" s="157"/>
      <c r="Z924" s="157"/>
    </row>
    <row r="925" spans="1:26" ht="15.75" customHeight="1" x14ac:dyDescent="0.25">
      <c r="A925" s="216"/>
      <c r="B925" s="157"/>
      <c r="C925" s="157"/>
      <c r="D925" s="392"/>
      <c r="E925" s="157"/>
      <c r="F925" s="157"/>
      <c r="G925" s="157"/>
      <c r="H925" s="157"/>
      <c r="I925" s="157"/>
      <c r="J925" s="157"/>
      <c r="K925" s="157"/>
      <c r="L925" s="157"/>
      <c r="M925" s="157"/>
      <c r="N925" s="157"/>
      <c r="O925" s="157"/>
      <c r="P925" s="157"/>
      <c r="Q925" s="157"/>
      <c r="R925" s="157"/>
      <c r="S925" s="157"/>
      <c r="T925" s="157"/>
      <c r="U925" s="157"/>
      <c r="V925" s="157"/>
      <c r="W925" s="157"/>
      <c r="X925" s="157"/>
      <c r="Y925" s="157"/>
      <c r="Z925" s="157"/>
    </row>
    <row r="926" spans="1:26" ht="15.75" customHeight="1" x14ac:dyDescent="0.25">
      <c r="A926" s="216"/>
      <c r="B926" s="157"/>
      <c r="C926" s="157"/>
      <c r="D926" s="392"/>
      <c r="E926" s="157"/>
      <c r="F926" s="157"/>
      <c r="G926" s="157"/>
      <c r="H926" s="157"/>
      <c r="I926" s="157"/>
      <c r="J926" s="157"/>
      <c r="K926" s="157"/>
      <c r="L926" s="157"/>
      <c r="M926" s="157"/>
      <c r="N926" s="157"/>
      <c r="O926" s="157"/>
      <c r="P926" s="157"/>
      <c r="Q926" s="157"/>
      <c r="R926" s="157"/>
      <c r="S926" s="157"/>
      <c r="T926" s="157"/>
      <c r="U926" s="157"/>
      <c r="V926" s="157"/>
      <c r="W926" s="157"/>
      <c r="X926" s="157"/>
      <c r="Y926" s="157"/>
      <c r="Z926" s="157"/>
    </row>
    <row r="927" spans="1:26" ht="15.75" customHeight="1" x14ac:dyDescent="0.25">
      <c r="A927" s="216"/>
      <c r="B927" s="157"/>
      <c r="C927" s="157"/>
      <c r="D927" s="392"/>
      <c r="E927" s="157"/>
      <c r="F927" s="157"/>
      <c r="G927" s="157"/>
      <c r="H927" s="157"/>
      <c r="I927" s="157"/>
      <c r="J927" s="157"/>
      <c r="K927" s="157"/>
      <c r="L927" s="157"/>
      <c r="M927" s="157"/>
      <c r="N927" s="157"/>
      <c r="O927" s="157"/>
      <c r="P927" s="157"/>
      <c r="Q927" s="157"/>
      <c r="R927" s="157"/>
      <c r="S927" s="157"/>
      <c r="T927" s="157"/>
      <c r="U927" s="157"/>
      <c r="V927" s="157"/>
      <c r="W927" s="157"/>
      <c r="X927" s="157"/>
      <c r="Y927" s="157"/>
      <c r="Z927" s="157"/>
    </row>
    <row r="928" spans="1:26" ht="15.75" customHeight="1" x14ac:dyDescent="0.25">
      <c r="A928" s="216"/>
      <c r="B928" s="157"/>
      <c r="C928" s="157"/>
      <c r="D928" s="392"/>
      <c r="E928" s="157"/>
      <c r="F928" s="157"/>
      <c r="G928" s="157"/>
      <c r="H928" s="157"/>
      <c r="I928" s="157"/>
      <c r="J928" s="157"/>
      <c r="K928" s="157"/>
      <c r="L928" s="157"/>
      <c r="M928" s="157"/>
      <c r="N928" s="157"/>
      <c r="O928" s="157"/>
      <c r="P928" s="157"/>
      <c r="Q928" s="157"/>
      <c r="R928" s="157"/>
      <c r="S928" s="157"/>
      <c r="T928" s="157"/>
      <c r="U928" s="157"/>
      <c r="V928" s="157"/>
      <c r="W928" s="157"/>
      <c r="X928" s="157"/>
      <c r="Y928" s="157"/>
      <c r="Z928" s="157"/>
    </row>
    <row r="929" spans="1:26" ht="15.75" customHeight="1" x14ac:dyDescent="0.25">
      <c r="A929" s="216"/>
      <c r="B929" s="157"/>
      <c r="C929" s="157"/>
      <c r="D929" s="392"/>
      <c r="E929" s="157"/>
      <c r="F929" s="157"/>
      <c r="G929" s="157"/>
      <c r="H929" s="157"/>
      <c r="I929" s="157"/>
      <c r="J929" s="157"/>
      <c r="K929" s="157"/>
      <c r="L929" s="157"/>
      <c r="M929" s="157"/>
      <c r="N929" s="157"/>
      <c r="O929" s="157"/>
      <c r="P929" s="157"/>
      <c r="Q929" s="157"/>
      <c r="R929" s="157"/>
      <c r="S929" s="157"/>
      <c r="T929" s="157"/>
      <c r="U929" s="157"/>
      <c r="V929" s="157"/>
      <c r="W929" s="157"/>
      <c r="X929" s="157"/>
      <c r="Y929" s="157"/>
      <c r="Z929" s="157"/>
    </row>
    <row r="930" spans="1:26" ht="15.75" customHeight="1" x14ac:dyDescent="0.25">
      <c r="A930" s="216"/>
      <c r="B930" s="157"/>
      <c r="C930" s="157"/>
      <c r="D930" s="392"/>
      <c r="E930" s="157"/>
      <c r="F930" s="157"/>
      <c r="G930" s="157"/>
      <c r="H930" s="157"/>
      <c r="I930" s="157"/>
      <c r="J930" s="157"/>
      <c r="K930" s="157"/>
      <c r="L930" s="157"/>
      <c r="M930" s="157"/>
      <c r="N930" s="157"/>
      <c r="O930" s="157"/>
      <c r="P930" s="157"/>
      <c r="Q930" s="157"/>
      <c r="R930" s="157"/>
      <c r="S930" s="157"/>
      <c r="T930" s="157"/>
      <c r="U930" s="157"/>
      <c r="V930" s="157"/>
      <c r="W930" s="157"/>
      <c r="X930" s="157"/>
      <c r="Y930" s="157"/>
      <c r="Z930" s="157"/>
    </row>
    <row r="931" spans="1:26" ht="15.75" customHeight="1" x14ac:dyDescent="0.25">
      <c r="A931" s="216"/>
      <c r="B931" s="157"/>
      <c r="C931" s="157"/>
      <c r="D931" s="392"/>
      <c r="E931" s="157"/>
      <c r="F931" s="157"/>
      <c r="G931" s="157"/>
      <c r="H931" s="157"/>
      <c r="I931" s="157"/>
      <c r="J931" s="157"/>
      <c r="K931" s="157"/>
      <c r="L931" s="157"/>
      <c r="M931" s="157"/>
      <c r="N931" s="157"/>
      <c r="O931" s="157"/>
      <c r="P931" s="157"/>
      <c r="Q931" s="157"/>
      <c r="R931" s="157"/>
      <c r="S931" s="157"/>
      <c r="T931" s="157"/>
      <c r="U931" s="157"/>
      <c r="V931" s="157"/>
      <c r="W931" s="157"/>
      <c r="X931" s="157"/>
      <c r="Y931" s="157"/>
      <c r="Z931" s="157"/>
    </row>
    <row r="932" spans="1:26" ht="15.75" customHeight="1" x14ac:dyDescent="0.25">
      <c r="A932" s="216"/>
      <c r="B932" s="157"/>
      <c r="C932" s="157"/>
      <c r="D932" s="392"/>
      <c r="E932" s="157"/>
      <c r="F932" s="157"/>
      <c r="G932" s="157"/>
      <c r="H932" s="157"/>
      <c r="I932" s="157"/>
      <c r="J932" s="157"/>
      <c r="K932" s="157"/>
      <c r="L932" s="157"/>
      <c r="M932" s="157"/>
      <c r="N932" s="157"/>
      <c r="O932" s="157"/>
      <c r="P932" s="157"/>
      <c r="Q932" s="157"/>
      <c r="R932" s="157"/>
      <c r="S932" s="157"/>
      <c r="T932" s="157"/>
      <c r="U932" s="157"/>
      <c r="V932" s="157"/>
      <c r="W932" s="157"/>
      <c r="X932" s="157"/>
      <c r="Y932" s="157"/>
      <c r="Z932" s="157"/>
    </row>
    <row r="933" spans="1:26" ht="15.75" customHeight="1" x14ac:dyDescent="0.25">
      <c r="A933" s="216"/>
      <c r="B933" s="157"/>
      <c r="C933" s="157"/>
      <c r="D933" s="392"/>
      <c r="E933" s="157"/>
      <c r="F933" s="157"/>
      <c r="G933" s="157"/>
      <c r="H933" s="157"/>
      <c r="I933" s="157"/>
      <c r="J933" s="157"/>
      <c r="K933" s="157"/>
      <c r="L933" s="157"/>
      <c r="M933" s="157"/>
      <c r="N933" s="157"/>
      <c r="O933" s="157"/>
      <c r="P933" s="157"/>
      <c r="Q933" s="157"/>
      <c r="R933" s="157"/>
      <c r="S933" s="157"/>
      <c r="T933" s="157"/>
      <c r="U933" s="157"/>
      <c r="V933" s="157"/>
      <c r="W933" s="157"/>
      <c r="X933" s="157"/>
      <c r="Y933" s="157"/>
      <c r="Z933" s="157"/>
    </row>
    <row r="934" spans="1:26" ht="15.75" customHeight="1" x14ac:dyDescent="0.25">
      <c r="A934" s="216"/>
      <c r="B934" s="157"/>
      <c r="C934" s="157"/>
      <c r="D934" s="392"/>
      <c r="E934" s="157"/>
      <c r="F934" s="157"/>
      <c r="G934" s="157"/>
      <c r="H934" s="157"/>
      <c r="I934" s="157"/>
      <c r="J934" s="157"/>
      <c r="K934" s="157"/>
      <c r="L934" s="157"/>
      <c r="M934" s="157"/>
      <c r="N934" s="157"/>
      <c r="O934" s="157"/>
      <c r="P934" s="157"/>
      <c r="Q934" s="157"/>
      <c r="R934" s="157"/>
      <c r="S934" s="157"/>
      <c r="T934" s="157"/>
      <c r="U934" s="157"/>
      <c r="V934" s="157"/>
      <c r="W934" s="157"/>
      <c r="X934" s="157"/>
      <c r="Y934" s="157"/>
      <c r="Z934" s="157"/>
    </row>
    <row r="935" spans="1:26" ht="15.75" customHeight="1" x14ac:dyDescent="0.25">
      <c r="A935" s="216"/>
      <c r="B935" s="157"/>
      <c r="C935" s="157"/>
      <c r="D935" s="392"/>
      <c r="E935" s="157"/>
      <c r="F935" s="157"/>
      <c r="G935" s="157"/>
      <c r="H935" s="157"/>
      <c r="I935" s="157"/>
      <c r="J935" s="157"/>
      <c r="K935" s="157"/>
      <c r="L935" s="157"/>
      <c r="M935" s="157"/>
      <c r="N935" s="157"/>
      <c r="O935" s="157"/>
      <c r="P935" s="157"/>
      <c r="Q935" s="157"/>
      <c r="R935" s="157"/>
      <c r="S935" s="157"/>
      <c r="T935" s="157"/>
      <c r="U935" s="157"/>
      <c r="V935" s="157"/>
      <c r="W935" s="157"/>
      <c r="X935" s="157"/>
      <c r="Y935" s="157"/>
      <c r="Z935" s="157"/>
    </row>
    <row r="936" spans="1:26" ht="15.75" customHeight="1" x14ac:dyDescent="0.25">
      <c r="A936" s="216"/>
      <c r="B936" s="157"/>
      <c r="C936" s="157"/>
      <c r="D936" s="392"/>
      <c r="E936" s="157"/>
      <c r="F936" s="157"/>
      <c r="G936" s="157"/>
      <c r="H936" s="157"/>
      <c r="I936" s="157"/>
      <c r="J936" s="157"/>
      <c r="K936" s="157"/>
      <c r="L936" s="157"/>
      <c r="M936" s="157"/>
      <c r="N936" s="157"/>
      <c r="O936" s="157"/>
      <c r="P936" s="157"/>
      <c r="Q936" s="157"/>
      <c r="R936" s="157"/>
      <c r="S936" s="157"/>
      <c r="T936" s="157"/>
      <c r="U936" s="157"/>
      <c r="V936" s="157"/>
      <c r="W936" s="157"/>
      <c r="X936" s="157"/>
      <c r="Y936" s="157"/>
      <c r="Z936" s="157"/>
    </row>
    <row r="937" spans="1:26" ht="15.75" customHeight="1" x14ac:dyDescent="0.25">
      <c r="A937" s="216"/>
      <c r="B937" s="157"/>
      <c r="C937" s="157"/>
      <c r="D937" s="392"/>
      <c r="E937" s="157"/>
      <c r="F937" s="157"/>
      <c r="G937" s="157"/>
      <c r="H937" s="157"/>
      <c r="I937" s="157"/>
      <c r="J937" s="157"/>
      <c r="K937" s="157"/>
      <c r="L937" s="157"/>
      <c r="M937" s="157"/>
      <c r="N937" s="157"/>
      <c r="O937" s="157"/>
      <c r="P937" s="157"/>
      <c r="Q937" s="157"/>
      <c r="R937" s="157"/>
      <c r="S937" s="157"/>
      <c r="T937" s="157"/>
      <c r="U937" s="157"/>
      <c r="V937" s="157"/>
      <c r="W937" s="157"/>
      <c r="X937" s="157"/>
      <c r="Y937" s="157"/>
      <c r="Z937" s="157"/>
    </row>
    <row r="938" spans="1:26" ht="15.75" customHeight="1" x14ac:dyDescent="0.25">
      <c r="A938" s="216"/>
      <c r="B938" s="157"/>
      <c r="C938" s="157"/>
      <c r="D938" s="392"/>
      <c r="E938" s="157"/>
      <c r="F938" s="157"/>
      <c r="G938" s="157"/>
      <c r="H938" s="157"/>
      <c r="I938" s="157"/>
      <c r="J938" s="157"/>
      <c r="K938" s="157"/>
      <c r="L938" s="157"/>
      <c r="M938" s="157"/>
      <c r="N938" s="157"/>
      <c r="O938" s="157"/>
      <c r="P938" s="157"/>
      <c r="Q938" s="157"/>
      <c r="R938" s="157"/>
      <c r="S938" s="157"/>
      <c r="T938" s="157"/>
      <c r="U938" s="157"/>
      <c r="V938" s="157"/>
      <c r="W938" s="157"/>
      <c r="X938" s="157"/>
      <c r="Y938" s="157"/>
      <c r="Z938" s="157"/>
    </row>
    <row r="939" spans="1:26" ht="15.75" customHeight="1" x14ac:dyDescent="0.25">
      <c r="A939" s="216"/>
      <c r="B939" s="157"/>
      <c r="C939" s="157"/>
      <c r="D939" s="392"/>
      <c r="E939" s="157"/>
      <c r="F939" s="157"/>
      <c r="G939" s="157"/>
      <c r="H939" s="157"/>
      <c r="I939" s="157"/>
      <c r="J939" s="157"/>
      <c r="K939" s="157"/>
      <c r="L939" s="157"/>
      <c r="M939" s="157"/>
      <c r="N939" s="157"/>
      <c r="O939" s="157"/>
      <c r="P939" s="157"/>
      <c r="Q939" s="157"/>
      <c r="R939" s="157"/>
      <c r="S939" s="157"/>
      <c r="T939" s="157"/>
      <c r="U939" s="157"/>
      <c r="V939" s="157"/>
      <c r="W939" s="157"/>
      <c r="X939" s="157"/>
      <c r="Y939" s="157"/>
      <c r="Z939" s="157"/>
    </row>
    <row r="940" spans="1:26" ht="15.75" customHeight="1" x14ac:dyDescent="0.25">
      <c r="A940" s="216"/>
      <c r="B940" s="157"/>
      <c r="C940" s="157"/>
      <c r="D940" s="392"/>
      <c r="E940" s="157"/>
      <c r="F940" s="157"/>
      <c r="G940" s="157"/>
      <c r="H940" s="157"/>
      <c r="I940" s="157"/>
      <c r="J940" s="157"/>
      <c r="K940" s="157"/>
      <c r="L940" s="157"/>
      <c r="M940" s="157"/>
      <c r="N940" s="157"/>
      <c r="O940" s="157"/>
      <c r="P940" s="157"/>
      <c r="Q940" s="157"/>
      <c r="R940" s="157"/>
      <c r="S940" s="157"/>
      <c r="T940" s="157"/>
      <c r="U940" s="157"/>
      <c r="V940" s="157"/>
      <c r="W940" s="157"/>
      <c r="X940" s="157"/>
      <c r="Y940" s="157"/>
      <c r="Z940" s="157"/>
    </row>
    <row r="941" spans="1:26" ht="15.75" customHeight="1" x14ac:dyDescent="0.25">
      <c r="A941" s="216"/>
      <c r="B941" s="157"/>
      <c r="C941" s="157"/>
      <c r="D941" s="392"/>
      <c r="E941" s="157"/>
      <c r="F941" s="157"/>
      <c r="G941" s="157"/>
      <c r="H941" s="157"/>
      <c r="I941" s="157"/>
      <c r="J941" s="157"/>
      <c r="K941" s="157"/>
      <c r="L941" s="157"/>
      <c r="M941" s="157"/>
      <c r="N941" s="157"/>
      <c r="O941" s="157"/>
      <c r="P941" s="157"/>
      <c r="Q941" s="157"/>
      <c r="R941" s="157"/>
      <c r="S941" s="157"/>
      <c r="T941" s="157"/>
      <c r="U941" s="157"/>
      <c r="V941" s="157"/>
      <c r="W941" s="157"/>
      <c r="X941" s="157"/>
      <c r="Y941" s="157"/>
      <c r="Z941" s="157"/>
    </row>
    <row r="942" spans="1:26" ht="15.75" customHeight="1" x14ac:dyDescent="0.25">
      <c r="A942" s="216"/>
      <c r="B942" s="157"/>
      <c r="C942" s="157"/>
      <c r="D942" s="392"/>
      <c r="E942" s="157"/>
      <c r="F942" s="157"/>
      <c r="G942" s="157"/>
      <c r="H942" s="157"/>
      <c r="I942" s="157"/>
      <c r="J942" s="157"/>
      <c r="K942" s="157"/>
      <c r="L942" s="157"/>
      <c r="M942" s="157"/>
      <c r="N942" s="157"/>
      <c r="O942" s="157"/>
      <c r="P942" s="157"/>
      <c r="Q942" s="157"/>
      <c r="R942" s="157"/>
      <c r="S942" s="157"/>
      <c r="T942" s="157"/>
      <c r="U942" s="157"/>
      <c r="V942" s="157"/>
      <c r="W942" s="157"/>
      <c r="X942" s="157"/>
      <c r="Y942" s="157"/>
      <c r="Z942" s="157"/>
    </row>
    <row r="943" spans="1:26" ht="15.75" customHeight="1" x14ac:dyDescent="0.25">
      <c r="A943" s="216"/>
      <c r="B943" s="157"/>
      <c r="C943" s="157"/>
      <c r="D943" s="392"/>
      <c r="E943" s="157"/>
      <c r="F943" s="157"/>
      <c r="G943" s="157"/>
      <c r="H943" s="157"/>
      <c r="I943" s="157"/>
      <c r="J943" s="157"/>
      <c r="K943" s="157"/>
      <c r="L943" s="157"/>
      <c r="M943" s="157"/>
      <c r="N943" s="157"/>
      <c r="O943" s="157"/>
      <c r="P943" s="157"/>
      <c r="Q943" s="157"/>
      <c r="R943" s="157"/>
      <c r="S943" s="157"/>
      <c r="T943" s="157"/>
      <c r="U943" s="157"/>
      <c r="V943" s="157"/>
      <c r="W943" s="157"/>
      <c r="X943" s="157"/>
      <c r="Y943" s="157"/>
      <c r="Z943" s="157"/>
    </row>
    <row r="944" spans="1:26" ht="15.75" customHeight="1" x14ac:dyDescent="0.25">
      <c r="A944" s="216"/>
      <c r="B944" s="157"/>
      <c r="C944" s="157"/>
      <c r="D944" s="392"/>
      <c r="E944" s="157"/>
      <c r="F944" s="157"/>
      <c r="G944" s="157"/>
      <c r="H944" s="157"/>
      <c r="I944" s="157"/>
      <c r="J944" s="157"/>
      <c r="K944" s="157"/>
      <c r="L944" s="157"/>
      <c r="M944" s="157"/>
      <c r="N944" s="157"/>
      <c r="O944" s="157"/>
      <c r="P944" s="157"/>
      <c r="Q944" s="157"/>
      <c r="R944" s="157"/>
      <c r="S944" s="157"/>
      <c r="T944" s="157"/>
      <c r="U944" s="157"/>
      <c r="V944" s="157"/>
      <c r="W944" s="157"/>
      <c r="X944" s="157"/>
      <c r="Y944" s="157"/>
      <c r="Z944" s="157"/>
    </row>
    <row r="945" spans="1:26" ht="15.75" customHeight="1" x14ac:dyDescent="0.25">
      <c r="A945" s="216"/>
      <c r="B945" s="157"/>
      <c r="C945" s="157"/>
      <c r="D945" s="392"/>
      <c r="E945" s="157"/>
      <c r="F945" s="157"/>
      <c r="G945" s="157"/>
      <c r="H945" s="157"/>
      <c r="I945" s="157"/>
      <c r="J945" s="157"/>
      <c r="K945" s="157"/>
      <c r="L945" s="157"/>
      <c r="M945" s="157"/>
      <c r="N945" s="157"/>
      <c r="O945" s="157"/>
      <c r="P945" s="157"/>
      <c r="Q945" s="157"/>
      <c r="R945" s="157"/>
      <c r="S945" s="157"/>
      <c r="T945" s="157"/>
      <c r="U945" s="157"/>
      <c r="V945" s="157"/>
      <c r="W945" s="157"/>
      <c r="X945" s="157"/>
      <c r="Y945" s="157"/>
      <c r="Z945" s="157"/>
    </row>
    <row r="946" spans="1:26" ht="15.75" customHeight="1" x14ac:dyDescent="0.25">
      <c r="A946" s="216"/>
      <c r="B946" s="157"/>
      <c r="C946" s="157"/>
      <c r="D946" s="392"/>
      <c r="E946" s="157"/>
      <c r="F946" s="157"/>
      <c r="G946" s="157"/>
      <c r="H946" s="157"/>
      <c r="I946" s="157"/>
      <c r="J946" s="157"/>
      <c r="K946" s="157"/>
      <c r="L946" s="157"/>
      <c r="M946" s="157"/>
      <c r="N946" s="157"/>
      <c r="O946" s="157"/>
      <c r="P946" s="157"/>
      <c r="Q946" s="157"/>
      <c r="R946" s="157"/>
      <c r="S946" s="157"/>
      <c r="T946" s="157"/>
      <c r="U946" s="157"/>
      <c r="V946" s="157"/>
      <c r="W946" s="157"/>
      <c r="X946" s="157"/>
      <c r="Y946" s="157"/>
      <c r="Z946" s="157"/>
    </row>
    <row r="947" spans="1:26" ht="15.75" customHeight="1" x14ac:dyDescent="0.25">
      <c r="A947" s="216"/>
      <c r="B947" s="157"/>
      <c r="C947" s="157"/>
      <c r="D947" s="392"/>
      <c r="E947" s="157"/>
      <c r="F947" s="157"/>
      <c r="G947" s="157"/>
      <c r="H947" s="157"/>
      <c r="I947" s="157"/>
      <c r="J947" s="157"/>
      <c r="K947" s="157"/>
      <c r="L947" s="157"/>
      <c r="M947" s="157"/>
      <c r="N947" s="157"/>
      <c r="O947" s="157"/>
      <c r="P947" s="157"/>
      <c r="Q947" s="157"/>
      <c r="R947" s="157"/>
      <c r="S947" s="157"/>
      <c r="T947" s="157"/>
      <c r="U947" s="157"/>
      <c r="V947" s="157"/>
      <c r="W947" s="157"/>
      <c r="X947" s="157"/>
      <c r="Y947" s="157"/>
      <c r="Z947" s="157"/>
    </row>
    <row r="948" spans="1:26" ht="15.75" customHeight="1" x14ac:dyDescent="0.25">
      <c r="A948" s="216"/>
      <c r="B948" s="157"/>
      <c r="C948" s="157"/>
      <c r="D948" s="392"/>
      <c r="E948" s="157"/>
      <c r="F948" s="157"/>
      <c r="G948" s="157"/>
      <c r="H948" s="157"/>
      <c r="I948" s="157"/>
      <c r="J948" s="157"/>
      <c r="K948" s="157"/>
      <c r="L948" s="157"/>
      <c r="M948" s="157"/>
      <c r="N948" s="157"/>
      <c r="O948" s="157"/>
      <c r="P948" s="157"/>
      <c r="Q948" s="157"/>
      <c r="R948" s="157"/>
      <c r="S948" s="157"/>
      <c r="T948" s="157"/>
      <c r="U948" s="157"/>
      <c r="V948" s="157"/>
      <c r="W948" s="157"/>
      <c r="X948" s="157"/>
      <c r="Y948" s="157"/>
      <c r="Z948" s="157"/>
    </row>
    <row r="949" spans="1:26" ht="15.75" customHeight="1" x14ac:dyDescent="0.25">
      <c r="A949" s="216"/>
      <c r="B949" s="157"/>
      <c r="C949" s="157"/>
      <c r="D949" s="392"/>
      <c r="E949" s="157"/>
      <c r="F949" s="157"/>
      <c r="G949" s="157"/>
      <c r="H949" s="157"/>
      <c r="I949" s="157"/>
      <c r="J949" s="157"/>
      <c r="K949" s="157"/>
      <c r="L949" s="157"/>
      <c r="M949" s="157"/>
      <c r="N949" s="157"/>
      <c r="O949" s="157"/>
      <c r="P949" s="157"/>
      <c r="Q949" s="157"/>
      <c r="R949" s="157"/>
      <c r="S949" s="157"/>
      <c r="T949" s="157"/>
      <c r="U949" s="157"/>
      <c r="V949" s="157"/>
      <c r="W949" s="157"/>
      <c r="X949" s="157"/>
      <c r="Y949" s="157"/>
      <c r="Z949" s="157"/>
    </row>
    <row r="950" spans="1:26" ht="15.75" customHeight="1" x14ac:dyDescent="0.25">
      <c r="A950" s="216"/>
      <c r="B950" s="157"/>
      <c r="C950" s="157"/>
      <c r="D950" s="392"/>
      <c r="E950" s="157"/>
      <c r="F950" s="157"/>
      <c r="G950" s="157"/>
      <c r="H950" s="157"/>
      <c r="I950" s="157"/>
      <c r="J950" s="157"/>
      <c r="K950" s="157"/>
      <c r="L950" s="157"/>
      <c r="M950" s="157"/>
      <c r="N950" s="157"/>
      <c r="O950" s="157"/>
      <c r="P950" s="157"/>
      <c r="Q950" s="157"/>
      <c r="R950" s="157"/>
      <c r="S950" s="157"/>
      <c r="T950" s="157"/>
      <c r="U950" s="157"/>
      <c r="V950" s="157"/>
      <c r="W950" s="157"/>
      <c r="X950" s="157"/>
      <c r="Y950" s="157"/>
      <c r="Z950" s="157"/>
    </row>
    <row r="951" spans="1:26" ht="15.75" customHeight="1" x14ac:dyDescent="0.25">
      <c r="A951" s="216"/>
      <c r="B951" s="157"/>
      <c r="C951" s="157"/>
      <c r="D951" s="392"/>
      <c r="E951" s="157"/>
      <c r="F951" s="157"/>
      <c r="G951" s="157"/>
      <c r="H951" s="157"/>
      <c r="I951" s="157"/>
      <c r="J951" s="157"/>
      <c r="K951" s="157"/>
      <c r="L951" s="157"/>
      <c r="M951" s="157"/>
      <c r="N951" s="157"/>
      <c r="O951" s="157"/>
      <c r="P951" s="157"/>
      <c r="Q951" s="157"/>
      <c r="R951" s="157"/>
      <c r="S951" s="157"/>
      <c r="T951" s="157"/>
      <c r="U951" s="157"/>
      <c r="V951" s="157"/>
      <c r="W951" s="157"/>
      <c r="X951" s="157"/>
      <c r="Y951" s="157"/>
      <c r="Z951" s="157"/>
    </row>
    <row r="952" spans="1:26" ht="15.75" customHeight="1" x14ac:dyDescent="0.25">
      <c r="A952" s="216"/>
      <c r="B952" s="157"/>
      <c r="C952" s="157"/>
      <c r="D952" s="392"/>
      <c r="E952" s="157"/>
      <c r="F952" s="157"/>
      <c r="G952" s="157"/>
      <c r="H952" s="157"/>
      <c r="I952" s="157"/>
      <c r="J952" s="157"/>
      <c r="K952" s="157"/>
      <c r="L952" s="157"/>
      <c r="M952" s="157"/>
      <c r="N952" s="157"/>
      <c r="O952" s="157"/>
      <c r="P952" s="157"/>
      <c r="Q952" s="157"/>
      <c r="R952" s="157"/>
      <c r="S952" s="157"/>
      <c r="T952" s="157"/>
      <c r="U952" s="157"/>
      <c r="V952" s="157"/>
      <c r="W952" s="157"/>
      <c r="X952" s="157"/>
      <c r="Y952" s="157"/>
      <c r="Z952" s="157"/>
    </row>
    <row r="953" spans="1:26" ht="15.75" customHeight="1" x14ac:dyDescent="0.25">
      <c r="A953" s="216"/>
      <c r="B953" s="157"/>
      <c r="C953" s="157"/>
      <c r="D953" s="392"/>
      <c r="E953" s="157"/>
      <c r="F953" s="157"/>
      <c r="G953" s="157"/>
      <c r="H953" s="157"/>
      <c r="I953" s="157"/>
      <c r="J953" s="157"/>
      <c r="K953" s="157"/>
      <c r="L953" s="157"/>
      <c r="M953" s="157"/>
      <c r="N953" s="157"/>
      <c r="O953" s="157"/>
      <c r="P953" s="157"/>
      <c r="Q953" s="157"/>
      <c r="R953" s="157"/>
      <c r="S953" s="157"/>
      <c r="T953" s="157"/>
      <c r="U953" s="157"/>
      <c r="V953" s="157"/>
      <c r="W953" s="157"/>
      <c r="X953" s="157"/>
      <c r="Y953" s="157"/>
      <c r="Z953" s="157"/>
    </row>
    <row r="954" spans="1:26" ht="15.75" customHeight="1" x14ac:dyDescent="0.25">
      <c r="A954" s="216"/>
      <c r="B954" s="157"/>
      <c r="C954" s="157"/>
      <c r="D954" s="392"/>
      <c r="E954" s="157"/>
      <c r="F954" s="157"/>
      <c r="G954" s="157"/>
      <c r="H954" s="157"/>
      <c r="I954" s="157"/>
      <c r="J954" s="157"/>
      <c r="K954" s="157"/>
      <c r="L954" s="157"/>
      <c r="M954" s="157"/>
      <c r="N954" s="157"/>
      <c r="O954" s="157"/>
      <c r="P954" s="157"/>
      <c r="Q954" s="157"/>
      <c r="R954" s="157"/>
      <c r="S954" s="157"/>
      <c r="T954" s="157"/>
      <c r="U954" s="157"/>
      <c r="V954" s="157"/>
      <c r="W954" s="157"/>
      <c r="X954" s="157"/>
      <c r="Y954" s="157"/>
      <c r="Z954" s="157"/>
    </row>
    <row r="955" spans="1:26" ht="15.75" customHeight="1" x14ac:dyDescent="0.25">
      <c r="A955" s="216"/>
      <c r="B955" s="157"/>
      <c r="C955" s="157"/>
      <c r="D955" s="392"/>
      <c r="E955" s="157"/>
      <c r="F955" s="157"/>
      <c r="G955" s="157"/>
      <c r="H955" s="157"/>
      <c r="I955" s="157"/>
      <c r="J955" s="157"/>
      <c r="K955" s="157"/>
      <c r="L955" s="157"/>
      <c r="M955" s="157"/>
      <c r="N955" s="157"/>
      <c r="O955" s="157"/>
      <c r="P955" s="157"/>
      <c r="Q955" s="157"/>
      <c r="R955" s="157"/>
      <c r="S955" s="157"/>
      <c r="T955" s="157"/>
      <c r="U955" s="157"/>
      <c r="V955" s="157"/>
      <c r="W955" s="157"/>
      <c r="X955" s="157"/>
      <c r="Y955" s="157"/>
      <c r="Z955" s="157"/>
    </row>
    <row r="956" spans="1:26" ht="15.75" customHeight="1" x14ac:dyDescent="0.25">
      <c r="A956" s="216"/>
      <c r="B956" s="157"/>
      <c r="C956" s="157"/>
      <c r="D956" s="392"/>
      <c r="E956" s="157"/>
      <c r="F956" s="157"/>
      <c r="G956" s="157"/>
      <c r="H956" s="157"/>
      <c r="I956" s="157"/>
      <c r="J956" s="157"/>
      <c r="K956" s="157"/>
      <c r="L956" s="157"/>
      <c r="M956" s="157"/>
      <c r="N956" s="157"/>
      <c r="O956" s="157"/>
      <c r="P956" s="157"/>
      <c r="Q956" s="157"/>
      <c r="R956" s="157"/>
      <c r="S956" s="157"/>
      <c r="T956" s="157"/>
      <c r="U956" s="157"/>
      <c r="V956" s="157"/>
      <c r="W956" s="157"/>
      <c r="X956" s="157"/>
      <c r="Y956" s="157"/>
      <c r="Z956" s="157"/>
    </row>
    <row r="957" spans="1:26" ht="15.75" customHeight="1" x14ac:dyDescent="0.25">
      <c r="A957" s="216"/>
      <c r="B957" s="157"/>
      <c r="C957" s="157"/>
      <c r="D957" s="392"/>
      <c r="E957" s="157"/>
      <c r="F957" s="157"/>
      <c r="G957" s="157"/>
      <c r="H957" s="157"/>
      <c r="I957" s="157"/>
      <c r="J957" s="157"/>
      <c r="K957" s="157"/>
      <c r="L957" s="157"/>
      <c r="M957" s="157"/>
      <c r="N957" s="157"/>
      <c r="O957" s="157"/>
      <c r="P957" s="157"/>
      <c r="Q957" s="157"/>
      <c r="R957" s="157"/>
      <c r="S957" s="157"/>
      <c r="T957" s="157"/>
      <c r="U957" s="157"/>
      <c r="V957" s="157"/>
      <c r="W957" s="157"/>
      <c r="X957" s="157"/>
      <c r="Y957" s="157"/>
      <c r="Z957" s="157"/>
    </row>
    <row r="958" spans="1:26" ht="15.75" customHeight="1" x14ac:dyDescent="0.25">
      <c r="A958" s="216"/>
      <c r="B958" s="157"/>
      <c r="C958" s="157"/>
      <c r="D958" s="392"/>
      <c r="E958" s="157"/>
      <c r="F958" s="157"/>
      <c r="G958" s="157"/>
      <c r="H958" s="157"/>
      <c r="I958" s="157"/>
      <c r="J958" s="157"/>
      <c r="K958" s="157"/>
      <c r="L958" s="157"/>
      <c r="M958" s="157"/>
      <c r="N958" s="157"/>
      <c r="O958" s="157"/>
      <c r="P958" s="157"/>
      <c r="Q958" s="157"/>
      <c r="R958" s="157"/>
      <c r="S958" s="157"/>
      <c r="T958" s="157"/>
      <c r="U958" s="157"/>
      <c r="V958" s="157"/>
      <c r="W958" s="157"/>
      <c r="X958" s="157"/>
      <c r="Y958" s="157"/>
      <c r="Z958" s="157"/>
    </row>
    <row r="959" spans="1:26" ht="15.75" customHeight="1" x14ac:dyDescent="0.25">
      <c r="A959" s="216"/>
      <c r="B959" s="157"/>
      <c r="C959" s="157"/>
      <c r="D959" s="392"/>
      <c r="E959" s="157"/>
      <c r="F959" s="157"/>
      <c r="G959" s="157"/>
      <c r="H959" s="157"/>
      <c r="I959" s="157"/>
      <c r="J959" s="157"/>
      <c r="K959" s="157"/>
      <c r="L959" s="157"/>
      <c r="M959" s="157"/>
      <c r="N959" s="157"/>
      <c r="O959" s="157"/>
      <c r="P959" s="157"/>
      <c r="Q959" s="157"/>
      <c r="R959" s="157"/>
      <c r="S959" s="157"/>
      <c r="T959" s="157"/>
      <c r="U959" s="157"/>
      <c r="V959" s="157"/>
      <c r="W959" s="157"/>
      <c r="X959" s="157"/>
      <c r="Y959" s="157"/>
      <c r="Z959" s="157"/>
    </row>
    <row r="960" spans="1:26" ht="15.75" customHeight="1" x14ac:dyDescent="0.25">
      <c r="A960" s="216"/>
      <c r="B960" s="157"/>
      <c r="C960" s="157"/>
      <c r="D960" s="392"/>
      <c r="E960" s="157"/>
      <c r="F960" s="157"/>
      <c r="G960" s="157"/>
      <c r="H960" s="157"/>
      <c r="I960" s="157"/>
      <c r="J960" s="157"/>
      <c r="K960" s="157"/>
      <c r="L960" s="157"/>
      <c r="M960" s="157"/>
      <c r="N960" s="157"/>
      <c r="O960" s="157"/>
      <c r="P960" s="157"/>
      <c r="Q960" s="157"/>
      <c r="R960" s="157"/>
      <c r="S960" s="157"/>
      <c r="T960" s="157"/>
      <c r="U960" s="157"/>
      <c r="V960" s="157"/>
      <c r="W960" s="157"/>
      <c r="X960" s="157"/>
      <c r="Y960" s="157"/>
      <c r="Z960" s="157"/>
    </row>
    <row r="961" spans="1:26" ht="15.75" customHeight="1" x14ac:dyDescent="0.25">
      <c r="A961" s="216"/>
      <c r="B961" s="157"/>
      <c r="C961" s="157"/>
      <c r="D961" s="392"/>
      <c r="E961" s="157"/>
      <c r="F961" s="157"/>
      <c r="G961" s="157"/>
      <c r="H961" s="157"/>
      <c r="I961" s="157"/>
      <c r="J961" s="157"/>
      <c r="K961" s="157"/>
      <c r="L961" s="157"/>
      <c r="M961" s="157"/>
      <c r="N961" s="157"/>
      <c r="O961" s="157"/>
      <c r="P961" s="157"/>
      <c r="Q961" s="157"/>
      <c r="R961" s="157"/>
      <c r="S961" s="157"/>
      <c r="T961" s="157"/>
      <c r="U961" s="157"/>
      <c r="V961" s="157"/>
      <c r="W961" s="157"/>
      <c r="X961" s="157"/>
      <c r="Y961" s="157"/>
      <c r="Z961" s="157"/>
    </row>
    <row r="962" spans="1:26" ht="15.75" customHeight="1" x14ac:dyDescent="0.25">
      <c r="A962" s="216"/>
      <c r="B962" s="157"/>
      <c r="C962" s="157"/>
      <c r="D962" s="392"/>
      <c r="E962" s="157"/>
      <c r="F962" s="157"/>
      <c r="G962" s="157"/>
      <c r="H962" s="157"/>
      <c r="I962" s="157"/>
      <c r="J962" s="157"/>
      <c r="K962" s="157"/>
      <c r="L962" s="157"/>
      <c r="M962" s="157"/>
      <c r="N962" s="157"/>
      <c r="O962" s="157"/>
      <c r="P962" s="157"/>
      <c r="Q962" s="157"/>
      <c r="R962" s="157"/>
      <c r="S962" s="157"/>
      <c r="T962" s="157"/>
      <c r="U962" s="157"/>
      <c r="V962" s="157"/>
      <c r="W962" s="157"/>
      <c r="X962" s="157"/>
      <c r="Y962" s="157"/>
      <c r="Z962" s="157"/>
    </row>
    <row r="963" spans="1:26" ht="15.75" customHeight="1" x14ac:dyDescent="0.25">
      <c r="A963" s="216"/>
      <c r="B963" s="157"/>
      <c r="C963" s="157"/>
      <c r="D963" s="392"/>
      <c r="E963" s="157"/>
      <c r="F963" s="157"/>
      <c r="G963" s="157"/>
      <c r="H963" s="157"/>
      <c r="I963" s="157"/>
      <c r="J963" s="157"/>
      <c r="K963" s="157"/>
      <c r="L963" s="157"/>
      <c r="M963" s="157"/>
      <c r="N963" s="157"/>
      <c r="O963" s="157"/>
      <c r="P963" s="157"/>
      <c r="Q963" s="157"/>
      <c r="R963" s="157"/>
      <c r="S963" s="157"/>
      <c r="T963" s="157"/>
      <c r="U963" s="157"/>
      <c r="V963" s="157"/>
      <c r="W963" s="157"/>
      <c r="X963" s="157"/>
      <c r="Y963" s="157"/>
      <c r="Z963" s="157"/>
    </row>
    <row r="964" spans="1:26" ht="15.75" customHeight="1" x14ac:dyDescent="0.25">
      <c r="A964" s="216"/>
      <c r="B964" s="157"/>
      <c r="C964" s="157"/>
      <c r="D964" s="392"/>
      <c r="E964" s="157"/>
      <c r="F964" s="157"/>
      <c r="G964" s="157"/>
      <c r="H964" s="157"/>
      <c r="I964" s="157"/>
      <c r="J964" s="157"/>
      <c r="K964" s="157"/>
      <c r="L964" s="157"/>
      <c r="M964" s="157"/>
      <c r="N964" s="157"/>
      <c r="O964" s="157"/>
      <c r="P964" s="157"/>
      <c r="Q964" s="157"/>
      <c r="R964" s="157"/>
      <c r="S964" s="157"/>
      <c r="T964" s="157"/>
      <c r="U964" s="157"/>
      <c r="V964" s="157"/>
      <c r="W964" s="157"/>
      <c r="X964" s="157"/>
      <c r="Y964" s="157"/>
      <c r="Z964" s="157"/>
    </row>
    <row r="965" spans="1:26" ht="15.75" customHeight="1" x14ac:dyDescent="0.25">
      <c r="A965" s="216"/>
      <c r="B965" s="157"/>
      <c r="C965" s="157"/>
      <c r="D965" s="392"/>
      <c r="E965" s="157"/>
      <c r="F965" s="157"/>
      <c r="G965" s="157"/>
      <c r="H965" s="157"/>
      <c r="I965" s="157"/>
      <c r="J965" s="157"/>
      <c r="K965" s="157"/>
      <c r="L965" s="157"/>
      <c r="M965" s="157"/>
      <c r="N965" s="157"/>
      <c r="O965" s="157"/>
      <c r="P965" s="157"/>
      <c r="Q965" s="157"/>
      <c r="R965" s="157"/>
      <c r="S965" s="157"/>
      <c r="T965" s="157"/>
      <c r="U965" s="157"/>
      <c r="V965" s="157"/>
      <c r="W965" s="157"/>
      <c r="X965" s="157"/>
      <c r="Y965" s="157"/>
      <c r="Z965" s="157"/>
    </row>
    <row r="966" spans="1:26" ht="15.75" customHeight="1" x14ac:dyDescent="0.25">
      <c r="A966" s="216"/>
      <c r="B966" s="157"/>
      <c r="C966" s="157"/>
      <c r="D966" s="392"/>
      <c r="E966" s="157"/>
      <c r="F966" s="157"/>
      <c r="G966" s="157"/>
      <c r="H966" s="157"/>
      <c r="I966" s="157"/>
      <c r="J966" s="157"/>
      <c r="K966" s="157"/>
      <c r="L966" s="157"/>
      <c r="M966" s="157"/>
      <c r="N966" s="157"/>
      <c r="O966" s="157"/>
      <c r="P966" s="157"/>
      <c r="Q966" s="157"/>
      <c r="R966" s="157"/>
      <c r="S966" s="157"/>
      <c r="T966" s="157"/>
      <c r="U966" s="157"/>
      <c r="V966" s="157"/>
      <c r="W966" s="157"/>
      <c r="X966" s="157"/>
      <c r="Y966" s="157"/>
      <c r="Z966" s="157"/>
    </row>
    <row r="967" spans="1:26" ht="15.75" customHeight="1" x14ac:dyDescent="0.25">
      <c r="A967" s="216"/>
      <c r="B967" s="157"/>
      <c r="C967" s="157"/>
      <c r="D967" s="392"/>
      <c r="E967" s="157"/>
      <c r="F967" s="157"/>
      <c r="G967" s="157"/>
      <c r="H967" s="157"/>
      <c r="I967" s="157"/>
      <c r="J967" s="157"/>
      <c r="K967" s="157"/>
      <c r="L967" s="157"/>
      <c r="M967" s="157"/>
      <c r="N967" s="157"/>
      <c r="O967" s="157"/>
      <c r="P967" s="157"/>
      <c r="Q967" s="157"/>
      <c r="R967" s="157"/>
      <c r="S967" s="157"/>
      <c r="T967" s="157"/>
      <c r="U967" s="157"/>
      <c r="V967" s="157"/>
      <c r="W967" s="157"/>
      <c r="X967" s="157"/>
      <c r="Y967" s="157"/>
      <c r="Z967" s="157"/>
    </row>
    <row r="968" spans="1:26" ht="15.75" customHeight="1" x14ac:dyDescent="0.25">
      <c r="A968" s="216"/>
      <c r="B968" s="157"/>
      <c r="C968" s="157"/>
      <c r="D968" s="392"/>
      <c r="E968" s="157"/>
      <c r="F968" s="157"/>
      <c r="G968" s="157"/>
      <c r="H968" s="157"/>
      <c r="I968" s="157"/>
      <c r="J968" s="157"/>
      <c r="K968" s="157"/>
      <c r="L968" s="157"/>
      <c r="M968" s="157"/>
      <c r="N968" s="157"/>
      <c r="O968" s="157"/>
      <c r="P968" s="157"/>
      <c r="Q968" s="157"/>
      <c r="R968" s="157"/>
      <c r="S968" s="157"/>
      <c r="T968" s="157"/>
      <c r="U968" s="157"/>
      <c r="V968" s="157"/>
      <c r="W968" s="157"/>
      <c r="X968" s="157"/>
      <c r="Y968" s="157"/>
      <c r="Z968" s="157"/>
    </row>
    <row r="969" spans="1:26" ht="15.75" customHeight="1" x14ac:dyDescent="0.25">
      <c r="A969" s="216"/>
      <c r="B969" s="157"/>
      <c r="C969" s="157"/>
      <c r="D969" s="392"/>
      <c r="E969" s="157"/>
      <c r="F969" s="157"/>
      <c r="G969" s="157"/>
      <c r="H969" s="157"/>
      <c r="I969" s="157"/>
      <c r="J969" s="157"/>
      <c r="K969" s="157"/>
      <c r="L969" s="157"/>
      <c r="M969" s="157"/>
      <c r="N969" s="157"/>
      <c r="O969" s="157"/>
      <c r="P969" s="157"/>
      <c r="Q969" s="157"/>
      <c r="R969" s="157"/>
      <c r="S969" s="157"/>
      <c r="T969" s="157"/>
      <c r="U969" s="157"/>
      <c r="V969" s="157"/>
      <c r="W969" s="157"/>
      <c r="X969" s="157"/>
      <c r="Y969" s="157"/>
      <c r="Z969" s="157"/>
    </row>
    <row r="970" spans="1:26" ht="15.75" customHeight="1" x14ac:dyDescent="0.25">
      <c r="A970" s="216"/>
      <c r="B970" s="157"/>
      <c r="C970" s="157"/>
      <c r="D970" s="392"/>
      <c r="E970" s="157"/>
      <c r="F970" s="157"/>
      <c r="G970" s="157"/>
      <c r="H970" s="157"/>
      <c r="I970" s="157"/>
      <c r="J970" s="157"/>
      <c r="K970" s="157"/>
      <c r="L970" s="157"/>
      <c r="M970" s="157"/>
      <c r="N970" s="157"/>
      <c r="O970" s="157"/>
      <c r="P970" s="157"/>
      <c r="Q970" s="157"/>
      <c r="R970" s="157"/>
      <c r="S970" s="157"/>
      <c r="T970" s="157"/>
      <c r="U970" s="157"/>
      <c r="V970" s="157"/>
      <c r="W970" s="157"/>
      <c r="X970" s="157"/>
      <c r="Y970" s="157"/>
      <c r="Z970" s="157"/>
    </row>
    <row r="971" spans="1:26" ht="15.75" customHeight="1" x14ac:dyDescent="0.25">
      <c r="A971" s="216"/>
      <c r="B971" s="157"/>
      <c r="C971" s="157"/>
      <c r="D971" s="392"/>
      <c r="E971" s="157"/>
      <c r="F971" s="157"/>
      <c r="G971" s="157"/>
      <c r="H971" s="157"/>
      <c r="I971" s="157"/>
      <c r="J971" s="157"/>
      <c r="K971" s="157"/>
      <c r="L971" s="157"/>
      <c r="M971" s="157"/>
      <c r="N971" s="157"/>
      <c r="O971" s="157"/>
      <c r="P971" s="157"/>
      <c r="Q971" s="157"/>
      <c r="R971" s="157"/>
      <c r="S971" s="157"/>
      <c r="T971" s="157"/>
      <c r="U971" s="157"/>
      <c r="V971" s="157"/>
      <c r="W971" s="157"/>
      <c r="X971" s="157"/>
      <c r="Y971" s="157"/>
      <c r="Z971" s="157"/>
    </row>
    <row r="972" spans="1:26" ht="15.75" customHeight="1" x14ac:dyDescent="0.25">
      <c r="A972" s="216"/>
      <c r="B972" s="157"/>
      <c r="C972" s="157"/>
      <c r="D972" s="392"/>
      <c r="E972" s="157"/>
      <c r="F972" s="157"/>
      <c r="G972" s="157"/>
      <c r="H972" s="157"/>
      <c r="I972" s="157"/>
      <c r="J972" s="157"/>
      <c r="K972" s="157"/>
      <c r="L972" s="157"/>
      <c r="M972" s="157"/>
      <c r="N972" s="157"/>
      <c r="O972" s="157"/>
      <c r="P972" s="157"/>
      <c r="Q972" s="157"/>
      <c r="R972" s="157"/>
      <c r="S972" s="157"/>
      <c r="T972" s="157"/>
      <c r="U972" s="157"/>
      <c r="V972" s="157"/>
      <c r="W972" s="157"/>
      <c r="X972" s="157"/>
      <c r="Y972" s="157"/>
      <c r="Z972" s="157"/>
    </row>
    <row r="973" spans="1:26" ht="15.75" customHeight="1" x14ac:dyDescent="0.25">
      <c r="A973" s="216"/>
      <c r="B973" s="157"/>
      <c r="C973" s="157"/>
      <c r="D973" s="392"/>
      <c r="E973" s="157"/>
      <c r="F973" s="157"/>
      <c r="G973" s="157"/>
      <c r="H973" s="157"/>
      <c r="I973" s="157"/>
      <c r="J973" s="157"/>
      <c r="K973" s="157"/>
      <c r="L973" s="157"/>
      <c r="M973" s="157"/>
      <c r="N973" s="157"/>
      <c r="O973" s="157"/>
      <c r="P973" s="157"/>
      <c r="Q973" s="157"/>
      <c r="R973" s="157"/>
      <c r="S973" s="157"/>
      <c r="T973" s="157"/>
      <c r="U973" s="157"/>
      <c r="V973" s="157"/>
      <c r="W973" s="157"/>
      <c r="X973" s="157"/>
      <c r="Y973" s="157"/>
      <c r="Z973" s="157"/>
    </row>
    <row r="974" spans="1:26" ht="15.75" customHeight="1" x14ac:dyDescent="0.25">
      <c r="A974" s="216"/>
      <c r="B974" s="157"/>
      <c r="C974" s="157"/>
      <c r="D974" s="392"/>
      <c r="E974" s="157"/>
      <c r="F974" s="157"/>
      <c r="G974" s="157"/>
      <c r="H974" s="157"/>
      <c r="I974" s="157"/>
      <c r="J974" s="157"/>
      <c r="K974" s="157"/>
      <c r="L974" s="157"/>
      <c r="M974" s="157"/>
      <c r="N974" s="157"/>
      <c r="O974" s="157"/>
      <c r="P974" s="157"/>
      <c r="Q974" s="157"/>
      <c r="R974" s="157"/>
      <c r="S974" s="157"/>
      <c r="T974" s="157"/>
      <c r="U974" s="157"/>
      <c r="V974" s="157"/>
      <c r="W974" s="157"/>
      <c r="X974" s="157"/>
      <c r="Y974" s="157"/>
      <c r="Z974" s="157"/>
    </row>
    <row r="975" spans="1:26" ht="15.75" customHeight="1" x14ac:dyDescent="0.25">
      <c r="A975" s="216"/>
      <c r="B975" s="157"/>
      <c r="C975" s="157"/>
      <c r="D975" s="392"/>
      <c r="E975" s="157"/>
      <c r="F975" s="157"/>
      <c r="G975" s="157"/>
      <c r="H975" s="157"/>
      <c r="I975" s="157"/>
      <c r="J975" s="157"/>
      <c r="K975" s="157"/>
      <c r="L975" s="157"/>
      <c r="M975" s="157"/>
      <c r="N975" s="157"/>
      <c r="O975" s="157"/>
      <c r="P975" s="157"/>
      <c r="Q975" s="157"/>
      <c r="R975" s="157"/>
      <c r="S975" s="157"/>
      <c r="T975" s="157"/>
      <c r="U975" s="157"/>
      <c r="V975" s="157"/>
      <c r="W975" s="157"/>
      <c r="X975" s="157"/>
      <c r="Y975" s="157"/>
      <c r="Z975" s="157"/>
    </row>
    <row r="976" spans="1:26" ht="15.75" customHeight="1" x14ac:dyDescent="0.25">
      <c r="A976" s="216"/>
      <c r="B976" s="157"/>
      <c r="C976" s="157"/>
      <c r="D976" s="392"/>
      <c r="E976" s="157"/>
      <c r="F976" s="157"/>
      <c r="G976" s="157"/>
      <c r="H976" s="157"/>
      <c r="I976" s="157"/>
      <c r="J976" s="157"/>
      <c r="K976" s="157"/>
      <c r="L976" s="157"/>
      <c r="M976" s="157"/>
      <c r="N976" s="157"/>
      <c r="O976" s="157"/>
      <c r="P976" s="157"/>
      <c r="Q976" s="157"/>
      <c r="R976" s="157"/>
      <c r="S976" s="157"/>
      <c r="T976" s="157"/>
      <c r="U976" s="157"/>
      <c r="V976" s="157"/>
      <c r="W976" s="157"/>
      <c r="X976" s="157"/>
      <c r="Y976" s="157"/>
      <c r="Z976" s="157"/>
    </row>
    <row r="977" spans="1:26" ht="15.75" customHeight="1" x14ac:dyDescent="0.25">
      <c r="A977" s="216"/>
      <c r="B977" s="157"/>
      <c r="C977" s="157"/>
      <c r="D977" s="392"/>
      <c r="E977" s="157"/>
      <c r="F977" s="157"/>
      <c r="G977" s="157"/>
      <c r="H977" s="157"/>
      <c r="I977" s="157"/>
      <c r="J977" s="157"/>
      <c r="K977" s="157"/>
      <c r="L977" s="157"/>
      <c r="M977" s="157"/>
      <c r="N977" s="157"/>
      <c r="O977" s="157"/>
      <c r="P977" s="157"/>
      <c r="Q977" s="157"/>
      <c r="R977" s="157"/>
      <c r="S977" s="157"/>
      <c r="T977" s="157"/>
      <c r="U977" s="157"/>
      <c r="V977" s="157"/>
      <c r="W977" s="157"/>
      <c r="X977" s="157"/>
      <c r="Y977" s="157"/>
      <c r="Z977" s="157"/>
    </row>
    <row r="978" spans="1:26" ht="15.75" customHeight="1" x14ac:dyDescent="0.25">
      <c r="A978" s="216"/>
      <c r="B978" s="157"/>
      <c r="C978" s="157"/>
      <c r="D978" s="392"/>
      <c r="E978" s="157"/>
      <c r="F978" s="157"/>
      <c r="G978" s="157"/>
      <c r="H978" s="157"/>
      <c r="I978" s="157"/>
      <c r="J978" s="157"/>
      <c r="K978" s="157"/>
      <c r="L978" s="157"/>
      <c r="M978" s="157"/>
      <c r="N978" s="157"/>
      <c r="O978" s="157"/>
      <c r="P978" s="157"/>
      <c r="Q978" s="157"/>
      <c r="R978" s="157"/>
      <c r="S978" s="157"/>
      <c r="T978" s="157"/>
      <c r="U978" s="157"/>
      <c r="V978" s="157"/>
      <c r="W978" s="157"/>
      <c r="X978" s="157"/>
      <c r="Y978" s="157"/>
      <c r="Z978" s="157"/>
    </row>
    <row r="979" spans="1:26" ht="15.75" customHeight="1" x14ac:dyDescent="0.25">
      <c r="A979" s="216"/>
      <c r="B979" s="157"/>
      <c r="C979" s="157"/>
      <c r="D979" s="392"/>
      <c r="E979" s="157"/>
      <c r="F979" s="157"/>
      <c r="G979" s="157"/>
      <c r="H979" s="157"/>
      <c r="I979" s="157"/>
      <c r="J979" s="157"/>
      <c r="K979" s="157"/>
      <c r="L979" s="157"/>
      <c r="M979" s="157"/>
      <c r="N979" s="157"/>
      <c r="O979" s="157"/>
      <c r="P979" s="157"/>
      <c r="Q979" s="157"/>
      <c r="R979" s="157"/>
      <c r="S979" s="157"/>
      <c r="T979" s="157"/>
      <c r="U979" s="157"/>
      <c r="V979" s="157"/>
      <c r="W979" s="157"/>
      <c r="X979" s="157"/>
      <c r="Y979" s="157"/>
      <c r="Z979" s="157"/>
    </row>
    <row r="980" spans="1:26" ht="15.75" customHeight="1" x14ac:dyDescent="0.25">
      <c r="A980" s="216"/>
      <c r="B980" s="157"/>
      <c r="C980" s="157"/>
      <c r="D980" s="392"/>
      <c r="E980" s="157"/>
      <c r="F980" s="157"/>
      <c r="G980" s="157"/>
      <c r="H980" s="157"/>
      <c r="I980" s="157"/>
      <c r="J980" s="157"/>
      <c r="K980" s="157"/>
      <c r="L980" s="157"/>
      <c r="M980" s="157"/>
      <c r="N980" s="157"/>
      <c r="O980" s="157"/>
      <c r="P980" s="157"/>
      <c r="Q980" s="157"/>
      <c r="R980" s="157"/>
      <c r="S980" s="157"/>
      <c r="T980" s="157"/>
      <c r="U980" s="157"/>
      <c r="V980" s="157"/>
      <c r="W980" s="157"/>
      <c r="X980" s="157"/>
      <c r="Y980" s="157"/>
      <c r="Z980" s="157"/>
    </row>
    <row r="981" spans="1:26" ht="15.75" customHeight="1" x14ac:dyDescent="0.25">
      <c r="A981" s="216"/>
      <c r="B981" s="157"/>
      <c r="C981" s="157"/>
      <c r="D981" s="392"/>
      <c r="E981" s="157"/>
      <c r="F981" s="157"/>
      <c r="G981" s="157"/>
      <c r="H981" s="157"/>
      <c r="I981" s="157"/>
      <c r="J981" s="157"/>
      <c r="K981" s="157"/>
      <c r="L981" s="157"/>
      <c r="M981" s="157"/>
      <c r="N981" s="157"/>
      <c r="O981" s="157"/>
      <c r="P981" s="157"/>
      <c r="Q981" s="157"/>
      <c r="R981" s="157"/>
      <c r="S981" s="157"/>
      <c r="T981" s="157"/>
      <c r="U981" s="157"/>
      <c r="V981" s="157"/>
      <c r="W981" s="157"/>
      <c r="X981" s="157"/>
      <c r="Y981" s="157"/>
      <c r="Z981" s="157"/>
    </row>
    <row r="982" spans="1:26" ht="15.75" customHeight="1" x14ac:dyDescent="0.25">
      <c r="A982" s="216"/>
      <c r="B982" s="157"/>
      <c r="C982" s="157"/>
      <c r="D982" s="392"/>
      <c r="E982" s="157"/>
      <c r="F982" s="157"/>
      <c r="G982" s="157"/>
      <c r="H982" s="157"/>
      <c r="I982" s="157"/>
      <c r="J982" s="157"/>
      <c r="K982" s="157"/>
      <c r="L982" s="157"/>
      <c r="M982" s="157"/>
      <c r="N982" s="157"/>
      <c r="O982" s="157"/>
      <c r="P982" s="157"/>
      <c r="Q982" s="157"/>
      <c r="R982" s="157"/>
      <c r="S982" s="157"/>
      <c r="T982" s="157"/>
      <c r="U982" s="157"/>
      <c r="V982" s="157"/>
      <c r="W982" s="157"/>
      <c r="X982" s="157"/>
      <c r="Y982" s="157"/>
      <c r="Z982" s="157"/>
    </row>
    <row r="983" spans="1:26" ht="15.75" customHeight="1" x14ac:dyDescent="0.25">
      <c r="A983" s="216"/>
      <c r="B983" s="157"/>
      <c r="C983" s="157"/>
      <c r="D983" s="392"/>
      <c r="E983" s="157"/>
      <c r="F983" s="157"/>
      <c r="G983" s="157"/>
      <c r="H983" s="157"/>
      <c r="I983" s="157"/>
      <c r="J983" s="157"/>
      <c r="K983" s="157"/>
      <c r="L983" s="157"/>
      <c r="M983" s="157"/>
      <c r="N983" s="157"/>
      <c r="O983" s="157"/>
      <c r="P983" s="157"/>
      <c r="Q983" s="157"/>
      <c r="R983" s="157"/>
      <c r="S983" s="157"/>
      <c r="T983" s="157"/>
      <c r="U983" s="157"/>
      <c r="V983" s="157"/>
      <c r="W983" s="157"/>
      <c r="X983" s="157"/>
      <c r="Y983" s="157"/>
      <c r="Z983" s="157"/>
    </row>
    <row r="984" spans="1:26" ht="15.75" customHeight="1" x14ac:dyDescent="0.25">
      <c r="A984" s="216"/>
      <c r="B984" s="157"/>
      <c r="C984" s="157"/>
      <c r="D984" s="392"/>
      <c r="E984" s="157"/>
      <c r="F984" s="157"/>
      <c r="G984" s="157"/>
      <c r="H984" s="157"/>
      <c r="I984" s="157"/>
      <c r="J984" s="157"/>
      <c r="K984" s="157"/>
      <c r="L984" s="157"/>
      <c r="M984" s="157"/>
      <c r="N984" s="157"/>
      <c r="O984" s="157"/>
      <c r="P984" s="157"/>
      <c r="Q984" s="157"/>
      <c r="R984" s="157"/>
      <c r="S984" s="157"/>
      <c r="T984" s="157"/>
      <c r="U984" s="157"/>
      <c r="V984" s="157"/>
      <c r="W984" s="157"/>
      <c r="X984" s="157"/>
      <c r="Y984" s="157"/>
      <c r="Z984" s="157"/>
    </row>
    <row r="985" spans="1:26" ht="15.75" customHeight="1" x14ac:dyDescent="0.25">
      <c r="A985" s="216"/>
      <c r="B985" s="157"/>
      <c r="C985" s="157"/>
      <c r="D985" s="392"/>
      <c r="E985" s="157"/>
      <c r="F985" s="157"/>
      <c r="G985" s="157"/>
      <c r="H985" s="157"/>
      <c r="I985" s="157"/>
      <c r="J985" s="157"/>
      <c r="K985" s="157"/>
      <c r="L985" s="157"/>
      <c r="M985" s="157"/>
      <c r="N985" s="157"/>
      <c r="O985" s="157"/>
      <c r="P985" s="157"/>
      <c r="Q985" s="157"/>
      <c r="R985" s="157"/>
      <c r="S985" s="157"/>
      <c r="T985" s="157"/>
      <c r="U985" s="157"/>
      <c r="V985" s="157"/>
      <c r="W985" s="157"/>
      <c r="X985" s="157"/>
      <c r="Y985" s="157"/>
      <c r="Z985" s="157"/>
    </row>
    <row r="986" spans="1:26" ht="15.75" customHeight="1" x14ac:dyDescent="0.25">
      <c r="A986" s="216"/>
      <c r="B986" s="157"/>
      <c r="C986" s="157"/>
      <c r="D986" s="392"/>
      <c r="E986" s="157"/>
      <c r="F986" s="157"/>
      <c r="G986" s="157"/>
      <c r="H986" s="157"/>
      <c r="I986" s="157"/>
      <c r="J986" s="157"/>
      <c r="K986" s="157"/>
      <c r="L986" s="157"/>
      <c r="M986" s="157"/>
      <c r="N986" s="157"/>
      <c r="O986" s="157"/>
      <c r="P986" s="157"/>
      <c r="Q986" s="157"/>
      <c r="R986" s="157"/>
      <c r="S986" s="157"/>
      <c r="T986" s="157"/>
      <c r="U986" s="157"/>
      <c r="V986" s="157"/>
      <c r="W986" s="157"/>
      <c r="X986" s="157"/>
      <c r="Y986" s="157"/>
      <c r="Z986" s="157"/>
    </row>
    <row r="987" spans="1:26" ht="15.75" customHeight="1" x14ac:dyDescent="0.25">
      <c r="A987" s="216"/>
      <c r="B987" s="157"/>
      <c r="C987" s="157"/>
      <c r="D987" s="392"/>
      <c r="E987" s="157"/>
      <c r="F987" s="157"/>
      <c r="G987" s="157"/>
      <c r="H987" s="157"/>
      <c r="I987" s="157"/>
      <c r="J987" s="157"/>
      <c r="K987" s="157"/>
      <c r="L987" s="157"/>
      <c r="M987" s="157"/>
      <c r="N987" s="157"/>
      <c r="O987" s="157"/>
      <c r="P987" s="157"/>
      <c r="Q987" s="157"/>
      <c r="R987" s="157"/>
      <c r="S987" s="157"/>
      <c r="T987" s="157"/>
      <c r="U987" s="157"/>
      <c r="V987" s="157"/>
      <c r="W987" s="157"/>
      <c r="X987" s="157"/>
      <c r="Y987" s="157"/>
      <c r="Z987" s="157"/>
    </row>
    <row r="988" spans="1:26" ht="15.75" customHeight="1" x14ac:dyDescent="0.25">
      <c r="A988" s="216"/>
      <c r="B988" s="157"/>
      <c r="C988" s="157"/>
      <c r="D988" s="392"/>
      <c r="E988" s="157"/>
      <c r="F988" s="157"/>
      <c r="G988" s="157"/>
      <c r="H988" s="157"/>
      <c r="I988" s="157"/>
      <c r="J988" s="157"/>
      <c r="K988" s="157"/>
      <c r="L988" s="157"/>
      <c r="M988" s="157"/>
      <c r="N988" s="157"/>
      <c r="O988" s="157"/>
      <c r="P988" s="157"/>
      <c r="Q988" s="157"/>
      <c r="R988" s="157"/>
      <c r="S988" s="157"/>
      <c r="T988" s="157"/>
      <c r="U988" s="157"/>
      <c r="V988" s="157"/>
      <c r="W988" s="157"/>
      <c r="X988" s="157"/>
      <c r="Y988" s="157"/>
      <c r="Z988" s="157"/>
    </row>
    <row r="989" spans="1:26" ht="15.75" customHeight="1" x14ac:dyDescent="0.25">
      <c r="A989" s="216"/>
      <c r="B989" s="157"/>
      <c r="C989" s="157"/>
      <c r="D989" s="392"/>
      <c r="E989" s="157"/>
      <c r="F989" s="157"/>
      <c r="G989" s="157"/>
      <c r="H989" s="157"/>
      <c r="I989" s="157"/>
      <c r="J989" s="157"/>
      <c r="K989" s="157"/>
      <c r="L989" s="157"/>
      <c r="M989" s="157"/>
      <c r="N989" s="157"/>
      <c r="O989" s="157"/>
      <c r="P989" s="157"/>
      <c r="Q989" s="157"/>
      <c r="R989" s="157"/>
      <c r="S989" s="157"/>
      <c r="T989" s="157"/>
      <c r="U989" s="157"/>
      <c r="V989" s="157"/>
      <c r="W989" s="157"/>
      <c r="X989" s="157"/>
      <c r="Y989" s="157"/>
      <c r="Z989" s="157"/>
    </row>
    <row r="990" spans="1:26" ht="15.75" customHeight="1" x14ac:dyDescent="0.25">
      <c r="A990" s="216"/>
      <c r="B990" s="157"/>
      <c r="C990" s="157"/>
      <c r="D990" s="392"/>
      <c r="E990" s="157"/>
      <c r="F990" s="157"/>
      <c r="G990" s="157"/>
      <c r="H990" s="157"/>
      <c r="I990" s="157"/>
      <c r="J990" s="157"/>
      <c r="K990" s="157"/>
      <c r="L990" s="157"/>
      <c r="M990" s="157"/>
      <c r="N990" s="157"/>
      <c r="O990" s="157"/>
      <c r="P990" s="157"/>
      <c r="Q990" s="157"/>
      <c r="R990" s="157"/>
      <c r="S990" s="157"/>
      <c r="T990" s="157"/>
      <c r="U990" s="157"/>
      <c r="V990" s="157"/>
      <c r="W990" s="157"/>
      <c r="X990" s="157"/>
      <c r="Y990" s="157"/>
      <c r="Z990" s="157"/>
    </row>
    <row r="991" spans="1:26" ht="15.75" customHeight="1" x14ac:dyDescent="0.25">
      <c r="A991" s="216"/>
      <c r="B991" s="157"/>
      <c r="C991" s="157"/>
      <c r="D991" s="392"/>
      <c r="E991" s="157"/>
      <c r="F991" s="157"/>
      <c r="G991" s="157"/>
      <c r="H991" s="157"/>
      <c r="I991" s="157"/>
      <c r="J991" s="157"/>
      <c r="K991" s="157"/>
      <c r="L991" s="157"/>
      <c r="M991" s="157"/>
      <c r="N991" s="157"/>
      <c r="O991" s="157"/>
      <c r="P991" s="157"/>
      <c r="Q991" s="157"/>
      <c r="R991" s="157"/>
      <c r="S991" s="157"/>
      <c r="T991" s="157"/>
      <c r="U991" s="157"/>
      <c r="V991" s="157"/>
      <c r="W991" s="157"/>
      <c r="X991" s="157"/>
      <c r="Y991" s="157"/>
      <c r="Z991" s="157"/>
    </row>
    <row r="992" spans="1:26" ht="15.75" customHeight="1" x14ac:dyDescent="0.25">
      <c r="A992" s="216"/>
      <c r="B992" s="157"/>
      <c r="C992" s="157"/>
      <c r="D992" s="392"/>
      <c r="E992" s="157"/>
      <c r="F992" s="157"/>
      <c r="G992" s="157"/>
      <c r="H992" s="157"/>
      <c r="I992" s="157"/>
      <c r="J992" s="157"/>
      <c r="K992" s="157"/>
      <c r="L992" s="157"/>
      <c r="M992" s="157"/>
      <c r="N992" s="157"/>
      <c r="O992" s="157"/>
      <c r="P992" s="157"/>
      <c r="Q992" s="157"/>
      <c r="R992" s="157"/>
      <c r="S992" s="157"/>
      <c r="T992" s="157"/>
      <c r="U992" s="157"/>
      <c r="V992" s="157"/>
      <c r="W992" s="157"/>
      <c r="X992" s="157"/>
      <c r="Y992" s="157"/>
      <c r="Z992" s="157"/>
    </row>
    <row r="993" spans="1:26" ht="15.75" customHeight="1" x14ac:dyDescent="0.25">
      <c r="A993" s="216"/>
      <c r="B993" s="157"/>
      <c r="C993" s="157"/>
      <c r="D993" s="392"/>
      <c r="E993" s="157"/>
      <c r="F993" s="157"/>
      <c r="G993" s="157"/>
      <c r="H993" s="157"/>
      <c r="I993" s="157"/>
      <c r="J993" s="157"/>
      <c r="K993" s="157"/>
      <c r="L993" s="157"/>
      <c r="M993" s="157"/>
      <c r="N993" s="157"/>
      <c r="O993" s="157"/>
      <c r="P993" s="157"/>
      <c r="Q993" s="157"/>
      <c r="R993" s="157"/>
      <c r="S993" s="157"/>
      <c r="T993" s="157"/>
      <c r="U993" s="157"/>
      <c r="V993" s="157"/>
      <c r="W993" s="157"/>
      <c r="X993" s="157"/>
      <c r="Y993" s="157"/>
      <c r="Z993" s="157"/>
    </row>
    <row r="994" spans="1:26" ht="15.75" customHeight="1" x14ac:dyDescent="0.25">
      <c r="A994" s="216"/>
      <c r="B994" s="157"/>
      <c r="C994" s="157"/>
      <c r="D994" s="392"/>
      <c r="E994" s="157"/>
      <c r="F994" s="157"/>
      <c r="G994" s="157"/>
      <c r="H994" s="157"/>
      <c r="I994" s="157"/>
      <c r="J994" s="157"/>
      <c r="K994" s="157"/>
      <c r="L994" s="157"/>
      <c r="M994" s="157"/>
      <c r="N994" s="157"/>
      <c r="O994" s="157"/>
      <c r="P994" s="157"/>
      <c r="Q994" s="157"/>
      <c r="R994" s="157"/>
      <c r="S994" s="157"/>
      <c r="T994" s="157"/>
      <c r="U994" s="157"/>
      <c r="V994" s="157"/>
      <c r="W994" s="157"/>
      <c r="X994" s="157"/>
      <c r="Y994" s="157"/>
      <c r="Z994" s="157"/>
    </row>
    <row r="995" spans="1:26" ht="15.75" customHeight="1" x14ac:dyDescent="0.25">
      <c r="A995" s="216"/>
      <c r="B995" s="157"/>
      <c r="C995" s="157"/>
      <c r="D995" s="392"/>
      <c r="E995" s="157"/>
      <c r="F995" s="157"/>
      <c r="G995" s="157"/>
      <c r="H995" s="157"/>
      <c r="I995" s="157"/>
      <c r="J995" s="157"/>
      <c r="K995" s="157"/>
      <c r="L995" s="157"/>
      <c r="M995" s="157"/>
      <c r="N995" s="157"/>
      <c r="O995" s="157"/>
      <c r="P995" s="157"/>
      <c r="Q995" s="157"/>
      <c r="R995" s="157"/>
      <c r="S995" s="157"/>
      <c r="T995" s="157"/>
      <c r="U995" s="157"/>
      <c r="V995" s="157"/>
      <c r="W995" s="157"/>
      <c r="X995" s="157"/>
      <c r="Y995" s="157"/>
      <c r="Z995" s="157"/>
    </row>
    <row r="996" spans="1:26" ht="15.75" customHeight="1" x14ac:dyDescent="0.25">
      <c r="A996" s="216"/>
      <c r="B996" s="157"/>
      <c r="C996" s="157"/>
      <c r="D996" s="392"/>
      <c r="E996" s="157"/>
      <c r="F996" s="157"/>
      <c r="G996" s="157"/>
      <c r="H996" s="157"/>
      <c r="I996" s="157"/>
      <c r="J996" s="157"/>
      <c r="K996" s="157"/>
      <c r="L996" s="157"/>
      <c r="M996" s="157"/>
      <c r="N996" s="157"/>
      <c r="O996" s="157"/>
      <c r="P996" s="157"/>
      <c r="Q996" s="157"/>
      <c r="R996" s="157"/>
      <c r="S996" s="157"/>
      <c r="T996" s="157"/>
      <c r="U996" s="157"/>
      <c r="V996" s="157"/>
      <c r="W996" s="157"/>
      <c r="X996" s="157"/>
      <c r="Y996" s="157"/>
      <c r="Z996" s="157"/>
    </row>
    <row r="997" spans="1:26" ht="15.75" customHeight="1" x14ac:dyDescent="0.25">
      <c r="A997" s="216"/>
      <c r="B997" s="157"/>
      <c r="C997" s="157"/>
      <c r="D997" s="392"/>
      <c r="E997" s="157"/>
      <c r="F997" s="157"/>
      <c r="G997" s="157"/>
      <c r="H997" s="157"/>
      <c r="I997" s="157"/>
      <c r="J997" s="157"/>
      <c r="K997" s="157"/>
      <c r="L997" s="157"/>
      <c r="M997" s="157"/>
      <c r="N997" s="157"/>
      <c r="O997" s="157"/>
      <c r="P997" s="157"/>
      <c r="Q997" s="157"/>
      <c r="R997" s="157"/>
      <c r="S997" s="157"/>
      <c r="T997" s="157"/>
      <c r="U997" s="157"/>
      <c r="V997" s="157"/>
      <c r="W997" s="157"/>
      <c r="X997" s="157"/>
      <c r="Y997" s="157"/>
      <c r="Z997" s="157"/>
    </row>
    <row r="998" spans="1:26" ht="15.75" customHeight="1" x14ac:dyDescent="0.25">
      <c r="A998" s="216"/>
      <c r="B998" s="157"/>
      <c r="C998" s="157"/>
      <c r="D998" s="392"/>
      <c r="E998" s="157"/>
      <c r="F998" s="157"/>
      <c r="G998" s="157"/>
      <c r="H998" s="157"/>
      <c r="I998" s="157"/>
      <c r="J998" s="157"/>
      <c r="K998" s="157"/>
      <c r="L998" s="157"/>
      <c r="M998" s="157"/>
      <c r="N998" s="157"/>
      <c r="O998" s="157"/>
      <c r="P998" s="157"/>
      <c r="Q998" s="157"/>
      <c r="R998" s="157"/>
      <c r="S998" s="157"/>
      <c r="T998" s="157"/>
      <c r="U998" s="157"/>
      <c r="V998" s="157"/>
      <c r="W998" s="157"/>
      <c r="X998" s="157"/>
      <c r="Y998" s="157"/>
      <c r="Z998" s="157"/>
    </row>
    <row r="999" spans="1:26" ht="15.75" customHeight="1" x14ac:dyDescent="0.25">
      <c r="A999" s="216"/>
      <c r="B999" s="157"/>
      <c r="C999" s="157"/>
      <c r="D999" s="392"/>
      <c r="E999" s="157"/>
      <c r="F999" s="157"/>
      <c r="G999" s="157"/>
      <c r="H999" s="157"/>
      <c r="I999" s="157"/>
      <c r="J999" s="157"/>
      <c r="K999" s="157"/>
      <c r="L999" s="157"/>
      <c r="M999" s="157"/>
      <c r="N999" s="157"/>
      <c r="O999" s="157"/>
      <c r="P999" s="157"/>
      <c r="Q999" s="157"/>
      <c r="R999" s="157"/>
      <c r="S999" s="157"/>
      <c r="T999" s="157"/>
      <c r="U999" s="157"/>
      <c r="V999" s="157"/>
      <c r="W999" s="157"/>
      <c r="X999" s="157"/>
      <c r="Y999" s="157"/>
      <c r="Z999" s="157"/>
    </row>
    <row r="1000" spans="1:26" ht="15.75" customHeight="1" x14ac:dyDescent="0.25">
      <c r="A1000" s="216"/>
      <c r="B1000" s="157"/>
      <c r="C1000" s="157"/>
      <c r="D1000" s="392"/>
      <c r="E1000" s="157"/>
      <c r="F1000" s="157"/>
      <c r="G1000" s="157"/>
      <c r="H1000" s="157"/>
      <c r="I1000" s="157"/>
      <c r="J1000" s="157"/>
      <c r="K1000" s="157"/>
      <c r="L1000" s="157"/>
      <c r="M1000" s="157"/>
      <c r="N1000" s="157"/>
      <c r="O1000" s="157"/>
      <c r="P1000" s="157"/>
      <c r="Q1000" s="157"/>
      <c r="R1000" s="157"/>
      <c r="S1000" s="157"/>
      <c r="T1000" s="157"/>
      <c r="U1000" s="157"/>
      <c r="V1000" s="157"/>
      <c r="W1000" s="157"/>
      <c r="X1000" s="157"/>
      <c r="Y1000" s="157"/>
      <c r="Z1000" s="157"/>
    </row>
    <row r="1001" spans="1:26" ht="15.75" customHeight="1" x14ac:dyDescent="0.25">
      <c r="A1001" s="216"/>
      <c r="B1001" s="157"/>
      <c r="C1001" s="157"/>
      <c r="D1001" s="392"/>
      <c r="E1001" s="157"/>
      <c r="F1001" s="157"/>
      <c r="G1001" s="157"/>
      <c r="H1001" s="157"/>
      <c r="I1001" s="157"/>
      <c r="J1001" s="157"/>
      <c r="K1001" s="157"/>
      <c r="L1001" s="157"/>
      <c r="M1001" s="157"/>
      <c r="N1001" s="157"/>
      <c r="O1001" s="157"/>
      <c r="P1001" s="157"/>
      <c r="Q1001" s="157"/>
      <c r="R1001" s="157"/>
      <c r="S1001" s="157"/>
      <c r="T1001" s="157"/>
      <c r="U1001" s="157"/>
      <c r="V1001" s="157"/>
      <c r="W1001" s="157"/>
      <c r="X1001" s="157"/>
      <c r="Y1001" s="157"/>
      <c r="Z1001" s="157"/>
    </row>
    <row r="1002" spans="1:26" ht="15.75" customHeight="1" x14ac:dyDescent="0.25">
      <c r="A1002" s="216"/>
      <c r="B1002" s="157"/>
      <c r="C1002" s="157"/>
      <c r="D1002" s="392"/>
      <c r="E1002" s="157"/>
      <c r="F1002" s="157"/>
      <c r="G1002" s="157"/>
      <c r="H1002" s="157"/>
      <c r="I1002" s="157"/>
      <c r="J1002" s="157"/>
      <c r="K1002" s="157"/>
      <c r="L1002" s="157"/>
      <c r="M1002" s="157"/>
      <c r="N1002" s="157"/>
      <c r="O1002" s="157"/>
      <c r="P1002" s="157"/>
      <c r="Q1002" s="157"/>
      <c r="R1002" s="157"/>
      <c r="S1002" s="157"/>
      <c r="T1002" s="157"/>
      <c r="U1002" s="157"/>
      <c r="V1002" s="157"/>
      <c r="W1002" s="157"/>
      <c r="X1002" s="157"/>
      <c r="Y1002" s="157"/>
      <c r="Z1002" s="157"/>
    </row>
    <row r="1003" spans="1:26" ht="15.75" customHeight="1" x14ac:dyDescent="0.25">
      <c r="A1003" s="216"/>
      <c r="B1003" s="157"/>
      <c r="C1003" s="157"/>
      <c r="D1003" s="392"/>
      <c r="E1003" s="157"/>
      <c r="F1003" s="157"/>
      <c r="G1003" s="157"/>
      <c r="H1003" s="157"/>
      <c r="I1003" s="157"/>
      <c r="J1003" s="157"/>
      <c r="K1003" s="157"/>
      <c r="L1003" s="157"/>
      <c r="M1003" s="157"/>
      <c r="N1003" s="157"/>
      <c r="O1003" s="157"/>
      <c r="P1003" s="157"/>
      <c r="Q1003" s="157"/>
      <c r="R1003" s="157"/>
      <c r="S1003" s="157"/>
      <c r="T1003" s="157"/>
      <c r="U1003" s="157"/>
      <c r="V1003" s="157"/>
      <c r="W1003" s="157"/>
      <c r="X1003" s="157"/>
      <c r="Y1003" s="157"/>
      <c r="Z1003" s="157"/>
    </row>
    <row r="1004" spans="1:26" ht="15.75" customHeight="1" x14ac:dyDescent="0.25">
      <c r="A1004" s="216"/>
      <c r="B1004" s="157"/>
      <c r="C1004" s="157"/>
      <c r="D1004" s="392"/>
      <c r="E1004" s="157"/>
      <c r="F1004" s="157"/>
      <c r="G1004" s="157"/>
      <c r="H1004" s="157"/>
      <c r="I1004" s="157"/>
      <c r="J1004" s="157"/>
      <c r="K1004" s="157"/>
      <c r="L1004" s="157"/>
      <c r="M1004" s="157"/>
      <c r="N1004" s="157"/>
      <c r="O1004" s="157"/>
      <c r="P1004" s="157"/>
      <c r="Q1004" s="157"/>
      <c r="R1004" s="157"/>
      <c r="S1004" s="157"/>
      <c r="T1004" s="157"/>
      <c r="U1004" s="157"/>
      <c r="V1004" s="157"/>
      <c r="W1004" s="157"/>
      <c r="X1004" s="157"/>
      <c r="Y1004" s="157"/>
      <c r="Z1004" s="157"/>
    </row>
    <row r="1005" spans="1:26" ht="15.75" customHeight="1" x14ac:dyDescent="0.25">
      <c r="A1005" s="216"/>
      <c r="B1005" s="157"/>
      <c r="C1005" s="157"/>
      <c r="D1005" s="392"/>
      <c r="E1005" s="157"/>
      <c r="F1005" s="157"/>
      <c r="G1005" s="157"/>
      <c r="H1005" s="157"/>
      <c r="I1005" s="157"/>
      <c r="J1005" s="157"/>
      <c r="K1005" s="157"/>
      <c r="L1005" s="157"/>
      <c r="M1005" s="157"/>
      <c r="N1005" s="157"/>
      <c r="O1005" s="157"/>
      <c r="P1005" s="157"/>
      <c r="Q1005" s="157"/>
      <c r="R1005" s="157"/>
      <c r="S1005" s="157"/>
      <c r="T1005" s="157"/>
      <c r="U1005" s="157"/>
      <c r="V1005" s="157"/>
      <c r="W1005" s="157"/>
      <c r="X1005" s="157"/>
      <c r="Y1005" s="157"/>
      <c r="Z1005" s="157"/>
    </row>
    <row r="1006" spans="1:26" ht="15.75" customHeight="1" x14ac:dyDescent="0.25">
      <c r="A1006" s="216"/>
      <c r="B1006" s="157"/>
      <c r="C1006" s="157"/>
      <c r="D1006" s="392"/>
      <c r="E1006" s="157"/>
      <c r="F1006" s="157"/>
      <c r="G1006" s="157"/>
      <c r="H1006" s="157"/>
      <c r="I1006" s="157"/>
      <c r="J1006" s="157"/>
      <c r="K1006" s="157"/>
      <c r="L1006" s="157"/>
      <c r="M1006" s="157"/>
      <c r="N1006" s="157"/>
      <c r="O1006" s="157"/>
      <c r="P1006" s="157"/>
      <c r="Q1006" s="157"/>
      <c r="R1006" s="157"/>
      <c r="S1006" s="157"/>
      <c r="T1006" s="157"/>
      <c r="U1006" s="157"/>
      <c r="V1006" s="157"/>
      <c r="W1006" s="157"/>
      <c r="X1006" s="157"/>
      <c r="Y1006" s="157"/>
      <c r="Z1006" s="157"/>
    </row>
    <row r="1007" spans="1:26" ht="15.75" customHeight="1" x14ac:dyDescent="0.25">
      <c r="A1007" s="216"/>
      <c r="B1007" s="157"/>
      <c r="C1007" s="157"/>
      <c r="D1007" s="392"/>
      <c r="E1007" s="157"/>
      <c r="F1007" s="157"/>
      <c r="G1007" s="157"/>
      <c r="H1007" s="157"/>
      <c r="I1007" s="157"/>
      <c r="J1007" s="157"/>
      <c r="K1007" s="157"/>
      <c r="L1007" s="157"/>
      <c r="M1007" s="157"/>
      <c r="N1007" s="157"/>
      <c r="O1007" s="157"/>
      <c r="P1007" s="157"/>
      <c r="Q1007" s="157"/>
      <c r="R1007" s="157"/>
      <c r="S1007" s="157"/>
      <c r="T1007" s="157"/>
      <c r="U1007" s="157"/>
      <c r="V1007" s="157"/>
      <c r="W1007" s="157"/>
      <c r="X1007" s="157"/>
      <c r="Y1007" s="157"/>
      <c r="Z1007" s="157"/>
    </row>
    <row r="1008" spans="1:26" ht="15.75" customHeight="1" x14ac:dyDescent="0.25">
      <c r="A1008" s="216"/>
      <c r="B1008" s="157"/>
      <c r="C1008" s="157"/>
      <c r="D1008" s="392"/>
      <c r="E1008" s="157"/>
      <c r="F1008" s="157"/>
      <c r="G1008" s="157"/>
      <c r="H1008" s="157"/>
      <c r="I1008" s="157"/>
      <c r="J1008" s="157"/>
      <c r="K1008" s="157"/>
      <c r="L1008" s="157"/>
      <c r="M1008" s="157"/>
      <c r="N1008" s="157"/>
      <c r="O1008" s="157"/>
      <c r="P1008" s="157"/>
      <c r="Q1008" s="157"/>
      <c r="R1008" s="157"/>
      <c r="S1008" s="157"/>
      <c r="T1008" s="157"/>
      <c r="U1008" s="157"/>
      <c r="V1008" s="157"/>
      <c r="W1008" s="157"/>
      <c r="X1008" s="157"/>
      <c r="Y1008" s="157"/>
      <c r="Z1008" s="157"/>
    </row>
    <row r="1009" spans="1:26" ht="15.75" customHeight="1" x14ac:dyDescent="0.25">
      <c r="A1009" s="216"/>
      <c r="B1009" s="157"/>
      <c r="C1009" s="157"/>
      <c r="D1009" s="392"/>
      <c r="E1009" s="157"/>
      <c r="F1009" s="157"/>
      <c r="G1009" s="157"/>
      <c r="H1009" s="157"/>
      <c r="I1009" s="157"/>
      <c r="J1009" s="157"/>
      <c r="K1009" s="157"/>
      <c r="L1009" s="157"/>
      <c r="M1009" s="157"/>
      <c r="N1009" s="157"/>
      <c r="O1009" s="157"/>
      <c r="P1009" s="157"/>
      <c r="Q1009" s="157"/>
      <c r="R1009" s="157"/>
      <c r="S1009" s="157"/>
      <c r="T1009" s="157"/>
      <c r="U1009" s="157"/>
      <c r="V1009" s="157"/>
      <c r="W1009" s="157"/>
      <c r="X1009" s="157"/>
      <c r="Y1009" s="157"/>
      <c r="Z1009" s="157"/>
    </row>
    <row r="1010" spans="1:26" ht="15.75" customHeight="1" x14ac:dyDescent="0.25">
      <c r="A1010" s="216"/>
      <c r="B1010" s="157"/>
      <c r="C1010" s="157"/>
      <c r="D1010" s="392"/>
      <c r="E1010" s="157"/>
      <c r="F1010" s="157"/>
      <c r="G1010" s="157"/>
      <c r="H1010" s="157"/>
      <c r="I1010" s="157"/>
      <c r="J1010" s="157"/>
      <c r="K1010" s="157"/>
      <c r="L1010" s="157"/>
      <c r="M1010" s="157"/>
      <c r="N1010" s="157"/>
      <c r="O1010" s="157"/>
      <c r="P1010" s="157"/>
      <c r="Q1010" s="157"/>
      <c r="R1010" s="157"/>
      <c r="S1010" s="157"/>
      <c r="T1010" s="157"/>
      <c r="U1010" s="157"/>
      <c r="V1010" s="157"/>
      <c r="W1010" s="157"/>
      <c r="X1010" s="157"/>
      <c r="Y1010" s="157"/>
      <c r="Z1010" s="157"/>
    </row>
    <row r="1011" spans="1:26" ht="15.75" customHeight="1" x14ac:dyDescent="0.25">
      <c r="A1011" s="216"/>
      <c r="B1011" s="157"/>
      <c r="C1011" s="157"/>
      <c r="D1011" s="392"/>
      <c r="E1011" s="157"/>
      <c r="F1011" s="157"/>
      <c r="G1011" s="157"/>
      <c r="H1011" s="157"/>
      <c r="I1011" s="157"/>
      <c r="J1011" s="157"/>
      <c r="K1011" s="157"/>
      <c r="L1011" s="157"/>
      <c r="M1011" s="157"/>
      <c r="N1011" s="157"/>
      <c r="O1011" s="157"/>
      <c r="P1011" s="157"/>
      <c r="Q1011" s="157"/>
      <c r="R1011" s="157"/>
      <c r="S1011" s="157"/>
      <c r="T1011" s="157"/>
      <c r="U1011" s="157"/>
      <c r="V1011" s="157"/>
      <c r="W1011" s="157"/>
      <c r="X1011" s="157"/>
      <c r="Y1011" s="157"/>
      <c r="Z1011" s="157"/>
    </row>
    <row r="1012" spans="1:26" ht="15.75" customHeight="1" x14ac:dyDescent="0.25">
      <c r="A1012" s="216"/>
      <c r="B1012" s="157"/>
      <c r="C1012" s="157"/>
      <c r="D1012" s="392"/>
      <c r="E1012" s="157"/>
      <c r="F1012" s="157"/>
      <c r="G1012" s="157"/>
      <c r="H1012" s="157"/>
      <c r="I1012" s="157"/>
      <c r="J1012" s="157"/>
      <c r="K1012" s="157"/>
      <c r="L1012" s="157"/>
      <c r="M1012" s="157"/>
      <c r="N1012" s="157"/>
      <c r="O1012" s="157"/>
      <c r="P1012" s="157"/>
      <c r="Q1012" s="157"/>
      <c r="R1012" s="157"/>
      <c r="S1012" s="157"/>
      <c r="T1012" s="157"/>
      <c r="U1012" s="157"/>
      <c r="V1012" s="157"/>
      <c r="W1012" s="157"/>
      <c r="X1012" s="157"/>
      <c r="Y1012" s="157"/>
      <c r="Z1012" s="157"/>
    </row>
    <row r="1013" spans="1:26" ht="15.75" customHeight="1" x14ac:dyDescent="0.25">
      <c r="A1013" s="216"/>
      <c r="B1013" s="157"/>
      <c r="C1013" s="157"/>
      <c r="D1013" s="392"/>
      <c r="E1013" s="157"/>
      <c r="F1013" s="157"/>
      <c r="G1013" s="157"/>
      <c r="H1013" s="157"/>
      <c r="I1013" s="157"/>
      <c r="J1013" s="157"/>
      <c r="K1013" s="157"/>
      <c r="L1013" s="157"/>
      <c r="M1013" s="157"/>
      <c r="N1013" s="157"/>
      <c r="O1013" s="157"/>
      <c r="P1013" s="157"/>
      <c r="Q1013" s="157"/>
      <c r="R1013" s="157"/>
      <c r="S1013" s="157"/>
      <c r="T1013" s="157"/>
      <c r="U1013" s="157"/>
      <c r="V1013" s="157"/>
      <c r="W1013" s="157"/>
      <c r="X1013" s="157"/>
      <c r="Y1013" s="157"/>
      <c r="Z1013" s="157"/>
    </row>
    <row r="1014" spans="1:26" ht="15.75" customHeight="1" x14ac:dyDescent="0.25">
      <c r="A1014" s="216"/>
      <c r="B1014" s="157"/>
      <c r="C1014" s="157"/>
      <c r="D1014" s="392"/>
      <c r="E1014" s="157"/>
      <c r="F1014" s="157"/>
      <c r="G1014" s="157"/>
      <c r="H1014" s="157"/>
      <c r="I1014" s="157"/>
      <c r="J1014" s="157"/>
      <c r="K1014" s="157"/>
      <c r="L1014" s="157"/>
      <c r="M1014" s="157"/>
      <c r="N1014" s="157"/>
      <c r="O1014" s="157"/>
      <c r="P1014" s="157"/>
      <c r="Q1014" s="157"/>
      <c r="R1014" s="157"/>
      <c r="S1014" s="157"/>
      <c r="T1014" s="157"/>
      <c r="U1014" s="157"/>
      <c r="V1014" s="157"/>
      <c r="W1014" s="157"/>
      <c r="X1014" s="157"/>
      <c r="Y1014" s="157"/>
      <c r="Z1014" s="157"/>
    </row>
    <row r="1015" spans="1:26" ht="15.75" customHeight="1" x14ac:dyDescent="0.25">
      <c r="A1015" s="216"/>
      <c r="B1015" s="157"/>
      <c r="C1015" s="157"/>
      <c r="D1015" s="392"/>
      <c r="E1015" s="157"/>
      <c r="F1015" s="157"/>
      <c r="G1015" s="157"/>
      <c r="H1015" s="157"/>
      <c r="I1015" s="157"/>
      <c r="J1015" s="157"/>
      <c r="K1015" s="157"/>
      <c r="L1015" s="157"/>
      <c r="M1015" s="157"/>
      <c r="N1015" s="157"/>
      <c r="O1015" s="157"/>
      <c r="P1015" s="157"/>
      <c r="Q1015" s="157"/>
      <c r="R1015" s="157"/>
      <c r="S1015" s="157"/>
      <c r="T1015" s="157"/>
      <c r="U1015" s="157"/>
      <c r="V1015" s="157"/>
      <c r="W1015" s="157"/>
      <c r="X1015" s="157"/>
      <c r="Y1015" s="157"/>
      <c r="Z1015" s="157"/>
    </row>
    <row r="1016" spans="1:26" ht="15.75" customHeight="1" x14ac:dyDescent="0.25">
      <c r="A1016" s="216"/>
      <c r="B1016" s="157"/>
      <c r="C1016" s="157"/>
      <c r="D1016" s="392"/>
      <c r="E1016" s="157"/>
      <c r="F1016" s="157"/>
      <c r="G1016" s="157"/>
      <c r="H1016" s="157"/>
      <c r="I1016" s="157"/>
      <c r="J1016" s="157"/>
      <c r="K1016" s="157"/>
      <c r="L1016" s="157"/>
      <c r="M1016" s="157"/>
      <c r="N1016" s="157"/>
      <c r="O1016" s="157"/>
      <c r="P1016" s="157"/>
      <c r="Q1016" s="157"/>
      <c r="R1016" s="157"/>
      <c r="S1016" s="157"/>
      <c r="T1016" s="157"/>
      <c r="U1016" s="157"/>
      <c r="V1016" s="157"/>
      <c r="W1016" s="157"/>
      <c r="X1016" s="157"/>
      <c r="Y1016" s="157"/>
      <c r="Z1016" s="157"/>
    </row>
    <row r="1017" spans="1:26" ht="15.75" customHeight="1" x14ac:dyDescent="0.25">
      <c r="A1017" s="216"/>
      <c r="B1017" s="157"/>
      <c r="C1017" s="157"/>
      <c r="D1017" s="392"/>
      <c r="E1017" s="157"/>
      <c r="F1017" s="157"/>
      <c r="G1017" s="157"/>
      <c r="H1017" s="157"/>
      <c r="I1017" s="157"/>
      <c r="J1017" s="157"/>
      <c r="K1017" s="157"/>
      <c r="L1017" s="157"/>
      <c r="M1017" s="157"/>
      <c r="N1017" s="157"/>
      <c r="O1017" s="157"/>
      <c r="P1017" s="157"/>
      <c r="Q1017" s="157"/>
      <c r="R1017" s="157"/>
      <c r="S1017" s="157"/>
      <c r="T1017" s="157"/>
      <c r="U1017" s="157"/>
      <c r="V1017" s="157"/>
      <c r="W1017" s="157"/>
      <c r="X1017" s="157"/>
      <c r="Y1017" s="157"/>
      <c r="Z1017" s="157"/>
    </row>
    <row r="1018" spans="1:26" ht="15.75" customHeight="1" x14ac:dyDescent="0.25">
      <c r="A1018" s="216"/>
      <c r="B1018" s="157"/>
      <c r="C1018" s="157"/>
      <c r="D1018" s="392"/>
      <c r="E1018" s="157"/>
      <c r="F1018" s="157"/>
      <c r="G1018" s="157"/>
      <c r="H1018" s="157"/>
      <c r="I1018" s="157"/>
      <c r="J1018" s="157"/>
      <c r="K1018" s="157"/>
      <c r="L1018" s="157"/>
      <c r="M1018" s="157"/>
      <c r="N1018" s="157"/>
      <c r="O1018" s="157"/>
      <c r="P1018" s="157"/>
      <c r="Q1018" s="157"/>
      <c r="R1018" s="157"/>
      <c r="S1018" s="157"/>
      <c r="T1018" s="157"/>
      <c r="U1018" s="157"/>
      <c r="V1018" s="157"/>
      <c r="W1018" s="157"/>
      <c r="X1018" s="157"/>
      <c r="Y1018" s="157"/>
      <c r="Z1018" s="157"/>
    </row>
    <row r="1019" spans="1:26" ht="15.75" customHeight="1" x14ac:dyDescent="0.25">
      <c r="A1019" s="216"/>
      <c r="B1019" s="157"/>
      <c r="C1019" s="157"/>
      <c r="D1019" s="392"/>
      <c r="E1019" s="157"/>
      <c r="F1019" s="157"/>
      <c r="G1019" s="157"/>
      <c r="H1019" s="157"/>
      <c r="I1019" s="157"/>
      <c r="J1019" s="157"/>
      <c r="K1019" s="157"/>
      <c r="L1019" s="157"/>
      <c r="M1019" s="157"/>
      <c r="N1019" s="157"/>
      <c r="O1019" s="157"/>
      <c r="P1019" s="157"/>
      <c r="Q1019" s="157"/>
      <c r="R1019" s="157"/>
      <c r="S1019" s="157"/>
      <c r="T1019" s="157"/>
      <c r="U1019" s="157"/>
      <c r="V1019" s="157"/>
      <c r="W1019" s="157"/>
      <c r="X1019" s="157"/>
      <c r="Y1019" s="157"/>
      <c r="Z1019" s="157"/>
    </row>
    <row r="1020" spans="1:26" ht="15.75" customHeight="1" x14ac:dyDescent="0.25">
      <c r="A1020" s="216"/>
      <c r="B1020" s="157"/>
      <c r="C1020" s="157"/>
      <c r="D1020" s="392"/>
      <c r="E1020" s="157"/>
      <c r="F1020" s="157"/>
      <c r="G1020" s="157"/>
      <c r="H1020" s="157"/>
      <c r="I1020" s="157"/>
      <c r="J1020" s="157"/>
      <c r="K1020" s="157"/>
      <c r="L1020" s="157"/>
      <c r="M1020" s="157"/>
      <c r="N1020" s="157"/>
      <c r="O1020" s="157"/>
      <c r="P1020" s="157"/>
      <c r="Q1020" s="157"/>
      <c r="R1020" s="157"/>
      <c r="S1020" s="157"/>
      <c r="T1020" s="157"/>
      <c r="U1020" s="157"/>
      <c r="V1020" s="157"/>
      <c r="W1020" s="157"/>
      <c r="X1020" s="157"/>
      <c r="Y1020" s="157"/>
      <c r="Z1020" s="157"/>
    </row>
    <row r="1021" spans="1:26" ht="15.75" customHeight="1" x14ac:dyDescent="0.25">
      <c r="A1021" s="216"/>
      <c r="B1021" s="157"/>
      <c r="C1021" s="157"/>
      <c r="D1021" s="392"/>
      <c r="E1021" s="157"/>
      <c r="F1021" s="157"/>
      <c r="G1021" s="157"/>
      <c r="H1021" s="157"/>
      <c r="I1021" s="157"/>
      <c r="J1021" s="157"/>
      <c r="K1021" s="157"/>
      <c r="L1021" s="157"/>
      <c r="M1021" s="157"/>
      <c r="N1021" s="157"/>
      <c r="O1021" s="157"/>
      <c r="P1021" s="157"/>
      <c r="Q1021" s="157"/>
      <c r="R1021" s="157"/>
      <c r="S1021" s="157"/>
      <c r="T1021" s="157"/>
      <c r="U1021" s="157"/>
      <c r="V1021" s="157"/>
      <c r="W1021" s="157"/>
      <c r="X1021" s="157"/>
      <c r="Y1021" s="157"/>
      <c r="Z1021" s="157"/>
    </row>
    <row r="1022" spans="1:26" ht="15.75" customHeight="1" x14ac:dyDescent="0.25">
      <c r="A1022" s="216"/>
      <c r="B1022" s="157"/>
      <c r="C1022" s="157"/>
      <c r="D1022" s="392"/>
      <c r="E1022" s="157"/>
      <c r="F1022" s="157"/>
      <c r="G1022" s="157"/>
      <c r="H1022" s="157"/>
      <c r="I1022" s="157"/>
      <c r="J1022" s="157"/>
      <c r="K1022" s="157"/>
      <c r="L1022" s="157"/>
      <c r="M1022" s="157"/>
      <c r="N1022" s="157"/>
      <c r="O1022" s="157"/>
      <c r="P1022" s="157"/>
      <c r="Q1022" s="157"/>
      <c r="R1022" s="157"/>
      <c r="S1022" s="157"/>
      <c r="T1022" s="157"/>
      <c r="U1022" s="157"/>
      <c r="V1022" s="157"/>
      <c r="W1022" s="157"/>
      <c r="X1022" s="157"/>
      <c r="Y1022" s="157"/>
      <c r="Z1022" s="157"/>
    </row>
    <row r="1023" spans="1:26" ht="15.75" customHeight="1" x14ac:dyDescent="0.25">
      <c r="A1023" s="216"/>
      <c r="B1023" s="157"/>
      <c r="C1023" s="157"/>
      <c r="D1023" s="392"/>
      <c r="E1023" s="157"/>
      <c r="F1023" s="157"/>
      <c r="G1023" s="157"/>
      <c r="H1023" s="157"/>
      <c r="I1023" s="157"/>
      <c r="J1023" s="157"/>
      <c r="K1023" s="157"/>
      <c r="L1023" s="157"/>
      <c r="M1023" s="157"/>
      <c r="N1023" s="157"/>
      <c r="O1023" s="157"/>
      <c r="P1023" s="157"/>
      <c r="Q1023" s="157"/>
      <c r="R1023" s="157"/>
      <c r="S1023" s="157"/>
      <c r="T1023" s="157"/>
      <c r="U1023" s="157"/>
      <c r="V1023" s="157"/>
      <c r="W1023" s="157"/>
      <c r="X1023" s="157"/>
      <c r="Y1023" s="157"/>
      <c r="Z1023" s="157"/>
    </row>
    <row r="1024" spans="1:26" ht="15.75" customHeight="1" x14ac:dyDescent="0.25">
      <c r="A1024" s="216"/>
      <c r="B1024" s="157"/>
      <c r="C1024" s="157"/>
      <c r="D1024" s="392"/>
      <c r="E1024" s="157"/>
      <c r="F1024" s="157"/>
      <c r="G1024" s="157"/>
      <c r="H1024" s="157"/>
      <c r="I1024" s="157"/>
      <c r="J1024" s="157"/>
      <c r="K1024" s="157"/>
      <c r="L1024" s="157"/>
      <c r="M1024" s="157"/>
      <c r="N1024" s="157"/>
      <c r="O1024" s="157"/>
      <c r="P1024" s="157"/>
      <c r="Q1024" s="157"/>
      <c r="R1024" s="157"/>
      <c r="S1024" s="157"/>
      <c r="T1024" s="157"/>
      <c r="U1024" s="157"/>
      <c r="V1024" s="157"/>
      <c r="W1024" s="157"/>
      <c r="X1024" s="157"/>
      <c r="Y1024" s="157"/>
      <c r="Z1024" s="157"/>
    </row>
    <row r="1025" spans="1:26" ht="15.75" customHeight="1" x14ac:dyDescent="0.25">
      <c r="A1025" s="216"/>
      <c r="B1025" s="157"/>
      <c r="C1025" s="157"/>
      <c r="D1025" s="392"/>
      <c r="E1025" s="157"/>
      <c r="F1025" s="157"/>
      <c r="G1025" s="157"/>
      <c r="H1025" s="157"/>
      <c r="I1025" s="157"/>
      <c r="J1025" s="157"/>
      <c r="K1025" s="157"/>
      <c r="L1025" s="157"/>
      <c r="M1025" s="157"/>
      <c r="N1025" s="157"/>
      <c r="O1025" s="157"/>
      <c r="P1025" s="157"/>
      <c r="Q1025" s="157"/>
      <c r="R1025" s="157"/>
      <c r="S1025" s="157"/>
      <c r="T1025" s="157"/>
      <c r="U1025" s="157"/>
      <c r="V1025" s="157"/>
      <c r="W1025" s="157"/>
      <c r="X1025" s="157"/>
      <c r="Y1025" s="157"/>
      <c r="Z1025" s="157"/>
    </row>
    <row r="1026" spans="1:26" ht="15.75" customHeight="1" x14ac:dyDescent="0.25">
      <c r="A1026" s="216"/>
      <c r="B1026" s="157"/>
      <c r="C1026" s="157"/>
      <c r="D1026" s="392"/>
      <c r="E1026" s="157"/>
      <c r="F1026" s="157"/>
      <c r="G1026" s="157"/>
      <c r="H1026" s="157"/>
      <c r="I1026" s="157"/>
      <c r="J1026" s="157"/>
      <c r="K1026" s="157"/>
      <c r="L1026" s="157"/>
      <c r="M1026" s="157"/>
      <c r="N1026" s="157"/>
      <c r="O1026" s="157"/>
      <c r="P1026" s="157"/>
      <c r="Q1026" s="157"/>
      <c r="R1026" s="157"/>
      <c r="S1026" s="157"/>
      <c r="T1026" s="157"/>
      <c r="U1026" s="157"/>
      <c r="V1026" s="157"/>
      <c r="W1026" s="157"/>
      <c r="X1026" s="157"/>
      <c r="Y1026" s="157"/>
      <c r="Z1026" s="157"/>
    </row>
    <row r="1027" spans="1:26" ht="15.75" customHeight="1" x14ac:dyDescent="0.25">
      <c r="A1027" s="216"/>
      <c r="B1027" s="157"/>
      <c r="C1027" s="157"/>
      <c r="D1027" s="392"/>
      <c r="E1027" s="157"/>
      <c r="F1027" s="157"/>
      <c r="G1027" s="157"/>
      <c r="H1027" s="157"/>
      <c r="I1027" s="157"/>
      <c r="J1027" s="157"/>
      <c r="K1027" s="157"/>
      <c r="L1027" s="157"/>
      <c r="M1027" s="157"/>
      <c r="N1027" s="157"/>
      <c r="O1027" s="157"/>
      <c r="P1027" s="157"/>
      <c r="Q1027" s="157"/>
      <c r="R1027" s="157"/>
      <c r="S1027" s="157"/>
      <c r="T1027" s="157"/>
      <c r="U1027" s="157"/>
      <c r="V1027" s="157"/>
      <c r="W1027" s="157"/>
      <c r="X1027" s="157"/>
      <c r="Y1027" s="157"/>
      <c r="Z1027" s="157"/>
    </row>
    <row r="1028" spans="1:26" ht="15.75" customHeight="1" x14ac:dyDescent="0.25">
      <c r="A1028" s="216"/>
      <c r="B1028" s="157"/>
      <c r="C1028" s="157"/>
      <c r="D1028" s="392"/>
      <c r="E1028" s="157"/>
      <c r="F1028" s="157"/>
      <c r="G1028" s="157"/>
      <c r="H1028" s="157"/>
      <c r="I1028" s="157"/>
      <c r="J1028" s="157"/>
      <c r="K1028" s="157"/>
      <c r="L1028" s="157"/>
      <c r="M1028" s="157"/>
      <c r="N1028" s="157"/>
      <c r="O1028" s="157"/>
      <c r="P1028" s="157"/>
      <c r="Q1028" s="157"/>
      <c r="R1028" s="157"/>
      <c r="S1028" s="157"/>
      <c r="T1028" s="157"/>
      <c r="U1028" s="157"/>
      <c r="V1028" s="157"/>
      <c r="W1028" s="157"/>
      <c r="X1028" s="157"/>
      <c r="Y1028" s="157"/>
      <c r="Z1028" s="157"/>
    </row>
    <row r="1029" spans="1:26" ht="15.75" customHeight="1" x14ac:dyDescent="0.25">
      <c r="A1029" s="216"/>
      <c r="B1029" s="157"/>
      <c r="C1029" s="157"/>
      <c r="D1029" s="392"/>
      <c r="E1029" s="157"/>
      <c r="F1029" s="157"/>
      <c r="G1029" s="157"/>
      <c r="H1029" s="157"/>
      <c r="I1029" s="157"/>
      <c r="J1029" s="157"/>
      <c r="K1029" s="157"/>
      <c r="L1029" s="157"/>
      <c r="M1029" s="157"/>
      <c r="N1029" s="157"/>
      <c r="O1029" s="157"/>
      <c r="P1029" s="157"/>
      <c r="Q1029" s="157"/>
      <c r="R1029" s="157"/>
      <c r="S1029" s="157"/>
      <c r="T1029" s="157"/>
      <c r="U1029" s="157"/>
      <c r="V1029" s="157"/>
      <c r="W1029" s="157"/>
      <c r="X1029" s="157"/>
      <c r="Y1029" s="157"/>
      <c r="Z1029" s="157"/>
    </row>
    <row r="1030" spans="1:26" ht="15.75" customHeight="1" x14ac:dyDescent="0.25">
      <c r="A1030" s="216"/>
      <c r="B1030" s="157"/>
      <c r="C1030" s="157"/>
      <c r="D1030" s="392"/>
      <c r="E1030" s="157"/>
      <c r="F1030" s="157"/>
      <c r="G1030" s="157"/>
      <c r="H1030" s="157"/>
      <c r="I1030" s="157"/>
      <c r="J1030" s="157"/>
      <c r="K1030" s="157"/>
      <c r="L1030" s="157"/>
      <c r="M1030" s="157"/>
      <c r="N1030" s="157"/>
      <c r="O1030" s="157"/>
      <c r="P1030" s="157"/>
      <c r="Q1030" s="157"/>
      <c r="R1030" s="157"/>
      <c r="S1030" s="157"/>
      <c r="T1030" s="157"/>
      <c r="U1030" s="157"/>
      <c r="V1030" s="157"/>
      <c r="W1030" s="157"/>
      <c r="X1030" s="157"/>
      <c r="Y1030" s="157"/>
      <c r="Z1030" s="157"/>
    </row>
    <row r="1031" spans="1:26" ht="15.75" customHeight="1" x14ac:dyDescent="0.25">
      <c r="A1031" s="216"/>
      <c r="B1031" s="157"/>
      <c r="C1031" s="157"/>
      <c r="D1031" s="392"/>
      <c r="E1031" s="157"/>
      <c r="F1031" s="157"/>
      <c r="G1031" s="157"/>
      <c r="H1031" s="157"/>
      <c r="I1031" s="157"/>
      <c r="J1031" s="157"/>
      <c r="K1031" s="157"/>
      <c r="L1031" s="157"/>
      <c r="M1031" s="157"/>
      <c r="N1031" s="157"/>
      <c r="O1031" s="157"/>
      <c r="P1031" s="157"/>
      <c r="Q1031" s="157"/>
      <c r="R1031" s="157"/>
      <c r="S1031" s="157"/>
      <c r="T1031" s="157"/>
      <c r="U1031" s="157"/>
      <c r="V1031" s="157"/>
      <c r="W1031" s="157"/>
      <c r="X1031" s="157"/>
      <c r="Y1031" s="157"/>
      <c r="Z1031" s="157"/>
    </row>
    <row r="1032" spans="1:26" ht="15.75" customHeight="1" x14ac:dyDescent="0.25">
      <c r="A1032" s="216"/>
      <c r="B1032" s="157"/>
      <c r="C1032" s="157"/>
      <c r="D1032" s="392"/>
      <c r="E1032" s="157"/>
      <c r="F1032" s="157"/>
      <c r="G1032" s="157"/>
      <c r="H1032" s="157"/>
      <c r="I1032" s="157"/>
      <c r="J1032" s="157"/>
      <c r="K1032" s="157"/>
      <c r="L1032" s="157"/>
      <c r="M1032" s="157"/>
      <c r="N1032" s="157"/>
      <c r="O1032" s="157"/>
      <c r="P1032" s="157"/>
      <c r="Q1032" s="157"/>
      <c r="R1032" s="157"/>
      <c r="S1032" s="157"/>
      <c r="T1032" s="157"/>
      <c r="U1032" s="157"/>
      <c r="V1032" s="157"/>
      <c r="W1032" s="157"/>
      <c r="X1032" s="157"/>
      <c r="Y1032" s="157"/>
      <c r="Z1032" s="157"/>
    </row>
    <row r="1033" spans="1:26" ht="15.75" customHeight="1" x14ac:dyDescent="0.25">
      <c r="A1033" s="216"/>
      <c r="B1033" s="157"/>
      <c r="C1033" s="157"/>
      <c r="D1033" s="392"/>
      <c r="E1033" s="157"/>
      <c r="F1033" s="157"/>
      <c r="G1033" s="157"/>
      <c r="H1033" s="157"/>
      <c r="I1033" s="157"/>
      <c r="J1033" s="157"/>
      <c r="K1033" s="157"/>
      <c r="L1033" s="157"/>
      <c r="M1033" s="157"/>
      <c r="N1033" s="157"/>
      <c r="O1033" s="157"/>
      <c r="P1033" s="157"/>
      <c r="Q1033" s="157"/>
      <c r="R1033" s="157"/>
      <c r="S1033" s="157"/>
      <c r="T1033" s="157"/>
      <c r="U1033" s="157"/>
      <c r="V1033" s="157"/>
      <c r="W1033" s="157"/>
      <c r="X1033" s="157"/>
      <c r="Y1033" s="157"/>
      <c r="Z1033" s="157"/>
    </row>
    <row r="1034" spans="1:26" ht="15.75" customHeight="1" x14ac:dyDescent="0.25">
      <c r="A1034" s="216"/>
      <c r="B1034" s="157"/>
      <c r="C1034" s="157"/>
      <c r="D1034" s="392"/>
      <c r="E1034" s="157"/>
      <c r="F1034" s="157"/>
      <c r="G1034" s="157"/>
      <c r="H1034" s="157"/>
      <c r="I1034" s="157"/>
      <c r="J1034" s="157"/>
      <c r="K1034" s="157"/>
      <c r="L1034" s="157"/>
      <c r="M1034" s="157"/>
      <c r="N1034" s="157"/>
      <c r="O1034" s="157"/>
      <c r="P1034" s="157"/>
      <c r="Q1034" s="157"/>
      <c r="R1034" s="157"/>
      <c r="S1034" s="157"/>
      <c r="T1034" s="157"/>
      <c r="U1034" s="157"/>
      <c r="V1034" s="157"/>
      <c r="W1034" s="157"/>
      <c r="X1034" s="157"/>
      <c r="Y1034" s="157"/>
      <c r="Z1034" s="157"/>
    </row>
    <row r="1035" spans="1:26" ht="15.75" customHeight="1" x14ac:dyDescent="0.25">
      <c r="A1035" s="216"/>
      <c r="B1035" s="157"/>
      <c r="C1035" s="157"/>
      <c r="D1035" s="392"/>
      <c r="E1035" s="157"/>
      <c r="F1035" s="157"/>
      <c r="G1035" s="157"/>
      <c r="H1035" s="157"/>
      <c r="I1035" s="157"/>
      <c r="J1035" s="157"/>
      <c r="K1035" s="157"/>
      <c r="L1035" s="157"/>
      <c r="M1035" s="157"/>
      <c r="N1035" s="157"/>
      <c r="O1035" s="157"/>
      <c r="P1035" s="157"/>
      <c r="Q1035" s="157"/>
      <c r="R1035" s="157"/>
      <c r="S1035" s="157"/>
      <c r="T1035" s="157"/>
      <c r="U1035" s="157"/>
      <c r="V1035" s="157"/>
      <c r="W1035" s="157"/>
      <c r="X1035" s="157"/>
      <c r="Y1035" s="157"/>
      <c r="Z1035" s="157"/>
    </row>
    <row r="1036" spans="1:26" ht="15.75" customHeight="1" x14ac:dyDescent="0.25">
      <c r="A1036" s="216"/>
      <c r="B1036" s="157"/>
      <c r="C1036" s="157"/>
      <c r="D1036" s="392"/>
      <c r="E1036" s="157"/>
      <c r="F1036" s="157"/>
      <c r="G1036" s="157"/>
      <c r="H1036" s="157"/>
      <c r="I1036" s="157"/>
      <c r="J1036" s="157"/>
      <c r="K1036" s="157"/>
      <c r="L1036" s="157"/>
      <c r="M1036" s="157"/>
      <c r="N1036" s="157"/>
      <c r="O1036" s="157"/>
      <c r="P1036" s="157"/>
      <c r="Q1036" s="157"/>
      <c r="R1036" s="157"/>
      <c r="S1036" s="157"/>
      <c r="T1036" s="157"/>
      <c r="U1036" s="157"/>
      <c r="V1036" s="157"/>
      <c r="W1036" s="157"/>
      <c r="X1036" s="157"/>
      <c r="Y1036" s="157"/>
      <c r="Z1036" s="157"/>
    </row>
    <row r="1037" spans="1:26" ht="15.75" customHeight="1" x14ac:dyDescent="0.25">
      <c r="A1037" s="216"/>
      <c r="B1037" s="157"/>
      <c r="C1037" s="157"/>
      <c r="D1037" s="392"/>
      <c r="E1037" s="157"/>
      <c r="F1037" s="157"/>
      <c r="G1037" s="157"/>
      <c r="H1037" s="157"/>
      <c r="I1037" s="157"/>
      <c r="J1037" s="157"/>
      <c r="K1037" s="157"/>
      <c r="L1037" s="157"/>
      <c r="M1037" s="157"/>
      <c r="N1037" s="157"/>
      <c r="O1037" s="157"/>
      <c r="P1037" s="157"/>
      <c r="Q1037" s="157"/>
      <c r="R1037" s="157"/>
      <c r="S1037" s="157"/>
      <c r="T1037" s="157"/>
      <c r="U1037" s="157"/>
      <c r="V1037" s="157"/>
      <c r="W1037" s="157"/>
      <c r="X1037" s="157"/>
      <c r="Y1037" s="157"/>
      <c r="Z1037" s="157"/>
    </row>
    <row r="1038" spans="1:26" ht="15.75" customHeight="1" x14ac:dyDescent="0.25">
      <c r="A1038" s="216"/>
      <c r="B1038" s="157"/>
      <c r="C1038" s="157"/>
      <c r="D1038" s="392"/>
      <c r="E1038" s="157"/>
      <c r="F1038" s="157"/>
      <c r="G1038" s="157"/>
      <c r="H1038" s="157"/>
      <c r="I1038" s="157"/>
      <c r="J1038" s="157"/>
      <c r="K1038" s="157"/>
      <c r="L1038" s="157"/>
      <c r="M1038" s="157"/>
      <c r="N1038" s="157"/>
      <c r="O1038" s="157"/>
      <c r="P1038" s="157"/>
      <c r="Q1038" s="157"/>
      <c r="R1038" s="157"/>
      <c r="S1038" s="157"/>
      <c r="T1038" s="157"/>
      <c r="U1038" s="157"/>
      <c r="V1038" s="157"/>
      <c r="W1038" s="157"/>
      <c r="X1038" s="157"/>
      <c r="Y1038" s="157"/>
      <c r="Z1038" s="157"/>
    </row>
    <row r="1039" spans="1:26" ht="15.75" customHeight="1" x14ac:dyDescent="0.25">
      <c r="A1039" s="216"/>
      <c r="B1039" s="157"/>
      <c r="C1039" s="157"/>
      <c r="D1039" s="392"/>
      <c r="E1039" s="157"/>
      <c r="F1039" s="157"/>
      <c r="G1039" s="157"/>
      <c r="H1039" s="157"/>
      <c r="I1039" s="157"/>
      <c r="J1039" s="157"/>
      <c r="K1039" s="157"/>
      <c r="L1039" s="157"/>
      <c r="M1039" s="157"/>
      <c r="N1039" s="157"/>
      <c r="O1039" s="157"/>
      <c r="P1039" s="157"/>
      <c r="Q1039" s="157"/>
      <c r="R1039" s="157"/>
      <c r="S1039" s="157"/>
      <c r="T1039" s="157"/>
      <c r="U1039" s="157"/>
      <c r="V1039" s="157"/>
      <c r="W1039" s="157"/>
      <c r="X1039" s="157"/>
      <c r="Y1039" s="157"/>
      <c r="Z1039" s="157"/>
    </row>
    <row r="1040" spans="1:26" ht="15.75" customHeight="1" x14ac:dyDescent="0.25">
      <c r="A1040" s="216"/>
      <c r="B1040" s="157"/>
      <c r="C1040" s="157"/>
      <c r="D1040" s="392"/>
      <c r="E1040" s="157"/>
      <c r="F1040" s="157"/>
      <c r="G1040" s="157"/>
      <c r="H1040" s="157"/>
      <c r="I1040" s="157"/>
      <c r="J1040" s="157"/>
      <c r="K1040" s="157"/>
      <c r="L1040" s="157"/>
      <c r="M1040" s="157"/>
      <c r="N1040" s="157"/>
      <c r="O1040" s="157"/>
      <c r="P1040" s="157"/>
      <c r="Q1040" s="157"/>
      <c r="R1040" s="157"/>
      <c r="S1040" s="157"/>
      <c r="T1040" s="157"/>
      <c r="U1040" s="157"/>
      <c r="V1040" s="157"/>
      <c r="W1040" s="157"/>
      <c r="X1040" s="157"/>
      <c r="Y1040" s="157"/>
      <c r="Z1040" s="157"/>
    </row>
    <row r="1041" spans="1:26" ht="15.75" customHeight="1" x14ac:dyDescent="0.25">
      <c r="A1041" s="216"/>
      <c r="B1041" s="157"/>
      <c r="C1041" s="157"/>
      <c r="D1041" s="392"/>
      <c r="E1041" s="157"/>
      <c r="F1041" s="157"/>
      <c r="G1041" s="157"/>
      <c r="H1041" s="157"/>
      <c r="I1041" s="157"/>
      <c r="J1041" s="157"/>
      <c r="K1041" s="157"/>
      <c r="L1041" s="157"/>
      <c r="M1041" s="157"/>
      <c r="N1041" s="157"/>
      <c r="O1041" s="157"/>
      <c r="P1041" s="157"/>
      <c r="Q1041" s="157"/>
      <c r="R1041" s="157"/>
      <c r="S1041" s="157"/>
      <c r="T1041" s="157"/>
      <c r="U1041" s="157"/>
      <c r="V1041" s="157"/>
      <c r="W1041" s="157"/>
      <c r="X1041" s="157"/>
      <c r="Y1041" s="157"/>
      <c r="Z1041" s="157"/>
    </row>
    <row r="1042" spans="1:26" ht="15.75" customHeight="1" x14ac:dyDescent="0.25">
      <c r="A1042" s="216"/>
      <c r="B1042" s="157"/>
      <c r="C1042" s="157"/>
      <c r="D1042" s="392"/>
      <c r="E1042" s="157"/>
      <c r="F1042" s="157"/>
      <c r="G1042" s="157"/>
      <c r="H1042" s="157"/>
      <c r="I1042" s="157"/>
      <c r="J1042" s="157"/>
      <c r="K1042" s="157"/>
      <c r="L1042" s="157"/>
      <c r="M1042" s="157"/>
      <c r="N1042" s="157"/>
      <c r="O1042" s="157"/>
      <c r="P1042" s="157"/>
      <c r="Q1042" s="157"/>
      <c r="R1042" s="157"/>
      <c r="S1042" s="157"/>
      <c r="T1042" s="157"/>
      <c r="U1042" s="157"/>
      <c r="V1042" s="157"/>
      <c r="W1042" s="157"/>
      <c r="X1042" s="157"/>
      <c r="Y1042" s="157"/>
      <c r="Z1042" s="157"/>
    </row>
    <row r="1043" spans="1:26" ht="15.75" customHeight="1" x14ac:dyDescent="0.25">
      <c r="A1043" s="216"/>
      <c r="B1043" s="157"/>
      <c r="C1043" s="157"/>
      <c r="D1043" s="392"/>
      <c r="E1043" s="157"/>
      <c r="F1043" s="157"/>
      <c r="G1043" s="157"/>
      <c r="H1043" s="157"/>
      <c r="I1043" s="157"/>
      <c r="J1043" s="157"/>
      <c r="K1043" s="157"/>
      <c r="L1043" s="157"/>
      <c r="M1043" s="157"/>
      <c r="N1043" s="157"/>
      <c r="O1043" s="157"/>
      <c r="P1043" s="157"/>
      <c r="Q1043" s="157"/>
      <c r="R1043" s="157"/>
      <c r="S1043" s="157"/>
      <c r="T1043" s="157"/>
      <c r="U1043" s="157"/>
      <c r="V1043" s="157"/>
      <c r="W1043" s="157"/>
      <c r="X1043" s="157"/>
      <c r="Y1043" s="157"/>
      <c r="Z1043" s="157"/>
    </row>
    <row r="1044" spans="1:26" ht="15.75" customHeight="1" x14ac:dyDescent="0.25">
      <c r="A1044" s="216"/>
      <c r="B1044" s="157"/>
      <c r="C1044" s="157"/>
      <c r="D1044" s="392"/>
      <c r="E1044" s="157"/>
      <c r="F1044" s="157"/>
      <c r="G1044" s="157"/>
      <c r="H1044" s="157"/>
      <c r="I1044" s="157"/>
      <c r="J1044" s="157"/>
      <c r="K1044" s="157"/>
      <c r="L1044" s="157"/>
      <c r="M1044" s="157"/>
      <c r="N1044" s="157"/>
      <c r="O1044" s="157"/>
      <c r="P1044" s="157"/>
      <c r="Q1044" s="157"/>
      <c r="R1044" s="157"/>
      <c r="S1044" s="157"/>
      <c r="T1044" s="157"/>
      <c r="U1044" s="157"/>
      <c r="V1044" s="157"/>
      <c r="W1044" s="157"/>
      <c r="X1044" s="157"/>
      <c r="Y1044" s="157"/>
      <c r="Z1044" s="157"/>
    </row>
    <row r="1045" spans="1:26" ht="15.75" customHeight="1" x14ac:dyDescent="0.25">
      <c r="A1045" s="216"/>
      <c r="B1045" s="157"/>
      <c r="C1045" s="157"/>
      <c r="D1045" s="392"/>
      <c r="E1045" s="157"/>
      <c r="F1045" s="157"/>
      <c r="G1045" s="157"/>
      <c r="H1045" s="157"/>
      <c r="I1045" s="157"/>
      <c r="J1045" s="157"/>
      <c r="K1045" s="157"/>
      <c r="L1045" s="157"/>
      <c r="M1045" s="157"/>
      <c r="N1045" s="157"/>
      <c r="O1045" s="157"/>
      <c r="P1045" s="157"/>
      <c r="Q1045" s="157"/>
      <c r="R1045" s="157"/>
      <c r="S1045" s="157"/>
      <c r="T1045" s="157"/>
      <c r="U1045" s="157"/>
      <c r="V1045" s="157"/>
      <c r="W1045" s="157"/>
      <c r="X1045" s="157"/>
      <c r="Y1045" s="157"/>
      <c r="Z1045" s="157"/>
    </row>
    <row r="1046" spans="1:26" ht="15.75" customHeight="1" x14ac:dyDescent="0.25">
      <c r="A1046" s="216"/>
      <c r="B1046" s="157"/>
      <c r="C1046" s="157"/>
      <c r="D1046" s="392"/>
      <c r="E1046" s="157"/>
      <c r="F1046" s="157"/>
      <c r="G1046" s="157"/>
      <c r="H1046" s="157"/>
      <c r="I1046" s="157"/>
      <c r="J1046" s="157"/>
      <c r="K1046" s="157"/>
      <c r="L1046" s="157"/>
      <c r="M1046" s="157"/>
      <c r="N1046" s="157"/>
      <c r="O1046" s="157"/>
      <c r="P1046" s="157"/>
      <c r="Q1046" s="157"/>
      <c r="R1046" s="157"/>
      <c r="S1046" s="157"/>
      <c r="T1046" s="157"/>
      <c r="U1046" s="157"/>
      <c r="V1046" s="157"/>
      <c r="W1046" s="157"/>
      <c r="X1046" s="157"/>
      <c r="Y1046" s="157"/>
      <c r="Z1046" s="157"/>
    </row>
    <row r="1047" spans="1:26" ht="15.75" customHeight="1" x14ac:dyDescent="0.25">
      <c r="A1047" s="216"/>
      <c r="B1047" s="157"/>
      <c r="C1047" s="157"/>
      <c r="D1047" s="392"/>
      <c r="E1047" s="157"/>
      <c r="F1047" s="157"/>
      <c r="G1047" s="157"/>
      <c r="H1047" s="157"/>
      <c r="I1047" s="157"/>
      <c r="J1047" s="157"/>
      <c r="K1047" s="157"/>
      <c r="L1047" s="157"/>
      <c r="M1047" s="157"/>
      <c r="N1047" s="157"/>
      <c r="O1047" s="157"/>
      <c r="P1047" s="157"/>
      <c r="Q1047" s="157"/>
      <c r="R1047" s="157"/>
      <c r="S1047" s="157"/>
      <c r="T1047" s="157"/>
      <c r="U1047" s="157"/>
      <c r="V1047" s="157"/>
      <c r="W1047" s="157"/>
      <c r="X1047" s="157"/>
      <c r="Y1047" s="157"/>
      <c r="Z1047" s="157"/>
    </row>
    <row r="1048" spans="1:26" ht="15.75" customHeight="1" x14ac:dyDescent="0.25">
      <c r="A1048" s="216"/>
      <c r="B1048" s="157"/>
      <c r="C1048" s="157"/>
      <c r="D1048" s="392"/>
      <c r="E1048" s="157"/>
      <c r="F1048" s="157"/>
      <c r="G1048" s="157"/>
      <c r="H1048" s="157"/>
      <c r="I1048" s="157"/>
      <c r="J1048" s="157"/>
      <c r="K1048" s="157"/>
      <c r="L1048" s="157"/>
      <c r="M1048" s="157"/>
      <c r="N1048" s="157"/>
      <c r="O1048" s="157"/>
      <c r="P1048" s="157"/>
      <c r="Q1048" s="157"/>
      <c r="R1048" s="157"/>
      <c r="S1048" s="157"/>
      <c r="T1048" s="157"/>
      <c r="U1048" s="157"/>
      <c r="V1048" s="157"/>
      <c r="W1048" s="157"/>
      <c r="X1048" s="157"/>
      <c r="Y1048" s="157"/>
      <c r="Z1048" s="157"/>
    </row>
    <row r="1049" spans="1:26" ht="15.75" customHeight="1" x14ac:dyDescent="0.25">
      <c r="A1049" s="216"/>
      <c r="B1049" s="157"/>
      <c r="C1049" s="157"/>
      <c r="D1049" s="392"/>
      <c r="E1049" s="157"/>
      <c r="F1049" s="157"/>
      <c r="G1049" s="157"/>
      <c r="H1049" s="157"/>
      <c r="I1049" s="157"/>
      <c r="J1049" s="157"/>
      <c r="K1049" s="157"/>
      <c r="L1049" s="157"/>
      <c r="M1049" s="157"/>
      <c r="N1049" s="157"/>
      <c r="O1049" s="157"/>
      <c r="P1049" s="157"/>
      <c r="Q1049" s="157"/>
      <c r="R1049" s="157"/>
      <c r="S1049" s="157"/>
      <c r="T1049" s="157"/>
      <c r="U1049" s="157"/>
      <c r="V1049" s="157"/>
      <c r="W1049" s="157"/>
      <c r="X1049" s="157"/>
      <c r="Y1049" s="157"/>
      <c r="Z1049" s="157"/>
    </row>
    <row r="1050" spans="1:26" ht="15.75" customHeight="1" x14ac:dyDescent="0.25">
      <c r="A1050" s="216"/>
      <c r="B1050" s="157"/>
      <c r="C1050" s="157"/>
      <c r="D1050" s="392"/>
      <c r="E1050" s="157"/>
      <c r="F1050" s="157"/>
      <c r="G1050" s="157"/>
      <c r="H1050" s="157"/>
      <c r="I1050" s="157"/>
      <c r="J1050" s="157"/>
      <c r="K1050" s="157"/>
      <c r="L1050" s="157"/>
      <c r="M1050" s="157"/>
      <c r="N1050" s="157"/>
      <c r="O1050" s="157"/>
      <c r="P1050" s="157"/>
      <c r="Q1050" s="157"/>
      <c r="R1050" s="157"/>
      <c r="S1050" s="157"/>
      <c r="T1050" s="157"/>
      <c r="U1050" s="157"/>
      <c r="V1050" s="157"/>
      <c r="W1050" s="157"/>
      <c r="X1050" s="157"/>
      <c r="Y1050" s="157"/>
      <c r="Z1050" s="157"/>
    </row>
    <row r="1051" spans="1:26" ht="15.75" customHeight="1" x14ac:dyDescent="0.25">
      <c r="A1051" s="216"/>
      <c r="B1051" s="157"/>
      <c r="C1051" s="157"/>
      <c r="D1051" s="392"/>
      <c r="E1051" s="157"/>
      <c r="F1051" s="157"/>
      <c r="G1051" s="157"/>
      <c r="H1051" s="157"/>
      <c r="I1051" s="157"/>
      <c r="J1051" s="157"/>
      <c r="K1051" s="157"/>
      <c r="L1051" s="157"/>
      <c r="M1051" s="157"/>
      <c r="N1051" s="157"/>
      <c r="O1051" s="157"/>
      <c r="P1051" s="157"/>
      <c r="Q1051" s="157"/>
      <c r="R1051" s="157"/>
      <c r="S1051" s="157"/>
      <c r="T1051" s="157"/>
      <c r="U1051" s="157"/>
      <c r="V1051" s="157"/>
      <c r="W1051" s="157"/>
      <c r="X1051" s="157"/>
      <c r="Y1051" s="157"/>
      <c r="Z1051" s="157"/>
    </row>
    <row r="1052" spans="1:26" ht="15.75" customHeight="1" x14ac:dyDescent="0.25">
      <c r="A1052" s="216"/>
      <c r="B1052" s="157"/>
      <c r="C1052" s="157"/>
      <c r="D1052" s="392"/>
      <c r="E1052" s="157"/>
      <c r="F1052" s="157"/>
      <c r="G1052" s="157"/>
      <c r="H1052" s="157"/>
      <c r="I1052" s="157"/>
      <c r="J1052" s="157"/>
      <c r="K1052" s="157"/>
      <c r="L1052" s="157"/>
      <c r="M1052" s="157"/>
      <c r="N1052" s="157"/>
      <c r="O1052" s="157"/>
      <c r="P1052" s="157"/>
      <c r="Q1052" s="157"/>
      <c r="R1052" s="157"/>
      <c r="S1052" s="157"/>
      <c r="T1052" s="157"/>
      <c r="U1052" s="157"/>
      <c r="V1052" s="157"/>
      <c r="W1052" s="157"/>
      <c r="X1052" s="157"/>
      <c r="Y1052" s="157"/>
      <c r="Z1052" s="157"/>
    </row>
    <row r="1053" spans="1:26" ht="15.75" customHeight="1" x14ac:dyDescent="0.25">
      <c r="A1053" s="216"/>
      <c r="B1053" s="157"/>
      <c r="C1053" s="157"/>
      <c r="D1053" s="392"/>
      <c r="E1053" s="157"/>
      <c r="F1053" s="157"/>
      <c r="G1053" s="157"/>
      <c r="H1053" s="157"/>
      <c r="I1053" s="157"/>
      <c r="J1053" s="157"/>
      <c r="K1053" s="157"/>
      <c r="L1053" s="157"/>
      <c r="M1053" s="157"/>
      <c r="N1053" s="157"/>
      <c r="O1053" s="157"/>
      <c r="P1053" s="157"/>
      <c r="Q1053" s="157"/>
      <c r="R1053" s="157"/>
      <c r="S1053" s="157"/>
      <c r="T1053" s="157"/>
      <c r="U1053" s="157"/>
      <c r="V1053" s="157"/>
      <c r="W1053" s="157"/>
      <c r="X1053" s="157"/>
      <c r="Y1053" s="157"/>
      <c r="Z1053" s="157"/>
    </row>
    <row r="1054" spans="1:26" ht="15.75" customHeight="1" x14ac:dyDescent="0.25">
      <c r="A1054" s="216"/>
      <c r="B1054" s="157"/>
      <c r="C1054" s="157"/>
      <c r="D1054" s="392"/>
      <c r="E1054" s="157"/>
      <c r="F1054" s="157"/>
      <c r="G1054" s="157"/>
      <c r="H1054" s="157"/>
      <c r="I1054" s="157"/>
      <c r="J1054" s="157"/>
      <c r="K1054" s="157"/>
      <c r="L1054" s="157"/>
      <c r="M1054" s="157"/>
      <c r="N1054" s="157"/>
      <c r="O1054" s="157"/>
      <c r="P1054" s="157"/>
      <c r="Q1054" s="157"/>
      <c r="R1054" s="157"/>
      <c r="S1054" s="157"/>
      <c r="T1054" s="157"/>
      <c r="U1054" s="157"/>
      <c r="V1054" s="157"/>
      <c r="W1054" s="157"/>
      <c r="X1054" s="157"/>
      <c r="Y1054" s="157"/>
      <c r="Z1054" s="157"/>
    </row>
    <row r="1055" spans="1:26" ht="15.75" customHeight="1" x14ac:dyDescent="0.25">
      <c r="A1055" s="216"/>
      <c r="B1055" s="157"/>
      <c r="C1055" s="157"/>
      <c r="D1055" s="392"/>
      <c r="E1055" s="157"/>
      <c r="F1055" s="157"/>
      <c r="G1055" s="157"/>
      <c r="H1055" s="157"/>
      <c r="I1055" s="157"/>
      <c r="J1055" s="157"/>
      <c r="K1055" s="157"/>
      <c r="L1055" s="157"/>
      <c r="M1055" s="157"/>
      <c r="N1055" s="157"/>
      <c r="O1055" s="157"/>
      <c r="P1055" s="157"/>
      <c r="Q1055" s="157"/>
      <c r="R1055" s="157"/>
      <c r="S1055" s="157"/>
      <c r="T1055" s="157"/>
      <c r="U1055" s="157"/>
      <c r="V1055" s="157"/>
      <c r="W1055" s="157"/>
      <c r="X1055" s="157"/>
      <c r="Y1055" s="157"/>
      <c r="Z1055" s="157"/>
    </row>
    <row r="1056" spans="1:26" ht="15.75" customHeight="1" x14ac:dyDescent="0.25">
      <c r="A1056" s="216"/>
      <c r="B1056" s="157"/>
      <c r="C1056" s="157"/>
      <c r="D1056" s="392"/>
      <c r="E1056" s="157"/>
      <c r="F1056" s="157"/>
      <c r="G1056" s="157"/>
      <c r="H1056" s="157"/>
      <c r="I1056" s="157"/>
      <c r="J1056" s="157"/>
      <c r="K1056" s="157"/>
      <c r="L1056" s="157"/>
      <c r="M1056" s="157"/>
      <c r="N1056" s="157"/>
      <c r="O1056" s="157"/>
      <c r="P1056" s="157"/>
      <c r="Q1056" s="157"/>
      <c r="R1056" s="157"/>
      <c r="S1056" s="157"/>
      <c r="T1056" s="157"/>
      <c r="U1056" s="157"/>
      <c r="V1056" s="157"/>
      <c r="W1056" s="157"/>
      <c r="X1056" s="157"/>
      <c r="Y1056" s="157"/>
      <c r="Z1056" s="157"/>
    </row>
    <row r="1057" spans="1:26" ht="15.75" customHeight="1" x14ac:dyDescent="0.25">
      <c r="A1057" s="216"/>
      <c r="B1057" s="157"/>
      <c r="C1057" s="157"/>
      <c r="D1057" s="392"/>
      <c r="E1057" s="157"/>
      <c r="F1057" s="157"/>
      <c r="G1057" s="157"/>
      <c r="H1057" s="157"/>
      <c r="I1057" s="157"/>
      <c r="J1057" s="157"/>
      <c r="K1057" s="157"/>
      <c r="L1057" s="157"/>
      <c r="M1057" s="157"/>
      <c r="N1057" s="157"/>
      <c r="O1057" s="157"/>
      <c r="P1057" s="157"/>
      <c r="Q1057" s="157"/>
      <c r="R1057" s="157"/>
      <c r="S1057" s="157"/>
      <c r="T1057" s="157"/>
      <c r="U1057" s="157"/>
      <c r="V1057" s="157"/>
      <c r="W1057" s="157"/>
      <c r="X1057" s="157"/>
      <c r="Y1057" s="157"/>
      <c r="Z1057" s="157"/>
    </row>
    <row r="1058" spans="1:26" ht="15.75" customHeight="1" x14ac:dyDescent="0.25">
      <c r="A1058" s="216"/>
      <c r="B1058" s="157"/>
      <c r="C1058" s="157"/>
      <c r="D1058" s="392"/>
      <c r="E1058" s="157"/>
      <c r="F1058" s="157"/>
      <c r="G1058" s="157"/>
      <c r="H1058" s="157"/>
      <c r="I1058" s="157"/>
      <c r="J1058" s="157"/>
      <c r="K1058" s="157"/>
      <c r="L1058" s="157"/>
      <c r="M1058" s="157"/>
      <c r="N1058" s="157"/>
      <c r="O1058" s="157"/>
      <c r="P1058" s="157"/>
      <c r="Q1058" s="157"/>
      <c r="R1058" s="157"/>
      <c r="S1058" s="157"/>
      <c r="T1058" s="157"/>
      <c r="U1058" s="157"/>
      <c r="V1058" s="157"/>
      <c r="W1058" s="157"/>
      <c r="X1058" s="157"/>
      <c r="Y1058" s="157"/>
      <c r="Z1058" s="157"/>
    </row>
    <row r="1059" spans="1:26" ht="15.75" customHeight="1" x14ac:dyDescent="0.25">
      <c r="A1059" s="216"/>
      <c r="B1059" s="157"/>
      <c r="C1059" s="157"/>
      <c r="D1059" s="392"/>
      <c r="E1059" s="157"/>
      <c r="F1059" s="157"/>
      <c r="G1059" s="157"/>
      <c r="H1059" s="157"/>
      <c r="I1059" s="157"/>
      <c r="J1059" s="157"/>
      <c r="K1059" s="157"/>
      <c r="L1059" s="157"/>
      <c r="M1059" s="157"/>
      <c r="N1059" s="157"/>
      <c r="O1059" s="157"/>
      <c r="P1059" s="157"/>
      <c r="Q1059" s="157"/>
      <c r="R1059" s="157"/>
      <c r="S1059" s="157"/>
      <c r="T1059" s="157"/>
      <c r="U1059" s="157"/>
      <c r="V1059" s="157"/>
      <c r="W1059" s="157"/>
      <c r="X1059" s="157"/>
      <c r="Y1059" s="157"/>
      <c r="Z1059" s="157"/>
    </row>
    <row r="1060" spans="1:26" ht="15.75" customHeight="1" x14ac:dyDescent="0.25">
      <c r="A1060" s="216"/>
      <c r="B1060" s="157"/>
      <c r="C1060" s="157"/>
      <c r="D1060" s="392"/>
      <c r="E1060" s="157"/>
      <c r="F1060" s="157"/>
      <c r="G1060" s="157"/>
      <c r="H1060" s="157"/>
      <c r="I1060" s="157"/>
      <c r="J1060" s="157"/>
      <c r="K1060" s="157"/>
      <c r="L1060" s="157"/>
      <c r="M1060" s="157"/>
      <c r="N1060" s="157"/>
      <c r="O1060" s="157"/>
      <c r="P1060" s="157"/>
      <c r="Q1060" s="157"/>
      <c r="R1060" s="157"/>
      <c r="S1060" s="157"/>
      <c r="T1060" s="157"/>
      <c r="U1060" s="157"/>
      <c r="V1060" s="157"/>
      <c r="W1060" s="157"/>
      <c r="X1060" s="157"/>
      <c r="Y1060" s="157"/>
      <c r="Z1060" s="157"/>
    </row>
    <row r="1061" spans="1:26" ht="15.75" customHeight="1" x14ac:dyDescent="0.25">
      <c r="A1061" s="216"/>
      <c r="B1061" s="157"/>
      <c r="C1061" s="157"/>
      <c r="D1061" s="392"/>
      <c r="E1061" s="157"/>
      <c r="F1061" s="157"/>
      <c r="G1061" s="157"/>
      <c r="H1061" s="157"/>
      <c r="I1061" s="157"/>
      <c r="J1061" s="157"/>
      <c r="K1061" s="157"/>
      <c r="L1061" s="157"/>
      <c r="M1061" s="157"/>
      <c r="N1061" s="157"/>
      <c r="O1061" s="157"/>
      <c r="P1061" s="157"/>
      <c r="Q1061" s="157"/>
      <c r="R1061" s="157"/>
      <c r="S1061" s="157"/>
      <c r="T1061" s="157"/>
      <c r="U1061" s="157"/>
      <c r="V1061" s="157"/>
      <c r="W1061" s="157"/>
      <c r="X1061" s="157"/>
      <c r="Y1061" s="157"/>
      <c r="Z1061" s="157"/>
    </row>
    <row r="1062" spans="1:26" ht="15.75" customHeight="1" x14ac:dyDescent="0.25">
      <c r="A1062" s="216"/>
      <c r="B1062" s="157"/>
      <c r="C1062" s="157"/>
      <c r="D1062" s="392"/>
      <c r="E1062" s="157"/>
      <c r="F1062" s="157"/>
      <c r="G1062" s="157"/>
      <c r="H1062" s="157"/>
      <c r="I1062" s="157"/>
      <c r="J1062" s="157"/>
      <c r="K1062" s="157"/>
      <c r="L1062" s="157"/>
      <c r="M1062" s="157"/>
      <c r="N1062" s="157"/>
      <c r="O1062" s="157"/>
      <c r="P1062" s="157"/>
      <c r="Q1062" s="157"/>
      <c r="R1062" s="157"/>
      <c r="S1062" s="157"/>
      <c r="T1062" s="157"/>
      <c r="U1062" s="157"/>
      <c r="V1062" s="157"/>
      <c r="W1062" s="157"/>
      <c r="X1062" s="157"/>
      <c r="Y1062" s="157"/>
      <c r="Z1062" s="157"/>
    </row>
    <row r="1063" spans="1:26" ht="15.75" customHeight="1" x14ac:dyDescent="0.25">
      <c r="A1063" s="216"/>
      <c r="B1063" s="157"/>
      <c r="C1063" s="157"/>
      <c r="D1063" s="392"/>
      <c r="E1063" s="157"/>
      <c r="F1063" s="157"/>
      <c r="G1063" s="157"/>
      <c r="H1063" s="157"/>
      <c r="I1063" s="157"/>
      <c r="J1063" s="157"/>
      <c r="K1063" s="157"/>
      <c r="L1063" s="157"/>
      <c r="M1063" s="157"/>
      <c r="N1063" s="157"/>
      <c r="O1063" s="157"/>
      <c r="P1063" s="157"/>
      <c r="Q1063" s="157"/>
      <c r="R1063" s="157"/>
      <c r="S1063" s="157"/>
      <c r="T1063" s="157"/>
      <c r="U1063" s="157"/>
      <c r="V1063" s="157"/>
      <c r="W1063" s="157"/>
      <c r="X1063" s="157"/>
      <c r="Y1063" s="157"/>
      <c r="Z1063" s="157"/>
    </row>
    <row r="1064" spans="1:26" ht="15.75" customHeight="1" x14ac:dyDescent="0.25">
      <c r="A1064" s="216"/>
      <c r="B1064" s="157"/>
      <c r="C1064" s="157"/>
      <c r="D1064" s="392"/>
      <c r="E1064" s="157"/>
      <c r="F1064" s="157"/>
      <c r="G1064" s="157"/>
      <c r="H1064" s="157"/>
      <c r="I1064" s="157"/>
      <c r="J1064" s="157"/>
      <c r="K1064" s="157"/>
      <c r="L1064" s="157"/>
      <c r="M1064" s="157"/>
      <c r="N1064" s="157"/>
      <c r="O1064" s="157"/>
      <c r="P1064" s="157"/>
      <c r="Q1064" s="157"/>
      <c r="R1064" s="157"/>
      <c r="S1064" s="157"/>
      <c r="T1064" s="157"/>
      <c r="U1064" s="157"/>
      <c r="V1064" s="157"/>
      <c r="W1064" s="157"/>
      <c r="X1064" s="157"/>
      <c r="Y1064" s="157"/>
      <c r="Z1064" s="157"/>
    </row>
    <row r="1065" spans="1:26" ht="15.75" customHeight="1" x14ac:dyDescent="0.25">
      <c r="A1065" s="216"/>
      <c r="B1065" s="157"/>
      <c r="C1065" s="157"/>
      <c r="D1065" s="392"/>
      <c r="E1065" s="157"/>
      <c r="F1065" s="157"/>
      <c r="G1065" s="157"/>
      <c r="H1065" s="157"/>
      <c r="I1065" s="157"/>
      <c r="J1065" s="157"/>
      <c r="K1065" s="157"/>
      <c r="L1065" s="157"/>
      <c r="M1065" s="157"/>
      <c r="N1065" s="157"/>
      <c r="O1065" s="157"/>
      <c r="P1065" s="157"/>
      <c r="Q1065" s="157"/>
      <c r="R1065" s="157"/>
      <c r="S1065" s="157"/>
      <c r="T1065" s="157"/>
      <c r="U1065" s="157"/>
      <c r="V1065" s="157"/>
      <c r="W1065" s="157"/>
      <c r="X1065" s="157"/>
      <c r="Y1065" s="157"/>
      <c r="Z1065" s="157"/>
    </row>
    <row r="1066" spans="1:26" ht="15.75" customHeight="1" x14ac:dyDescent="0.25">
      <c r="A1066" s="216"/>
      <c r="B1066" s="157"/>
      <c r="C1066" s="157"/>
      <c r="D1066" s="392"/>
      <c r="E1066" s="157"/>
      <c r="F1066" s="157"/>
      <c r="G1066" s="157"/>
      <c r="H1066" s="157"/>
      <c r="I1066" s="157"/>
      <c r="J1066" s="157"/>
      <c r="K1066" s="157"/>
      <c r="L1066" s="157"/>
      <c r="M1066" s="157"/>
      <c r="N1066" s="157"/>
      <c r="O1066" s="157"/>
      <c r="P1066" s="157"/>
      <c r="Q1066" s="157"/>
      <c r="R1066" s="157"/>
      <c r="S1066" s="157"/>
      <c r="T1066" s="157"/>
      <c r="U1066" s="157"/>
      <c r="V1066" s="157"/>
      <c r="W1066" s="157"/>
      <c r="X1066" s="157"/>
      <c r="Y1066" s="157"/>
      <c r="Z1066" s="157"/>
    </row>
    <row r="1067" spans="1:26" ht="15.75" customHeight="1" x14ac:dyDescent="0.25">
      <c r="A1067" s="216"/>
      <c r="B1067" s="157"/>
      <c r="C1067" s="157"/>
      <c r="D1067" s="392"/>
      <c r="E1067" s="157"/>
      <c r="F1067" s="157"/>
      <c r="G1067" s="157"/>
      <c r="H1067" s="157"/>
      <c r="I1067" s="157"/>
      <c r="J1067" s="157"/>
      <c r="K1067" s="157"/>
      <c r="L1067" s="157"/>
      <c r="M1067" s="157"/>
      <c r="N1067" s="157"/>
      <c r="O1067" s="157"/>
      <c r="P1067" s="157"/>
      <c r="Q1067" s="157"/>
      <c r="R1067" s="157"/>
      <c r="S1067" s="157"/>
      <c r="T1067" s="157"/>
      <c r="U1067" s="157"/>
      <c r="V1067" s="157"/>
      <c r="W1067" s="157"/>
      <c r="X1067" s="157"/>
      <c r="Y1067" s="157"/>
      <c r="Z1067" s="157"/>
    </row>
    <row r="1068" spans="1:26" ht="15.75" customHeight="1" x14ac:dyDescent="0.25">
      <c r="A1068" s="216"/>
      <c r="B1068" s="157"/>
      <c r="C1068" s="157"/>
      <c r="D1068" s="392"/>
      <c r="E1068" s="157"/>
      <c r="F1068" s="157"/>
      <c r="G1068" s="157"/>
      <c r="H1068" s="157"/>
      <c r="I1068" s="157"/>
      <c r="J1068" s="157"/>
      <c r="K1068" s="157"/>
      <c r="L1068" s="157"/>
      <c r="M1068" s="157"/>
      <c r="N1068" s="157"/>
      <c r="O1068" s="157"/>
      <c r="P1068" s="157"/>
      <c r="Q1068" s="157"/>
      <c r="R1068" s="157"/>
      <c r="S1068" s="157"/>
      <c r="T1068" s="157"/>
      <c r="U1068" s="157"/>
      <c r="V1068" s="157"/>
      <c r="W1068" s="157"/>
      <c r="X1068" s="157"/>
      <c r="Y1068" s="157"/>
      <c r="Z1068" s="157"/>
    </row>
    <row r="1069" spans="1:26" ht="15.75" customHeight="1" x14ac:dyDescent="0.25">
      <c r="A1069" s="216"/>
      <c r="B1069" s="157"/>
      <c r="C1069" s="157"/>
      <c r="D1069" s="392"/>
      <c r="E1069" s="157"/>
      <c r="F1069" s="157"/>
      <c r="G1069" s="157"/>
      <c r="H1069" s="157"/>
      <c r="I1069" s="157"/>
      <c r="J1069" s="157"/>
      <c r="K1069" s="157"/>
      <c r="L1069" s="157"/>
      <c r="M1069" s="157"/>
      <c r="N1069" s="157"/>
      <c r="O1069" s="157"/>
      <c r="P1069" s="157"/>
      <c r="Q1069" s="157"/>
      <c r="R1069" s="157"/>
      <c r="S1069" s="157"/>
      <c r="T1069" s="157"/>
      <c r="U1069" s="157"/>
      <c r="V1069" s="157"/>
      <c r="W1069" s="157"/>
      <c r="X1069" s="157"/>
      <c r="Y1069" s="157"/>
      <c r="Z1069" s="157"/>
    </row>
    <row r="1070" spans="1:26" ht="15.75" customHeight="1" x14ac:dyDescent="0.25">
      <c r="A1070" s="216"/>
      <c r="B1070" s="157"/>
      <c r="C1070" s="157"/>
      <c r="D1070" s="392"/>
      <c r="E1070" s="157"/>
      <c r="F1070" s="157"/>
      <c r="G1070" s="157"/>
      <c r="H1070" s="157"/>
      <c r="I1070" s="157"/>
      <c r="J1070" s="157"/>
      <c r="K1070" s="157"/>
      <c r="L1070" s="157"/>
      <c r="M1070" s="157"/>
      <c r="N1070" s="157"/>
      <c r="O1070" s="157"/>
      <c r="P1070" s="157"/>
      <c r="Q1070" s="157"/>
      <c r="R1070" s="157"/>
      <c r="S1070" s="157"/>
      <c r="T1070" s="157"/>
      <c r="U1070" s="157"/>
      <c r="V1070" s="157"/>
      <c r="W1070" s="157"/>
      <c r="X1070" s="157"/>
      <c r="Y1070" s="157"/>
      <c r="Z1070" s="157"/>
    </row>
    <row r="1071" spans="1:26" ht="15.75" customHeight="1" x14ac:dyDescent="0.25">
      <c r="A1071" s="216"/>
      <c r="B1071" s="157"/>
      <c r="C1071" s="157"/>
      <c r="D1071" s="392"/>
      <c r="E1071" s="157"/>
      <c r="F1071" s="157"/>
      <c r="G1071" s="157"/>
      <c r="H1071" s="157"/>
      <c r="I1071" s="157"/>
      <c r="J1071" s="157"/>
      <c r="K1071" s="157"/>
      <c r="L1071" s="157"/>
      <c r="M1071" s="157"/>
      <c r="N1071" s="157"/>
      <c r="O1071" s="157"/>
      <c r="P1071" s="157"/>
      <c r="Q1071" s="157"/>
      <c r="R1071" s="157"/>
      <c r="S1071" s="157"/>
      <c r="T1071" s="157"/>
      <c r="U1071" s="157"/>
      <c r="V1071" s="157"/>
      <c r="W1071" s="157"/>
      <c r="X1071" s="157"/>
      <c r="Y1071" s="157"/>
      <c r="Z1071" s="157"/>
    </row>
    <row r="1072" spans="1:26" ht="15.75" customHeight="1" x14ac:dyDescent="0.25">
      <c r="A1072" s="216"/>
      <c r="B1072" s="157"/>
      <c r="C1072" s="157"/>
      <c r="D1072" s="392"/>
      <c r="E1072" s="157"/>
      <c r="F1072" s="157"/>
      <c r="G1072" s="157"/>
      <c r="H1072" s="157"/>
      <c r="I1072" s="157"/>
      <c r="J1072" s="157"/>
      <c r="K1072" s="157"/>
      <c r="L1072" s="157"/>
      <c r="M1072" s="157"/>
      <c r="N1072" s="157"/>
      <c r="O1072" s="157"/>
      <c r="P1072" s="157"/>
      <c r="Q1072" s="157"/>
      <c r="R1072" s="157"/>
      <c r="S1072" s="157"/>
      <c r="T1072" s="157"/>
      <c r="U1072" s="157"/>
      <c r="V1072" s="157"/>
      <c r="W1072" s="157"/>
      <c r="X1072" s="157"/>
      <c r="Y1072" s="157"/>
      <c r="Z1072" s="157"/>
    </row>
    <row r="1073" spans="1:26" ht="15.75" customHeight="1" x14ac:dyDescent="0.25">
      <c r="A1073" s="216"/>
      <c r="B1073" s="157"/>
      <c r="C1073" s="157"/>
      <c r="D1073" s="392"/>
      <c r="E1073" s="157"/>
      <c r="F1073" s="157"/>
      <c r="G1073" s="157"/>
      <c r="H1073" s="157"/>
      <c r="I1073" s="157"/>
      <c r="J1073" s="157"/>
      <c r="K1073" s="157"/>
      <c r="L1073" s="157"/>
      <c r="M1073" s="157"/>
      <c r="N1073" s="157"/>
      <c r="O1073" s="157"/>
      <c r="P1073" s="157"/>
      <c r="Q1073" s="157"/>
      <c r="R1073" s="157"/>
      <c r="S1073" s="157"/>
      <c r="T1073" s="157"/>
      <c r="U1073" s="157"/>
      <c r="V1073" s="157"/>
      <c r="W1073" s="157"/>
      <c r="X1073" s="157"/>
      <c r="Y1073" s="157"/>
      <c r="Z1073" s="157"/>
    </row>
    <row r="1074" spans="1:26" ht="15.75" customHeight="1" x14ac:dyDescent="0.25">
      <c r="A1074" s="216"/>
      <c r="B1074" s="157"/>
      <c r="C1074" s="157"/>
      <c r="D1074" s="392"/>
      <c r="E1074" s="157"/>
      <c r="F1074" s="157"/>
      <c r="G1074" s="157"/>
      <c r="H1074" s="157"/>
      <c r="I1074" s="157"/>
      <c r="J1074" s="157"/>
      <c r="K1074" s="157"/>
      <c r="L1074" s="157"/>
      <c r="M1074" s="157"/>
      <c r="N1074" s="157"/>
      <c r="O1074" s="157"/>
      <c r="P1074" s="157"/>
      <c r="Q1074" s="157"/>
      <c r="R1074" s="157"/>
      <c r="S1074" s="157"/>
      <c r="T1074" s="157"/>
      <c r="U1074" s="157"/>
      <c r="V1074" s="157"/>
      <c r="W1074" s="157"/>
      <c r="X1074" s="157"/>
      <c r="Y1074" s="157"/>
      <c r="Z1074" s="157"/>
    </row>
    <row r="1075" spans="1:26" ht="15.75" customHeight="1" x14ac:dyDescent="0.25">
      <c r="A1075" s="216"/>
      <c r="B1075" s="157"/>
      <c r="C1075" s="157"/>
      <c r="D1075" s="392"/>
      <c r="E1075" s="157"/>
      <c r="F1075" s="157"/>
      <c r="G1075" s="157"/>
      <c r="H1075" s="157"/>
      <c r="I1075" s="157"/>
      <c r="J1075" s="157"/>
      <c r="K1075" s="157"/>
      <c r="L1075" s="157"/>
      <c r="M1075" s="157"/>
      <c r="N1075" s="157"/>
      <c r="O1075" s="157"/>
      <c r="P1075" s="157"/>
      <c r="Q1075" s="157"/>
      <c r="R1075" s="157"/>
      <c r="S1075" s="157"/>
      <c r="T1075" s="157"/>
      <c r="U1075" s="157"/>
      <c r="V1075" s="157"/>
      <c r="W1075" s="157"/>
      <c r="X1075" s="157"/>
      <c r="Y1075" s="157"/>
      <c r="Z1075" s="157"/>
    </row>
    <row r="1076" spans="1:26" ht="15.75" customHeight="1" x14ac:dyDescent="0.25">
      <c r="A1076" s="216"/>
      <c r="B1076" s="157"/>
      <c r="C1076" s="157"/>
      <c r="D1076" s="392"/>
      <c r="E1076" s="157"/>
      <c r="F1076" s="157"/>
      <c r="G1076" s="157"/>
      <c r="H1076" s="157"/>
      <c r="I1076" s="157"/>
      <c r="J1076" s="157"/>
      <c r="K1076" s="157"/>
      <c r="L1076" s="157"/>
      <c r="M1076" s="157"/>
      <c r="N1076" s="157"/>
      <c r="O1076" s="157"/>
      <c r="P1076" s="157"/>
      <c r="Q1076" s="157"/>
      <c r="R1076" s="157"/>
      <c r="S1076" s="157"/>
      <c r="T1076" s="157"/>
      <c r="U1076" s="157"/>
      <c r="V1076" s="157"/>
      <c r="W1076" s="157"/>
      <c r="X1076" s="157"/>
      <c r="Y1076" s="157"/>
      <c r="Z1076" s="157"/>
    </row>
    <row r="1077" spans="1:26" ht="15.75" customHeight="1" x14ac:dyDescent="0.25">
      <c r="A1077" s="216"/>
      <c r="B1077" s="157"/>
      <c r="C1077" s="157"/>
      <c r="D1077" s="392"/>
      <c r="E1077" s="157"/>
      <c r="F1077" s="157"/>
      <c r="G1077" s="157"/>
      <c r="H1077" s="157"/>
      <c r="I1077" s="157"/>
      <c r="J1077" s="157"/>
      <c r="K1077" s="157"/>
      <c r="L1077" s="157"/>
      <c r="M1077" s="157"/>
      <c r="N1077" s="157"/>
      <c r="O1077" s="157"/>
      <c r="P1077" s="157"/>
      <c r="Q1077" s="157"/>
      <c r="R1077" s="157"/>
      <c r="S1077" s="157"/>
      <c r="T1077" s="157"/>
      <c r="U1077" s="157"/>
      <c r="V1077" s="157"/>
      <c r="W1077" s="157"/>
      <c r="X1077" s="157"/>
      <c r="Y1077" s="157"/>
      <c r="Z1077" s="157"/>
    </row>
    <row r="1078" spans="1:26" ht="15.75" customHeight="1" x14ac:dyDescent="0.25">
      <c r="A1078" s="216"/>
      <c r="B1078" s="157"/>
      <c r="C1078" s="157"/>
      <c r="D1078" s="392"/>
      <c r="E1078" s="157"/>
      <c r="F1078" s="157"/>
      <c r="G1078" s="157"/>
      <c r="H1078" s="157"/>
      <c r="I1078" s="157"/>
      <c r="J1078" s="157"/>
      <c r="K1078" s="157"/>
      <c r="L1078" s="157"/>
      <c r="M1078" s="157"/>
      <c r="N1078" s="157"/>
      <c r="O1078" s="157"/>
      <c r="P1078" s="157"/>
      <c r="Q1078" s="157"/>
      <c r="R1078" s="157"/>
      <c r="S1078" s="157"/>
      <c r="T1078" s="157"/>
      <c r="U1078" s="157"/>
      <c r="V1078" s="157"/>
      <c r="W1078" s="157"/>
      <c r="X1078" s="157"/>
      <c r="Y1078" s="157"/>
      <c r="Z1078" s="157"/>
    </row>
    <row r="1079" spans="1:26" ht="15.75" customHeight="1" x14ac:dyDescent="0.25">
      <c r="A1079" s="216"/>
      <c r="B1079" s="157"/>
      <c r="C1079" s="157"/>
      <c r="D1079" s="392"/>
      <c r="E1079" s="157"/>
      <c r="F1079" s="157"/>
      <c r="G1079" s="157"/>
      <c r="H1079" s="157"/>
      <c r="I1079" s="157"/>
      <c r="J1079" s="157"/>
      <c r="K1079" s="157"/>
      <c r="L1079" s="157"/>
      <c r="M1079" s="157"/>
      <c r="N1079" s="157"/>
      <c r="O1079" s="157"/>
      <c r="P1079" s="157"/>
      <c r="Q1079" s="157"/>
      <c r="R1079" s="157"/>
      <c r="S1079" s="157"/>
      <c r="T1079" s="157"/>
      <c r="U1079" s="157"/>
      <c r="V1079" s="157"/>
      <c r="W1079" s="157"/>
      <c r="X1079" s="157"/>
      <c r="Y1079" s="157"/>
      <c r="Z1079" s="157"/>
    </row>
    <row r="1080" spans="1:26" ht="15.75" customHeight="1" x14ac:dyDescent="0.25">
      <c r="A1080" s="216"/>
      <c r="B1080" s="157"/>
      <c r="C1080" s="157"/>
      <c r="D1080" s="392"/>
      <c r="E1080" s="157"/>
      <c r="F1080" s="157"/>
      <c r="G1080" s="157"/>
      <c r="H1080" s="157"/>
      <c r="I1080" s="157"/>
      <c r="J1080" s="157"/>
      <c r="K1080" s="157"/>
      <c r="L1080" s="157"/>
      <c r="M1080" s="157"/>
      <c r="N1080" s="157"/>
      <c r="O1080" s="157"/>
      <c r="P1080" s="157"/>
      <c r="Q1080" s="157"/>
      <c r="R1080" s="157"/>
      <c r="S1080" s="157"/>
      <c r="T1080" s="157"/>
      <c r="U1080" s="157"/>
      <c r="V1080" s="157"/>
      <c r="W1080" s="157"/>
      <c r="X1080" s="157"/>
      <c r="Y1080" s="157"/>
      <c r="Z1080" s="157"/>
    </row>
    <row r="1081" spans="1:26" ht="15.75" customHeight="1" x14ac:dyDescent="0.25">
      <c r="A1081" s="216"/>
      <c r="B1081" s="157"/>
      <c r="C1081" s="157"/>
      <c r="D1081" s="392"/>
      <c r="E1081" s="157"/>
      <c r="F1081" s="157"/>
      <c r="G1081" s="157"/>
      <c r="H1081" s="157"/>
      <c r="I1081" s="157"/>
      <c r="J1081" s="157"/>
      <c r="K1081" s="157"/>
      <c r="L1081" s="157"/>
      <c r="M1081" s="157"/>
      <c r="N1081" s="157"/>
      <c r="O1081" s="157"/>
      <c r="P1081" s="157"/>
      <c r="Q1081" s="157"/>
      <c r="R1081" s="157"/>
      <c r="S1081" s="157"/>
      <c r="T1081" s="157"/>
      <c r="U1081" s="157"/>
      <c r="V1081" s="157"/>
      <c r="W1081" s="157"/>
      <c r="X1081" s="157"/>
      <c r="Y1081" s="157"/>
      <c r="Z1081" s="157"/>
    </row>
    <row r="1082" spans="1:26" ht="15.75" customHeight="1" x14ac:dyDescent="0.25">
      <c r="A1082" s="216"/>
      <c r="B1082" s="157"/>
      <c r="C1082" s="157"/>
      <c r="D1082" s="392"/>
      <c r="E1082" s="157"/>
      <c r="F1082" s="157"/>
      <c r="G1082" s="157"/>
      <c r="H1082" s="157"/>
      <c r="I1082" s="157"/>
      <c r="J1082" s="157"/>
      <c r="K1082" s="157"/>
      <c r="L1082" s="157"/>
      <c r="M1082" s="157"/>
      <c r="N1082" s="157"/>
      <c r="O1082" s="157"/>
      <c r="P1082" s="157"/>
      <c r="Q1082" s="157"/>
      <c r="R1082" s="157"/>
      <c r="S1082" s="157"/>
      <c r="T1082" s="157"/>
      <c r="U1082" s="157"/>
      <c r="V1082" s="157"/>
      <c r="W1082" s="157"/>
      <c r="X1082" s="157"/>
      <c r="Y1082" s="157"/>
      <c r="Z1082" s="157"/>
    </row>
    <row r="1083" spans="1:26" ht="15.75" customHeight="1" x14ac:dyDescent="0.25">
      <c r="A1083" s="216"/>
      <c r="B1083" s="157"/>
      <c r="C1083" s="157"/>
      <c r="D1083" s="392"/>
      <c r="E1083" s="157"/>
      <c r="F1083" s="157"/>
      <c r="G1083" s="157"/>
      <c r="H1083" s="157"/>
      <c r="I1083" s="157"/>
      <c r="J1083" s="157"/>
      <c r="K1083" s="157"/>
      <c r="L1083" s="157"/>
      <c r="M1083" s="157"/>
      <c r="N1083" s="157"/>
      <c r="O1083" s="157"/>
      <c r="P1083" s="157"/>
      <c r="Q1083" s="157"/>
      <c r="R1083" s="157"/>
      <c r="S1083" s="157"/>
      <c r="T1083" s="157"/>
      <c r="U1083" s="157"/>
      <c r="V1083" s="157"/>
      <c r="W1083" s="157"/>
      <c r="X1083" s="157"/>
      <c r="Y1083" s="157"/>
      <c r="Z1083" s="157"/>
    </row>
    <row r="1084" spans="1:26" ht="15.75" customHeight="1" x14ac:dyDescent="0.25">
      <c r="A1084" s="216"/>
      <c r="B1084" s="157"/>
      <c r="C1084" s="157"/>
      <c r="D1084" s="392"/>
      <c r="E1084" s="157"/>
      <c r="F1084" s="157"/>
      <c r="G1084" s="157"/>
      <c r="H1084" s="157"/>
      <c r="I1084" s="157"/>
      <c r="J1084" s="157"/>
      <c r="K1084" s="157"/>
      <c r="L1084" s="157"/>
      <c r="M1084" s="157"/>
      <c r="N1084" s="157"/>
      <c r="O1084" s="157"/>
      <c r="P1084" s="157"/>
      <c r="Q1084" s="157"/>
      <c r="R1084" s="157"/>
      <c r="S1084" s="157"/>
      <c r="T1084" s="157"/>
      <c r="U1084" s="157"/>
      <c r="V1084" s="157"/>
      <c r="W1084" s="157"/>
      <c r="X1084" s="157"/>
      <c r="Y1084" s="157"/>
      <c r="Z1084" s="157"/>
    </row>
    <row r="1085" spans="1:26" ht="15.75" customHeight="1" x14ac:dyDescent="0.25">
      <c r="A1085" s="216"/>
      <c r="B1085" s="157"/>
      <c r="C1085" s="157"/>
      <c r="D1085" s="392"/>
      <c r="E1085" s="157"/>
      <c r="F1085" s="157"/>
      <c r="G1085" s="157"/>
      <c r="H1085" s="157"/>
      <c r="I1085" s="157"/>
      <c r="J1085" s="157"/>
      <c r="K1085" s="157"/>
      <c r="L1085" s="157"/>
      <c r="M1085" s="157"/>
      <c r="N1085" s="157"/>
      <c r="O1085" s="157"/>
      <c r="P1085" s="157"/>
      <c r="Q1085" s="157"/>
      <c r="R1085" s="157"/>
      <c r="S1085" s="157"/>
      <c r="T1085" s="157"/>
      <c r="U1085" s="157"/>
      <c r="V1085" s="157"/>
      <c r="W1085" s="157"/>
      <c r="X1085" s="157"/>
      <c r="Y1085" s="157"/>
      <c r="Z1085" s="157"/>
    </row>
    <row r="1086" spans="1:26" ht="15.75" customHeight="1" x14ac:dyDescent="0.25">
      <c r="A1086" s="216"/>
      <c r="B1086" s="157"/>
      <c r="C1086" s="157"/>
      <c r="D1086" s="392"/>
      <c r="E1086" s="157"/>
      <c r="F1086" s="157"/>
      <c r="G1086" s="157"/>
      <c r="H1086" s="157"/>
      <c r="I1086" s="157"/>
      <c r="J1086" s="157"/>
      <c r="K1086" s="157"/>
      <c r="L1086" s="157"/>
      <c r="M1086" s="157"/>
      <c r="N1086" s="157"/>
      <c r="O1086" s="157"/>
      <c r="P1086" s="157"/>
      <c r="Q1086" s="157"/>
      <c r="R1086" s="157"/>
      <c r="S1086" s="157"/>
      <c r="T1086" s="157"/>
      <c r="U1086" s="157"/>
      <c r="V1086" s="157"/>
      <c r="W1086" s="157"/>
      <c r="X1086" s="157"/>
      <c r="Y1086" s="157"/>
      <c r="Z1086" s="157"/>
    </row>
    <row r="1087" spans="1:26" ht="15.75" customHeight="1" x14ac:dyDescent="0.25">
      <c r="A1087" s="216"/>
      <c r="B1087" s="157"/>
      <c r="C1087" s="157"/>
      <c r="D1087" s="392"/>
      <c r="E1087" s="157"/>
      <c r="F1087" s="157"/>
      <c r="G1087" s="157"/>
      <c r="H1087" s="157"/>
      <c r="I1087" s="157"/>
      <c r="J1087" s="157"/>
      <c r="K1087" s="157"/>
      <c r="L1087" s="157"/>
      <c r="M1087" s="157"/>
      <c r="N1087" s="157"/>
      <c r="O1087" s="157"/>
      <c r="P1087" s="157"/>
      <c r="Q1087" s="157"/>
      <c r="R1087" s="157"/>
      <c r="S1087" s="157"/>
      <c r="T1087" s="157"/>
      <c r="U1087" s="157"/>
      <c r="V1087" s="157"/>
      <c r="W1087" s="157"/>
      <c r="X1087" s="157"/>
      <c r="Y1087" s="157"/>
      <c r="Z1087" s="157"/>
    </row>
    <row r="1088" spans="1:26" ht="15.75" customHeight="1" x14ac:dyDescent="0.25">
      <c r="A1088" s="216"/>
      <c r="B1088" s="157"/>
      <c r="C1088" s="157"/>
      <c r="D1088" s="392"/>
      <c r="E1088" s="157"/>
      <c r="F1088" s="157"/>
      <c r="G1088" s="157"/>
      <c r="H1088" s="157"/>
      <c r="I1088" s="157"/>
      <c r="J1088" s="157"/>
      <c r="K1088" s="157"/>
      <c r="L1088" s="157"/>
      <c r="M1088" s="157"/>
      <c r="N1088" s="157"/>
      <c r="O1088" s="157"/>
      <c r="P1088" s="157"/>
      <c r="Q1088" s="157"/>
      <c r="R1088" s="157"/>
      <c r="S1088" s="157"/>
      <c r="T1088" s="157"/>
      <c r="U1088" s="157"/>
      <c r="V1088" s="157"/>
      <c r="W1088" s="157"/>
      <c r="X1088" s="157"/>
      <c r="Y1088" s="157"/>
      <c r="Z1088" s="157"/>
    </row>
    <row r="1089" spans="1:26" ht="15.75" customHeight="1" x14ac:dyDescent="0.25">
      <c r="A1089" s="216"/>
      <c r="B1089" s="157"/>
      <c r="C1089" s="157"/>
      <c r="D1089" s="392"/>
      <c r="E1089" s="157"/>
      <c r="F1089" s="157"/>
      <c r="G1089" s="157"/>
      <c r="H1089" s="157"/>
      <c r="I1089" s="157"/>
      <c r="J1089" s="157"/>
      <c r="K1089" s="157"/>
      <c r="L1089" s="157"/>
      <c r="M1089" s="157"/>
      <c r="N1089" s="157"/>
      <c r="O1089" s="157"/>
      <c r="P1089" s="157"/>
      <c r="Q1089" s="157"/>
      <c r="R1089" s="157"/>
      <c r="S1089" s="157"/>
      <c r="T1089" s="157"/>
      <c r="U1089" s="157"/>
      <c r="V1089" s="157"/>
      <c r="W1089" s="157"/>
      <c r="X1089" s="157"/>
      <c r="Y1089" s="157"/>
      <c r="Z1089" s="157"/>
    </row>
    <row r="1090" spans="1:26" ht="15.75" customHeight="1" x14ac:dyDescent="0.25">
      <c r="A1090" s="216"/>
      <c r="B1090" s="157"/>
      <c r="C1090" s="157"/>
      <c r="D1090" s="392"/>
      <c r="E1090" s="157"/>
      <c r="F1090" s="157"/>
      <c r="G1090" s="157"/>
      <c r="H1090" s="157"/>
      <c r="I1090" s="157"/>
      <c r="J1090" s="157"/>
      <c r="K1090" s="157"/>
      <c r="L1090" s="157"/>
      <c r="M1090" s="157"/>
      <c r="N1090" s="157"/>
      <c r="O1090" s="157"/>
      <c r="P1090" s="157"/>
      <c r="Q1090" s="157"/>
      <c r="R1090" s="157"/>
      <c r="S1090" s="157"/>
      <c r="T1090" s="157"/>
      <c r="U1090" s="157"/>
      <c r="V1090" s="157"/>
      <c r="W1090" s="157"/>
      <c r="X1090" s="157"/>
      <c r="Y1090" s="157"/>
      <c r="Z1090" s="157"/>
    </row>
    <row r="1091" spans="1:26" ht="15.75" customHeight="1" x14ac:dyDescent="0.25">
      <c r="A1091" s="216"/>
      <c r="B1091" s="157"/>
      <c r="C1091" s="157"/>
      <c r="D1091" s="392"/>
      <c r="E1091" s="157"/>
      <c r="F1091" s="157"/>
      <c r="G1091" s="157"/>
      <c r="H1091" s="157"/>
      <c r="I1091" s="157"/>
      <c r="J1091" s="157"/>
      <c r="K1091" s="157"/>
      <c r="L1091" s="157"/>
      <c r="M1091" s="157"/>
      <c r="N1091" s="157"/>
      <c r="O1091" s="157"/>
      <c r="P1091" s="157"/>
      <c r="Q1091" s="157"/>
      <c r="R1091" s="157"/>
      <c r="S1091" s="157"/>
      <c r="T1091" s="157"/>
      <c r="U1091" s="157"/>
      <c r="V1091" s="157"/>
      <c r="W1091" s="157"/>
      <c r="X1091" s="157"/>
      <c r="Y1091" s="157"/>
      <c r="Z1091" s="157"/>
    </row>
    <row r="1092" spans="1:26" ht="15.75" customHeight="1" x14ac:dyDescent="0.25">
      <c r="A1092" s="216"/>
      <c r="B1092" s="157"/>
      <c r="C1092" s="157"/>
      <c r="D1092" s="392"/>
      <c r="E1092" s="157"/>
      <c r="F1092" s="157"/>
      <c r="G1092" s="157"/>
      <c r="H1092" s="157"/>
      <c r="I1092" s="157"/>
      <c r="J1092" s="157"/>
      <c r="K1092" s="157"/>
      <c r="L1092" s="157"/>
      <c r="M1092" s="157"/>
      <c r="N1092" s="157"/>
      <c r="O1092" s="157"/>
      <c r="P1092" s="157"/>
      <c r="Q1092" s="157"/>
      <c r="R1092" s="157"/>
      <c r="S1092" s="157"/>
      <c r="T1092" s="157"/>
      <c r="U1092" s="157"/>
      <c r="V1092" s="157"/>
      <c r="W1092" s="157"/>
      <c r="X1092" s="157"/>
      <c r="Y1092" s="157"/>
      <c r="Z1092" s="157"/>
    </row>
    <row r="1093" spans="1:26" ht="15.75" customHeight="1" x14ac:dyDescent="0.25">
      <c r="A1093" s="216"/>
      <c r="B1093" s="157"/>
      <c r="C1093" s="157"/>
      <c r="D1093" s="392"/>
      <c r="E1093" s="157"/>
      <c r="F1093" s="157"/>
      <c r="G1093" s="157"/>
      <c r="H1093" s="157"/>
      <c r="I1093" s="157"/>
      <c r="J1093" s="157"/>
      <c r="K1093" s="157"/>
      <c r="L1093" s="157"/>
      <c r="M1093" s="157"/>
      <c r="N1093" s="157"/>
      <c r="O1093" s="157"/>
      <c r="P1093" s="157"/>
      <c r="Q1093" s="157"/>
      <c r="R1093" s="157"/>
      <c r="S1093" s="157"/>
      <c r="T1093" s="157"/>
      <c r="U1093" s="157"/>
      <c r="V1093" s="157"/>
      <c r="W1093" s="157"/>
      <c r="X1093" s="157"/>
      <c r="Y1093" s="157"/>
      <c r="Z1093" s="157"/>
    </row>
    <row r="1094" spans="1:26" ht="15.75" customHeight="1" x14ac:dyDescent="0.25">
      <c r="A1094" s="216"/>
      <c r="B1094" s="157"/>
      <c r="C1094" s="157"/>
      <c r="D1094" s="392"/>
      <c r="E1094" s="157"/>
      <c r="F1094" s="157"/>
      <c r="G1094" s="157"/>
      <c r="H1094" s="157"/>
      <c r="I1094" s="157"/>
      <c r="J1094" s="157"/>
      <c r="K1094" s="157"/>
      <c r="L1094" s="157"/>
      <c r="M1094" s="157"/>
      <c r="N1094" s="157"/>
      <c r="O1094" s="157"/>
      <c r="P1094" s="157"/>
      <c r="Q1094" s="157"/>
      <c r="R1094" s="157"/>
      <c r="S1094" s="157"/>
      <c r="T1094" s="157"/>
      <c r="U1094" s="157"/>
      <c r="V1094" s="157"/>
      <c r="W1094" s="157"/>
      <c r="X1094" s="157"/>
      <c r="Y1094" s="157"/>
      <c r="Z1094" s="157"/>
    </row>
    <row r="1095" spans="1:26" ht="15.75" customHeight="1" x14ac:dyDescent="0.25">
      <c r="A1095" s="216"/>
      <c r="B1095" s="157"/>
      <c r="C1095" s="157"/>
      <c r="D1095" s="392"/>
      <c r="E1095" s="157"/>
      <c r="F1095" s="157"/>
      <c r="G1095" s="157"/>
      <c r="H1095" s="157"/>
      <c r="I1095" s="157"/>
      <c r="J1095" s="157"/>
      <c r="K1095" s="157"/>
      <c r="L1095" s="157"/>
      <c r="M1095" s="157"/>
      <c r="N1095" s="157"/>
      <c r="O1095" s="157"/>
      <c r="P1095" s="157"/>
      <c r="Q1095" s="157"/>
      <c r="R1095" s="157"/>
      <c r="S1095" s="157"/>
      <c r="T1095" s="157"/>
      <c r="U1095" s="157"/>
      <c r="V1095" s="157"/>
      <c r="W1095" s="157"/>
      <c r="X1095" s="157"/>
      <c r="Y1095" s="157"/>
      <c r="Z1095" s="157"/>
    </row>
    <row r="1096" spans="1:26" ht="15.75" customHeight="1" x14ac:dyDescent="0.25">
      <c r="A1096" s="216"/>
      <c r="B1096" s="157"/>
      <c r="C1096" s="157"/>
      <c r="D1096" s="392"/>
      <c r="E1096" s="157"/>
      <c r="F1096" s="157"/>
      <c r="G1096" s="157"/>
      <c r="H1096" s="157"/>
      <c r="I1096" s="157"/>
      <c r="J1096" s="157"/>
      <c r="K1096" s="157"/>
      <c r="L1096" s="157"/>
      <c r="M1096" s="157"/>
      <c r="N1096" s="157"/>
      <c r="O1096" s="157"/>
      <c r="P1096" s="157"/>
      <c r="Q1096" s="157"/>
      <c r="R1096" s="157"/>
      <c r="S1096" s="157"/>
      <c r="T1096" s="157"/>
      <c r="U1096" s="157"/>
      <c r="V1096" s="157"/>
      <c r="W1096" s="157"/>
      <c r="X1096" s="157"/>
      <c r="Y1096" s="157"/>
      <c r="Z1096" s="157"/>
    </row>
    <row r="1097" spans="1:26" ht="15.75" customHeight="1" x14ac:dyDescent="0.25">
      <c r="A1097" s="216"/>
      <c r="B1097" s="157"/>
      <c r="C1097" s="157"/>
      <c r="D1097" s="392"/>
      <c r="E1097" s="157"/>
      <c r="F1097" s="157"/>
      <c r="G1097" s="157"/>
      <c r="H1097" s="157"/>
      <c r="I1097" s="157"/>
      <c r="J1097" s="157"/>
      <c r="K1097" s="157"/>
      <c r="L1097" s="157"/>
      <c r="M1097" s="157"/>
      <c r="N1097" s="157"/>
      <c r="O1097" s="157"/>
      <c r="P1097" s="157"/>
      <c r="Q1097" s="157"/>
      <c r="R1097" s="157"/>
      <c r="S1097" s="157"/>
      <c r="T1097" s="157"/>
      <c r="U1097" s="157"/>
      <c r="V1097" s="157"/>
      <c r="W1097" s="157"/>
      <c r="X1097" s="157"/>
      <c r="Y1097" s="157"/>
      <c r="Z1097" s="157"/>
    </row>
    <row r="1098" spans="1:26" ht="15.75" customHeight="1" x14ac:dyDescent="0.25">
      <c r="A1098" s="216"/>
      <c r="B1098" s="157"/>
      <c r="C1098" s="157"/>
      <c r="D1098" s="392"/>
      <c r="E1098" s="157"/>
      <c r="F1098" s="157"/>
      <c r="G1098" s="157"/>
      <c r="H1098" s="157"/>
      <c r="I1098" s="157"/>
      <c r="J1098" s="157"/>
      <c r="K1098" s="157"/>
      <c r="L1098" s="157"/>
      <c r="M1098" s="157"/>
      <c r="N1098" s="157"/>
      <c r="O1098" s="157"/>
      <c r="P1098" s="157"/>
      <c r="Q1098" s="157"/>
      <c r="R1098" s="157"/>
      <c r="S1098" s="157"/>
      <c r="T1098" s="157"/>
      <c r="U1098" s="157"/>
      <c r="V1098" s="157"/>
      <c r="W1098" s="157"/>
      <c r="X1098" s="157"/>
      <c r="Y1098" s="157"/>
      <c r="Z1098" s="157"/>
    </row>
    <row r="1099" spans="1:26" ht="15.75" customHeight="1" x14ac:dyDescent="0.25">
      <c r="A1099" s="216"/>
      <c r="B1099" s="157"/>
      <c r="C1099" s="157"/>
      <c r="D1099" s="392"/>
      <c r="E1099" s="157"/>
      <c r="F1099" s="157"/>
      <c r="G1099" s="157"/>
      <c r="H1099" s="157"/>
      <c r="I1099" s="157"/>
      <c r="J1099" s="157"/>
      <c r="K1099" s="157"/>
      <c r="L1099" s="157"/>
      <c r="M1099" s="157"/>
      <c r="N1099" s="157"/>
      <c r="O1099" s="157"/>
      <c r="P1099" s="157"/>
      <c r="Q1099" s="157"/>
      <c r="R1099" s="157"/>
      <c r="S1099" s="157"/>
      <c r="T1099" s="157"/>
      <c r="U1099" s="157"/>
      <c r="V1099" s="157"/>
      <c r="W1099" s="157"/>
      <c r="X1099" s="157"/>
      <c r="Y1099" s="157"/>
      <c r="Z1099" s="157"/>
    </row>
    <row r="1100" spans="1:26" ht="15.75" customHeight="1" x14ac:dyDescent="0.25">
      <c r="A1100" s="216"/>
      <c r="B1100" s="157"/>
      <c r="C1100" s="157"/>
      <c r="D1100" s="392"/>
      <c r="E1100" s="157"/>
      <c r="F1100" s="157"/>
      <c r="G1100" s="157"/>
      <c r="H1100" s="157"/>
      <c r="I1100" s="157"/>
      <c r="J1100" s="157"/>
      <c r="K1100" s="157"/>
      <c r="L1100" s="157"/>
      <c r="M1100" s="157"/>
      <c r="N1100" s="157"/>
      <c r="O1100" s="157"/>
      <c r="P1100" s="157"/>
      <c r="Q1100" s="157"/>
      <c r="R1100" s="157"/>
      <c r="S1100" s="157"/>
      <c r="T1100" s="157"/>
      <c r="U1100" s="157"/>
      <c r="V1100" s="157"/>
      <c r="W1100" s="157"/>
      <c r="X1100" s="157"/>
      <c r="Y1100" s="157"/>
      <c r="Z1100" s="157"/>
    </row>
    <row r="1101" spans="1:26" ht="15.75" customHeight="1" x14ac:dyDescent="0.25">
      <c r="A1101" s="216"/>
      <c r="B1101" s="157"/>
      <c r="C1101" s="157"/>
      <c r="D1101" s="392"/>
      <c r="E1101" s="157"/>
      <c r="F1101" s="157"/>
      <c r="G1101" s="157"/>
      <c r="H1101" s="157"/>
      <c r="I1101" s="157"/>
      <c r="J1101" s="157"/>
      <c r="K1101" s="157"/>
      <c r="L1101" s="157"/>
      <c r="M1101" s="157"/>
      <c r="N1101" s="157"/>
      <c r="O1101" s="157"/>
      <c r="P1101" s="157"/>
      <c r="Q1101" s="157"/>
      <c r="R1101" s="157"/>
      <c r="S1101" s="157"/>
      <c r="T1101" s="157"/>
      <c r="U1101" s="157"/>
      <c r="V1101" s="157"/>
      <c r="W1101" s="157"/>
      <c r="X1101" s="157"/>
      <c r="Y1101" s="157"/>
      <c r="Z1101" s="157"/>
    </row>
    <row r="1102" spans="1:26" ht="15.75" customHeight="1" x14ac:dyDescent="0.25">
      <c r="A1102" s="216"/>
      <c r="B1102" s="157"/>
      <c r="C1102" s="157"/>
      <c r="D1102" s="392"/>
      <c r="E1102" s="157"/>
      <c r="F1102" s="157"/>
      <c r="G1102" s="157"/>
      <c r="H1102" s="157"/>
      <c r="I1102" s="157"/>
      <c r="J1102" s="157"/>
      <c r="K1102" s="157"/>
      <c r="L1102" s="157"/>
      <c r="M1102" s="157"/>
      <c r="N1102" s="157"/>
      <c r="O1102" s="157"/>
      <c r="P1102" s="157"/>
      <c r="Q1102" s="157"/>
      <c r="R1102" s="157"/>
      <c r="S1102" s="157"/>
      <c r="T1102" s="157"/>
      <c r="U1102" s="157"/>
      <c r="V1102" s="157"/>
      <c r="W1102" s="157"/>
      <c r="X1102" s="157"/>
      <c r="Y1102" s="157"/>
      <c r="Z1102" s="157"/>
    </row>
    <row r="1103" spans="1:26" ht="15.75" customHeight="1" x14ac:dyDescent="0.25">
      <c r="A1103" s="216"/>
      <c r="B1103" s="157"/>
      <c r="C1103" s="157"/>
      <c r="D1103" s="392"/>
      <c r="E1103" s="157"/>
      <c r="F1103" s="157"/>
      <c r="G1103" s="157"/>
      <c r="H1103" s="157"/>
      <c r="I1103" s="157"/>
      <c r="J1103" s="157"/>
      <c r="K1103" s="157"/>
      <c r="L1103" s="157"/>
      <c r="M1103" s="157"/>
      <c r="N1103" s="157"/>
      <c r="O1103" s="157"/>
      <c r="P1103" s="157"/>
      <c r="Q1103" s="157"/>
      <c r="R1103" s="157"/>
      <c r="S1103" s="157"/>
      <c r="T1103" s="157"/>
      <c r="U1103" s="157"/>
      <c r="V1103" s="157"/>
      <c r="W1103" s="157"/>
      <c r="X1103" s="157"/>
      <c r="Y1103" s="157"/>
      <c r="Z1103" s="157"/>
    </row>
    <row r="1104" spans="1:26" ht="15.75" customHeight="1" x14ac:dyDescent="0.25">
      <c r="A1104" s="216"/>
      <c r="B1104" s="157"/>
      <c r="C1104" s="157"/>
      <c r="D1104" s="392"/>
      <c r="E1104" s="157"/>
      <c r="F1104" s="157"/>
      <c r="G1104" s="157"/>
      <c r="H1104" s="157"/>
      <c r="I1104" s="157"/>
      <c r="J1104" s="157"/>
      <c r="K1104" s="157"/>
      <c r="L1104" s="157"/>
      <c r="M1104" s="157"/>
      <c r="N1104" s="157"/>
      <c r="O1104" s="157"/>
      <c r="P1104" s="157"/>
      <c r="Q1104" s="157"/>
      <c r="R1104" s="157"/>
      <c r="S1104" s="157"/>
      <c r="T1104" s="157"/>
      <c r="U1104" s="157"/>
      <c r="V1104" s="157"/>
      <c r="W1104" s="157"/>
      <c r="X1104" s="157"/>
      <c r="Y1104" s="157"/>
      <c r="Z1104" s="157"/>
    </row>
    <row r="1105" spans="1:26" ht="15.75" customHeight="1" x14ac:dyDescent="0.25">
      <c r="A1105" s="216"/>
      <c r="B1105" s="157"/>
      <c r="C1105" s="157"/>
      <c r="D1105" s="392"/>
      <c r="E1105" s="157"/>
      <c r="F1105" s="157"/>
      <c r="G1105" s="157"/>
      <c r="H1105" s="157"/>
      <c r="I1105" s="157"/>
      <c r="J1105" s="157"/>
      <c r="K1105" s="157"/>
      <c r="L1105" s="157"/>
      <c r="M1105" s="157"/>
      <c r="N1105" s="157"/>
      <c r="O1105" s="157"/>
      <c r="P1105" s="157"/>
      <c r="Q1105" s="157"/>
      <c r="R1105" s="157"/>
      <c r="S1105" s="157"/>
      <c r="T1105" s="157"/>
      <c r="U1105" s="157"/>
      <c r="V1105" s="157"/>
      <c r="W1105" s="157"/>
      <c r="X1105" s="157"/>
      <c r="Y1105" s="157"/>
      <c r="Z1105" s="157"/>
    </row>
    <row r="1106" spans="1:26" ht="15.75" customHeight="1" x14ac:dyDescent="0.25">
      <c r="A1106" s="216"/>
      <c r="B1106" s="157"/>
      <c r="C1106" s="157"/>
      <c r="D1106" s="392"/>
      <c r="E1106" s="157"/>
      <c r="F1106" s="157"/>
      <c r="G1106" s="157"/>
      <c r="H1106" s="157"/>
      <c r="I1106" s="157"/>
      <c r="J1106" s="157"/>
      <c r="K1106" s="157"/>
      <c r="L1106" s="157"/>
      <c r="M1106" s="157"/>
      <c r="N1106" s="157"/>
      <c r="O1106" s="157"/>
      <c r="P1106" s="157"/>
      <c r="Q1106" s="157"/>
      <c r="R1106" s="157"/>
      <c r="S1106" s="157"/>
      <c r="T1106" s="157"/>
      <c r="U1106" s="157"/>
      <c r="V1106" s="157"/>
      <c r="W1106" s="157"/>
      <c r="X1106" s="157"/>
      <c r="Y1106" s="157"/>
      <c r="Z1106" s="157"/>
    </row>
    <row r="1107" spans="1:26" ht="15.75" customHeight="1" x14ac:dyDescent="0.25">
      <c r="A1107" s="216"/>
      <c r="B1107" s="157"/>
      <c r="C1107" s="157"/>
      <c r="D1107" s="392"/>
      <c r="E1107" s="157"/>
      <c r="F1107" s="157"/>
      <c r="G1107" s="157"/>
      <c r="H1107" s="157"/>
      <c r="I1107" s="157"/>
      <c r="J1107" s="157"/>
      <c r="K1107" s="157"/>
      <c r="L1107" s="157"/>
      <c r="M1107" s="157"/>
      <c r="N1107" s="157"/>
      <c r="O1107" s="157"/>
      <c r="P1107" s="157"/>
      <c r="Q1107" s="157"/>
      <c r="R1107" s="157"/>
      <c r="S1107" s="157"/>
      <c r="T1107" s="157"/>
      <c r="U1107" s="157"/>
      <c r="V1107" s="157"/>
      <c r="W1107" s="157"/>
      <c r="X1107" s="157"/>
      <c r="Y1107" s="157"/>
      <c r="Z1107" s="157"/>
    </row>
    <row r="1108" spans="1:26" ht="15.75" customHeight="1" x14ac:dyDescent="0.25">
      <c r="A1108" s="216"/>
      <c r="B1108" s="157"/>
      <c r="C1108" s="157"/>
      <c r="D1108" s="392"/>
      <c r="E1108" s="157"/>
      <c r="F1108" s="157"/>
      <c r="G1108" s="157"/>
      <c r="H1108" s="157"/>
      <c r="I1108" s="157"/>
      <c r="J1108" s="157"/>
      <c r="K1108" s="157"/>
      <c r="L1108" s="157"/>
      <c r="M1108" s="157"/>
      <c r="N1108" s="157"/>
      <c r="O1108" s="157"/>
      <c r="P1108" s="157"/>
      <c r="Q1108" s="157"/>
      <c r="R1108" s="157"/>
      <c r="S1108" s="157"/>
      <c r="T1108" s="157"/>
      <c r="U1108" s="157"/>
      <c r="V1108" s="157"/>
      <c r="W1108" s="157"/>
      <c r="X1108" s="157"/>
      <c r="Y1108" s="157"/>
      <c r="Z1108" s="157"/>
    </row>
    <row r="1109" spans="1:26" ht="15.75" customHeight="1" x14ac:dyDescent="0.25">
      <c r="A1109" s="216"/>
      <c r="B1109" s="157"/>
      <c r="C1109" s="157"/>
      <c r="D1109" s="392"/>
      <c r="E1109" s="157"/>
      <c r="F1109" s="157"/>
      <c r="G1109" s="157"/>
      <c r="H1109" s="157"/>
      <c r="I1109" s="157"/>
      <c r="J1109" s="157"/>
      <c r="K1109" s="157"/>
      <c r="L1109" s="157"/>
      <c r="M1109" s="157"/>
      <c r="N1109" s="157"/>
      <c r="O1109" s="157"/>
      <c r="P1109" s="157"/>
      <c r="Q1109" s="157"/>
      <c r="R1109" s="157"/>
      <c r="S1109" s="157"/>
      <c r="T1109" s="157"/>
      <c r="U1109" s="157"/>
      <c r="V1109" s="157"/>
      <c r="W1109" s="157"/>
      <c r="X1109" s="157"/>
      <c r="Y1109" s="157"/>
      <c r="Z1109" s="157"/>
    </row>
    <row r="1110" spans="1:26" ht="15.75" customHeight="1" x14ac:dyDescent="0.25">
      <c r="A1110" s="216"/>
      <c r="B1110" s="157"/>
      <c r="C1110" s="157"/>
      <c r="D1110" s="392"/>
      <c r="E1110" s="157"/>
      <c r="F1110" s="157"/>
      <c r="G1110" s="157"/>
      <c r="H1110" s="157"/>
      <c r="I1110" s="157"/>
      <c r="J1110" s="157"/>
      <c r="K1110" s="157"/>
      <c r="L1110" s="157"/>
      <c r="M1110" s="157"/>
      <c r="N1110" s="157"/>
      <c r="O1110" s="157"/>
      <c r="P1110" s="157"/>
      <c r="Q1110" s="157"/>
      <c r="R1110" s="157"/>
      <c r="S1110" s="157"/>
      <c r="T1110" s="157"/>
      <c r="U1110" s="157"/>
      <c r="V1110" s="157"/>
      <c r="W1110" s="157"/>
      <c r="X1110" s="157"/>
      <c r="Y1110" s="157"/>
      <c r="Z1110" s="157"/>
    </row>
    <row r="1111" spans="1:26" ht="15.75" customHeight="1" x14ac:dyDescent="0.25">
      <c r="A1111" s="216"/>
      <c r="B1111" s="157"/>
      <c r="C1111" s="157"/>
      <c r="D1111" s="392"/>
      <c r="E1111" s="157"/>
      <c r="F1111" s="157"/>
      <c r="G1111" s="157"/>
      <c r="H1111" s="157"/>
      <c r="I1111" s="157"/>
      <c r="J1111" s="157"/>
      <c r="K1111" s="157"/>
      <c r="L1111" s="157"/>
      <c r="M1111" s="157"/>
      <c r="N1111" s="157"/>
      <c r="O1111" s="157"/>
      <c r="P1111" s="157"/>
      <c r="Q1111" s="157"/>
      <c r="R1111" s="157"/>
      <c r="S1111" s="157"/>
      <c r="T1111" s="157"/>
      <c r="U1111" s="157"/>
      <c r="V1111" s="157"/>
      <c r="W1111" s="157"/>
      <c r="X1111" s="157"/>
      <c r="Y1111" s="157"/>
      <c r="Z1111" s="157"/>
    </row>
    <row r="1112" spans="1:26" ht="15.75" customHeight="1" x14ac:dyDescent="0.25">
      <c r="A1112" s="216"/>
      <c r="B1112" s="157"/>
      <c r="C1112" s="157"/>
      <c r="D1112" s="392"/>
      <c r="E1112" s="157"/>
      <c r="F1112" s="157"/>
      <c r="G1112" s="157"/>
      <c r="H1112" s="157"/>
      <c r="I1112" s="157"/>
      <c r="J1112" s="157"/>
      <c r="K1112" s="157"/>
      <c r="L1112" s="157"/>
      <c r="M1112" s="157"/>
      <c r="N1112" s="157"/>
      <c r="O1112" s="157"/>
      <c r="P1112" s="157"/>
      <c r="Q1112" s="157"/>
      <c r="R1112" s="157"/>
      <c r="S1112" s="157"/>
      <c r="T1112" s="157"/>
      <c r="U1112" s="157"/>
      <c r="V1112" s="157"/>
      <c r="W1112" s="157"/>
      <c r="X1112" s="157"/>
      <c r="Y1112" s="157"/>
      <c r="Z1112" s="157"/>
    </row>
    <row r="1113" spans="1:26" ht="15.75" customHeight="1" x14ac:dyDescent="0.25">
      <c r="A1113" s="216"/>
      <c r="B1113" s="157"/>
      <c r="C1113" s="157"/>
      <c r="D1113" s="392"/>
      <c r="E1113" s="157"/>
      <c r="F1113" s="157"/>
      <c r="G1113" s="157"/>
      <c r="H1113" s="157"/>
      <c r="I1113" s="157"/>
      <c r="J1113" s="157"/>
      <c r="K1113" s="157"/>
      <c r="L1113" s="157"/>
      <c r="M1113" s="157"/>
      <c r="N1113" s="157"/>
      <c r="O1113" s="157"/>
      <c r="P1113" s="157"/>
      <c r="Q1113" s="157"/>
      <c r="R1113" s="157"/>
      <c r="S1113" s="157"/>
      <c r="T1113" s="157"/>
      <c r="U1113" s="157"/>
      <c r="V1113" s="157"/>
      <c r="W1113" s="157"/>
      <c r="X1113" s="157"/>
      <c r="Y1113" s="157"/>
      <c r="Z1113" s="157"/>
    </row>
    <row r="1114" spans="1:26" ht="15.75" customHeight="1" x14ac:dyDescent="0.25">
      <c r="A1114" s="216"/>
      <c r="B1114" s="157"/>
      <c r="C1114" s="157"/>
      <c r="D1114" s="392"/>
      <c r="E1114" s="157"/>
      <c r="F1114" s="157"/>
      <c r="G1114" s="157"/>
      <c r="H1114" s="157"/>
      <c r="I1114" s="157"/>
      <c r="J1114" s="157"/>
      <c r="K1114" s="157"/>
      <c r="L1114" s="157"/>
      <c r="M1114" s="157"/>
      <c r="N1114" s="157"/>
      <c r="O1114" s="157"/>
      <c r="P1114" s="157"/>
      <c r="Q1114" s="157"/>
      <c r="R1114" s="157"/>
      <c r="S1114" s="157"/>
      <c r="T1114" s="157"/>
      <c r="U1114" s="157"/>
      <c r="V1114" s="157"/>
      <c r="W1114" s="157"/>
      <c r="X1114" s="157"/>
      <c r="Y1114" s="157"/>
      <c r="Z1114" s="157"/>
    </row>
    <row r="1115" spans="1:26" ht="15.75" customHeight="1" x14ac:dyDescent="0.25">
      <c r="A1115" s="216"/>
      <c r="B1115" s="157"/>
      <c r="C1115" s="157"/>
      <c r="D1115" s="392"/>
      <c r="E1115" s="157"/>
      <c r="F1115" s="157"/>
      <c r="G1115" s="157"/>
      <c r="H1115" s="157"/>
      <c r="I1115" s="157"/>
      <c r="J1115" s="157"/>
      <c r="K1115" s="157"/>
      <c r="L1115" s="157"/>
      <c r="M1115" s="157"/>
      <c r="N1115" s="157"/>
      <c r="O1115" s="157"/>
      <c r="P1115" s="157"/>
      <c r="Q1115" s="157"/>
      <c r="R1115" s="157"/>
      <c r="S1115" s="157"/>
      <c r="T1115" s="157"/>
      <c r="U1115" s="157"/>
      <c r="V1115" s="157"/>
      <c r="W1115" s="157"/>
      <c r="X1115" s="157"/>
      <c r="Y1115" s="157"/>
      <c r="Z1115" s="157"/>
    </row>
    <row r="1116" spans="1:26" ht="15.75" customHeight="1" x14ac:dyDescent="0.25">
      <c r="A1116" s="216"/>
      <c r="B1116" s="157"/>
      <c r="C1116" s="157"/>
      <c r="D1116" s="392"/>
      <c r="E1116" s="157"/>
      <c r="F1116" s="157"/>
      <c r="G1116" s="157"/>
      <c r="H1116" s="157"/>
      <c r="I1116" s="157"/>
      <c r="J1116" s="157"/>
      <c r="K1116" s="157"/>
      <c r="L1116" s="157"/>
      <c r="M1116" s="157"/>
      <c r="N1116" s="157"/>
      <c r="O1116" s="157"/>
      <c r="P1116" s="157"/>
      <c r="Q1116" s="157"/>
      <c r="R1116" s="157"/>
      <c r="S1116" s="157"/>
      <c r="T1116" s="157"/>
      <c r="U1116" s="157"/>
      <c r="V1116" s="157"/>
      <c r="W1116" s="157"/>
      <c r="X1116" s="157"/>
      <c r="Y1116" s="157"/>
      <c r="Z1116" s="157"/>
    </row>
    <row r="1117" spans="1:26" ht="15.75" customHeight="1" x14ac:dyDescent="0.25">
      <c r="A1117" s="216"/>
      <c r="B1117" s="157"/>
      <c r="C1117" s="157"/>
      <c r="D1117" s="392"/>
      <c r="E1117" s="157"/>
      <c r="F1117" s="157"/>
      <c r="G1117" s="157"/>
      <c r="H1117" s="157"/>
      <c r="I1117" s="157"/>
      <c r="J1117" s="157"/>
      <c r="K1117" s="157"/>
      <c r="L1117" s="157"/>
      <c r="M1117" s="157"/>
      <c r="N1117" s="157"/>
      <c r="O1117" s="157"/>
      <c r="P1117" s="157"/>
      <c r="Q1117" s="157"/>
      <c r="R1117" s="157"/>
      <c r="S1117" s="157"/>
      <c r="T1117" s="157"/>
      <c r="U1117" s="157"/>
      <c r="V1117" s="157"/>
      <c r="W1117" s="157"/>
      <c r="X1117" s="157"/>
      <c r="Y1117" s="157"/>
      <c r="Z1117" s="157"/>
    </row>
    <row r="1118" spans="1:26" ht="15.75" customHeight="1" x14ac:dyDescent="0.25">
      <c r="A1118" s="216"/>
      <c r="B1118" s="157"/>
      <c r="C1118" s="157"/>
      <c r="D1118" s="392"/>
      <c r="E1118" s="157"/>
      <c r="F1118" s="157"/>
      <c r="G1118" s="157"/>
      <c r="H1118" s="157"/>
      <c r="I1118" s="157"/>
      <c r="J1118" s="157"/>
      <c r="K1118" s="157"/>
      <c r="L1118" s="157"/>
      <c r="M1118" s="157"/>
      <c r="N1118" s="157"/>
      <c r="O1118" s="157"/>
      <c r="P1118" s="157"/>
      <c r="Q1118" s="157"/>
      <c r="R1118" s="157"/>
      <c r="S1118" s="157"/>
      <c r="T1118" s="157"/>
      <c r="U1118" s="157"/>
      <c r="V1118" s="157"/>
      <c r="W1118" s="157"/>
      <c r="X1118" s="157"/>
      <c r="Y1118" s="157"/>
      <c r="Z1118" s="157"/>
    </row>
    <row r="1119" spans="1:26" ht="15.75" customHeight="1" x14ac:dyDescent="0.25">
      <c r="A1119" s="216"/>
      <c r="B1119" s="157"/>
      <c r="C1119" s="157"/>
      <c r="D1119" s="392"/>
      <c r="E1119" s="157"/>
      <c r="F1119" s="157"/>
      <c r="G1119" s="157"/>
      <c r="H1119" s="157"/>
      <c r="I1119" s="157"/>
      <c r="J1119" s="157"/>
      <c r="K1119" s="157"/>
      <c r="L1119" s="157"/>
      <c r="M1119" s="157"/>
      <c r="N1119" s="157"/>
      <c r="O1119" s="157"/>
      <c r="P1119" s="157"/>
      <c r="Q1119" s="157"/>
      <c r="R1119" s="157"/>
      <c r="S1119" s="157"/>
      <c r="T1119" s="157"/>
      <c r="U1119" s="157"/>
      <c r="V1119" s="157"/>
      <c r="W1119" s="157"/>
      <c r="X1119" s="157"/>
      <c r="Y1119" s="157"/>
      <c r="Z1119" s="157"/>
    </row>
    <row r="1120" spans="1:26" ht="15.75" customHeight="1" x14ac:dyDescent="0.25">
      <c r="A1120" s="216"/>
      <c r="B1120" s="157"/>
      <c r="C1120" s="157"/>
      <c r="D1120" s="392"/>
      <c r="E1120" s="157"/>
      <c r="F1120" s="157"/>
      <c r="G1120" s="157"/>
      <c r="H1120" s="157"/>
      <c r="I1120" s="157"/>
      <c r="J1120" s="157"/>
      <c r="K1120" s="157"/>
      <c r="L1120" s="157"/>
      <c r="M1120" s="157"/>
      <c r="N1120" s="157"/>
      <c r="O1120" s="157"/>
      <c r="P1120" s="157"/>
      <c r="Q1120" s="157"/>
      <c r="R1120" s="157"/>
      <c r="S1120" s="157"/>
      <c r="T1120" s="157"/>
      <c r="U1120" s="157"/>
      <c r="V1120" s="157"/>
      <c r="W1120" s="157"/>
      <c r="X1120" s="157"/>
      <c r="Y1120" s="157"/>
      <c r="Z1120" s="157"/>
    </row>
    <row r="1121" spans="1:26" ht="15.75" customHeight="1" x14ac:dyDescent="0.25">
      <c r="A1121" s="216"/>
      <c r="B1121" s="157"/>
      <c r="C1121" s="157"/>
      <c r="D1121" s="392"/>
      <c r="E1121" s="157"/>
      <c r="F1121" s="157"/>
      <c r="G1121" s="157"/>
      <c r="H1121" s="157"/>
      <c r="I1121" s="157"/>
      <c r="J1121" s="157"/>
      <c r="K1121" s="157"/>
      <c r="L1121" s="157"/>
      <c r="M1121" s="157"/>
      <c r="N1121" s="157"/>
      <c r="O1121" s="157"/>
      <c r="P1121" s="157"/>
      <c r="Q1121" s="157"/>
      <c r="R1121" s="157"/>
      <c r="S1121" s="157"/>
      <c r="T1121" s="157"/>
      <c r="U1121" s="157"/>
      <c r="V1121" s="157"/>
      <c r="W1121" s="157"/>
      <c r="X1121" s="157"/>
      <c r="Y1121" s="157"/>
      <c r="Z1121" s="157"/>
    </row>
    <row r="1122" spans="1:26" ht="15.75" customHeight="1" x14ac:dyDescent="0.25">
      <c r="A1122" s="216"/>
      <c r="B1122" s="157"/>
      <c r="C1122" s="157"/>
      <c r="D1122" s="392"/>
      <c r="E1122" s="157"/>
      <c r="F1122" s="157"/>
      <c r="G1122" s="157"/>
      <c r="H1122" s="157"/>
      <c r="I1122" s="157"/>
      <c r="J1122" s="157"/>
      <c r="K1122" s="157"/>
      <c r="L1122" s="157"/>
      <c r="M1122" s="157"/>
      <c r="N1122" s="157"/>
      <c r="O1122" s="157"/>
      <c r="P1122" s="157"/>
      <c r="Q1122" s="157"/>
      <c r="R1122" s="157"/>
      <c r="S1122" s="157"/>
      <c r="T1122" s="157"/>
      <c r="U1122" s="157"/>
      <c r="V1122" s="157"/>
      <c r="W1122" s="157"/>
      <c r="X1122" s="157"/>
      <c r="Y1122" s="157"/>
      <c r="Z1122" s="157"/>
    </row>
    <row r="1123" spans="1:26" ht="15.75" customHeight="1" x14ac:dyDescent="0.25">
      <c r="A1123" s="216"/>
      <c r="B1123" s="157"/>
      <c r="C1123" s="157"/>
      <c r="D1123" s="392"/>
      <c r="E1123" s="157"/>
      <c r="F1123" s="157"/>
      <c r="G1123" s="157"/>
      <c r="H1123" s="157"/>
      <c r="I1123" s="157"/>
      <c r="J1123" s="157"/>
      <c r="K1123" s="157"/>
      <c r="L1123" s="157"/>
      <c r="M1123" s="157"/>
      <c r="N1123" s="157"/>
      <c r="O1123" s="157"/>
      <c r="P1123" s="157"/>
      <c r="Q1123" s="157"/>
      <c r="R1123" s="157"/>
      <c r="S1123" s="157"/>
      <c r="T1123" s="157"/>
      <c r="U1123" s="157"/>
      <c r="V1123" s="157"/>
      <c r="W1123" s="157"/>
      <c r="X1123" s="157"/>
      <c r="Y1123" s="157"/>
      <c r="Z1123" s="157"/>
    </row>
    <row r="1124" spans="1:26" ht="15.75" customHeight="1" x14ac:dyDescent="0.25">
      <c r="A1124" s="216"/>
      <c r="B1124" s="157"/>
      <c r="C1124" s="157"/>
      <c r="D1124" s="392"/>
      <c r="E1124" s="157"/>
      <c r="F1124" s="157"/>
      <c r="G1124" s="157"/>
      <c r="H1124" s="157"/>
      <c r="I1124" s="157"/>
      <c r="J1124" s="157"/>
      <c r="K1124" s="157"/>
      <c r="L1124" s="157"/>
      <c r="M1124" s="157"/>
      <c r="N1124" s="157"/>
      <c r="O1124" s="157"/>
      <c r="P1124" s="157"/>
      <c r="Q1124" s="157"/>
      <c r="R1124" s="157"/>
      <c r="S1124" s="157"/>
      <c r="T1124" s="157"/>
      <c r="U1124" s="157"/>
      <c r="V1124" s="157"/>
      <c r="W1124" s="157"/>
      <c r="X1124" s="157"/>
      <c r="Y1124" s="157"/>
      <c r="Z1124" s="157"/>
    </row>
    <row r="1125" spans="1:26" ht="15.75" customHeight="1" x14ac:dyDescent="0.25">
      <c r="A1125" s="216"/>
      <c r="B1125" s="157"/>
      <c r="C1125" s="157"/>
      <c r="D1125" s="392"/>
      <c r="E1125" s="157"/>
      <c r="F1125" s="157"/>
      <c r="G1125" s="157"/>
      <c r="H1125" s="157"/>
      <c r="I1125" s="157"/>
      <c r="J1125" s="157"/>
      <c r="K1125" s="157"/>
      <c r="L1125" s="157"/>
      <c r="M1125" s="157"/>
      <c r="N1125" s="157"/>
      <c r="O1125" s="157"/>
      <c r="P1125" s="157"/>
      <c r="Q1125" s="157"/>
      <c r="R1125" s="157"/>
      <c r="S1125" s="157"/>
      <c r="T1125" s="157"/>
      <c r="U1125" s="157"/>
      <c r="V1125" s="157"/>
      <c r="W1125" s="157"/>
      <c r="X1125" s="157"/>
      <c r="Y1125" s="157"/>
      <c r="Z1125" s="157"/>
    </row>
    <row r="1126" spans="1:26" ht="15.75" customHeight="1" x14ac:dyDescent="0.25">
      <c r="A1126" s="216"/>
      <c r="B1126" s="157"/>
      <c r="C1126" s="157"/>
      <c r="D1126" s="392"/>
      <c r="E1126" s="157"/>
      <c r="F1126" s="157"/>
      <c r="G1126" s="157"/>
      <c r="H1126" s="157"/>
      <c r="I1126" s="157"/>
      <c r="J1126" s="157"/>
      <c r="K1126" s="157"/>
      <c r="L1126" s="157"/>
      <c r="M1126" s="157"/>
      <c r="N1126" s="157"/>
      <c r="O1126" s="157"/>
      <c r="P1126" s="157"/>
      <c r="Q1126" s="157"/>
      <c r="R1126" s="157"/>
      <c r="S1126" s="157"/>
      <c r="T1126" s="157"/>
      <c r="U1126" s="157"/>
      <c r="V1126" s="157"/>
      <c r="W1126" s="157"/>
      <c r="X1126" s="157"/>
      <c r="Y1126" s="157"/>
      <c r="Z1126" s="157"/>
    </row>
    <row r="1127" spans="1:26" ht="15.75" customHeight="1" x14ac:dyDescent="0.25">
      <c r="A1127" s="216"/>
      <c r="B1127" s="157"/>
      <c r="C1127" s="157"/>
      <c r="D1127" s="392"/>
      <c r="E1127" s="157"/>
      <c r="F1127" s="157"/>
      <c r="G1127" s="157"/>
      <c r="H1127" s="157"/>
      <c r="I1127" s="157"/>
      <c r="J1127" s="157"/>
      <c r="K1127" s="157"/>
      <c r="L1127" s="157"/>
      <c r="M1127" s="157"/>
      <c r="N1127" s="157"/>
      <c r="O1127" s="157"/>
      <c r="P1127" s="157"/>
      <c r="Q1127" s="157"/>
      <c r="R1127" s="157"/>
      <c r="S1127" s="157"/>
      <c r="T1127" s="157"/>
      <c r="U1127" s="157"/>
      <c r="V1127" s="157"/>
      <c r="W1127" s="157"/>
      <c r="X1127" s="157"/>
      <c r="Y1127" s="157"/>
      <c r="Z1127" s="157"/>
    </row>
    <row r="1128" spans="1:26" ht="15.75" customHeight="1" x14ac:dyDescent="0.25">
      <c r="A1128" s="216"/>
      <c r="B1128" s="157"/>
      <c r="C1128" s="157"/>
      <c r="D1128" s="392"/>
      <c r="E1128" s="157"/>
      <c r="F1128" s="157"/>
      <c r="G1128" s="157"/>
      <c r="H1128" s="157"/>
      <c r="I1128" s="157"/>
      <c r="J1128" s="157"/>
      <c r="K1128" s="157"/>
      <c r="L1128" s="157"/>
      <c r="M1128" s="157"/>
      <c r="N1128" s="157"/>
      <c r="O1128" s="157"/>
      <c r="P1128" s="157"/>
      <c r="Q1128" s="157"/>
      <c r="R1128" s="157"/>
      <c r="S1128" s="157"/>
      <c r="T1128" s="157"/>
      <c r="U1128" s="157"/>
      <c r="V1128" s="157"/>
      <c r="W1128" s="157"/>
      <c r="X1128" s="157"/>
      <c r="Y1128" s="157"/>
      <c r="Z1128" s="157"/>
    </row>
    <row r="1129" spans="1:26" ht="15.75" customHeight="1" x14ac:dyDescent="0.25">
      <c r="A1129" s="216"/>
      <c r="B1129" s="157"/>
      <c r="C1129" s="157"/>
      <c r="D1129" s="392"/>
      <c r="E1129" s="157"/>
      <c r="F1129" s="157"/>
      <c r="G1129" s="157"/>
      <c r="H1129" s="157"/>
      <c r="I1129" s="157"/>
      <c r="J1129" s="157"/>
      <c r="K1129" s="157"/>
      <c r="L1129" s="157"/>
      <c r="M1129" s="157"/>
      <c r="N1129" s="157"/>
      <c r="O1129" s="157"/>
      <c r="P1129" s="157"/>
      <c r="Q1129" s="157"/>
      <c r="R1129" s="157"/>
      <c r="S1129" s="157"/>
      <c r="T1129" s="157"/>
      <c r="U1129" s="157"/>
      <c r="V1129" s="157"/>
      <c r="W1129" s="157"/>
      <c r="X1129" s="157"/>
      <c r="Y1129" s="157"/>
      <c r="Z1129" s="157"/>
    </row>
    <row r="1130" spans="1:26" ht="15.75" customHeight="1" x14ac:dyDescent="0.25">
      <c r="A1130" s="216"/>
      <c r="B1130" s="157"/>
      <c r="C1130" s="157"/>
      <c r="D1130" s="392"/>
      <c r="E1130" s="157"/>
      <c r="F1130" s="157"/>
      <c r="G1130" s="157"/>
      <c r="H1130" s="157"/>
      <c r="I1130" s="157"/>
      <c r="J1130" s="157"/>
      <c r="K1130" s="157"/>
      <c r="L1130" s="157"/>
      <c r="M1130" s="157"/>
      <c r="N1130" s="157"/>
      <c r="O1130" s="157"/>
      <c r="P1130" s="157"/>
      <c r="Q1130" s="157"/>
      <c r="R1130" s="157"/>
      <c r="S1130" s="157"/>
      <c r="T1130" s="157"/>
      <c r="U1130" s="157"/>
      <c r="V1130" s="157"/>
      <c r="W1130" s="157"/>
      <c r="X1130" s="157"/>
      <c r="Y1130" s="157"/>
      <c r="Z1130" s="157"/>
    </row>
    <row r="1131" spans="1:26" ht="15.75" customHeight="1" x14ac:dyDescent="0.25">
      <c r="A1131" s="216"/>
      <c r="B1131" s="157"/>
      <c r="C1131" s="157"/>
      <c r="D1131" s="392"/>
      <c r="E1131" s="157"/>
      <c r="F1131" s="157"/>
      <c r="G1131" s="157"/>
      <c r="H1131" s="157"/>
      <c r="I1131" s="157"/>
      <c r="J1131" s="157"/>
      <c r="K1131" s="157"/>
      <c r="L1131" s="157"/>
      <c r="M1131" s="157"/>
      <c r="N1131" s="157"/>
      <c r="O1131" s="157"/>
      <c r="P1131" s="157"/>
      <c r="Q1131" s="157"/>
      <c r="R1131" s="157"/>
      <c r="S1131" s="157"/>
      <c r="T1131" s="157"/>
      <c r="U1131" s="157"/>
      <c r="V1131" s="157"/>
      <c r="W1131" s="157"/>
      <c r="X1131" s="157"/>
      <c r="Y1131" s="157"/>
      <c r="Z1131" s="157"/>
    </row>
    <row r="1132" spans="1:26" ht="15.75" customHeight="1" x14ac:dyDescent="0.25">
      <c r="A1132" s="216"/>
      <c r="B1132" s="157"/>
      <c r="C1132" s="157"/>
      <c r="D1132" s="392"/>
      <c r="E1132" s="157"/>
      <c r="F1132" s="157"/>
      <c r="G1132" s="157"/>
      <c r="H1132" s="157"/>
      <c r="I1132" s="157"/>
      <c r="J1132" s="157"/>
      <c r="K1132" s="157"/>
      <c r="L1132" s="157"/>
      <c r="M1132" s="157"/>
      <c r="N1132" s="157"/>
      <c r="O1132" s="157"/>
      <c r="P1132" s="157"/>
      <c r="Q1132" s="157"/>
      <c r="R1132" s="157"/>
      <c r="S1132" s="157"/>
      <c r="T1132" s="157"/>
      <c r="U1132" s="157"/>
      <c r="V1132" s="157"/>
      <c r="W1132" s="157"/>
      <c r="X1132" s="157"/>
      <c r="Y1132" s="157"/>
      <c r="Z1132" s="157"/>
    </row>
    <row r="1133" spans="1:26" ht="15.75" customHeight="1" x14ac:dyDescent="0.25">
      <c r="A1133" s="216"/>
      <c r="B1133" s="157"/>
      <c r="C1133" s="157"/>
      <c r="D1133" s="392"/>
      <c r="E1133" s="157"/>
      <c r="F1133" s="157"/>
      <c r="G1133" s="157"/>
      <c r="H1133" s="157"/>
      <c r="I1133" s="157"/>
      <c r="J1133" s="157"/>
      <c r="K1133" s="157"/>
      <c r="L1133" s="157"/>
      <c r="M1133" s="157"/>
      <c r="N1133" s="157"/>
      <c r="O1133" s="157"/>
      <c r="P1133" s="157"/>
      <c r="Q1133" s="157"/>
      <c r="R1133" s="157"/>
      <c r="S1133" s="157"/>
      <c r="T1133" s="157"/>
      <c r="U1133" s="157"/>
      <c r="V1133" s="157"/>
      <c r="W1133" s="157"/>
      <c r="X1133" s="157"/>
      <c r="Y1133" s="157"/>
      <c r="Z1133" s="157"/>
    </row>
    <row r="1134" spans="1:26" ht="15.75" customHeight="1" x14ac:dyDescent="0.25">
      <c r="A1134" s="216"/>
      <c r="B1134" s="157"/>
      <c r="C1134" s="157"/>
      <c r="D1134" s="392"/>
      <c r="E1134" s="157"/>
      <c r="F1134" s="157"/>
      <c r="G1134" s="157"/>
      <c r="H1134" s="157"/>
      <c r="I1134" s="157"/>
      <c r="J1134" s="157"/>
      <c r="K1134" s="157"/>
      <c r="L1134" s="157"/>
      <c r="M1134" s="157"/>
      <c r="N1134" s="157"/>
      <c r="O1134" s="157"/>
      <c r="P1134" s="157"/>
      <c r="Q1134" s="157"/>
      <c r="R1134" s="157"/>
      <c r="S1134" s="157"/>
      <c r="T1134" s="157"/>
      <c r="U1134" s="157"/>
      <c r="V1134" s="157"/>
      <c r="W1134" s="157"/>
      <c r="X1134" s="157"/>
      <c r="Y1134" s="157"/>
      <c r="Z1134" s="157"/>
    </row>
    <row r="1135" spans="1:26" ht="15.75" customHeight="1" x14ac:dyDescent="0.25">
      <c r="A1135" s="216"/>
      <c r="B1135" s="157"/>
      <c r="C1135" s="157"/>
      <c r="D1135" s="392"/>
      <c r="E1135" s="157"/>
      <c r="F1135" s="157"/>
      <c r="G1135" s="157"/>
      <c r="H1135" s="157"/>
      <c r="I1135" s="157"/>
      <c r="J1135" s="157"/>
      <c r="K1135" s="157"/>
      <c r="L1135" s="157"/>
      <c r="M1135" s="157"/>
      <c r="N1135" s="157"/>
      <c r="O1135" s="157"/>
      <c r="P1135" s="157"/>
      <c r="Q1135" s="157"/>
      <c r="R1135" s="157"/>
      <c r="S1135" s="157"/>
      <c r="T1135" s="157"/>
      <c r="U1135" s="157"/>
      <c r="V1135" s="157"/>
      <c r="W1135" s="157"/>
      <c r="X1135" s="157"/>
      <c r="Y1135" s="157"/>
      <c r="Z1135" s="157"/>
    </row>
    <row r="1136" spans="1:26" ht="15.75" customHeight="1" x14ac:dyDescent="0.25">
      <c r="A1136" s="216"/>
      <c r="B1136" s="157"/>
      <c r="C1136" s="157"/>
      <c r="D1136" s="392"/>
      <c r="E1136" s="157"/>
      <c r="F1136" s="157"/>
      <c r="G1136" s="157"/>
      <c r="H1136" s="157"/>
      <c r="I1136" s="157"/>
      <c r="J1136" s="157"/>
      <c r="K1136" s="157"/>
      <c r="L1136" s="157"/>
      <c r="M1136" s="157"/>
      <c r="N1136" s="157"/>
      <c r="O1136" s="157"/>
      <c r="P1136" s="157"/>
      <c r="Q1136" s="157"/>
      <c r="R1136" s="157"/>
      <c r="S1136" s="157"/>
      <c r="T1136" s="157"/>
      <c r="U1136" s="157"/>
      <c r="V1136" s="157"/>
      <c r="W1136" s="157"/>
      <c r="X1136" s="157"/>
      <c r="Y1136" s="157"/>
      <c r="Z1136" s="157"/>
    </row>
    <row r="1137" spans="1:26" ht="15.75" customHeight="1" x14ac:dyDescent="0.25">
      <c r="A1137" s="216"/>
      <c r="B1137" s="157"/>
      <c r="C1137" s="157"/>
      <c r="D1137" s="392"/>
      <c r="E1137" s="157"/>
      <c r="F1137" s="157"/>
      <c r="G1137" s="157"/>
      <c r="H1137" s="157"/>
      <c r="I1137" s="157"/>
      <c r="J1137" s="157"/>
      <c r="K1137" s="157"/>
      <c r="L1137" s="157"/>
      <c r="M1137" s="157"/>
      <c r="N1137" s="157"/>
      <c r="O1137" s="157"/>
      <c r="P1137" s="157"/>
      <c r="Q1137" s="157"/>
      <c r="R1137" s="157"/>
      <c r="S1137" s="157"/>
      <c r="T1137" s="157"/>
      <c r="U1137" s="157"/>
      <c r="V1137" s="157"/>
      <c r="W1137" s="157"/>
      <c r="X1137" s="157"/>
      <c r="Y1137" s="157"/>
      <c r="Z1137" s="157"/>
    </row>
    <row r="1138" spans="1:26" ht="15.75" customHeight="1" x14ac:dyDescent="0.25">
      <c r="A1138" s="216"/>
      <c r="B1138" s="157"/>
      <c r="C1138" s="157"/>
      <c r="D1138" s="392"/>
      <c r="E1138" s="157"/>
      <c r="F1138" s="157"/>
      <c r="G1138" s="157"/>
      <c r="H1138" s="157"/>
      <c r="I1138" s="157"/>
      <c r="J1138" s="157"/>
      <c r="K1138" s="157"/>
      <c r="L1138" s="157"/>
      <c r="M1138" s="157"/>
      <c r="N1138" s="157"/>
      <c r="O1138" s="157"/>
      <c r="P1138" s="157"/>
      <c r="Q1138" s="157"/>
      <c r="R1138" s="157"/>
      <c r="S1138" s="157"/>
      <c r="T1138" s="157"/>
      <c r="U1138" s="157"/>
      <c r="V1138" s="157"/>
      <c r="W1138" s="157"/>
      <c r="X1138" s="157"/>
      <c r="Y1138" s="157"/>
      <c r="Z1138" s="157"/>
    </row>
    <row r="1139" spans="1:26" ht="15.75" customHeight="1" x14ac:dyDescent="0.25">
      <c r="A1139" s="216"/>
      <c r="B1139" s="157"/>
      <c r="C1139" s="157"/>
      <c r="D1139" s="392"/>
      <c r="E1139" s="157"/>
      <c r="F1139" s="157"/>
      <c r="G1139" s="157"/>
      <c r="H1139" s="157"/>
      <c r="I1139" s="157"/>
      <c r="J1139" s="157"/>
      <c r="K1139" s="157"/>
      <c r="L1139" s="157"/>
      <c r="M1139" s="157"/>
      <c r="N1139" s="157"/>
      <c r="O1139" s="157"/>
      <c r="P1139" s="157"/>
      <c r="Q1139" s="157"/>
      <c r="R1139" s="157"/>
      <c r="S1139" s="157"/>
      <c r="T1139" s="157"/>
      <c r="U1139" s="157"/>
      <c r="V1139" s="157"/>
      <c r="W1139" s="157"/>
      <c r="X1139" s="157"/>
      <c r="Y1139" s="157"/>
      <c r="Z1139" s="157"/>
    </row>
    <row r="1140" spans="1:26" ht="15.75" customHeight="1" x14ac:dyDescent="0.25">
      <c r="A1140" s="216"/>
      <c r="B1140" s="157"/>
      <c r="C1140" s="157"/>
      <c r="D1140" s="392"/>
      <c r="E1140" s="157"/>
      <c r="F1140" s="157"/>
      <c r="G1140" s="157"/>
      <c r="H1140" s="157"/>
      <c r="I1140" s="157"/>
      <c r="J1140" s="157"/>
      <c r="K1140" s="157"/>
      <c r="L1140" s="157"/>
      <c r="M1140" s="157"/>
      <c r="N1140" s="157"/>
      <c r="O1140" s="157"/>
      <c r="P1140" s="157"/>
      <c r="Q1140" s="157"/>
      <c r="R1140" s="157"/>
      <c r="S1140" s="157"/>
      <c r="T1140" s="157"/>
      <c r="U1140" s="157"/>
      <c r="V1140" s="157"/>
      <c r="W1140" s="157"/>
      <c r="X1140" s="157"/>
      <c r="Y1140" s="157"/>
      <c r="Z1140" s="157"/>
    </row>
    <row r="1141" spans="1:26" ht="15.75" customHeight="1" x14ac:dyDescent="0.25">
      <c r="A1141" s="216"/>
      <c r="B1141" s="157"/>
      <c r="C1141" s="157"/>
      <c r="D1141" s="392"/>
      <c r="E1141" s="157"/>
      <c r="F1141" s="157"/>
      <c r="G1141" s="157"/>
      <c r="H1141" s="157"/>
      <c r="I1141" s="157"/>
      <c r="J1141" s="157"/>
      <c r="K1141" s="157"/>
      <c r="L1141" s="157"/>
      <c r="M1141" s="157"/>
      <c r="N1141" s="157"/>
      <c r="O1141" s="157"/>
      <c r="P1141" s="157"/>
      <c r="Q1141" s="157"/>
      <c r="R1141" s="157"/>
      <c r="S1141" s="157"/>
      <c r="T1141" s="157"/>
      <c r="U1141" s="157"/>
      <c r="V1141" s="157"/>
      <c r="W1141" s="157"/>
      <c r="X1141" s="157"/>
      <c r="Y1141" s="157"/>
      <c r="Z1141" s="157"/>
    </row>
    <row r="1142" spans="1:26" ht="15.75" customHeight="1" x14ac:dyDescent="0.25">
      <c r="A1142" s="216"/>
      <c r="B1142" s="157"/>
      <c r="C1142" s="157"/>
      <c r="D1142" s="392"/>
      <c r="E1142" s="157"/>
      <c r="F1142" s="157"/>
      <c r="G1142" s="157"/>
      <c r="H1142" s="157"/>
      <c r="I1142" s="157"/>
      <c r="J1142" s="157"/>
      <c r="K1142" s="157"/>
      <c r="L1142" s="157"/>
      <c r="M1142" s="157"/>
      <c r="N1142" s="157"/>
      <c r="O1142" s="157"/>
      <c r="P1142" s="157"/>
      <c r="Q1142" s="157"/>
      <c r="R1142" s="157"/>
      <c r="S1142" s="157"/>
      <c r="T1142" s="157"/>
      <c r="U1142" s="157"/>
      <c r="V1142" s="157"/>
      <c r="W1142" s="157"/>
      <c r="X1142" s="157"/>
      <c r="Y1142" s="157"/>
      <c r="Z1142" s="157"/>
    </row>
    <row r="1143" spans="1:26" ht="15.75" customHeight="1" x14ac:dyDescent="0.25">
      <c r="A1143" s="216"/>
      <c r="B1143" s="157"/>
      <c r="C1143" s="157"/>
      <c r="D1143" s="392"/>
      <c r="E1143" s="157"/>
      <c r="F1143" s="157"/>
      <c r="G1143" s="157"/>
      <c r="H1143" s="157"/>
      <c r="I1143" s="157"/>
      <c r="J1143" s="157"/>
      <c r="K1143" s="157"/>
      <c r="L1143" s="157"/>
      <c r="M1143" s="157"/>
      <c r="N1143" s="157"/>
      <c r="O1143" s="157"/>
      <c r="P1143" s="157"/>
      <c r="Q1143" s="157"/>
      <c r="R1143" s="157"/>
      <c r="S1143" s="157"/>
      <c r="T1143" s="157"/>
      <c r="U1143" s="157"/>
      <c r="V1143" s="157"/>
      <c r="W1143" s="157"/>
      <c r="X1143" s="157"/>
      <c r="Y1143" s="157"/>
      <c r="Z1143" s="157"/>
    </row>
    <row r="1144" spans="1:26" ht="15.75" customHeight="1" x14ac:dyDescent="0.25">
      <c r="A1144" s="216"/>
      <c r="B1144" s="157"/>
      <c r="C1144" s="157"/>
      <c r="D1144" s="392"/>
      <c r="E1144" s="157"/>
      <c r="F1144" s="157"/>
      <c r="G1144" s="157"/>
      <c r="H1144" s="157"/>
      <c r="I1144" s="157"/>
      <c r="J1144" s="157"/>
      <c r="K1144" s="157"/>
      <c r="L1144" s="157"/>
      <c r="M1144" s="157"/>
      <c r="N1144" s="157"/>
      <c r="O1144" s="157"/>
      <c r="P1144" s="157"/>
      <c r="Q1144" s="157"/>
      <c r="R1144" s="157"/>
      <c r="S1144" s="157"/>
      <c r="T1144" s="157"/>
      <c r="U1144" s="157"/>
      <c r="V1144" s="157"/>
      <c r="W1144" s="157"/>
      <c r="X1144" s="157"/>
      <c r="Y1144" s="157"/>
      <c r="Z1144" s="157"/>
    </row>
    <row r="1145" spans="1:26" ht="15.75" customHeight="1" x14ac:dyDescent="0.25">
      <c r="A1145" s="216"/>
      <c r="B1145" s="157"/>
      <c r="C1145" s="157"/>
      <c r="D1145" s="392"/>
      <c r="E1145" s="157"/>
      <c r="F1145" s="157"/>
      <c r="G1145" s="157"/>
      <c r="H1145" s="157"/>
      <c r="I1145" s="157"/>
      <c r="J1145" s="157"/>
      <c r="K1145" s="157"/>
      <c r="L1145" s="157"/>
      <c r="M1145" s="157"/>
      <c r="N1145" s="157"/>
      <c r="O1145" s="157"/>
      <c r="P1145" s="157"/>
      <c r="Q1145" s="157"/>
      <c r="R1145" s="157"/>
      <c r="S1145" s="157"/>
      <c r="T1145" s="157"/>
      <c r="U1145" s="157"/>
      <c r="V1145" s="157"/>
      <c r="W1145" s="157"/>
      <c r="X1145" s="157"/>
      <c r="Y1145" s="157"/>
      <c r="Z1145" s="157"/>
    </row>
    <row r="1146" spans="1:26" ht="15.75" customHeight="1" x14ac:dyDescent="0.25">
      <c r="A1146" s="216"/>
      <c r="B1146" s="157"/>
      <c r="C1146" s="157"/>
      <c r="D1146" s="392"/>
      <c r="E1146" s="157"/>
      <c r="F1146" s="157"/>
      <c r="G1146" s="157"/>
      <c r="H1146" s="157"/>
      <c r="I1146" s="157"/>
      <c r="J1146" s="157"/>
      <c r="K1146" s="157"/>
      <c r="L1146" s="157"/>
      <c r="M1146" s="157"/>
      <c r="N1146" s="157"/>
      <c r="O1146" s="157"/>
      <c r="P1146" s="157"/>
      <c r="Q1146" s="157"/>
      <c r="R1146" s="157"/>
      <c r="S1146" s="157"/>
      <c r="T1146" s="157"/>
      <c r="U1146" s="157"/>
      <c r="V1146" s="157"/>
      <c r="W1146" s="157"/>
      <c r="X1146" s="157"/>
      <c r="Y1146" s="157"/>
      <c r="Z1146" s="157"/>
    </row>
    <row r="1147" spans="1:26" ht="15.75" customHeight="1" x14ac:dyDescent="0.25">
      <c r="A1147" s="216"/>
      <c r="B1147" s="157"/>
      <c r="C1147" s="157"/>
      <c r="D1147" s="392"/>
      <c r="E1147" s="157"/>
      <c r="F1147" s="157"/>
      <c r="G1147" s="157"/>
      <c r="H1147" s="157"/>
      <c r="I1147" s="157"/>
      <c r="J1147" s="157"/>
      <c r="K1147" s="157"/>
      <c r="L1147" s="157"/>
      <c r="M1147" s="157"/>
      <c r="N1147" s="157"/>
      <c r="O1147" s="157"/>
      <c r="P1147" s="157"/>
      <c r="Q1147" s="157"/>
      <c r="R1147" s="157"/>
      <c r="S1147" s="157"/>
      <c r="T1147" s="157"/>
      <c r="U1147" s="157"/>
      <c r="V1147" s="157"/>
      <c r="W1147" s="157"/>
      <c r="X1147" s="157"/>
      <c r="Y1147" s="157"/>
      <c r="Z1147" s="157"/>
    </row>
    <row r="1148" spans="1:26" ht="15.75" customHeight="1" x14ac:dyDescent="0.25">
      <c r="A1148" s="216"/>
      <c r="B1148" s="157"/>
      <c r="C1148" s="157"/>
      <c r="D1148" s="392"/>
      <c r="E1148" s="157"/>
      <c r="F1148" s="157"/>
      <c r="G1148" s="157"/>
      <c r="H1148" s="157"/>
      <c r="I1148" s="157"/>
      <c r="J1148" s="157"/>
      <c r="K1148" s="157"/>
      <c r="L1148" s="157"/>
      <c r="M1148" s="157"/>
      <c r="N1148" s="157"/>
      <c r="O1148" s="157"/>
      <c r="P1148" s="157"/>
      <c r="Q1148" s="157"/>
      <c r="R1148" s="157"/>
      <c r="S1148" s="157"/>
      <c r="T1148" s="157"/>
      <c r="U1148" s="157"/>
      <c r="V1148" s="157"/>
      <c r="W1148" s="157"/>
      <c r="X1148" s="157"/>
      <c r="Y1148" s="157"/>
      <c r="Z1148" s="157"/>
    </row>
    <row r="1149" spans="1:26" ht="15.75" customHeight="1" x14ac:dyDescent="0.25">
      <c r="A1149" s="216"/>
      <c r="B1149" s="157"/>
      <c r="C1149" s="157"/>
      <c r="D1149" s="392"/>
      <c r="E1149" s="157"/>
      <c r="F1149" s="157"/>
      <c r="G1149" s="157"/>
      <c r="H1149" s="157"/>
      <c r="I1149" s="157"/>
      <c r="J1149" s="157"/>
      <c r="K1149" s="157"/>
      <c r="L1149" s="157"/>
      <c r="M1149" s="157"/>
      <c r="N1149" s="157"/>
      <c r="O1149" s="157"/>
      <c r="P1149" s="157"/>
      <c r="Q1149" s="157"/>
      <c r="R1149" s="157"/>
      <c r="S1149" s="157"/>
      <c r="T1149" s="157"/>
      <c r="U1149" s="157"/>
      <c r="V1149" s="157"/>
      <c r="W1149" s="157"/>
      <c r="X1149" s="157"/>
      <c r="Y1149" s="157"/>
      <c r="Z1149" s="157"/>
    </row>
    <row r="1150" spans="1:26" ht="15.75" customHeight="1" x14ac:dyDescent="0.25">
      <c r="A1150" s="216"/>
      <c r="B1150" s="157"/>
      <c r="C1150" s="157"/>
      <c r="D1150" s="392"/>
      <c r="E1150" s="157"/>
      <c r="F1150" s="157"/>
      <c r="G1150" s="157"/>
      <c r="H1150" s="157"/>
      <c r="I1150" s="157"/>
      <c r="J1150" s="157"/>
      <c r="K1150" s="157"/>
      <c r="L1150" s="157"/>
      <c r="M1150" s="157"/>
      <c r="N1150" s="157"/>
      <c r="O1150" s="157"/>
      <c r="P1150" s="157"/>
      <c r="Q1150" s="157"/>
      <c r="R1150" s="157"/>
      <c r="S1150" s="157"/>
      <c r="T1150" s="157"/>
      <c r="U1150" s="157"/>
      <c r="V1150" s="157"/>
      <c r="W1150" s="157"/>
      <c r="X1150" s="157"/>
      <c r="Y1150" s="157"/>
      <c r="Z1150" s="157"/>
    </row>
    <row r="1151" spans="1:26" ht="15.75" customHeight="1" x14ac:dyDescent="0.25">
      <c r="A1151" s="216"/>
      <c r="B1151" s="157"/>
      <c r="C1151" s="157"/>
      <c r="D1151" s="392"/>
      <c r="E1151" s="157"/>
      <c r="F1151" s="157"/>
      <c r="G1151" s="157"/>
      <c r="H1151" s="157"/>
      <c r="I1151" s="157"/>
      <c r="J1151" s="157"/>
      <c r="K1151" s="157"/>
      <c r="L1151" s="157"/>
      <c r="M1151" s="157"/>
      <c r="N1151" s="157"/>
      <c r="O1151" s="157"/>
      <c r="P1151" s="157"/>
      <c r="Q1151" s="157"/>
      <c r="R1151" s="157"/>
      <c r="S1151" s="157"/>
      <c r="T1151" s="157"/>
      <c r="U1151" s="157"/>
      <c r="V1151" s="157"/>
      <c r="W1151" s="157"/>
      <c r="X1151" s="157"/>
      <c r="Y1151" s="157"/>
      <c r="Z1151" s="157"/>
    </row>
    <row r="1152" spans="1:26" ht="15.75" customHeight="1" x14ac:dyDescent="0.25">
      <c r="A1152" s="216"/>
      <c r="B1152" s="157"/>
      <c r="C1152" s="157"/>
      <c r="D1152" s="392"/>
      <c r="E1152" s="157"/>
      <c r="F1152" s="157"/>
      <c r="G1152" s="157"/>
      <c r="H1152" s="157"/>
      <c r="I1152" s="157"/>
      <c r="J1152" s="157"/>
      <c r="K1152" s="157"/>
      <c r="L1152" s="157"/>
      <c r="M1152" s="157"/>
      <c r="N1152" s="157"/>
      <c r="O1152" s="157"/>
      <c r="P1152" s="157"/>
      <c r="Q1152" s="157"/>
      <c r="R1152" s="157"/>
      <c r="S1152" s="157"/>
      <c r="T1152" s="157"/>
      <c r="U1152" s="157"/>
      <c r="V1152" s="157"/>
      <c r="W1152" s="157"/>
      <c r="X1152" s="157"/>
      <c r="Y1152" s="157"/>
      <c r="Z1152" s="157"/>
    </row>
    <row r="1153" spans="1:26" ht="15.75" customHeight="1" x14ac:dyDescent="0.25">
      <c r="A1153" s="216"/>
      <c r="B1153" s="157"/>
      <c r="C1153" s="157"/>
      <c r="D1153" s="392"/>
      <c r="E1153" s="157"/>
      <c r="F1153" s="157"/>
      <c r="G1153" s="157"/>
      <c r="H1153" s="157"/>
      <c r="I1153" s="157"/>
      <c r="J1153" s="157"/>
      <c r="K1153" s="157"/>
      <c r="L1153" s="157"/>
      <c r="M1153" s="157"/>
      <c r="N1153" s="157"/>
      <c r="O1153" s="157"/>
      <c r="P1153" s="157"/>
      <c r="Q1153" s="157"/>
      <c r="R1153" s="157"/>
      <c r="S1153" s="157"/>
      <c r="T1153" s="157"/>
      <c r="U1153" s="157"/>
      <c r="V1153" s="157"/>
      <c r="W1153" s="157"/>
      <c r="X1153" s="157"/>
      <c r="Y1153" s="157"/>
      <c r="Z1153" s="157"/>
    </row>
    <row r="1154" spans="1:26" ht="15.75" customHeight="1" x14ac:dyDescent="0.25">
      <c r="A1154" s="216"/>
      <c r="B1154" s="157"/>
      <c r="C1154" s="157"/>
      <c r="D1154" s="392"/>
      <c r="E1154" s="157"/>
      <c r="F1154" s="157"/>
      <c r="G1154" s="157"/>
      <c r="H1154" s="157"/>
      <c r="I1154" s="157"/>
      <c r="J1154" s="157"/>
      <c r="K1154" s="157"/>
      <c r="L1154" s="157"/>
      <c r="M1154" s="157"/>
      <c r="N1154" s="157"/>
      <c r="O1154" s="157"/>
      <c r="P1154" s="157"/>
      <c r="Q1154" s="157"/>
      <c r="R1154" s="157"/>
      <c r="S1154" s="157"/>
      <c r="T1154" s="157"/>
      <c r="U1154" s="157"/>
      <c r="V1154" s="157"/>
      <c r="W1154" s="157"/>
      <c r="X1154" s="157"/>
      <c r="Y1154" s="157"/>
      <c r="Z1154" s="157"/>
    </row>
    <row r="1155" spans="1:26" ht="15.75" customHeight="1" x14ac:dyDescent="0.25">
      <c r="A1155" s="216"/>
      <c r="B1155" s="157"/>
      <c r="C1155" s="157"/>
      <c r="D1155" s="392"/>
      <c r="E1155" s="157"/>
      <c r="F1155" s="157"/>
      <c r="G1155" s="157"/>
      <c r="H1155" s="157"/>
      <c r="I1155" s="157"/>
      <c r="J1155" s="157"/>
      <c r="K1155" s="157"/>
      <c r="L1155" s="157"/>
      <c r="M1155" s="157"/>
      <c r="N1155" s="157"/>
      <c r="O1155" s="157"/>
      <c r="P1155" s="157"/>
      <c r="Q1155" s="157"/>
      <c r="R1155" s="157"/>
      <c r="S1155" s="157"/>
      <c r="T1155" s="157"/>
      <c r="U1155" s="157"/>
      <c r="V1155" s="157"/>
      <c r="W1155" s="157"/>
      <c r="X1155" s="157"/>
      <c r="Y1155" s="157"/>
      <c r="Z1155" s="157"/>
    </row>
    <row r="1156" spans="1:26" ht="15.75" customHeight="1" x14ac:dyDescent="0.25">
      <c r="A1156" s="216"/>
      <c r="B1156" s="157"/>
      <c r="C1156" s="157"/>
      <c r="D1156" s="392"/>
      <c r="E1156" s="157"/>
      <c r="F1156" s="157"/>
      <c r="G1156" s="157"/>
      <c r="H1156" s="157"/>
      <c r="I1156" s="157"/>
      <c r="J1156" s="157"/>
      <c r="K1156" s="157"/>
      <c r="L1156" s="157"/>
      <c r="M1156" s="157"/>
      <c r="N1156" s="157"/>
      <c r="O1156" s="157"/>
      <c r="P1156" s="157"/>
      <c r="Q1156" s="157"/>
      <c r="R1156" s="157"/>
      <c r="S1156" s="157"/>
      <c r="T1156" s="157"/>
      <c r="U1156" s="157"/>
      <c r="V1156" s="157"/>
      <c r="W1156" s="157"/>
      <c r="X1156" s="157"/>
      <c r="Y1156" s="157"/>
      <c r="Z1156" s="157"/>
    </row>
    <row r="1157" spans="1:26" ht="15.75" customHeight="1" x14ac:dyDescent="0.25">
      <c r="A1157" s="216"/>
      <c r="B1157" s="157"/>
      <c r="C1157" s="157"/>
      <c r="D1157" s="392"/>
      <c r="E1157" s="157"/>
      <c r="F1157" s="157"/>
      <c r="G1157" s="157"/>
      <c r="H1157" s="157"/>
      <c r="I1157" s="157"/>
      <c r="J1157" s="157"/>
      <c r="K1157" s="157"/>
      <c r="L1157" s="157"/>
      <c r="M1157" s="157"/>
      <c r="N1157" s="157"/>
      <c r="O1157" s="157"/>
      <c r="P1157" s="157"/>
      <c r="Q1157" s="157"/>
      <c r="R1157" s="157"/>
      <c r="S1157" s="157"/>
      <c r="T1157" s="157"/>
      <c r="U1157" s="157"/>
      <c r="V1157" s="157"/>
      <c r="W1157" s="157"/>
      <c r="X1157" s="157"/>
      <c r="Y1157" s="157"/>
      <c r="Z1157" s="157"/>
    </row>
    <row r="1158" spans="1:26" ht="15.75" customHeight="1" x14ac:dyDescent="0.25">
      <c r="A1158" s="216"/>
      <c r="B1158" s="157"/>
      <c r="C1158" s="157"/>
      <c r="D1158" s="392"/>
      <c r="E1158" s="157"/>
      <c r="F1158" s="157"/>
      <c r="G1158" s="157"/>
      <c r="H1158" s="157"/>
      <c r="I1158" s="157"/>
      <c r="J1158" s="157"/>
      <c r="K1158" s="157"/>
      <c r="L1158" s="157"/>
      <c r="M1158" s="157"/>
      <c r="N1158" s="157"/>
      <c r="O1158" s="157"/>
      <c r="P1158" s="157"/>
      <c r="Q1158" s="157"/>
      <c r="R1158" s="157"/>
      <c r="S1158" s="157"/>
      <c r="T1158" s="157"/>
      <c r="U1158" s="157"/>
      <c r="V1158" s="157"/>
      <c r="W1158" s="157"/>
      <c r="X1158" s="157"/>
      <c r="Y1158" s="157"/>
      <c r="Z1158" s="157"/>
    </row>
    <row r="1159" spans="1:26" ht="15.75" customHeight="1" x14ac:dyDescent="0.25">
      <c r="A1159" s="216"/>
      <c r="B1159" s="157"/>
      <c r="C1159" s="157"/>
      <c r="D1159" s="392"/>
      <c r="E1159" s="157"/>
      <c r="F1159" s="157"/>
      <c r="G1159" s="157"/>
      <c r="H1159" s="157"/>
      <c r="I1159" s="157"/>
      <c r="J1159" s="157"/>
      <c r="K1159" s="157"/>
      <c r="L1159" s="157"/>
      <c r="M1159" s="157"/>
      <c r="N1159" s="157"/>
      <c r="O1159" s="157"/>
      <c r="P1159" s="157"/>
      <c r="Q1159" s="157"/>
      <c r="R1159" s="157"/>
      <c r="S1159" s="157"/>
      <c r="T1159" s="157"/>
      <c r="U1159" s="157"/>
      <c r="V1159" s="157"/>
      <c r="W1159" s="157"/>
      <c r="X1159" s="157"/>
      <c r="Y1159" s="157"/>
      <c r="Z1159" s="157"/>
    </row>
    <row r="1160" spans="1:26" ht="15.75" customHeight="1" x14ac:dyDescent="0.25">
      <c r="A1160" s="216"/>
      <c r="B1160" s="157"/>
      <c r="C1160" s="157"/>
      <c r="D1160" s="392"/>
      <c r="E1160" s="157"/>
      <c r="F1160" s="157"/>
      <c r="G1160" s="157"/>
      <c r="H1160" s="157"/>
      <c r="I1160" s="157"/>
      <c r="J1160" s="157"/>
      <c r="K1160" s="157"/>
      <c r="L1160" s="157"/>
      <c r="M1160" s="157"/>
      <c r="N1160" s="157"/>
      <c r="O1160" s="157"/>
      <c r="P1160" s="157"/>
      <c r="Q1160" s="157"/>
      <c r="R1160" s="157"/>
      <c r="S1160" s="157"/>
      <c r="T1160" s="157"/>
      <c r="U1160" s="157"/>
      <c r="V1160" s="157"/>
      <c r="W1160" s="157"/>
      <c r="X1160" s="157"/>
      <c r="Y1160" s="157"/>
      <c r="Z1160" s="157"/>
    </row>
    <row r="1161" spans="1:26" ht="15.75" customHeight="1" x14ac:dyDescent="0.25">
      <c r="A1161" s="216"/>
      <c r="B1161" s="157"/>
      <c r="C1161" s="157"/>
      <c r="D1161" s="392"/>
      <c r="E1161" s="157"/>
      <c r="F1161" s="157"/>
      <c r="G1161" s="157"/>
      <c r="H1161" s="157"/>
      <c r="I1161" s="157"/>
      <c r="J1161" s="157"/>
      <c r="K1161" s="157"/>
      <c r="L1161" s="157"/>
      <c r="M1161" s="157"/>
      <c r="N1161" s="157"/>
      <c r="O1161" s="157"/>
      <c r="P1161" s="157"/>
      <c r="Q1161" s="157"/>
      <c r="R1161" s="157"/>
      <c r="S1161" s="157"/>
      <c r="T1161" s="157"/>
      <c r="U1161" s="157"/>
      <c r="V1161" s="157"/>
      <c r="W1161" s="157"/>
      <c r="X1161" s="157"/>
      <c r="Y1161" s="157"/>
      <c r="Z1161" s="157"/>
    </row>
    <row r="1162" spans="1:26" ht="15.75" customHeight="1" x14ac:dyDescent="0.25">
      <c r="A1162" s="216"/>
      <c r="B1162" s="157"/>
      <c r="C1162" s="157"/>
      <c r="D1162" s="392"/>
      <c r="E1162" s="157"/>
      <c r="F1162" s="157"/>
      <c r="G1162" s="157"/>
      <c r="H1162" s="157"/>
      <c r="I1162" s="157"/>
      <c r="J1162" s="157"/>
      <c r="K1162" s="157"/>
      <c r="L1162" s="157"/>
      <c r="M1162" s="157"/>
      <c r="N1162" s="157"/>
      <c r="O1162" s="157"/>
      <c r="P1162" s="157"/>
      <c r="Q1162" s="157"/>
      <c r="R1162" s="157"/>
      <c r="S1162" s="157"/>
      <c r="T1162" s="157"/>
      <c r="U1162" s="157"/>
      <c r="V1162" s="157"/>
      <c r="W1162" s="157"/>
      <c r="X1162" s="157"/>
      <c r="Y1162" s="157"/>
      <c r="Z1162" s="157"/>
    </row>
    <row r="1163" spans="1:26" ht="15.75" customHeight="1" x14ac:dyDescent="0.25">
      <c r="A1163" s="216"/>
      <c r="B1163" s="157"/>
      <c r="C1163" s="157"/>
      <c r="D1163" s="392"/>
      <c r="E1163" s="157"/>
      <c r="F1163" s="157"/>
      <c r="G1163" s="157"/>
      <c r="H1163" s="157"/>
      <c r="I1163" s="157"/>
      <c r="J1163" s="157"/>
      <c r="K1163" s="157"/>
      <c r="L1163" s="157"/>
      <c r="M1163" s="157"/>
      <c r="N1163" s="157"/>
      <c r="O1163" s="157"/>
      <c r="P1163" s="157"/>
      <c r="Q1163" s="157"/>
      <c r="R1163" s="157"/>
      <c r="S1163" s="157"/>
      <c r="T1163" s="157"/>
      <c r="U1163" s="157"/>
      <c r="V1163" s="157"/>
      <c r="W1163" s="157"/>
      <c r="X1163" s="157"/>
      <c r="Y1163" s="157"/>
      <c r="Z1163" s="157"/>
    </row>
    <row r="1164" spans="1:26" ht="15.75" customHeight="1" x14ac:dyDescent="0.25">
      <c r="A1164" s="216"/>
      <c r="B1164" s="157"/>
      <c r="C1164" s="157"/>
      <c r="D1164" s="392"/>
      <c r="E1164" s="157"/>
      <c r="F1164" s="157"/>
      <c r="G1164" s="157"/>
      <c r="H1164" s="157"/>
      <c r="I1164" s="157"/>
      <c r="J1164" s="157"/>
      <c r="K1164" s="157"/>
      <c r="L1164" s="157"/>
      <c r="M1164" s="157"/>
      <c r="N1164" s="157"/>
      <c r="O1164" s="157"/>
      <c r="P1164" s="157"/>
      <c r="Q1164" s="157"/>
      <c r="R1164" s="157"/>
      <c r="S1164" s="157"/>
      <c r="T1164" s="157"/>
      <c r="U1164" s="157"/>
      <c r="V1164" s="157"/>
      <c r="W1164" s="157"/>
      <c r="X1164" s="157"/>
      <c r="Y1164" s="157"/>
      <c r="Z1164" s="157"/>
    </row>
    <row r="1165" spans="1:26" ht="15.75" customHeight="1" x14ac:dyDescent="0.25">
      <c r="A1165" s="216"/>
      <c r="B1165" s="157"/>
      <c r="C1165" s="157"/>
      <c r="D1165" s="392"/>
      <c r="E1165" s="157"/>
      <c r="F1165" s="157"/>
      <c r="G1165" s="157"/>
      <c r="H1165" s="157"/>
      <c r="I1165" s="157"/>
      <c r="J1165" s="157"/>
      <c r="K1165" s="157"/>
      <c r="L1165" s="157"/>
      <c r="M1165" s="157"/>
      <c r="N1165" s="157"/>
      <c r="O1165" s="157"/>
      <c r="P1165" s="157"/>
      <c r="Q1165" s="157"/>
      <c r="R1165" s="157"/>
      <c r="S1165" s="157"/>
      <c r="T1165" s="157"/>
      <c r="U1165" s="157"/>
      <c r="V1165" s="157"/>
      <c r="W1165" s="157"/>
      <c r="X1165" s="157"/>
      <c r="Y1165" s="157"/>
      <c r="Z1165" s="157"/>
    </row>
    <row r="1166" spans="1:26" ht="15.75" customHeight="1" x14ac:dyDescent="0.25">
      <c r="A1166" s="216"/>
      <c r="B1166" s="157"/>
      <c r="C1166" s="157"/>
      <c r="D1166" s="392"/>
      <c r="E1166" s="157"/>
      <c r="F1166" s="157"/>
      <c r="G1166" s="157"/>
      <c r="H1166" s="157"/>
      <c r="I1166" s="157"/>
      <c r="J1166" s="157"/>
      <c r="K1166" s="157"/>
      <c r="L1166" s="157"/>
      <c r="M1166" s="157"/>
      <c r="N1166" s="157"/>
      <c r="O1166" s="157"/>
      <c r="P1166" s="157"/>
      <c r="Q1166" s="157"/>
      <c r="R1166" s="157"/>
      <c r="S1166" s="157"/>
      <c r="T1166" s="157"/>
      <c r="U1166" s="157"/>
      <c r="V1166" s="157"/>
      <c r="W1166" s="157"/>
      <c r="X1166" s="157"/>
      <c r="Y1166" s="157"/>
      <c r="Z1166" s="157"/>
    </row>
    <row r="1167" spans="1:26" ht="15.75" customHeight="1" x14ac:dyDescent="0.25">
      <c r="A1167" s="216"/>
      <c r="B1167" s="157"/>
      <c r="C1167" s="157"/>
      <c r="D1167" s="392"/>
      <c r="E1167" s="157"/>
      <c r="F1167" s="157"/>
      <c r="G1167" s="157"/>
      <c r="H1167" s="157"/>
      <c r="I1167" s="157"/>
      <c r="J1167" s="157"/>
      <c r="K1167" s="157"/>
      <c r="L1167" s="157"/>
      <c r="M1167" s="157"/>
      <c r="N1167" s="157"/>
      <c r="O1167" s="157"/>
      <c r="P1167" s="157"/>
      <c r="Q1167" s="157"/>
      <c r="R1167" s="157"/>
      <c r="S1167" s="157"/>
      <c r="T1167" s="157"/>
      <c r="U1167" s="157"/>
      <c r="V1167" s="157"/>
      <c r="W1167" s="157"/>
      <c r="X1167" s="157"/>
      <c r="Y1167" s="157"/>
      <c r="Z1167" s="157"/>
    </row>
  </sheetData>
  <pageMargins left="0.75" right="0.75" top="1" bottom="1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89"/>
  <sheetViews>
    <sheetView workbookViewId="0"/>
  </sheetViews>
  <sheetFormatPr defaultColWidth="14.42578125" defaultRowHeight="15" customHeight="1" x14ac:dyDescent="0.25"/>
  <cols>
    <col min="1" max="2" width="11.42578125" customWidth="1"/>
    <col min="3" max="3" width="35.85546875" customWidth="1"/>
    <col min="4" max="4" width="18" customWidth="1"/>
    <col min="5" max="5" width="11.42578125" customWidth="1"/>
    <col min="6" max="6" width="16" customWidth="1"/>
  </cols>
  <sheetData>
    <row r="1" spans="1:6" x14ac:dyDescent="0.25">
      <c r="A1" s="111"/>
      <c r="B1" s="111"/>
      <c r="C1" s="107" t="s">
        <v>926</v>
      </c>
      <c r="D1" s="111"/>
      <c r="E1" s="111"/>
      <c r="F1" s="111"/>
    </row>
    <row r="2" spans="1:6" x14ac:dyDescent="0.25">
      <c r="A2" s="111"/>
      <c r="B2" s="111"/>
      <c r="C2" s="107"/>
      <c r="D2" s="111"/>
      <c r="E2" s="111"/>
      <c r="F2" s="111"/>
    </row>
    <row r="3" spans="1:6" x14ac:dyDescent="0.25">
      <c r="A3" s="115" t="s">
        <v>549</v>
      </c>
      <c r="B3" s="115" t="s">
        <v>550</v>
      </c>
      <c r="C3" s="115" t="s">
        <v>551</v>
      </c>
      <c r="D3" s="116" t="s">
        <v>552</v>
      </c>
      <c r="E3" s="116" t="s">
        <v>553</v>
      </c>
      <c r="F3" s="116" t="s">
        <v>554</v>
      </c>
    </row>
    <row r="4" spans="1:6" x14ac:dyDescent="0.25">
      <c r="A4" s="121"/>
      <c r="B4" s="111"/>
      <c r="C4" s="111"/>
      <c r="D4" s="1"/>
      <c r="E4" s="1"/>
      <c r="F4" s="1">
        <f>D4</f>
        <v>0</v>
      </c>
    </row>
    <row r="5" spans="1:6" x14ac:dyDescent="0.25">
      <c r="A5" s="124" t="s">
        <v>793</v>
      </c>
      <c r="B5" s="98" t="s">
        <v>761</v>
      </c>
      <c r="C5" s="98" t="s">
        <v>2775</v>
      </c>
      <c r="D5" s="98">
        <v>3982.99</v>
      </c>
      <c r="E5" s="1"/>
      <c r="F5" s="1">
        <f t="shared" ref="F5:F173" si="0">F4+D5-E5</f>
        <v>3982.99</v>
      </c>
    </row>
    <row r="6" spans="1:6" x14ac:dyDescent="0.25">
      <c r="A6" s="124" t="s">
        <v>640</v>
      </c>
      <c r="B6" s="98" t="s">
        <v>761</v>
      </c>
      <c r="C6" s="98" t="s">
        <v>2776</v>
      </c>
      <c r="D6" s="73">
        <v>5927.48</v>
      </c>
      <c r="E6" s="1"/>
      <c r="F6" s="1">
        <f t="shared" si="0"/>
        <v>9910.4699999999993</v>
      </c>
    </row>
    <row r="7" spans="1:6" x14ac:dyDescent="0.25">
      <c r="A7" s="124" t="s">
        <v>859</v>
      </c>
      <c r="B7" s="98" t="s">
        <v>761</v>
      </c>
      <c r="C7" s="98" t="s">
        <v>2777</v>
      </c>
      <c r="D7" s="129">
        <v>12198.51</v>
      </c>
      <c r="E7" s="1"/>
      <c r="F7" s="1">
        <f t="shared" si="0"/>
        <v>22108.98</v>
      </c>
    </row>
    <row r="8" spans="1:6" x14ac:dyDescent="0.25">
      <c r="A8" s="127">
        <v>44596</v>
      </c>
      <c r="B8" s="98" t="s">
        <v>761</v>
      </c>
      <c r="C8" s="81" t="s">
        <v>767</v>
      </c>
      <c r="D8" s="73">
        <v>400</v>
      </c>
      <c r="E8" s="1"/>
      <c r="F8" s="1">
        <f t="shared" si="0"/>
        <v>22508.98</v>
      </c>
    </row>
    <row r="9" spans="1:6" x14ac:dyDescent="0.25">
      <c r="A9" s="127">
        <v>44655</v>
      </c>
      <c r="B9" s="98" t="s">
        <v>761</v>
      </c>
      <c r="C9" s="81" t="s">
        <v>826</v>
      </c>
      <c r="D9" s="73">
        <v>53.75</v>
      </c>
      <c r="E9" s="119"/>
      <c r="F9" s="1">
        <f t="shared" si="0"/>
        <v>22562.73</v>
      </c>
    </row>
    <row r="10" spans="1:6" x14ac:dyDescent="0.25">
      <c r="A10" s="127">
        <v>44685</v>
      </c>
      <c r="B10" s="98" t="s">
        <v>761</v>
      </c>
      <c r="C10" s="81" t="s">
        <v>826</v>
      </c>
      <c r="D10" s="73">
        <v>53.75</v>
      </c>
      <c r="E10" s="119"/>
      <c r="F10" s="1">
        <f t="shared" si="0"/>
        <v>22616.48</v>
      </c>
    </row>
    <row r="11" spans="1:6" x14ac:dyDescent="0.25">
      <c r="A11" s="127">
        <v>44808</v>
      </c>
      <c r="B11" s="98" t="s">
        <v>761</v>
      </c>
      <c r="C11" s="81" t="s">
        <v>767</v>
      </c>
      <c r="D11" s="73">
        <v>350</v>
      </c>
      <c r="E11" s="119"/>
      <c r="F11" s="1">
        <f t="shared" si="0"/>
        <v>22966.48</v>
      </c>
    </row>
    <row r="12" spans="1:6" x14ac:dyDescent="0.25">
      <c r="A12" s="127">
        <v>44869</v>
      </c>
      <c r="B12" s="98" t="s">
        <v>761</v>
      </c>
      <c r="C12" s="81" t="s">
        <v>826</v>
      </c>
      <c r="D12" s="73">
        <v>53.75</v>
      </c>
      <c r="E12" s="119"/>
      <c r="F12" s="1">
        <f t="shared" si="0"/>
        <v>23020.23</v>
      </c>
    </row>
    <row r="13" spans="1:6" x14ac:dyDescent="0.25">
      <c r="A13" s="126" t="s">
        <v>872</v>
      </c>
      <c r="B13" s="98" t="s">
        <v>761</v>
      </c>
      <c r="C13" s="81" t="s">
        <v>826</v>
      </c>
      <c r="D13" s="73">
        <v>26.88</v>
      </c>
      <c r="E13" s="1"/>
      <c r="F13" s="1">
        <f t="shared" si="0"/>
        <v>23047.11</v>
      </c>
    </row>
    <row r="14" spans="1:6" x14ac:dyDescent="0.25">
      <c r="A14" s="126" t="s">
        <v>872</v>
      </c>
      <c r="B14" s="98" t="s">
        <v>761</v>
      </c>
      <c r="C14" s="81" t="s">
        <v>826</v>
      </c>
      <c r="D14" s="73">
        <v>26.88</v>
      </c>
      <c r="E14" s="1"/>
      <c r="F14" s="1">
        <f t="shared" si="0"/>
        <v>23073.99</v>
      </c>
    </row>
    <row r="15" spans="1:6" x14ac:dyDescent="0.25">
      <c r="A15" s="126" t="s">
        <v>872</v>
      </c>
      <c r="B15" s="98" t="s">
        <v>761</v>
      </c>
      <c r="C15" s="81" t="s">
        <v>826</v>
      </c>
      <c r="D15" s="73">
        <v>26.88</v>
      </c>
      <c r="E15" s="1"/>
      <c r="F15" s="1">
        <f t="shared" si="0"/>
        <v>23100.870000000003</v>
      </c>
    </row>
    <row r="16" spans="1:6" x14ac:dyDescent="0.25">
      <c r="A16" s="126" t="s">
        <v>877</v>
      </c>
      <c r="B16" s="98" t="s">
        <v>761</v>
      </c>
      <c r="C16" s="81" t="s">
        <v>767</v>
      </c>
      <c r="D16" s="73">
        <v>50</v>
      </c>
      <c r="E16" s="1"/>
      <c r="F16" s="1">
        <f t="shared" si="0"/>
        <v>23150.870000000003</v>
      </c>
    </row>
    <row r="17" spans="1:6" x14ac:dyDescent="0.25">
      <c r="A17" s="126" t="s">
        <v>878</v>
      </c>
      <c r="B17" s="98" t="s">
        <v>761</v>
      </c>
      <c r="C17" s="81" t="s">
        <v>879</v>
      </c>
      <c r="D17" s="73">
        <v>236</v>
      </c>
      <c r="E17" s="1"/>
      <c r="F17" s="1">
        <f t="shared" si="0"/>
        <v>23386.870000000003</v>
      </c>
    </row>
    <row r="18" spans="1:6" x14ac:dyDescent="0.25">
      <c r="A18" s="126" t="s">
        <v>880</v>
      </c>
      <c r="B18" s="98" t="s">
        <v>761</v>
      </c>
      <c r="C18" s="81" t="s">
        <v>826</v>
      </c>
      <c r="D18" s="73">
        <v>53.75</v>
      </c>
      <c r="E18" s="1"/>
      <c r="F18" s="1">
        <f t="shared" si="0"/>
        <v>23440.620000000003</v>
      </c>
    </row>
    <row r="19" spans="1:6" x14ac:dyDescent="0.25">
      <c r="A19" s="126" t="s">
        <v>891</v>
      </c>
      <c r="B19" s="98" t="s">
        <v>761</v>
      </c>
      <c r="C19" s="81" t="s">
        <v>767</v>
      </c>
      <c r="D19" s="73">
        <v>350</v>
      </c>
      <c r="E19" s="1"/>
      <c r="F19" s="1">
        <f t="shared" si="0"/>
        <v>23790.620000000003</v>
      </c>
    </row>
    <row r="20" spans="1:6" x14ac:dyDescent="0.25">
      <c r="A20" s="126" t="s">
        <v>891</v>
      </c>
      <c r="B20" s="98" t="s">
        <v>761</v>
      </c>
      <c r="C20" s="81" t="s">
        <v>794</v>
      </c>
      <c r="D20" s="73">
        <v>1182.92</v>
      </c>
      <c r="E20" s="1"/>
      <c r="F20" s="1">
        <f t="shared" si="0"/>
        <v>24973.54</v>
      </c>
    </row>
    <row r="21" spans="1:6" ht="15.75" customHeight="1" x14ac:dyDescent="0.25">
      <c r="A21" s="127">
        <v>44656</v>
      </c>
      <c r="B21" s="98" t="s">
        <v>596</v>
      </c>
      <c r="C21" s="81" t="s">
        <v>826</v>
      </c>
      <c r="D21" s="73">
        <v>53.75</v>
      </c>
      <c r="E21" s="1"/>
      <c r="F21" s="1">
        <f t="shared" si="0"/>
        <v>25027.29</v>
      </c>
    </row>
    <row r="22" spans="1:6" ht="15.75" customHeight="1" x14ac:dyDescent="0.25">
      <c r="A22" s="127">
        <v>44747</v>
      </c>
      <c r="B22" s="111"/>
      <c r="C22" s="81" t="s">
        <v>767</v>
      </c>
      <c r="D22" s="73">
        <v>250</v>
      </c>
      <c r="E22" s="1"/>
      <c r="F22" s="1">
        <f t="shared" si="0"/>
        <v>25277.29</v>
      </c>
    </row>
    <row r="23" spans="1:6" ht="15.75" customHeight="1" x14ac:dyDescent="0.25">
      <c r="A23" s="127">
        <v>44839</v>
      </c>
      <c r="B23" s="98" t="s">
        <v>596</v>
      </c>
      <c r="C23" s="81" t="s">
        <v>826</v>
      </c>
      <c r="D23" s="73">
        <v>53.75</v>
      </c>
      <c r="E23" s="1"/>
      <c r="F23" s="1">
        <f t="shared" si="0"/>
        <v>25331.040000000001</v>
      </c>
    </row>
    <row r="24" spans="1:6" ht="15.75" customHeight="1" x14ac:dyDescent="0.25">
      <c r="A24" s="124" t="s">
        <v>900</v>
      </c>
      <c r="B24" s="98" t="s">
        <v>596</v>
      </c>
      <c r="C24" s="98" t="s">
        <v>826</v>
      </c>
      <c r="D24" s="73">
        <v>53.75</v>
      </c>
      <c r="E24" s="1"/>
      <c r="F24" s="1">
        <f t="shared" si="0"/>
        <v>25384.79</v>
      </c>
    </row>
    <row r="25" spans="1:6" ht="15.75" customHeight="1" x14ac:dyDescent="0.25">
      <c r="A25" s="124" t="s">
        <v>900</v>
      </c>
      <c r="B25" s="98" t="s">
        <v>596</v>
      </c>
      <c r="C25" s="81" t="s">
        <v>826</v>
      </c>
      <c r="D25" s="73">
        <v>53.75</v>
      </c>
      <c r="E25" s="1"/>
      <c r="F25" s="1">
        <f t="shared" si="0"/>
        <v>25438.54</v>
      </c>
    </row>
    <row r="26" spans="1:6" ht="15.75" customHeight="1" x14ac:dyDescent="0.25">
      <c r="A26" s="124" t="s">
        <v>900</v>
      </c>
      <c r="B26" s="81" t="s">
        <v>596</v>
      </c>
      <c r="C26" s="81" t="s">
        <v>826</v>
      </c>
      <c r="D26" s="73">
        <v>53.75</v>
      </c>
      <c r="E26" s="1"/>
      <c r="F26" s="1">
        <f t="shared" si="0"/>
        <v>25492.29</v>
      </c>
    </row>
    <row r="27" spans="1:6" ht="15.75" customHeight="1" x14ac:dyDescent="0.25">
      <c r="A27" s="124" t="s">
        <v>900</v>
      </c>
      <c r="B27" s="81" t="s">
        <v>596</v>
      </c>
      <c r="C27" s="81" t="s">
        <v>826</v>
      </c>
      <c r="D27" s="73">
        <v>26.88</v>
      </c>
      <c r="E27" s="1"/>
      <c r="F27" s="1">
        <f t="shared" si="0"/>
        <v>25519.170000000002</v>
      </c>
    </row>
    <row r="28" spans="1:6" ht="15.75" customHeight="1" x14ac:dyDescent="0.25">
      <c r="A28" s="124" t="s">
        <v>900</v>
      </c>
      <c r="B28" s="81" t="s">
        <v>596</v>
      </c>
      <c r="C28" s="81" t="s">
        <v>826</v>
      </c>
      <c r="D28" s="73">
        <v>53.75</v>
      </c>
      <c r="E28" s="1"/>
      <c r="F28" s="1">
        <f t="shared" si="0"/>
        <v>25572.920000000002</v>
      </c>
    </row>
    <row r="29" spans="1:6" ht="15.75" customHeight="1" x14ac:dyDescent="0.25">
      <c r="A29" s="124" t="s">
        <v>909</v>
      </c>
      <c r="B29" s="110"/>
      <c r="C29" s="98" t="s">
        <v>767</v>
      </c>
      <c r="D29" s="73">
        <v>450</v>
      </c>
      <c r="E29" s="1"/>
      <c r="F29" s="1">
        <f t="shared" si="0"/>
        <v>26022.920000000002</v>
      </c>
    </row>
    <row r="30" spans="1:6" ht="15.75" customHeight="1" x14ac:dyDescent="0.25">
      <c r="A30" s="124" t="s">
        <v>673</v>
      </c>
      <c r="B30" s="98" t="s">
        <v>596</v>
      </c>
      <c r="C30" s="98" t="s">
        <v>826</v>
      </c>
      <c r="D30" s="73">
        <v>26.88</v>
      </c>
      <c r="E30" s="1"/>
      <c r="F30" s="1">
        <f t="shared" si="0"/>
        <v>26049.800000000003</v>
      </c>
    </row>
    <row r="31" spans="1:6" ht="15.75" customHeight="1" x14ac:dyDescent="0.25">
      <c r="A31" s="124" t="s">
        <v>673</v>
      </c>
      <c r="B31" s="98" t="s">
        <v>596</v>
      </c>
      <c r="C31" s="98" t="s">
        <v>826</v>
      </c>
      <c r="D31" s="73">
        <v>53.75</v>
      </c>
      <c r="E31" s="1"/>
      <c r="F31" s="1">
        <f t="shared" si="0"/>
        <v>26103.550000000003</v>
      </c>
    </row>
    <row r="32" spans="1:6" ht="15.75" customHeight="1" x14ac:dyDescent="0.25">
      <c r="A32" s="124" t="s">
        <v>673</v>
      </c>
      <c r="B32" s="81" t="s">
        <v>596</v>
      </c>
      <c r="C32" s="81" t="s">
        <v>826</v>
      </c>
      <c r="D32" s="73">
        <v>26.88</v>
      </c>
      <c r="E32" s="1"/>
      <c r="F32" s="1">
        <f t="shared" si="0"/>
        <v>26130.430000000004</v>
      </c>
    </row>
    <row r="33" spans="1:6" ht="15.75" customHeight="1" x14ac:dyDescent="0.25">
      <c r="A33" s="124" t="s">
        <v>673</v>
      </c>
      <c r="B33" s="98" t="s">
        <v>596</v>
      </c>
      <c r="C33" s="81" t="s">
        <v>826</v>
      </c>
      <c r="D33" s="73">
        <v>26.88</v>
      </c>
      <c r="E33" s="1"/>
      <c r="F33" s="1">
        <f t="shared" si="0"/>
        <v>26157.310000000005</v>
      </c>
    </row>
    <row r="34" spans="1:6" ht="15.75" customHeight="1" x14ac:dyDescent="0.25">
      <c r="A34" s="124" t="s">
        <v>673</v>
      </c>
      <c r="B34" s="98" t="s">
        <v>596</v>
      </c>
      <c r="C34" s="81" t="s">
        <v>826</v>
      </c>
      <c r="D34" s="73">
        <v>53.75</v>
      </c>
      <c r="E34" s="1"/>
      <c r="F34" s="1">
        <f t="shared" si="0"/>
        <v>26211.060000000005</v>
      </c>
    </row>
    <row r="35" spans="1:6" ht="15.75" customHeight="1" x14ac:dyDescent="0.25">
      <c r="A35" s="124" t="s">
        <v>915</v>
      </c>
      <c r="B35" s="81" t="s">
        <v>596</v>
      </c>
      <c r="C35" s="98" t="s">
        <v>826</v>
      </c>
      <c r="D35" s="73">
        <v>26.88</v>
      </c>
      <c r="E35" s="1"/>
      <c r="F35" s="1">
        <f t="shared" si="0"/>
        <v>26237.940000000006</v>
      </c>
    </row>
    <row r="36" spans="1:6" ht="15.75" customHeight="1" x14ac:dyDescent="0.25">
      <c r="A36" s="124" t="s">
        <v>918</v>
      </c>
      <c r="B36" s="110"/>
      <c r="C36" s="81" t="s">
        <v>767</v>
      </c>
      <c r="D36" s="73">
        <v>100</v>
      </c>
      <c r="E36" s="1"/>
      <c r="F36" s="1">
        <f t="shared" si="0"/>
        <v>26337.940000000006</v>
      </c>
    </row>
    <row r="37" spans="1:6" ht="15.75" customHeight="1" x14ac:dyDescent="0.25">
      <c r="A37" s="124" t="s">
        <v>921</v>
      </c>
      <c r="B37" s="111"/>
      <c r="C37" s="81" t="s">
        <v>767</v>
      </c>
      <c r="D37" s="73">
        <v>200</v>
      </c>
      <c r="E37" s="1"/>
      <c r="F37" s="1">
        <f t="shared" si="0"/>
        <v>26537.940000000006</v>
      </c>
    </row>
    <row r="38" spans="1:6" ht="15.75" customHeight="1" x14ac:dyDescent="0.25">
      <c r="A38" s="124" t="s">
        <v>922</v>
      </c>
      <c r="B38" s="98" t="s">
        <v>791</v>
      </c>
      <c r="C38" s="81" t="s">
        <v>923</v>
      </c>
      <c r="D38" s="181">
        <v>428</v>
      </c>
      <c r="E38" s="1"/>
      <c r="F38" s="1">
        <f t="shared" si="0"/>
        <v>26965.940000000006</v>
      </c>
    </row>
    <row r="39" spans="1:6" ht="15.75" customHeight="1" x14ac:dyDescent="0.25">
      <c r="A39" s="124" t="s">
        <v>677</v>
      </c>
      <c r="B39" s="98" t="s">
        <v>596</v>
      </c>
      <c r="C39" s="81" t="s">
        <v>826</v>
      </c>
      <c r="D39" s="73">
        <v>53.75</v>
      </c>
      <c r="E39" s="1"/>
      <c r="F39" s="1">
        <f t="shared" si="0"/>
        <v>27019.690000000006</v>
      </c>
    </row>
    <row r="40" spans="1:6" ht="15.75" customHeight="1" x14ac:dyDescent="0.25">
      <c r="A40" s="124" t="s">
        <v>679</v>
      </c>
      <c r="B40" s="98" t="s">
        <v>596</v>
      </c>
      <c r="C40" s="98" t="s">
        <v>794</v>
      </c>
      <c r="D40" s="73">
        <v>4081.78</v>
      </c>
      <c r="E40" s="1"/>
      <c r="F40" s="1">
        <f t="shared" si="0"/>
        <v>31101.470000000005</v>
      </c>
    </row>
    <row r="41" spans="1:6" ht="15.75" customHeight="1" x14ac:dyDescent="0.25">
      <c r="A41" s="124" t="s">
        <v>679</v>
      </c>
      <c r="B41" s="98" t="s">
        <v>596</v>
      </c>
      <c r="C41" s="81" t="s">
        <v>926</v>
      </c>
      <c r="D41" s="160">
        <v>500</v>
      </c>
      <c r="E41" s="1"/>
      <c r="F41" s="1">
        <f t="shared" si="0"/>
        <v>31601.470000000005</v>
      </c>
    </row>
    <row r="42" spans="1:6" ht="15.75" customHeight="1" x14ac:dyDescent="0.25">
      <c r="A42" s="125">
        <v>44657</v>
      </c>
      <c r="B42" s="111"/>
      <c r="C42" s="98" t="s">
        <v>767</v>
      </c>
      <c r="D42" s="73">
        <v>350</v>
      </c>
      <c r="E42" s="1"/>
      <c r="F42" s="1">
        <f t="shared" si="0"/>
        <v>31951.470000000005</v>
      </c>
    </row>
    <row r="43" spans="1:6" ht="15.75" customHeight="1" x14ac:dyDescent="0.25">
      <c r="A43" s="125">
        <v>44810</v>
      </c>
      <c r="B43" s="98" t="s">
        <v>596</v>
      </c>
      <c r="C43" s="98" t="s">
        <v>826</v>
      </c>
      <c r="D43" s="73">
        <v>26.88</v>
      </c>
      <c r="E43" s="1"/>
      <c r="F43" s="1">
        <f t="shared" si="0"/>
        <v>31978.350000000006</v>
      </c>
    </row>
    <row r="44" spans="1:6" ht="15.75" customHeight="1" x14ac:dyDescent="0.25">
      <c r="A44" s="125">
        <v>44810</v>
      </c>
      <c r="B44" s="98" t="s">
        <v>596</v>
      </c>
      <c r="C44" s="98" t="s">
        <v>826</v>
      </c>
      <c r="D44" s="73">
        <v>53.75</v>
      </c>
      <c r="E44" s="1"/>
      <c r="F44" s="1">
        <f t="shared" si="0"/>
        <v>32032.100000000006</v>
      </c>
    </row>
    <row r="45" spans="1:6" ht="15.75" customHeight="1" x14ac:dyDescent="0.25">
      <c r="A45" s="125">
        <v>44871</v>
      </c>
      <c r="B45" s="111"/>
      <c r="C45" s="98" t="s">
        <v>767</v>
      </c>
      <c r="D45" s="73">
        <v>450</v>
      </c>
      <c r="E45" s="1"/>
      <c r="F45" s="1">
        <f t="shared" si="0"/>
        <v>32482.100000000006</v>
      </c>
    </row>
    <row r="46" spans="1:6" ht="15.75" customHeight="1" x14ac:dyDescent="0.25">
      <c r="A46" s="124" t="s">
        <v>939</v>
      </c>
      <c r="B46" s="98" t="s">
        <v>596</v>
      </c>
      <c r="C46" s="81" t="s">
        <v>826</v>
      </c>
      <c r="D46" s="73">
        <v>26.88</v>
      </c>
      <c r="E46" s="1"/>
      <c r="F46" s="1">
        <f t="shared" si="0"/>
        <v>32508.980000000007</v>
      </c>
    </row>
    <row r="47" spans="1:6" ht="15.75" customHeight="1" x14ac:dyDescent="0.25">
      <c r="A47" s="124" t="s">
        <v>944</v>
      </c>
      <c r="B47" s="111"/>
      <c r="C47" s="98" t="s">
        <v>767</v>
      </c>
      <c r="D47" s="73">
        <v>150</v>
      </c>
      <c r="E47" s="111"/>
      <c r="F47" s="1">
        <f t="shared" si="0"/>
        <v>32658.980000000007</v>
      </c>
    </row>
    <row r="48" spans="1:6" ht="15.75" customHeight="1" x14ac:dyDescent="0.25">
      <c r="A48" s="124" t="s">
        <v>947</v>
      </c>
      <c r="B48" s="98" t="s">
        <v>596</v>
      </c>
      <c r="C48" s="98" t="s">
        <v>826</v>
      </c>
      <c r="D48" s="73">
        <v>53.75</v>
      </c>
      <c r="E48" s="111"/>
      <c r="F48" s="1">
        <f t="shared" si="0"/>
        <v>32712.730000000007</v>
      </c>
    </row>
    <row r="49" spans="1:6" ht="15.75" customHeight="1" x14ac:dyDescent="0.25">
      <c r="A49" s="124" t="s">
        <v>949</v>
      </c>
      <c r="B49" s="98" t="s">
        <v>596</v>
      </c>
      <c r="C49" s="81" t="s">
        <v>826</v>
      </c>
      <c r="D49" s="73">
        <v>53.75</v>
      </c>
      <c r="E49" s="111"/>
      <c r="F49" s="1">
        <f t="shared" si="0"/>
        <v>32766.480000000007</v>
      </c>
    </row>
    <row r="50" spans="1:6" ht="15.75" customHeight="1" x14ac:dyDescent="0.25">
      <c r="A50" s="124" t="s">
        <v>949</v>
      </c>
      <c r="B50" s="98" t="s">
        <v>596</v>
      </c>
      <c r="C50" s="98" t="s">
        <v>826</v>
      </c>
      <c r="D50" s="73">
        <v>53.75</v>
      </c>
      <c r="E50" s="111"/>
      <c r="F50" s="1">
        <f t="shared" si="0"/>
        <v>32820.23000000001</v>
      </c>
    </row>
    <row r="51" spans="1:6" ht="15.75" customHeight="1" x14ac:dyDescent="0.25">
      <c r="A51" s="124" t="s">
        <v>952</v>
      </c>
      <c r="B51" s="111"/>
      <c r="C51" s="98" t="s">
        <v>767</v>
      </c>
      <c r="D51" s="73">
        <v>100</v>
      </c>
      <c r="E51" s="111"/>
      <c r="F51" s="1">
        <f t="shared" si="0"/>
        <v>32920.23000000001</v>
      </c>
    </row>
    <row r="52" spans="1:6" ht="15.75" customHeight="1" x14ac:dyDescent="0.25">
      <c r="A52" s="124" t="s">
        <v>953</v>
      </c>
      <c r="B52" s="111"/>
      <c r="C52" s="98" t="s">
        <v>954</v>
      </c>
      <c r="D52" s="73">
        <v>280</v>
      </c>
      <c r="E52" s="111"/>
      <c r="F52" s="1">
        <f t="shared" si="0"/>
        <v>33200.23000000001</v>
      </c>
    </row>
    <row r="53" spans="1:6" ht="15.75" customHeight="1" x14ac:dyDescent="0.25">
      <c r="A53" s="124" t="s">
        <v>956</v>
      </c>
      <c r="B53" s="98" t="s">
        <v>596</v>
      </c>
      <c r="C53" s="98" t="s">
        <v>826</v>
      </c>
      <c r="D53" s="73">
        <v>26.88</v>
      </c>
      <c r="E53" s="111"/>
      <c r="F53" s="1">
        <f t="shared" si="0"/>
        <v>33227.110000000008</v>
      </c>
    </row>
    <row r="54" spans="1:6" ht="15.75" customHeight="1" x14ac:dyDescent="0.25">
      <c r="A54" s="124" t="s">
        <v>958</v>
      </c>
      <c r="B54" s="111"/>
      <c r="C54" s="98" t="s">
        <v>794</v>
      </c>
      <c r="D54" s="73">
        <v>5365.01</v>
      </c>
      <c r="E54" s="111"/>
      <c r="F54" s="1">
        <f t="shared" si="0"/>
        <v>38592.12000000001</v>
      </c>
    </row>
    <row r="55" spans="1:6" ht="15.75" customHeight="1" x14ac:dyDescent="0.25">
      <c r="A55" s="124" t="s">
        <v>958</v>
      </c>
      <c r="B55" s="98" t="s">
        <v>596</v>
      </c>
      <c r="C55" s="81" t="s">
        <v>926</v>
      </c>
      <c r="D55" s="73">
        <v>500</v>
      </c>
      <c r="E55" s="111"/>
      <c r="F55" s="1">
        <f t="shared" si="0"/>
        <v>39092.12000000001</v>
      </c>
    </row>
    <row r="56" spans="1:6" ht="15.75" customHeight="1" x14ac:dyDescent="0.25">
      <c r="A56" s="125">
        <v>44599</v>
      </c>
      <c r="B56" s="111"/>
      <c r="C56" s="98" t="s">
        <v>767</v>
      </c>
      <c r="D56" s="73">
        <v>350</v>
      </c>
      <c r="E56" s="111"/>
      <c r="F56" s="1">
        <f t="shared" si="0"/>
        <v>39442.12000000001</v>
      </c>
    </row>
    <row r="57" spans="1:6" ht="15.75" customHeight="1" x14ac:dyDescent="0.25">
      <c r="A57" s="125">
        <v>44719</v>
      </c>
      <c r="B57" s="98" t="s">
        <v>596</v>
      </c>
      <c r="C57" s="98" t="s">
        <v>826</v>
      </c>
      <c r="D57" s="73">
        <v>53.75</v>
      </c>
      <c r="E57" s="111"/>
      <c r="F57" s="1">
        <f t="shared" si="0"/>
        <v>39495.87000000001</v>
      </c>
    </row>
    <row r="58" spans="1:6" ht="15.75" customHeight="1" x14ac:dyDescent="0.25">
      <c r="A58" s="125">
        <v>44719</v>
      </c>
      <c r="B58" s="98" t="s">
        <v>596</v>
      </c>
      <c r="C58" s="98" t="s">
        <v>826</v>
      </c>
      <c r="D58" s="73">
        <v>53.75</v>
      </c>
      <c r="E58" s="111"/>
      <c r="F58" s="1">
        <f t="shared" si="0"/>
        <v>39549.62000000001</v>
      </c>
    </row>
    <row r="59" spans="1:6" ht="15.75" customHeight="1" x14ac:dyDescent="0.25">
      <c r="A59" s="125">
        <v>44719</v>
      </c>
      <c r="B59" s="98" t="s">
        <v>596</v>
      </c>
      <c r="C59" s="98" t="s">
        <v>826</v>
      </c>
      <c r="D59" s="73">
        <v>53.75</v>
      </c>
      <c r="E59" s="111"/>
      <c r="F59" s="1">
        <f t="shared" si="0"/>
        <v>39603.37000000001</v>
      </c>
    </row>
    <row r="60" spans="1:6" ht="15.75" customHeight="1" x14ac:dyDescent="0.25">
      <c r="A60" s="125">
        <v>44719</v>
      </c>
      <c r="B60" s="98" t="s">
        <v>596</v>
      </c>
      <c r="C60" s="98" t="s">
        <v>826</v>
      </c>
      <c r="D60" s="57">
        <v>26.88</v>
      </c>
      <c r="E60" s="111"/>
      <c r="F60" s="1">
        <f t="shared" si="0"/>
        <v>39630.250000000007</v>
      </c>
    </row>
    <row r="61" spans="1:6" ht="15.75" customHeight="1" x14ac:dyDescent="0.25">
      <c r="A61" s="125">
        <v>44719</v>
      </c>
      <c r="B61" s="98" t="s">
        <v>596</v>
      </c>
      <c r="C61" s="98" t="s">
        <v>826</v>
      </c>
      <c r="D61" s="57">
        <v>26.88</v>
      </c>
      <c r="E61" s="111"/>
      <c r="F61" s="1">
        <f t="shared" si="0"/>
        <v>39657.130000000005</v>
      </c>
    </row>
    <row r="62" spans="1:6" ht="15.75" customHeight="1" x14ac:dyDescent="0.25">
      <c r="A62" s="125">
        <v>44811</v>
      </c>
      <c r="B62" s="111"/>
      <c r="C62" s="98" t="s">
        <v>767</v>
      </c>
      <c r="D62" s="73">
        <v>350</v>
      </c>
      <c r="E62" s="111"/>
      <c r="F62" s="1">
        <f t="shared" si="0"/>
        <v>40007.130000000005</v>
      </c>
    </row>
    <row r="63" spans="1:6" ht="15.75" customHeight="1" x14ac:dyDescent="0.25">
      <c r="A63" s="126" t="s">
        <v>971</v>
      </c>
      <c r="B63" s="110"/>
      <c r="C63" s="81" t="s">
        <v>767</v>
      </c>
      <c r="D63" s="73">
        <v>150</v>
      </c>
      <c r="E63" s="111"/>
      <c r="F63" s="1">
        <f t="shared" si="0"/>
        <v>40157.130000000005</v>
      </c>
    </row>
    <row r="64" spans="1:6" ht="15.75" customHeight="1" x14ac:dyDescent="0.25">
      <c r="A64" s="126" t="s">
        <v>972</v>
      </c>
      <c r="B64" s="81" t="s">
        <v>596</v>
      </c>
      <c r="C64" s="81" t="s">
        <v>826</v>
      </c>
      <c r="D64" s="73">
        <v>53.75</v>
      </c>
      <c r="E64" s="111"/>
      <c r="F64" s="1">
        <f t="shared" si="0"/>
        <v>40210.880000000005</v>
      </c>
    </row>
    <row r="65" spans="1:6" ht="15.75" customHeight="1" x14ac:dyDescent="0.25">
      <c r="A65" s="126" t="s">
        <v>979</v>
      </c>
      <c r="B65" s="110"/>
      <c r="C65" s="73" t="s">
        <v>767</v>
      </c>
      <c r="D65" s="73">
        <v>150</v>
      </c>
      <c r="E65" s="111"/>
      <c r="F65" s="1">
        <f t="shared" si="0"/>
        <v>40360.880000000005</v>
      </c>
    </row>
    <row r="66" spans="1:6" ht="15.75" customHeight="1" x14ac:dyDescent="0.25">
      <c r="A66" s="126" t="s">
        <v>980</v>
      </c>
      <c r="B66" s="81" t="s">
        <v>791</v>
      </c>
      <c r="C66" s="98" t="s">
        <v>981</v>
      </c>
      <c r="D66" s="73">
        <v>176</v>
      </c>
      <c r="E66" s="111"/>
      <c r="F66" s="1">
        <f t="shared" si="0"/>
        <v>40536.880000000005</v>
      </c>
    </row>
    <row r="67" spans="1:6" ht="15.75" customHeight="1" x14ac:dyDescent="0.25">
      <c r="A67" s="124" t="s">
        <v>700</v>
      </c>
      <c r="B67" s="98" t="s">
        <v>596</v>
      </c>
      <c r="C67" s="98" t="s">
        <v>826</v>
      </c>
      <c r="D67" s="73">
        <v>26.88</v>
      </c>
      <c r="E67" s="111"/>
      <c r="F67" s="1">
        <f t="shared" si="0"/>
        <v>40563.760000000002</v>
      </c>
    </row>
    <row r="68" spans="1:6" ht="15.75" customHeight="1" x14ac:dyDescent="0.25">
      <c r="A68" s="124" t="s">
        <v>985</v>
      </c>
      <c r="B68" s="98" t="s">
        <v>596</v>
      </c>
      <c r="C68" s="98" t="s">
        <v>826</v>
      </c>
      <c r="D68" s="73">
        <v>53.75</v>
      </c>
      <c r="E68" s="111"/>
      <c r="F68" s="1">
        <f t="shared" si="0"/>
        <v>40617.51</v>
      </c>
    </row>
    <row r="69" spans="1:6" ht="15.75" customHeight="1" x14ac:dyDescent="0.25">
      <c r="A69" s="124" t="s">
        <v>986</v>
      </c>
      <c r="B69" s="111"/>
      <c r="C69" s="98" t="s">
        <v>767</v>
      </c>
      <c r="D69" s="73">
        <v>250</v>
      </c>
      <c r="E69" s="111"/>
      <c r="F69" s="1">
        <f t="shared" si="0"/>
        <v>40867.51</v>
      </c>
    </row>
    <row r="70" spans="1:6" ht="15.75" customHeight="1" x14ac:dyDescent="0.25">
      <c r="A70" s="124" t="s">
        <v>987</v>
      </c>
      <c r="B70" s="111"/>
      <c r="C70" s="98" t="s">
        <v>794</v>
      </c>
      <c r="D70" s="73">
        <v>3240.06</v>
      </c>
      <c r="E70" s="111"/>
      <c r="F70" s="1">
        <f t="shared" si="0"/>
        <v>44107.57</v>
      </c>
    </row>
    <row r="71" spans="1:6" ht="15.75" customHeight="1" x14ac:dyDescent="0.25">
      <c r="A71" s="125">
        <v>44628</v>
      </c>
      <c r="B71" s="98" t="s">
        <v>596</v>
      </c>
      <c r="C71" s="98" t="s">
        <v>826</v>
      </c>
      <c r="D71" s="73">
        <v>26.88</v>
      </c>
      <c r="E71" s="111"/>
      <c r="F71" s="1">
        <f t="shared" si="0"/>
        <v>44134.45</v>
      </c>
    </row>
    <row r="72" spans="1:6" ht="15.75" customHeight="1" x14ac:dyDescent="0.25">
      <c r="A72" s="125">
        <v>44628</v>
      </c>
      <c r="B72" s="98" t="s">
        <v>596</v>
      </c>
      <c r="C72" s="98" t="s">
        <v>826</v>
      </c>
      <c r="D72" s="73">
        <v>53.75</v>
      </c>
      <c r="E72" s="111"/>
      <c r="F72" s="1">
        <f t="shared" si="0"/>
        <v>44188.2</v>
      </c>
    </row>
    <row r="73" spans="1:6" ht="15.75" customHeight="1" x14ac:dyDescent="0.25">
      <c r="A73" s="125">
        <v>44689</v>
      </c>
      <c r="B73" s="98" t="s">
        <v>596</v>
      </c>
      <c r="C73" s="98" t="s">
        <v>826</v>
      </c>
      <c r="D73" s="73">
        <v>53.75</v>
      </c>
      <c r="E73" s="111"/>
      <c r="F73" s="1">
        <f t="shared" si="0"/>
        <v>44241.95</v>
      </c>
    </row>
    <row r="74" spans="1:6" ht="15.75" customHeight="1" x14ac:dyDescent="0.25">
      <c r="A74" s="125">
        <v>44720</v>
      </c>
      <c r="B74" s="111"/>
      <c r="C74" s="98" t="s">
        <v>767</v>
      </c>
      <c r="D74" s="73">
        <v>600</v>
      </c>
      <c r="E74" s="111"/>
      <c r="F74" s="1">
        <f t="shared" si="0"/>
        <v>44841.95</v>
      </c>
    </row>
    <row r="75" spans="1:6" ht="15.75" customHeight="1" x14ac:dyDescent="0.25">
      <c r="A75" s="163">
        <v>44903</v>
      </c>
      <c r="B75" s="98" t="s">
        <v>596</v>
      </c>
      <c r="C75" s="98" t="s">
        <v>826</v>
      </c>
      <c r="D75" s="73">
        <v>26.88</v>
      </c>
      <c r="E75" s="111"/>
      <c r="F75" s="1">
        <f t="shared" si="0"/>
        <v>44868.829999999994</v>
      </c>
    </row>
    <row r="76" spans="1:6" ht="15.75" customHeight="1" x14ac:dyDescent="0.25">
      <c r="A76" s="163">
        <v>44903</v>
      </c>
      <c r="B76" s="98" t="s">
        <v>596</v>
      </c>
      <c r="C76" s="98" t="s">
        <v>826</v>
      </c>
      <c r="D76" s="73">
        <v>26.88</v>
      </c>
      <c r="E76" s="111"/>
      <c r="F76" s="1">
        <f t="shared" si="0"/>
        <v>44895.709999999992</v>
      </c>
    </row>
    <row r="77" spans="1:6" ht="15.75" customHeight="1" x14ac:dyDescent="0.25">
      <c r="A77" s="124" t="s">
        <v>707</v>
      </c>
      <c r="B77" s="98" t="s">
        <v>596</v>
      </c>
      <c r="C77" s="98" t="s">
        <v>826</v>
      </c>
      <c r="D77" s="73">
        <v>53.75</v>
      </c>
      <c r="E77" s="111"/>
      <c r="F77" s="1">
        <f t="shared" si="0"/>
        <v>44949.459999999992</v>
      </c>
    </row>
    <row r="78" spans="1:6" ht="15.75" customHeight="1" x14ac:dyDescent="0.25">
      <c r="A78" s="124" t="s">
        <v>998</v>
      </c>
      <c r="B78" s="98" t="s">
        <v>596</v>
      </c>
      <c r="C78" s="98" t="s">
        <v>826</v>
      </c>
      <c r="D78" s="73">
        <v>26.88</v>
      </c>
      <c r="E78" s="111"/>
      <c r="F78" s="1">
        <f t="shared" si="0"/>
        <v>44976.339999999989</v>
      </c>
    </row>
    <row r="79" spans="1:6" ht="15.75" customHeight="1" x14ac:dyDescent="0.25">
      <c r="A79" s="124" t="s">
        <v>1001</v>
      </c>
      <c r="B79" s="111"/>
      <c r="C79" s="98" t="s">
        <v>767</v>
      </c>
      <c r="D79" s="57">
        <v>300</v>
      </c>
      <c r="E79" s="111"/>
      <c r="F79" s="1">
        <f t="shared" si="0"/>
        <v>45276.339999999989</v>
      </c>
    </row>
    <row r="80" spans="1:6" ht="15.75" customHeight="1" x14ac:dyDescent="0.25">
      <c r="A80" s="124" t="s">
        <v>1002</v>
      </c>
      <c r="B80" s="98" t="s">
        <v>596</v>
      </c>
      <c r="C80" s="98" t="s">
        <v>826</v>
      </c>
      <c r="D80" s="73">
        <v>26.88</v>
      </c>
      <c r="E80" s="111"/>
      <c r="F80" s="1">
        <f t="shared" si="0"/>
        <v>45303.219999999987</v>
      </c>
    </row>
    <row r="81" spans="1:6" ht="15.75" customHeight="1" x14ac:dyDescent="0.25">
      <c r="A81" s="124" t="s">
        <v>1002</v>
      </c>
      <c r="B81" s="98" t="s">
        <v>596</v>
      </c>
      <c r="C81" s="98" t="s">
        <v>826</v>
      </c>
      <c r="D81" s="73">
        <v>53.75</v>
      </c>
      <c r="E81" s="111"/>
      <c r="F81" s="1">
        <f t="shared" si="0"/>
        <v>45356.969999999987</v>
      </c>
    </row>
    <row r="82" spans="1:6" ht="15.75" customHeight="1" x14ac:dyDescent="0.25">
      <c r="A82" s="124" t="s">
        <v>1002</v>
      </c>
      <c r="B82" s="98" t="s">
        <v>596</v>
      </c>
      <c r="C82" s="98" t="s">
        <v>826</v>
      </c>
      <c r="D82" s="73">
        <v>53.75</v>
      </c>
      <c r="E82" s="111"/>
      <c r="F82" s="1">
        <f t="shared" si="0"/>
        <v>45410.719999999987</v>
      </c>
    </row>
    <row r="83" spans="1:6" ht="15.75" customHeight="1" x14ac:dyDescent="0.25">
      <c r="A83" s="124" t="s">
        <v>1003</v>
      </c>
      <c r="B83" s="98" t="s">
        <v>596</v>
      </c>
      <c r="C83" s="98" t="s">
        <v>767</v>
      </c>
      <c r="D83" s="73">
        <v>150</v>
      </c>
      <c r="E83" s="111"/>
      <c r="F83" s="1">
        <f t="shared" si="0"/>
        <v>45560.719999999987</v>
      </c>
    </row>
    <row r="84" spans="1:6" ht="15.75" customHeight="1" x14ac:dyDescent="0.25">
      <c r="A84" s="124" t="s">
        <v>1004</v>
      </c>
      <c r="B84" s="98" t="s">
        <v>791</v>
      </c>
      <c r="C84" s="98" t="s">
        <v>1005</v>
      </c>
      <c r="D84" s="73">
        <v>288</v>
      </c>
      <c r="E84" s="111"/>
      <c r="F84" s="1">
        <f t="shared" si="0"/>
        <v>45848.719999999987</v>
      </c>
    </row>
    <row r="85" spans="1:6" ht="15.75" customHeight="1" x14ac:dyDescent="0.25">
      <c r="A85" s="124" t="s">
        <v>716</v>
      </c>
      <c r="B85" s="98" t="s">
        <v>596</v>
      </c>
      <c r="C85" s="98" t="s">
        <v>826</v>
      </c>
      <c r="D85" s="73">
        <v>53.75</v>
      </c>
      <c r="E85" s="111"/>
      <c r="F85" s="1">
        <f t="shared" si="0"/>
        <v>45902.469999999987</v>
      </c>
    </row>
    <row r="86" spans="1:6" ht="15.75" customHeight="1" x14ac:dyDescent="0.25">
      <c r="A86" s="124" t="s">
        <v>716</v>
      </c>
      <c r="B86" s="98" t="s">
        <v>596</v>
      </c>
      <c r="C86" s="98" t="s">
        <v>826</v>
      </c>
      <c r="D86" s="73">
        <v>53.75</v>
      </c>
      <c r="E86" s="111"/>
      <c r="F86" s="1">
        <f t="shared" si="0"/>
        <v>45956.219999999987</v>
      </c>
    </row>
    <row r="87" spans="1:6" ht="15.75" customHeight="1" x14ac:dyDescent="0.25">
      <c r="A87" s="124" t="s">
        <v>716</v>
      </c>
      <c r="B87" s="111"/>
      <c r="C87" s="98" t="s">
        <v>794</v>
      </c>
      <c r="D87" s="73">
        <v>6524.86</v>
      </c>
      <c r="E87" s="111"/>
      <c r="F87" s="1">
        <f t="shared" si="0"/>
        <v>52481.079999999987</v>
      </c>
    </row>
    <row r="88" spans="1:6" ht="15.75" customHeight="1" x14ac:dyDescent="0.25">
      <c r="A88" s="136">
        <v>44570</v>
      </c>
      <c r="B88" s="98" t="s">
        <v>596</v>
      </c>
      <c r="C88" s="98" t="s">
        <v>826</v>
      </c>
      <c r="D88" s="73">
        <v>26.88</v>
      </c>
      <c r="E88" s="111"/>
      <c r="F88" s="1">
        <f t="shared" si="0"/>
        <v>52507.959999999985</v>
      </c>
    </row>
    <row r="89" spans="1:6" ht="15.75" customHeight="1" x14ac:dyDescent="0.25">
      <c r="A89" s="125">
        <v>44660</v>
      </c>
      <c r="B89" s="111"/>
      <c r="C89" s="98" t="s">
        <v>767</v>
      </c>
      <c r="D89" s="73">
        <v>600</v>
      </c>
      <c r="E89" s="111"/>
      <c r="F89" s="1">
        <f t="shared" si="0"/>
        <v>53107.959999999985</v>
      </c>
    </row>
    <row r="90" spans="1:6" ht="15.75" customHeight="1" x14ac:dyDescent="0.25">
      <c r="A90" s="125">
        <v>44690</v>
      </c>
      <c r="B90" s="98" t="s">
        <v>596</v>
      </c>
      <c r="C90" s="98" t="s">
        <v>826</v>
      </c>
      <c r="D90" s="73">
        <v>53.75</v>
      </c>
      <c r="E90" s="111"/>
      <c r="F90" s="1">
        <f t="shared" si="0"/>
        <v>53161.709999999985</v>
      </c>
    </row>
    <row r="91" spans="1:6" ht="15.75" customHeight="1" x14ac:dyDescent="0.25">
      <c r="A91" s="125">
        <v>44751</v>
      </c>
      <c r="B91" s="98" t="s">
        <v>596</v>
      </c>
      <c r="C91" s="98" t="s">
        <v>826</v>
      </c>
      <c r="D91" s="73">
        <v>53.75</v>
      </c>
      <c r="E91" s="111"/>
      <c r="F91" s="1">
        <f t="shared" si="0"/>
        <v>53215.459999999985</v>
      </c>
    </row>
    <row r="92" spans="1:6" ht="15.75" customHeight="1" x14ac:dyDescent="0.25">
      <c r="A92" s="125">
        <v>44751</v>
      </c>
      <c r="B92" s="98" t="s">
        <v>596</v>
      </c>
      <c r="C92" s="98" t="s">
        <v>826</v>
      </c>
      <c r="D92" s="73">
        <v>53.75</v>
      </c>
      <c r="E92" s="111"/>
      <c r="F92" s="1">
        <f t="shared" si="0"/>
        <v>53269.209999999985</v>
      </c>
    </row>
    <row r="93" spans="1:6" ht="15.75" customHeight="1" x14ac:dyDescent="0.25">
      <c r="A93" s="125">
        <v>44751</v>
      </c>
      <c r="B93" s="98" t="s">
        <v>596</v>
      </c>
      <c r="C93" s="98" t="s">
        <v>826</v>
      </c>
      <c r="D93" s="73">
        <v>53.75</v>
      </c>
      <c r="E93" s="111"/>
      <c r="F93" s="1">
        <f t="shared" si="0"/>
        <v>53322.959999999985</v>
      </c>
    </row>
    <row r="94" spans="1:6" ht="15.75" customHeight="1" x14ac:dyDescent="0.25">
      <c r="A94" s="125">
        <v>44874</v>
      </c>
      <c r="B94" s="111"/>
      <c r="C94" s="98" t="s">
        <v>767</v>
      </c>
      <c r="D94" s="73">
        <v>400</v>
      </c>
      <c r="E94" s="111"/>
      <c r="F94" s="1">
        <f t="shared" si="0"/>
        <v>53722.959999999985</v>
      </c>
    </row>
    <row r="95" spans="1:6" ht="15.75" customHeight="1" x14ac:dyDescent="0.25">
      <c r="A95" s="124" t="s">
        <v>1018</v>
      </c>
      <c r="B95" s="98" t="s">
        <v>596</v>
      </c>
      <c r="C95" s="98" t="s">
        <v>826</v>
      </c>
      <c r="D95" s="73">
        <v>53.75</v>
      </c>
      <c r="E95" s="111"/>
      <c r="F95" s="1">
        <f t="shared" si="0"/>
        <v>53776.709999999985</v>
      </c>
    </row>
    <row r="96" spans="1:6" ht="15.75" customHeight="1" x14ac:dyDescent="0.25">
      <c r="A96" s="124" t="s">
        <v>1018</v>
      </c>
      <c r="B96" s="98" t="s">
        <v>596</v>
      </c>
      <c r="C96" s="98" t="s">
        <v>826</v>
      </c>
      <c r="D96" s="73">
        <v>53.75</v>
      </c>
      <c r="E96" s="111"/>
      <c r="F96" s="1">
        <f t="shared" si="0"/>
        <v>53830.459999999985</v>
      </c>
    </row>
    <row r="97" spans="1:6" ht="15.75" customHeight="1" x14ac:dyDescent="0.25">
      <c r="A97" s="124" t="s">
        <v>1021</v>
      </c>
      <c r="B97" s="111"/>
      <c r="C97" s="98" t="s">
        <v>767</v>
      </c>
      <c r="D97" s="73">
        <v>50</v>
      </c>
      <c r="E97" s="111"/>
      <c r="F97" s="1">
        <f t="shared" si="0"/>
        <v>53880.459999999985</v>
      </c>
    </row>
    <row r="98" spans="1:6" ht="15.75" customHeight="1" x14ac:dyDescent="0.25">
      <c r="A98" s="124" t="s">
        <v>726</v>
      </c>
      <c r="B98" s="98" t="s">
        <v>596</v>
      </c>
      <c r="C98" s="98" t="s">
        <v>826</v>
      </c>
      <c r="D98" s="73">
        <v>53.75</v>
      </c>
      <c r="E98" s="111"/>
      <c r="F98" s="1">
        <f t="shared" si="0"/>
        <v>53934.209999999985</v>
      </c>
    </row>
    <row r="99" spans="1:6" ht="15.75" customHeight="1" x14ac:dyDescent="0.25">
      <c r="A99" s="124" t="s">
        <v>1027</v>
      </c>
      <c r="B99" s="111"/>
      <c r="C99" s="98" t="s">
        <v>767</v>
      </c>
      <c r="D99" s="73">
        <v>100</v>
      </c>
      <c r="E99" s="111"/>
      <c r="F99" s="1">
        <f t="shared" si="0"/>
        <v>54034.209999999985</v>
      </c>
    </row>
    <row r="100" spans="1:6" ht="15.75" customHeight="1" x14ac:dyDescent="0.25">
      <c r="A100" s="124" t="s">
        <v>1028</v>
      </c>
      <c r="B100" s="98" t="s">
        <v>596</v>
      </c>
      <c r="C100" s="98" t="s">
        <v>826</v>
      </c>
      <c r="D100" s="73">
        <v>53.75</v>
      </c>
      <c r="E100" s="111"/>
      <c r="F100" s="1">
        <f t="shared" si="0"/>
        <v>54087.959999999985</v>
      </c>
    </row>
    <row r="101" spans="1:6" ht="15.75" customHeight="1" x14ac:dyDescent="0.25">
      <c r="A101" s="124" t="s">
        <v>1030</v>
      </c>
      <c r="B101" s="98" t="s">
        <v>596</v>
      </c>
      <c r="C101" s="98" t="s">
        <v>826</v>
      </c>
      <c r="D101" s="73">
        <v>26.88</v>
      </c>
      <c r="E101" s="111"/>
      <c r="F101" s="1">
        <f t="shared" si="0"/>
        <v>54114.839999999982</v>
      </c>
    </row>
    <row r="102" spans="1:6" ht="15.75" customHeight="1" x14ac:dyDescent="0.25">
      <c r="A102" s="124" t="s">
        <v>1030</v>
      </c>
      <c r="B102" s="111"/>
      <c r="C102" s="98" t="s">
        <v>1035</v>
      </c>
      <c r="D102" s="73">
        <v>284</v>
      </c>
      <c r="E102" s="111"/>
      <c r="F102" s="1">
        <f t="shared" si="0"/>
        <v>54398.839999999982</v>
      </c>
    </row>
    <row r="103" spans="1:6" ht="15.75" customHeight="1" x14ac:dyDescent="0.25">
      <c r="A103" s="124" t="s">
        <v>1036</v>
      </c>
      <c r="B103" s="111"/>
      <c r="C103" s="98" t="s">
        <v>794</v>
      </c>
      <c r="D103" s="73">
        <v>4008.14</v>
      </c>
      <c r="E103" s="111"/>
      <c r="F103" s="1">
        <f t="shared" si="0"/>
        <v>58406.979999999981</v>
      </c>
    </row>
    <row r="104" spans="1:6" ht="15.75" customHeight="1" x14ac:dyDescent="0.25">
      <c r="A104" s="125">
        <v>44602</v>
      </c>
      <c r="B104" s="111"/>
      <c r="C104" s="98" t="s">
        <v>767</v>
      </c>
      <c r="D104" s="73">
        <v>550</v>
      </c>
      <c r="E104" s="111"/>
      <c r="F104" s="1">
        <f t="shared" si="0"/>
        <v>58956.979999999981</v>
      </c>
    </row>
    <row r="105" spans="1:6" ht="15.75" customHeight="1" x14ac:dyDescent="0.25">
      <c r="A105" s="136">
        <v>44691</v>
      </c>
      <c r="B105" s="98" t="s">
        <v>596</v>
      </c>
      <c r="C105" s="98" t="s">
        <v>826</v>
      </c>
      <c r="D105" s="73">
        <v>53.75</v>
      </c>
      <c r="E105" s="111"/>
      <c r="F105" s="1">
        <f t="shared" si="0"/>
        <v>59010.729999999981</v>
      </c>
    </row>
    <row r="106" spans="1:6" ht="15.75" customHeight="1" x14ac:dyDescent="0.25">
      <c r="A106" s="136">
        <v>44722</v>
      </c>
      <c r="B106" s="98" t="s">
        <v>596</v>
      </c>
      <c r="C106" s="98" t="s">
        <v>826</v>
      </c>
      <c r="D106" s="73">
        <v>53.75</v>
      </c>
      <c r="E106" s="111"/>
      <c r="F106" s="1">
        <f t="shared" si="0"/>
        <v>59064.479999999981</v>
      </c>
    </row>
    <row r="107" spans="1:6" ht="15.75" customHeight="1" x14ac:dyDescent="0.25">
      <c r="A107" s="136">
        <v>44722</v>
      </c>
      <c r="B107" s="98" t="s">
        <v>596</v>
      </c>
      <c r="C107" s="98" t="s">
        <v>826</v>
      </c>
      <c r="D107" s="73">
        <v>53.75</v>
      </c>
      <c r="E107" s="111"/>
      <c r="F107" s="1">
        <f t="shared" si="0"/>
        <v>59118.229999999981</v>
      </c>
    </row>
    <row r="108" spans="1:6" ht="15.75" customHeight="1" x14ac:dyDescent="0.25">
      <c r="A108" s="136">
        <v>44814</v>
      </c>
      <c r="B108" s="111"/>
      <c r="C108" s="98" t="s">
        <v>767</v>
      </c>
      <c r="D108" s="73">
        <v>300</v>
      </c>
      <c r="E108" s="111"/>
      <c r="F108" s="1">
        <f t="shared" si="0"/>
        <v>59418.229999999981</v>
      </c>
    </row>
    <row r="109" spans="1:6" ht="15.75" customHeight="1" x14ac:dyDescent="0.25">
      <c r="A109" s="124" t="s">
        <v>1043</v>
      </c>
      <c r="B109" s="111"/>
      <c r="C109" s="98" t="s">
        <v>826</v>
      </c>
      <c r="D109" s="73">
        <v>53.75</v>
      </c>
      <c r="E109" s="111"/>
      <c r="F109" s="1">
        <f t="shared" si="0"/>
        <v>59471.979999999981</v>
      </c>
    </row>
    <row r="110" spans="1:6" ht="15.75" customHeight="1" x14ac:dyDescent="0.25">
      <c r="A110" s="124" t="s">
        <v>1045</v>
      </c>
      <c r="B110" s="111"/>
      <c r="C110" s="98" t="s">
        <v>767</v>
      </c>
      <c r="D110" s="73">
        <v>300</v>
      </c>
      <c r="E110" s="111"/>
      <c r="F110" s="1">
        <f t="shared" si="0"/>
        <v>59771.979999999981</v>
      </c>
    </row>
    <row r="111" spans="1:6" ht="15.75" customHeight="1" x14ac:dyDescent="0.25">
      <c r="A111" s="124" t="s">
        <v>1046</v>
      </c>
      <c r="B111" s="111"/>
      <c r="C111" s="98" t="s">
        <v>826</v>
      </c>
      <c r="D111" s="73">
        <v>53.75</v>
      </c>
      <c r="E111" s="111"/>
      <c r="F111" s="1">
        <f t="shared" si="0"/>
        <v>59825.729999999981</v>
      </c>
    </row>
    <row r="112" spans="1:6" ht="15.75" customHeight="1" x14ac:dyDescent="0.25">
      <c r="A112" s="124" t="s">
        <v>1046</v>
      </c>
      <c r="B112" s="111"/>
      <c r="C112" s="98" t="s">
        <v>1047</v>
      </c>
      <c r="D112" s="73">
        <v>2687.5</v>
      </c>
      <c r="E112" s="111"/>
      <c r="F112" s="1">
        <f t="shared" si="0"/>
        <v>62513.229999999981</v>
      </c>
    </row>
    <row r="113" spans="1:6" ht="15.75" customHeight="1" x14ac:dyDescent="0.25">
      <c r="A113" s="124" t="s">
        <v>1051</v>
      </c>
      <c r="B113" s="111"/>
      <c r="C113" s="98" t="s">
        <v>767</v>
      </c>
      <c r="D113" s="73">
        <v>100</v>
      </c>
      <c r="E113" s="111"/>
      <c r="F113" s="1">
        <f t="shared" si="0"/>
        <v>62613.229999999981</v>
      </c>
    </row>
    <row r="114" spans="1:6" ht="15.75" customHeight="1" x14ac:dyDescent="0.25">
      <c r="A114" s="124" t="s">
        <v>736</v>
      </c>
      <c r="B114" s="111"/>
      <c r="C114" s="98" t="s">
        <v>826</v>
      </c>
      <c r="D114" s="73">
        <v>53.75</v>
      </c>
      <c r="E114" s="111"/>
      <c r="F114" s="1">
        <f t="shared" si="0"/>
        <v>62666.979999999981</v>
      </c>
    </row>
    <row r="115" spans="1:6" ht="15.75" customHeight="1" x14ac:dyDescent="0.25">
      <c r="A115" s="124" t="s">
        <v>1062</v>
      </c>
      <c r="B115" s="111"/>
      <c r="C115" s="98" t="s">
        <v>1063</v>
      </c>
      <c r="D115" s="73">
        <v>276</v>
      </c>
      <c r="E115" s="111"/>
      <c r="F115" s="1">
        <f t="shared" si="0"/>
        <v>62942.979999999981</v>
      </c>
    </row>
    <row r="116" spans="1:6" ht="15.75" customHeight="1" x14ac:dyDescent="0.25">
      <c r="A116" s="124" t="s">
        <v>1064</v>
      </c>
      <c r="B116" s="111"/>
      <c r="C116" s="98" t="s">
        <v>767</v>
      </c>
      <c r="D116" s="73">
        <v>750</v>
      </c>
      <c r="E116" s="111"/>
      <c r="F116" s="1">
        <f t="shared" si="0"/>
        <v>63692.979999999981</v>
      </c>
    </row>
    <row r="117" spans="1:6" ht="15.75" customHeight="1" x14ac:dyDescent="0.25">
      <c r="A117" s="124" t="s">
        <v>738</v>
      </c>
      <c r="B117" s="111"/>
      <c r="C117" s="98" t="s">
        <v>794</v>
      </c>
      <c r="D117" s="73">
        <v>3043.54</v>
      </c>
      <c r="E117" s="111"/>
      <c r="F117" s="1">
        <f t="shared" si="0"/>
        <v>66736.519999999975</v>
      </c>
    </row>
    <row r="118" spans="1:6" ht="15.75" customHeight="1" x14ac:dyDescent="0.25">
      <c r="A118" s="136">
        <v>44631</v>
      </c>
      <c r="B118" s="98" t="s">
        <v>596</v>
      </c>
      <c r="C118" s="98" t="s">
        <v>826</v>
      </c>
      <c r="D118" s="73">
        <v>53.75</v>
      </c>
      <c r="E118" s="111"/>
      <c r="F118" s="1">
        <f t="shared" si="0"/>
        <v>66790.269999999975</v>
      </c>
    </row>
    <row r="119" spans="1:6" ht="15.75" customHeight="1" x14ac:dyDescent="0.25">
      <c r="A119" s="136">
        <v>44723</v>
      </c>
      <c r="B119" s="111"/>
      <c r="C119" s="98" t="s">
        <v>767</v>
      </c>
      <c r="D119" s="73">
        <v>250</v>
      </c>
      <c r="E119" s="111"/>
      <c r="F119" s="1">
        <f t="shared" si="0"/>
        <v>67040.269999999975</v>
      </c>
    </row>
    <row r="120" spans="1:6" ht="15.75" customHeight="1" x14ac:dyDescent="0.25">
      <c r="A120" s="136">
        <v>44876</v>
      </c>
      <c r="B120" s="111"/>
      <c r="C120" s="98" t="s">
        <v>826</v>
      </c>
      <c r="D120" s="73">
        <v>53.75</v>
      </c>
      <c r="E120" s="111"/>
      <c r="F120" s="1">
        <f t="shared" si="0"/>
        <v>67094.019999999975</v>
      </c>
    </row>
    <row r="121" spans="1:6" ht="15.75" customHeight="1" x14ac:dyDescent="0.25">
      <c r="A121" s="136">
        <v>44876</v>
      </c>
      <c r="B121" s="98" t="s">
        <v>596</v>
      </c>
      <c r="C121" s="98" t="s">
        <v>826</v>
      </c>
      <c r="D121" s="73">
        <v>26.88</v>
      </c>
      <c r="E121" s="111"/>
      <c r="F121" s="1">
        <f t="shared" si="0"/>
        <v>67120.89999999998</v>
      </c>
    </row>
    <row r="122" spans="1:6" ht="15.75" customHeight="1" x14ac:dyDescent="0.25">
      <c r="A122" s="124" t="s">
        <v>1074</v>
      </c>
      <c r="B122" s="111"/>
      <c r="C122" s="98" t="s">
        <v>767</v>
      </c>
      <c r="D122" s="73">
        <v>150</v>
      </c>
      <c r="E122" s="111"/>
      <c r="F122" s="1">
        <f t="shared" si="0"/>
        <v>67270.89999999998</v>
      </c>
    </row>
    <row r="123" spans="1:6" ht="15.75" customHeight="1" x14ac:dyDescent="0.25">
      <c r="A123" s="124" t="s">
        <v>1078</v>
      </c>
      <c r="B123" s="111"/>
      <c r="C123" s="98" t="s">
        <v>767</v>
      </c>
      <c r="D123" s="73">
        <v>150</v>
      </c>
      <c r="E123" s="111"/>
      <c r="F123" s="1">
        <f t="shared" si="0"/>
        <v>67420.89999999998</v>
      </c>
    </row>
    <row r="124" spans="1:6" ht="15.75" customHeight="1" x14ac:dyDescent="0.25">
      <c r="A124" s="124" t="s">
        <v>1078</v>
      </c>
      <c r="B124" s="111"/>
      <c r="C124" s="98" t="s">
        <v>767</v>
      </c>
      <c r="D124" s="73">
        <v>150</v>
      </c>
      <c r="E124" s="111"/>
      <c r="F124" s="1">
        <f t="shared" si="0"/>
        <v>67570.89999999998</v>
      </c>
    </row>
    <row r="125" spans="1:6" ht="15.75" customHeight="1" x14ac:dyDescent="0.25">
      <c r="A125" s="124" t="s">
        <v>1082</v>
      </c>
      <c r="B125" s="98" t="s">
        <v>596</v>
      </c>
      <c r="C125" s="98" t="s">
        <v>826</v>
      </c>
      <c r="D125" s="73">
        <v>53.75</v>
      </c>
      <c r="E125" s="111"/>
      <c r="F125" s="1">
        <f t="shared" si="0"/>
        <v>67624.64999999998</v>
      </c>
    </row>
    <row r="126" spans="1:6" ht="15.75" customHeight="1" x14ac:dyDescent="0.25">
      <c r="A126" s="124" t="s">
        <v>1082</v>
      </c>
      <c r="B126" s="98" t="s">
        <v>596</v>
      </c>
      <c r="C126" s="98" t="s">
        <v>826</v>
      </c>
      <c r="D126" s="73">
        <v>53.75</v>
      </c>
      <c r="E126" s="111"/>
      <c r="F126" s="1">
        <f t="shared" si="0"/>
        <v>67678.39999999998</v>
      </c>
    </row>
    <row r="127" spans="1:6" ht="15.75" customHeight="1" x14ac:dyDescent="0.25">
      <c r="A127" s="124" t="s">
        <v>1083</v>
      </c>
      <c r="B127" s="111"/>
      <c r="C127" s="98" t="s">
        <v>1084</v>
      </c>
      <c r="D127" s="73">
        <v>196</v>
      </c>
      <c r="E127" s="111"/>
      <c r="F127" s="1">
        <f t="shared" si="0"/>
        <v>67874.39999999998</v>
      </c>
    </row>
    <row r="128" spans="1:6" ht="15.75" customHeight="1" x14ac:dyDescent="0.25">
      <c r="A128" s="124" t="s">
        <v>1083</v>
      </c>
      <c r="B128" s="111"/>
      <c r="C128" s="98" t="s">
        <v>767</v>
      </c>
      <c r="D128" s="73">
        <v>250</v>
      </c>
      <c r="E128" s="111"/>
      <c r="F128" s="1">
        <f t="shared" si="0"/>
        <v>68124.39999999998</v>
      </c>
    </row>
    <row r="129" spans="1:6" ht="15.75" customHeight="1" x14ac:dyDescent="0.25">
      <c r="A129" s="124" t="s">
        <v>746</v>
      </c>
      <c r="B129" s="98" t="s">
        <v>596</v>
      </c>
      <c r="C129" s="98" t="s">
        <v>826</v>
      </c>
      <c r="D129" s="73">
        <v>53.75</v>
      </c>
      <c r="E129" s="111"/>
      <c r="F129" s="1">
        <f t="shared" si="0"/>
        <v>68178.14999999998</v>
      </c>
    </row>
    <row r="130" spans="1:6" ht="15.75" customHeight="1" x14ac:dyDescent="0.25">
      <c r="A130" s="124" t="s">
        <v>746</v>
      </c>
      <c r="B130" s="98" t="s">
        <v>596</v>
      </c>
      <c r="C130" s="98" t="s">
        <v>826</v>
      </c>
      <c r="D130" s="73">
        <v>53.75</v>
      </c>
      <c r="E130" s="111"/>
      <c r="F130" s="1">
        <f t="shared" si="0"/>
        <v>68231.89999999998</v>
      </c>
    </row>
    <row r="131" spans="1:6" ht="15.75" customHeight="1" x14ac:dyDescent="0.25">
      <c r="A131" s="124" t="s">
        <v>1088</v>
      </c>
      <c r="B131" s="111"/>
      <c r="C131" s="98" t="s">
        <v>794</v>
      </c>
      <c r="D131" s="73">
        <v>8315.2099999999991</v>
      </c>
      <c r="E131" s="111"/>
      <c r="F131" s="1">
        <f t="shared" si="0"/>
        <v>76547.109999999986</v>
      </c>
    </row>
    <row r="132" spans="1:6" ht="15.75" customHeight="1" x14ac:dyDescent="0.25">
      <c r="A132" s="136">
        <v>44573</v>
      </c>
      <c r="B132" s="98" t="s">
        <v>596</v>
      </c>
      <c r="C132" s="98" t="s">
        <v>826</v>
      </c>
      <c r="D132" s="73">
        <v>53.75</v>
      </c>
      <c r="E132" s="111"/>
      <c r="F132" s="1">
        <f t="shared" si="0"/>
        <v>76600.859999999986</v>
      </c>
    </row>
    <row r="133" spans="1:6" ht="15.75" customHeight="1" x14ac:dyDescent="0.25">
      <c r="A133" s="136">
        <v>44663</v>
      </c>
      <c r="B133" s="111"/>
      <c r="C133" s="98" t="s">
        <v>767</v>
      </c>
      <c r="D133" s="73">
        <v>350</v>
      </c>
      <c r="E133" s="111"/>
      <c r="F133" s="1">
        <f t="shared" si="0"/>
        <v>76950.859999999986</v>
      </c>
    </row>
    <row r="134" spans="1:6" ht="15.75" customHeight="1" x14ac:dyDescent="0.25">
      <c r="A134" s="163">
        <v>44693</v>
      </c>
      <c r="B134" s="98" t="s">
        <v>596</v>
      </c>
      <c r="C134" s="98" t="s">
        <v>826</v>
      </c>
      <c r="D134" s="73">
        <v>26.88</v>
      </c>
      <c r="E134" s="111"/>
      <c r="F134" s="1">
        <f t="shared" si="0"/>
        <v>76977.739999999991</v>
      </c>
    </row>
    <row r="135" spans="1:6" ht="15.75" customHeight="1" x14ac:dyDescent="0.25">
      <c r="A135" s="163">
        <v>44693</v>
      </c>
      <c r="B135" s="98" t="s">
        <v>596</v>
      </c>
      <c r="C135" s="142" t="s">
        <v>1091</v>
      </c>
      <c r="D135" s="410">
        <v>53.75</v>
      </c>
      <c r="E135" s="111"/>
      <c r="F135" s="1">
        <f t="shared" si="0"/>
        <v>77031.489999999991</v>
      </c>
    </row>
    <row r="136" spans="1:6" ht="15.75" customHeight="1" x14ac:dyDescent="0.25">
      <c r="A136" s="125">
        <v>44693</v>
      </c>
      <c r="B136" s="98" t="s">
        <v>596</v>
      </c>
      <c r="C136" s="142" t="s">
        <v>1091</v>
      </c>
      <c r="D136" s="410">
        <v>26.88</v>
      </c>
      <c r="E136" s="111"/>
      <c r="F136" s="1">
        <f t="shared" si="0"/>
        <v>77058.37</v>
      </c>
    </row>
    <row r="137" spans="1:6" ht="15.75" customHeight="1" x14ac:dyDescent="0.25">
      <c r="A137" s="125">
        <v>44724</v>
      </c>
      <c r="B137" s="98" t="s">
        <v>596</v>
      </c>
      <c r="C137" s="142" t="s">
        <v>1091</v>
      </c>
      <c r="D137" s="410">
        <v>26.88</v>
      </c>
      <c r="E137" s="111"/>
      <c r="F137" s="1">
        <f t="shared" si="0"/>
        <v>77085.25</v>
      </c>
    </row>
    <row r="138" spans="1:6" ht="15.75" customHeight="1" x14ac:dyDescent="0.25">
      <c r="A138" s="125">
        <v>44724</v>
      </c>
      <c r="B138" s="98" t="s">
        <v>596</v>
      </c>
      <c r="C138" s="142" t="s">
        <v>1091</v>
      </c>
      <c r="D138" s="410">
        <v>53.75</v>
      </c>
      <c r="E138" s="111"/>
      <c r="F138" s="1">
        <f t="shared" si="0"/>
        <v>77139</v>
      </c>
    </row>
    <row r="139" spans="1:6" ht="15.75" customHeight="1" x14ac:dyDescent="0.25">
      <c r="A139" s="125">
        <v>44724</v>
      </c>
      <c r="B139" s="111"/>
      <c r="C139" s="142" t="s">
        <v>1091</v>
      </c>
      <c r="D139" s="73">
        <v>53.75</v>
      </c>
      <c r="E139" s="111"/>
      <c r="F139" s="1">
        <f t="shared" si="0"/>
        <v>77192.75</v>
      </c>
    </row>
    <row r="140" spans="1:6" ht="15.75" customHeight="1" x14ac:dyDescent="0.25">
      <c r="A140" s="125">
        <v>44877</v>
      </c>
      <c r="B140" s="111"/>
      <c r="C140" s="98" t="s">
        <v>767</v>
      </c>
      <c r="D140" s="73">
        <v>100</v>
      </c>
      <c r="E140" s="111"/>
      <c r="F140" s="1">
        <f t="shared" si="0"/>
        <v>77292.75</v>
      </c>
    </row>
    <row r="141" spans="1:6" ht="15.75" customHeight="1" x14ac:dyDescent="0.25">
      <c r="A141" s="124" t="s">
        <v>752</v>
      </c>
      <c r="B141" s="111"/>
      <c r="C141" s="98" t="s">
        <v>1091</v>
      </c>
      <c r="D141" s="410">
        <v>53.75</v>
      </c>
      <c r="E141" s="111"/>
      <c r="F141" s="1">
        <f t="shared" si="0"/>
        <v>77346.5</v>
      </c>
    </row>
    <row r="142" spans="1:6" ht="15.75" customHeight="1" x14ac:dyDescent="0.25">
      <c r="A142" s="124" t="s">
        <v>752</v>
      </c>
      <c r="B142" s="111"/>
      <c r="C142" s="98" t="s">
        <v>1091</v>
      </c>
      <c r="D142" s="410">
        <v>53.75</v>
      </c>
      <c r="E142" s="111"/>
      <c r="F142" s="1">
        <f t="shared" si="0"/>
        <v>77400.25</v>
      </c>
    </row>
    <row r="143" spans="1:6" ht="15.75" customHeight="1" x14ac:dyDescent="0.25">
      <c r="A143" s="124" t="s">
        <v>752</v>
      </c>
      <c r="B143" s="111"/>
      <c r="C143" s="98" t="s">
        <v>1091</v>
      </c>
      <c r="D143" s="410">
        <v>26.88</v>
      </c>
      <c r="E143" s="111"/>
      <c r="F143" s="1">
        <f t="shared" si="0"/>
        <v>77427.13</v>
      </c>
    </row>
    <row r="144" spans="1:6" ht="15.75" customHeight="1" x14ac:dyDescent="0.25">
      <c r="A144" s="124" t="s">
        <v>754</v>
      </c>
      <c r="B144" s="111"/>
      <c r="C144" s="98" t="s">
        <v>1091</v>
      </c>
      <c r="D144" s="410">
        <v>53.75</v>
      </c>
      <c r="E144" s="111"/>
      <c r="F144" s="1">
        <f t="shared" si="0"/>
        <v>77480.88</v>
      </c>
    </row>
    <row r="145" spans="1:6" ht="15.75" customHeight="1" x14ac:dyDescent="0.25">
      <c r="A145" s="124" t="s">
        <v>754</v>
      </c>
      <c r="B145" s="98" t="s">
        <v>596</v>
      </c>
      <c r="C145" s="98" t="s">
        <v>1091</v>
      </c>
      <c r="D145" s="410">
        <v>53.75</v>
      </c>
      <c r="E145" s="111"/>
      <c r="F145" s="1">
        <f t="shared" si="0"/>
        <v>77534.63</v>
      </c>
    </row>
    <row r="146" spans="1:6" ht="15.75" customHeight="1" x14ac:dyDescent="0.25">
      <c r="A146" s="124" t="s">
        <v>754</v>
      </c>
      <c r="B146" s="111"/>
      <c r="C146" s="98" t="s">
        <v>1091</v>
      </c>
      <c r="D146" s="73">
        <v>53.75</v>
      </c>
      <c r="E146" s="111"/>
      <c r="F146" s="1">
        <f t="shared" si="0"/>
        <v>77588.38</v>
      </c>
    </row>
    <row r="147" spans="1:6" ht="15.75" customHeight="1" x14ac:dyDescent="0.25">
      <c r="A147" s="124" t="s">
        <v>754</v>
      </c>
      <c r="B147" s="111"/>
      <c r="C147" s="98" t="s">
        <v>1091</v>
      </c>
      <c r="D147" s="73">
        <v>53.75</v>
      </c>
      <c r="E147" s="111"/>
      <c r="F147" s="1">
        <f t="shared" si="0"/>
        <v>77642.13</v>
      </c>
    </row>
    <row r="148" spans="1:6" ht="15.75" customHeight="1" x14ac:dyDescent="0.25">
      <c r="A148" s="124" t="s">
        <v>1113</v>
      </c>
      <c r="B148" s="98" t="s">
        <v>596</v>
      </c>
      <c r="C148" s="98" t="s">
        <v>1091</v>
      </c>
      <c r="D148" s="73">
        <v>53.75</v>
      </c>
      <c r="E148" s="111"/>
      <c r="F148" s="1">
        <f t="shared" si="0"/>
        <v>77695.88</v>
      </c>
    </row>
    <row r="149" spans="1:6" ht="15.75" customHeight="1" x14ac:dyDescent="0.25">
      <c r="A149" s="124" t="s">
        <v>1113</v>
      </c>
      <c r="B149" s="98" t="s">
        <v>596</v>
      </c>
      <c r="C149" s="98" t="s">
        <v>1091</v>
      </c>
      <c r="D149" s="410">
        <v>26.88</v>
      </c>
      <c r="E149" s="111"/>
      <c r="F149" s="1">
        <f t="shared" si="0"/>
        <v>77722.760000000009</v>
      </c>
    </row>
    <row r="150" spans="1:6" ht="15.75" customHeight="1" x14ac:dyDescent="0.25">
      <c r="A150" s="124" t="s">
        <v>1113</v>
      </c>
      <c r="B150" s="98" t="s">
        <v>596</v>
      </c>
      <c r="C150" s="98" t="s">
        <v>1091</v>
      </c>
      <c r="D150" s="73">
        <v>26.88</v>
      </c>
      <c r="E150" s="111"/>
      <c r="F150" s="1">
        <f t="shared" si="0"/>
        <v>77749.640000000014</v>
      </c>
    </row>
    <row r="151" spans="1:6" ht="15.75" customHeight="1" x14ac:dyDescent="0.25">
      <c r="A151" s="124" t="s">
        <v>1113</v>
      </c>
      <c r="B151" s="98" t="s">
        <v>596</v>
      </c>
      <c r="C151" s="98" t="s">
        <v>1091</v>
      </c>
      <c r="D151" s="73">
        <v>26.88</v>
      </c>
      <c r="E151" s="111"/>
      <c r="F151" s="1">
        <f t="shared" si="0"/>
        <v>77776.520000000019</v>
      </c>
    </row>
    <row r="152" spans="1:6" ht="15.75" customHeight="1" x14ac:dyDescent="0.25">
      <c r="A152" s="124" t="s">
        <v>1121</v>
      </c>
      <c r="B152" s="98"/>
      <c r="C152" s="142" t="s">
        <v>767</v>
      </c>
      <c r="D152" s="73">
        <v>300</v>
      </c>
      <c r="E152" s="111"/>
      <c r="F152" s="1">
        <f t="shared" si="0"/>
        <v>78076.520000000019</v>
      </c>
    </row>
    <row r="153" spans="1:6" ht="15.75" customHeight="1" x14ac:dyDescent="0.25">
      <c r="A153" s="124" t="s">
        <v>1127</v>
      </c>
      <c r="B153" s="98" t="s">
        <v>596</v>
      </c>
      <c r="C153" s="98" t="s">
        <v>1091</v>
      </c>
      <c r="D153" s="73">
        <v>53.75</v>
      </c>
      <c r="E153" s="111"/>
      <c r="F153" s="1">
        <f t="shared" si="0"/>
        <v>78130.270000000019</v>
      </c>
    </row>
    <row r="154" spans="1:6" ht="15.75" customHeight="1" x14ac:dyDescent="0.25">
      <c r="A154" s="124" t="s">
        <v>1127</v>
      </c>
      <c r="B154" s="98" t="s">
        <v>596</v>
      </c>
      <c r="C154" s="98" t="s">
        <v>1091</v>
      </c>
      <c r="D154" s="73">
        <v>53.75</v>
      </c>
      <c r="E154" s="111"/>
      <c r="F154" s="1">
        <f t="shared" si="0"/>
        <v>78184.020000000019</v>
      </c>
    </row>
    <row r="155" spans="1:6" ht="15.75" customHeight="1" x14ac:dyDescent="0.25">
      <c r="A155" s="124" t="s">
        <v>1134</v>
      </c>
      <c r="B155" s="111"/>
      <c r="C155" s="98" t="s">
        <v>767</v>
      </c>
      <c r="D155" s="73">
        <v>200</v>
      </c>
      <c r="E155" s="111"/>
      <c r="F155" s="1">
        <f t="shared" si="0"/>
        <v>78384.020000000019</v>
      </c>
    </row>
    <row r="156" spans="1:6" ht="15.75" customHeight="1" x14ac:dyDescent="0.25">
      <c r="A156" s="124" t="s">
        <v>1135</v>
      </c>
      <c r="B156" s="111"/>
      <c r="C156" s="142" t="s">
        <v>1136</v>
      </c>
      <c r="D156" s="410">
        <v>396</v>
      </c>
      <c r="E156" s="111"/>
      <c r="F156" s="1">
        <f t="shared" si="0"/>
        <v>78780.020000000019</v>
      </c>
    </row>
    <row r="157" spans="1:6" ht="15.75" customHeight="1" x14ac:dyDescent="0.25">
      <c r="A157" s="124" t="s">
        <v>1137</v>
      </c>
      <c r="B157" s="111"/>
      <c r="C157" s="98" t="s">
        <v>1091</v>
      </c>
      <c r="D157" s="73">
        <v>53.75</v>
      </c>
      <c r="E157" s="111"/>
      <c r="F157" s="1">
        <f t="shared" si="0"/>
        <v>78833.770000000019</v>
      </c>
    </row>
    <row r="158" spans="1:6" ht="15.75" customHeight="1" x14ac:dyDescent="0.25">
      <c r="A158" s="124" t="s">
        <v>1137</v>
      </c>
      <c r="B158" s="98" t="s">
        <v>596</v>
      </c>
      <c r="C158" s="98" t="s">
        <v>1091</v>
      </c>
      <c r="D158" s="73">
        <v>53.75</v>
      </c>
      <c r="E158" s="111"/>
      <c r="F158" s="1">
        <f t="shared" si="0"/>
        <v>78887.520000000019</v>
      </c>
    </row>
    <row r="159" spans="1:6" ht="15.75" customHeight="1" x14ac:dyDescent="0.25">
      <c r="A159" s="124" t="s">
        <v>1137</v>
      </c>
      <c r="B159" s="111"/>
      <c r="C159" s="98" t="s">
        <v>1091</v>
      </c>
      <c r="D159" s="73">
        <v>53.75</v>
      </c>
      <c r="E159" s="111"/>
      <c r="F159" s="1">
        <f t="shared" si="0"/>
        <v>78941.270000000019</v>
      </c>
    </row>
    <row r="160" spans="1:6" ht="15.75" customHeight="1" x14ac:dyDescent="0.25">
      <c r="A160" s="124" t="s">
        <v>1137</v>
      </c>
      <c r="B160" s="111"/>
      <c r="C160" s="98" t="s">
        <v>1091</v>
      </c>
      <c r="D160" s="73">
        <v>53.75</v>
      </c>
      <c r="E160" s="111"/>
      <c r="F160" s="1">
        <f t="shared" si="0"/>
        <v>78995.020000000019</v>
      </c>
    </row>
    <row r="161" spans="1:6" ht="15.75" customHeight="1" x14ac:dyDescent="0.25">
      <c r="A161" s="124" t="s">
        <v>1144</v>
      </c>
      <c r="B161" s="111"/>
      <c r="C161" s="142" t="s">
        <v>1145</v>
      </c>
      <c r="D161" s="410">
        <v>10774.98</v>
      </c>
      <c r="E161" s="111"/>
      <c r="F161" s="1">
        <f t="shared" si="0"/>
        <v>89770.000000000015</v>
      </c>
    </row>
    <row r="162" spans="1:6" ht="15.75" customHeight="1" x14ac:dyDescent="0.25">
      <c r="A162" s="111"/>
      <c r="B162" s="111"/>
      <c r="C162" s="111"/>
      <c r="D162" s="1"/>
      <c r="E162" s="111"/>
      <c r="F162" s="1">
        <f t="shared" si="0"/>
        <v>89770.000000000015</v>
      </c>
    </row>
    <row r="163" spans="1:6" ht="15.75" customHeight="1" x14ac:dyDescent="0.25">
      <c r="A163" s="111"/>
      <c r="B163" s="111"/>
      <c r="C163" s="111"/>
      <c r="D163" s="1"/>
      <c r="E163" s="111"/>
      <c r="F163" s="1">
        <f t="shared" si="0"/>
        <v>89770.000000000015</v>
      </c>
    </row>
    <row r="164" spans="1:6" ht="15.75" customHeight="1" x14ac:dyDescent="0.25">
      <c r="A164" s="111"/>
      <c r="B164" s="111"/>
      <c r="C164" s="111"/>
      <c r="D164" s="1"/>
      <c r="E164" s="111"/>
      <c r="F164" s="1">
        <f t="shared" si="0"/>
        <v>89770.000000000015</v>
      </c>
    </row>
    <row r="165" spans="1:6" ht="15.75" customHeight="1" x14ac:dyDescent="0.25">
      <c r="A165" s="111"/>
      <c r="B165" s="111"/>
      <c r="C165" s="111"/>
      <c r="D165" s="1"/>
      <c r="E165" s="111"/>
      <c r="F165" s="1">
        <f t="shared" si="0"/>
        <v>89770.000000000015</v>
      </c>
    </row>
    <row r="166" spans="1:6" ht="15.75" customHeight="1" x14ac:dyDescent="0.25">
      <c r="A166" s="111"/>
      <c r="B166" s="111"/>
      <c r="C166" s="111"/>
      <c r="D166" s="1"/>
      <c r="E166" s="111"/>
      <c r="F166" s="1">
        <f t="shared" si="0"/>
        <v>89770.000000000015</v>
      </c>
    </row>
    <row r="167" spans="1:6" ht="15.75" customHeight="1" x14ac:dyDescent="0.25">
      <c r="A167" s="111"/>
      <c r="B167" s="111"/>
      <c r="C167" s="111"/>
      <c r="D167" s="1"/>
      <c r="E167" s="111"/>
      <c r="F167" s="1">
        <f t="shared" si="0"/>
        <v>89770.000000000015</v>
      </c>
    </row>
    <row r="168" spans="1:6" ht="15.75" customHeight="1" x14ac:dyDescent="0.25">
      <c r="A168" s="111"/>
      <c r="B168" s="111"/>
      <c r="C168" s="111"/>
      <c r="D168" s="1"/>
      <c r="E168" s="111"/>
      <c r="F168" s="1">
        <f t="shared" si="0"/>
        <v>89770.000000000015</v>
      </c>
    </row>
    <row r="169" spans="1:6" ht="15.75" customHeight="1" x14ac:dyDescent="0.25">
      <c r="A169" s="111"/>
      <c r="B169" s="111"/>
      <c r="C169" s="111"/>
      <c r="D169" s="1"/>
      <c r="E169" s="111"/>
      <c r="F169" s="1">
        <f t="shared" si="0"/>
        <v>89770.000000000015</v>
      </c>
    </row>
    <row r="170" spans="1:6" ht="15.75" customHeight="1" x14ac:dyDescent="0.25">
      <c r="A170" s="111"/>
      <c r="B170" s="111"/>
      <c r="C170" s="111"/>
      <c r="D170" s="1"/>
      <c r="E170" s="111"/>
      <c r="F170" s="1">
        <f t="shared" si="0"/>
        <v>89770.000000000015</v>
      </c>
    </row>
    <row r="171" spans="1:6" ht="15.75" customHeight="1" x14ac:dyDescent="0.25">
      <c r="A171" s="111"/>
      <c r="B171" s="111"/>
      <c r="C171" s="111"/>
      <c r="D171" s="1"/>
      <c r="E171" s="111"/>
      <c r="F171" s="1">
        <f t="shared" si="0"/>
        <v>89770.000000000015</v>
      </c>
    </row>
    <row r="172" spans="1:6" ht="15.75" customHeight="1" x14ac:dyDescent="0.25">
      <c r="A172" s="111"/>
      <c r="B172" s="111"/>
      <c r="C172" s="111"/>
      <c r="D172" s="1"/>
      <c r="E172" s="111"/>
      <c r="F172" s="1">
        <f t="shared" si="0"/>
        <v>89770.000000000015</v>
      </c>
    </row>
    <row r="173" spans="1:6" ht="15.75" customHeight="1" x14ac:dyDescent="0.25">
      <c r="A173" s="111"/>
      <c r="B173" s="111"/>
      <c r="C173" s="111"/>
      <c r="D173" s="1"/>
      <c r="E173" s="111"/>
      <c r="F173" s="1">
        <f t="shared" si="0"/>
        <v>89770.000000000015</v>
      </c>
    </row>
    <row r="174" spans="1:6" ht="15.75" customHeight="1" x14ac:dyDescent="0.25">
      <c r="A174" s="111"/>
      <c r="B174" s="111"/>
      <c r="C174" s="111"/>
      <c r="D174" s="1">
        <f>F173</f>
        <v>89770.000000000015</v>
      </c>
      <c r="E174" s="111"/>
      <c r="F174" s="111"/>
    </row>
    <row r="175" spans="1:6" ht="15.75" customHeight="1" x14ac:dyDescent="0.25"/>
    <row r="176" spans="1:6" ht="15.75" customHeight="1" x14ac:dyDescent="0.25"/>
    <row r="177" spans="1:6" ht="15.75" customHeight="1" x14ac:dyDescent="0.25"/>
    <row r="178" spans="1:6" ht="15.75" customHeight="1" x14ac:dyDescent="0.25"/>
    <row r="179" spans="1:6" ht="15.75" customHeight="1" x14ac:dyDescent="0.25">
      <c r="A179" s="111"/>
      <c r="B179" s="111"/>
      <c r="C179" s="107" t="s">
        <v>2778</v>
      </c>
      <c r="D179" s="111"/>
      <c r="E179" s="111"/>
      <c r="F179" s="111"/>
    </row>
    <row r="180" spans="1:6" ht="15.75" customHeight="1" x14ac:dyDescent="0.25">
      <c r="A180" s="111"/>
      <c r="B180" s="111"/>
      <c r="C180" s="107"/>
      <c r="D180" s="111"/>
      <c r="E180" s="111"/>
      <c r="F180" s="111"/>
    </row>
    <row r="181" spans="1:6" ht="15.75" customHeight="1" x14ac:dyDescent="0.25">
      <c r="A181" s="115" t="s">
        <v>549</v>
      </c>
      <c r="B181" s="115" t="s">
        <v>550</v>
      </c>
      <c r="C181" s="115" t="s">
        <v>551</v>
      </c>
      <c r="D181" s="116" t="s">
        <v>552</v>
      </c>
      <c r="E181" s="116" t="s">
        <v>553</v>
      </c>
      <c r="F181" s="116" t="s">
        <v>554</v>
      </c>
    </row>
    <row r="182" spans="1:6" ht="15.75" customHeight="1" x14ac:dyDescent="0.25">
      <c r="A182" s="124"/>
      <c r="B182" s="98"/>
      <c r="C182" s="98"/>
      <c r="D182" s="73"/>
      <c r="E182" s="1"/>
      <c r="F182" s="1">
        <v>0</v>
      </c>
    </row>
    <row r="183" spans="1:6" ht="15.75" customHeight="1" x14ac:dyDescent="0.25">
      <c r="A183" s="124"/>
      <c r="B183" s="98"/>
      <c r="C183" s="98"/>
      <c r="D183" s="73"/>
      <c r="E183" s="1"/>
      <c r="F183" s="1">
        <f>D183</f>
        <v>0</v>
      </c>
    </row>
    <row r="184" spans="1:6" ht="15.75" customHeight="1" x14ac:dyDescent="0.25">
      <c r="A184" s="124" t="s">
        <v>746</v>
      </c>
      <c r="B184" s="98" t="s">
        <v>596</v>
      </c>
      <c r="C184" s="98" t="s">
        <v>1085</v>
      </c>
      <c r="D184" s="73">
        <v>2304620</v>
      </c>
      <c r="F184" s="1">
        <f t="shared" ref="F184:F202" si="1">F183+D184-E184</f>
        <v>2304620</v>
      </c>
    </row>
    <row r="185" spans="1:6" ht="15.75" customHeight="1" x14ac:dyDescent="0.25">
      <c r="A185" s="124" t="s">
        <v>746</v>
      </c>
      <c r="B185" s="98" t="s">
        <v>596</v>
      </c>
      <c r="C185" s="98" t="s">
        <v>1086</v>
      </c>
      <c r="D185" s="73">
        <v>229800</v>
      </c>
      <c r="F185" s="1">
        <f t="shared" si="1"/>
        <v>2534420</v>
      </c>
    </row>
    <row r="186" spans="1:6" ht="15.75" customHeight="1" x14ac:dyDescent="0.25">
      <c r="A186" s="136">
        <v>44573</v>
      </c>
      <c r="B186" s="98" t="s">
        <v>596</v>
      </c>
      <c r="C186" s="98" t="s">
        <v>1085</v>
      </c>
      <c r="D186" s="73">
        <v>137050</v>
      </c>
      <c r="E186" s="1"/>
      <c r="F186" s="1">
        <f t="shared" si="1"/>
        <v>2671470</v>
      </c>
    </row>
    <row r="187" spans="1:6" ht="15.75" customHeight="1" x14ac:dyDescent="0.25">
      <c r="A187" s="163">
        <v>44693</v>
      </c>
      <c r="B187" s="98" t="s">
        <v>596</v>
      </c>
      <c r="C187" s="142" t="s">
        <v>1090</v>
      </c>
      <c r="D187" s="410">
        <v>24140</v>
      </c>
      <c r="E187" s="1"/>
      <c r="F187" s="1">
        <f t="shared" si="1"/>
        <v>2695610</v>
      </c>
    </row>
    <row r="188" spans="1:6" ht="15.75" customHeight="1" x14ac:dyDescent="0.25">
      <c r="A188" s="125">
        <v>44693</v>
      </c>
      <c r="B188" s="98" t="s">
        <v>596</v>
      </c>
      <c r="C188" s="142" t="s">
        <v>1093</v>
      </c>
      <c r="D188" s="410">
        <v>15500</v>
      </c>
      <c r="E188" s="1"/>
      <c r="F188" s="1">
        <f t="shared" si="1"/>
        <v>2711110</v>
      </c>
    </row>
    <row r="189" spans="1:6" ht="15.75" customHeight="1" x14ac:dyDescent="0.25">
      <c r="A189" s="125">
        <v>44724</v>
      </c>
      <c r="B189" s="98" t="s">
        <v>593</v>
      </c>
      <c r="C189" s="142" t="s">
        <v>45</v>
      </c>
      <c r="D189" s="410">
        <v>602650</v>
      </c>
      <c r="E189" s="1"/>
      <c r="F189" s="1">
        <f t="shared" si="1"/>
        <v>3313760</v>
      </c>
    </row>
    <row r="190" spans="1:6" ht="15.75" customHeight="1" x14ac:dyDescent="0.25">
      <c r="A190" s="125">
        <v>44724</v>
      </c>
      <c r="B190" s="98" t="s">
        <v>596</v>
      </c>
      <c r="C190" s="142" t="s">
        <v>1094</v>
      </c>
      <c r="D190" s="73">
        <v>30000</v>
      </c>
      <c r="E190" s="1"/>
      <c r="F190" s="1">
        <f t="shared" si="1"/>
        <v>3343760</v>
      </c>
    </row>
    <row r="191" spans="1:6" ht="15.75" customHeight="1" x14ac:dyDescent="0.25">
      <c r="A191" s="125">
        <v>44724</v>
      </c>
      <c r="B191" s="98" t="s">
        <v>596</v>
      </c>
      <c r="C191" s="142" t="s">
        <v>1095</v>
      </c>
      <c r="D191" s="73">
        <v>85100</v>
      </c>
      <c r="F191" s="1">
        <f t="shared" si="1"/>
        <v>3428860</v>
      </c>
    </row>
    <row r="192" spans="1:6" ht="15.75" customHeight="1" x14ac:dyDescent="0.25">
      <c r="A192" s="124" t="s">
        <v>752</v>
      </c>
      <c r="B192" s="98" t="s">
        <v>596</v>
      </c>
      <c r="C192" s="142" t="s">
        <v>1105</v>
      </c>
      <c r="D192" s="410">
        <v>55650</v>
      </c>
      <c r="F192" s="1">
        <f t="shared" si="1"/>
        <v>3484510</v>
      </c>
    </row>
    <row r="193" spans="1:6" ht="15.75" customHeight="1" x14ac:dyDescent="0.25">
      <c r="A193" s="124" t="s">
        <v>752</v>
      </c>
      <c r="B193" s="98" t="s">
        <v>596</v>
      </c>
      <c r="C193" s="142" t="s">
        <v>1107</v>
      </c>
      <c r="D193" s="411">
        <v>6000</v>
      </c>
      <c r="F193" s="1">
        <f t="shared" si="1"/>
        <v>3490510</v>
      </c>
    </row>
    <row r="194" spans="1:6" ht="15.75" customHeight="1" x14ac:dyDescent="0.25">
      <c r="A194" s="110"/>
      <c r="B194" s="110"/>
      <c r="C194" s="110"/>
      <c r="D194" s="110"/>
      <c r="F194" s="1">
        <f t="shared" si="1"/>
        <v>3490510</v>
      </c>
    </row>
    <row r="195" spans="1:6" ht="15.75" customHeight="1" x14ac:dyDescent="0.25">
      <c r="F195" s="1">
        <f t="shared" si="1"/>
        <v>3490510</v>
      </c>
    </row>
    <row r="196" spans="1:6" ht="15.75" customHeight="1" x14ac:dyDescent="0.25">
      <c r="F196" s="1">
        <f t="shared" si="1"/>
        <v>3490510</v>
      </c>
    </row>
    <row r="197" spans="1:6" ht="15.75" customHeight="1" x14ac:dyDescent="0.25">
      <c r="F197" s="1">
        <f t="shared" si="1"/>
        <v>3490510</v>
      </c>
    </row>
    <row r="198" spans="1:6" ht="15.75" customHeight="1" x14ac:dyDescent="0.25">
      <c r="F198" s="1">
        <f t="shared" si="1"/>
        <v>3490510</v>
      </c>
    </row>
    <row r="199" spans="1:6" ht="15.75" customHeight="1" x14ac:dyDescent="0.25">
      <c r="F199" s="1">
        <f t="shared" si="1"/>
        <v>3490510</v>
      </c>
    </row>
    <row r="200" spans="1:6" ht="15.75" customHeight="1" x14ac:dyDescent="0.25">
      <c r="F200" s="1">
        <f t="shared" si="1"/>
        <v>3490510</v>
      </c>
    </row>
    <row r="201" spans="1:6" ht="15.75" customHeight="1" x14ac:dyDescent="0.25">
      <c r="F201" s="1">
        <f t="shared" si="1"/>
        <v>3490510</v>
      </c>
    </row>
    <row r="202" spans="1:6" ht="15.75" customHeight="1" x14ac:dyDescent="0.25">
      <c r="F202" s="1">
        <f t="shared" si="1"/>
        <v>3490510</v>
      </c>
    </row>
    <row r="203" spans="1:6" ht="15.75" customHeight="1" x14ac:dyDescent="0.25"/>
    <row r="204" spans="1:6" ht="15.75" customHeight="1" x14ac:dyDescent="0.25">
      <c r="D204" s="1">
        <f>F202</f>
        <v>3490510</v>
      </c>
    </row>
    <row r="205" spans="1:6" ht="15.75" customHeight="1" x14ac:dyDescent="0.25"/>
    <row r="206" spans="1:6" ht="15.75" customHeight="1" x14ac:dyDescent="0.25"/>
    <row r="207" spans="1:6" ht="15.75" customHeight="1" x14ac:dyDescent="0.25"/>
    <row r="208" spans="1: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</sheetData>
  <pageMargins left="0.75" right="0.75" top="1" bottom="1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00"/>
  <sheetViews>
    <sheetView workbookViewId="0"/>
  </sheetViews>
  <sheetFormatPr defaultColWidth="14.42578125" defaultRowHeight="15" customHeight="1" x14ac:dyDescent="0.25"/>
  <cols>
    <col min="1" max="1" width="12.42578125" customWidth="1"/>
    <col min="2" max="2" width="8.7109375" customWidth="1"/>
    <col min="3" max="3" width="36.42578125" customWidth="1"/>
    <col min="4" max="4" width="13.28515625" customWidth="1"/>
    <col min="5" max="5" width="15.42578125" customWidth="1"/>
    <col min="6" max="6" width="13.28515625" customWidth="1"/>
  </cols>
  <sheetData>
    <row r="1" spans="1:6" x14ac:dyDescent="0.25">
      <c r="A1" s="111"/>
      <c r="B1" s="111"/>
      <c r="C1" s="107" t="s">
        <v>2779</v>
      </c>
      <c r="D1" s="111"/>
      <c r="E1" s="111"/>
      <c r="F1" s="111"/>
    </row>
    <row r="2" spans="1:6" x14ac:dyDescent="0.25">
      <c r="A2" s="111"/>
      <c r="B2" s="111"/>
      <c r="C2" s="107"/>
      <c r="D2" s="111"/>
      <c r="E2" s="111"/>
      <c r="F2" s="111"/>
    </row>
    <row r="3" spans="1:6" x14ac:dyDescent="0.25">
      <c r="A3" s="115" t="s">
        <v>549</v>
      </c>
      <c r="B3" s="115" t="s">
        <v>550</v>
      </c>
      <c r="C3" s="115" t="s">
        <v>551</v>
      </c>
      <c r="D3" s="116" t="s">
        <v>552</v>
      </c>
      <c r="E3" s="116" t="s">
        <v>553</v>
      </c>
      <c r="F3" s="116" t="s">
        <v>554</v>
      </c>
    </row>
    <row r="4" spans="1:6" x14ac:dyDescent="0.25">
      <c r="A4" s="117">
        <v>43466</v>
      </c>
      <c r="B4" s="111"/>
      <c r="C4" s="111" t="s">
        <v>19</v>
      </c>
      <c r="D4" s="1"/>
      <c r="E4" s="1"/>
      <c r="F4" s="1">
        <v>5000000</v>
      </c>
    </row>
    <row r="5" spans="1:6" x14ac:dyDescent="0.25">
      <c r="A5" s="146" t="s">
        <v>2780</v>
      </c>
      <c r="B5" s="111" t="s">
        <v>2781</v>
      </c>
      <c r="C5" s="147" t="s">
        <v>2782</v>
      </c>
      <c r="D5" s="1"/>
      <c r="E5" s="1">
        <v>3000000</v>
      </c>
      <c r="F5" s="1">
        <f t="shared" ref="F5:F25" si="0">F4+D5-E5</f>
        <v>2000000</v>
      </c>
    </row>
    <row r="6" spans="1:6" x14ac:dyDescent="0.25">
      <c r="A6" s="146" t="s">
        <v>1174</v>
      </c>
      <c r="B6" s="111" t="s">
        <v>761</v>
      </c>
      <c r="C6" s="111" t="s">
        <v>2783</v>
      </c>
      <c r="D6" s="1">
        <v>243716.41</v>
      </c>
      <c r="E6" s="1"/>
      <c r="F6" s="1">
        <f t="shared" si="0"/>
        <v>2243716.41</v>
      </c>
    </row>
    <row r="7" spans="1:6" x14ac:dyDescent="0.25">
      <c r="A7" s="412">
        <v>43622</v>
      </c>
      <c r="B7" s="111"/>
      <c r="C7" s="110" t="s">
        <v>2784</v>
      </c>
      <c r="D7" s="1">
        <v>5000000</v>
      </c>
      <c r="E7" s="1"/>
      <c r="F7" s="1">
        <f t="shared" si="0"/>
        <v>7243716.4100000001</v>
      </c>
    </row>
    <row r="8" spans="1:6" x14ac:dyDescent="0.25">
      <c r="A8" s="111" t="s">
        <v>1481</v>
      </c>
      <c r="B8" s="111" t="s">
        <v>593</v>
      </c>
      <c r="C8" s="147" t="s">
        <v>2785</v>
      </c>
      <c r="D8" s="1"/>
      <c r="E8" s="1">
        <v>5000000</v>
      </c>
      <c r="F8" s="1">
        <f t="shared" si="0"/>
        <v>2243716.41</v>
      </c>
    </row>
    <row r="9" spans="1:6" x14ac:dyDescent="0.25">
      <c r="A9" s="121">
        <v>44167</v>
      </c>
      <c r="B9" s="111" t="s">
        <v>596</v>
      </c>
      <c r="C9" s="111" t="s">
        <v>2786</v>
      </c>
      <c r="D9" s="1">
        <v>3000000</v>
      </c>
      <c r="E9" s="111"/>
      <c r="F9" s="1">
        <f t="shared" si="0"/>
        <v>5243716.41</v>
      </c>
    </row>
    <row r="10" spans="1:6" x14ac:dyDescent="0.25">
      <c r="A10" s="121">
        <v>44167</v>
      </c>
      <c r="B10" s="111" t="s">
        <v>596</v>
      </c>
      <c r="C10" s="111" t="s">
        <v>2787</v>
      </c>
      <c r="D10" s="1">
        <v>270084.89</v>
      </c>
      <c r="E10" s="111"/>
      <c r="F10" s="1">
        <f t="shared" si="0"/>
        <v>5513801.2999999998</v>
      </c>
    </row>
    <row r="11" spans="1:6" x14ac:dyDescent="0.25">
      <c r="A11" s="413">
        <v>44532</v>
      </c>
      <c r="B11" s="111" t="s">
        <v>761</v>
      </c>
      <c r="C11" s="111" t="s">
        <v>2788</v>
      </c>
      <c r="D11" s="1">
        <v>161869.20000000001</v>
      </c>
      <c r="E11" s="111"/>
      <c r="F11" s="1">
        <f t="shared" si="0"/>
        <v>5675670.5</v>
      </c>
    </row>
    <row r="12" spans="1:6" x14ac:dyDescent="0.25">
      <c r="A12" s="111"/>
      <c r="B12" s="111"/>
      <c r="C12" s="111"/>
      <c r="D12" s="1"/>
      <c r="E12" s="111"/>
      <c r="F12" s="1">
        <f t="shared" si="0"/>
        <v>5675670.5</v>
      </c>
    </row>
    <row r="13" spans="1:6" x14ac:dyDescent="0.25">
      <c r="A13" s="111"/>
      <c r="B13" s="111"/>
      <c r="C13" s="111"/>
      <c r="D13" s="1"/>
      <c r="E13" s="111"/>
      <c r="F13" s="1">
        <f t="shared" si="0"/>
        <v>5675670.5</v>
      </c>
    </row>
    <row r="14" spans="1:6" x14ac:dyDescent="0.25">
      <c r="A14" s="111"/>
      <c r="B14" s="111"/>
      <c r="C14" s="111"/>
      <c r="D14" s="111"/>
      <c r="E14" s="111"/>
      <c r="F14" s="1">
        <f t="shared" si="0"/>
        <v>5675670.5</v>
      </c>
    </row>
    <row r="15" spans="1:6" x14ac:dyDescent="0.25">
      <c r="A15" s="111"/>
      <c r="B15" s="111"/>
      <c r="C15" s="111"/>
      <c r="D15" s="111"/>
      <c r="E15" s="111"/>
      <c r="F15" s="1">
        <f t="shared" si="0"/>
        <v>5675670.5</v>
      </c>
    </row>
    <row r="16" spans="1:6" x14ac:dyDescent="0.25">
      <c r="A16" s="111"/>
      <c r="B16" s="111"/>
      <c r="C16" s="111"/>
      <c r="D16" s="111"/>
      <c r="E16" s="111"/>
      <c r="F16" s="1">
        <f t="shared" si="0"/>
        <v>5675670.5</v>
      </c>
    </row>
    <row r="17" spans="1:6" x14ac:dyDescent="0.25">
      <c r="A17" s="111"/>
      <c r="B17" s="111"/>
      <c r="C17" s="111"/>
      <c r="D17" s="111"/>
      <c r="E17" s="111"/>
      <c r="F17" s="1">
        <f t="shared" si="0"/>
        <v>5675670.5</v>
      </c>
    </row>
    <row r="18" spans="1:6" x14ac:dyDescent="0.25">
      <c r="A18" s="111"/>
      <c r="B18" s="111"/>
      <c r="C18" s="111"/>
      <c r="D18" s="111"/>
      <c r="E18" s="111"/>
      <c r="F18" s="1">
        <f t="shared" si="0"/>
        <v>5675670.5</v>
      </c>
    </row>
    <row r="19" spans="1:6" x14ac:dyDescent="0.25">
      <c r="A19" s="111"/>
      <c r="B19" s="111"/>
      <c r="C19" s="111"/>
      <c r="D19" s="111"/>
      <c r="E19" s="111"/>
      <c r="F19" s="1">
        <f t="shared" si="0"/>
        <v>5675670.5</v>
      </c>
    </row>
    <row r="20" spans="1:6" x14ac:dyDescent="0.25">
      <c r="A20" s="111"/>
      <c r="B20" s="111"/>
      <c r="C20" s="111"/>
      <c r="D20" s="111"/>
      <c r="E20" s="111"/>
      <c r="F20" s="1">
        <f t="shared" si="0"/>
        <v>5675670.5</v>
      </c>
    </row>
    <row r="21" spans="1:6" ht="15.75" customHeight="1" x14ac:dyDescent="0.25">
      <c r="A21" s="111"/>
      <c r="B21" s="111"/>
      <c r="C21" s="111"/>
      <c r="D21" s="111"/>
      <c r="E21" s="111"/>
      <c r="F21" s="1">
        <f t="shared" si="0"/>
        <v>5675670.5</v>
      </c>
    </row>
    <row r="22" spans="1:6" ht="15.75" customHeight="1" x14ac:dyDescent="0.25">
      <c r="A22" s="111"/>
      <c r="B22" s="111"/>
      <c r="C22" s="111"/>
      <c r="D22" s="111"/>
      <c r="E22" s="111"/>
      <c r="F22" s="1">
        <f t="shared" si="0"/>
        <v>5675670.5</v>
      </c>
    </row>
    <row r="23" spans="1:6" ht="15.75" customHeight="1" x14ac:dyDescent="0.25">
      <c r="A23" s="111"/>
      <c r="B23" s="111"/>
      <c r="C23" s="111"/>
      <c r="D23" s="111"/>
      <c r="E23" s="111"/>
      <c r="F23" s="1">
        <f t="shared" si="0"/>
        <v>5675670.5</v>
      </c>
    </row>
    <row r="24" spans="1:6" ht="15.75" customHeight="1" x14ac:dyDescent="0.25">
      <c r="A24" s="111"/>
      <c r="B24" s="111"/>
      <c r="C24" s="111"/>
      <c r="D24" s="111"/>
      <c r="E24" s="111"/>
      <c r="F24" s="1">
        <f t="shared" si="0"/>
        <v>5675670.5</v>
      </c>
    </row>
    <row r="25" spans="1:6" ht="15.75" customHeight="1" x14ac:dyDescent="0.25">
      <c r="A25" s="111"/>
      <c r="B25" s="111"/>
      <c r="C25" s="111"/>
      <c r="D25" s="111"/>
      <c r="E25" s="111"/>
      <c r="F25" s="1">
        <f t="shared" si="0"/>
        <v>5675670.5</v>
      </c>
    </row>
    <row r="26" spans="1:6" ht="15.75" customHeight="1" x14ac:dyDescent="0.25">
      <c r="A26" s="111"/>
      <c r="B26" s="111"/>
      <c r="C26" s="111"/>
      <c r="D26" s="109">
        <f t="shared" ref="D26:E26" si="1">SUM(D4:D25)</f>
        <v>8675670.5</v>
      </c>
      <c r="E26" s="109">
        <f t="shared" si="1"/>
        <v>8000000</v>
      </c>
      <c r="F26" s="1"/>
    </row>
    <row r="27" spans="1:6" ht="15.75" customHeight="1" x14ac:dyDescent="0.25">
      <c r="A27" s="111"/>
      <c r="B27" s="111"/>
      <c r="C27" s="111"/>
      <c r="D27" s="111"/>
      <c r="E27" s="111"/>
      <c r="F27" s="111"/>
    </row>
    <row r="28" spans="1:6" ht="15.75" customHeight="1" x14ac:dyDescent="0.25">
      <c r="A28" s="111"/>
      <c r="B28" s="111"/>
      <c r="C28" s="111"/>
      <c r="D28" s="1">
        <f>F25</f>
        <v>5675670.5</v>
      </c>
      <c r="E28" s="111"/>
      <c r="F28" s="111"/>
    </row>
    <row r="29" spans="1:6" ht="15.75" customHeight="1" x14ac:dyDescent="0.25"/>
    <row r="30" spans="1:6" ht="15.75" customHeight="1" x14ac:dyDescent="0.25"/>
    <row r="31" spans="1:6" ht="15.75" customHeight="1" x14ac:dyDescent="0.25"/>
    <row r="32" spans="1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31" customWidth="1"/>
    <col min="3" max="3" width="15.7109375" customWidth="1"/>
    <col min="4" max="6" width="8.7109375" customWidth="1"/>
  </cols>
  <sheetData>
    <row r="2" spans="1:3" x14ac:dyDescent="0.25">
      <c r="A2" s="110" t="s">
        <v>2789</v>
      </c>
      <c r="B2" s="110" t="s">
        <v>2790</v>
      </c>
      <c r="C2" s="110" t="s">
        <v>2791</v>
      </c>
    </row>
    <row r="3" spans="1:3" x14ac:dyDescent="0.25">
      <c r="A3" s="110">
        <v>1</v>
      </c>
      <c r="B3" s="61" t="str">
        <f>Receivable!C3</f>
        <v>MAURICE GESA</v>
      </c>
      <c r="C3" s="61">
        <f>Receivable!F71</f>
        <v>109999.95999999996</v>
      </c>
    </row>
    <row r="4" spans="1:3" x14ac:dyDescent="0.25">
      <c r="A4" s="110">
        <v>2</v>
      </c>
      <c r="B4" s="61" t="str">
        <f>Receivable!C77</f>
        <v>AKINTOMIDE PAUL</v>
      </c>
      <c r="C4" s="61">
        <f>Receivable!F153</f>
        <v>548863.40999999864</v>
      </c>
    </row>
    <row r="5" spans="1:3" x14ac:dyDescent="0.25">
      <c r="A5" s="110">
        <v>3</v>
      </c>
      <c r="B5" s="61" t="str">
        <f>Receivable!C203</f>
        <v>EKPEYONG EMMANUEL</v>
      </c>
      <c r="C5" s="61">
        <f>Receivable!F241</f>
        <v>60666.669999999896</v>
      </c>
    </row>
    <row r="6" spans="1:3" x14ac:dyDescent="0.25">
      <c r="A6" s="110">
        <v>4</v>
      </c>
      <c r="B6" s="61" t="str">
        <f>Receivable!C245</f>
        <v>GIDADO LUQMAN</v>
      </c>
      <c r="C6" s="61">
        <f>Receivable!F312</f>
        <v>2007000.0099999993</v>
      </c>
    </row>
    <row r="7" spans="1:3" x14ac:dyDescent="0.25">
      <c r="A7" s="110">
        <v>5</v>
      </c>
      <c r="B7" s="61" t="str">
        <f>Receivable!C356</f>
        <v>OGIERUMENSE ROLAND</v>
      </c>
      <c r="C7" s="61">
        <f>Receivable!F440</f>
        <v>318333.32999999938</v>
      </c>
    </row>
    <row r="8" spans="1:3" x14ac:dyDescent="0.25">
      <c r="A8" s="110">
        <v>6</v>
      </c>
      <c r="B8" s="61" t="str">
        <f>Receivable!C444</f>
        <v>BABATUNDE SAMSUDEEN</v>
      </c>
      <c r="C8" s="61">
        <f>Receivable!F516</f>
        <v>8066.679999999993</v>
      </c>
    </row>
    <row r="9" spans="1:3" x14ac:dyDescent="0.25">
      <c r="A9" s="110">
        <v>7</v>
      </c>
      <c r="B9" s="61" t="str">
        <f>Receivable!C521</f>
        <v>JOHN DEYOL</v>
      </c>
      <c r="C9" s="61">
        <f>Receivable!F584</f>
        <v>91666.689999999842</v>
      </c>
    </row>
    <row r="10" spans="1:3" x14ac:dyDescent="0.25">
      <c r="A10" s="110">
        <v>8</v>
      </c>
      <c r="B10" s="61" t="str">
        <f>Receivable!C614</f>
        <v>OLATUNDE SOLOMON OLAITAN</v>
      </c>
      <c r="C10" s="61">
        <f>Receivable!F671</f>
        <v>40000</v>
      </c>
    </row>
    <row r="11" spans="1:3" x14ac:dyDescent="0.25">
      <c r="A11" s="110">
        <v>9</v>
      </c>
      <c r="B11" s="61" t="str">
        <f>Receivable!C720</f>
        <v>ONAIGBEN FREDERICK ESEBAMEN</v>
      </c>
      <c r="C11" s="61">
        <f>Receivable!F798</f>
        <v>449163.30999999959</v>
      </c>
    </row>
    <row r="12" spans="1:3" x14ac:dyDescent="0.25">
      <c r="A12" s="110">
        <v>10</v>
      </c>
      <c r="B12" s="61" t="str">
        <f>Receivable!C802</f>
        <v>ANTHONY OTU UMANAH</v>
      </c>
      <c r="C12" s="61">
        <f>Receivable!F822</f>
        <v>-5000.0000000000764</v>
      </c>
    </row>
    <row r="13" spans="1:3" x14ac:dyDescent="0.25">
      <c r="A13" s="110">
        <v>11</v>
      </c>
    </row>
    <row r="14" spans="1:3" x14ac:dyDescent="0.25">
      <c r="A14" s="110">
        <v>12</v>
      </c>
    </row>
    <row r="15" spans="1:3" x14ac:dyDescent="0.25">
      <c r="A15" s="110">
        <v>13</v>
      </c>
    </row>
    <row r="16" spans="1:3" x14ac:dyDescent="0.25">
      <c r="A16" s="110">
        <v>14</v>
      </c>
    </row>
    <row r="17" spans="1:1" x14ac:dyDescent="0.25">
      <c r="A17" s="110">
        <v>15</v>
      </c>
    </row>
    <row r="18" spans="1:1" x14ac:dyDescent="0.25">
      <c r="A18" s="110">
        <v>16</v>
      </c>
    </row>
    <row r="19" spans="1:1" x14ac:dyDescent="0.25">
      <c r="A19" s="110">
        <v>17</v>
      </c>
    </row>
    <row r="20" spans="1:1" x14ac:dyDescent="0.25">
      <c r="A20" s="110">
        <v>18</v>
      </c>
    </row>
    <row r="21" spans="1:1" ht="15.75" customHeight="1" x14ac:dyDescent="0.25">
      <c r="A21" s="110">
        <v>19</v>
      </c>
    </row>
    <row r="22" spans="1:1" ht="15.75" customHeight="1" x14ac:dyDescent="0.25">
      <c r="A22" s="110">
        <v>20</v>
      </c>
    </row>
    <row r="23" spans="1:1" ht="15.75" customHeight="1" x14ac:dyDescent="0.25"/>
    <row r="24" spans="1:1" ht="15.75" customHeight="1" x14ac:dyDescent="0.25"/>
    <row r="25" spans="1:1" ht="15.75" customHeight="1" x14ac:dyDescent="0.25"/>
    <row r="26" spans="1:1" ht="15.75" customHeight="1" x14ac:dyDescent="0.25"/>
    <row r="27" spans="1:1" ht="15.75" customHeight="1" x14ac:dyDescent="0.25"/>
    <row r="28" spans="1:1" ht="15.75" customHeight="1" x14ac:dyDescent="0.25"/>
    <row r="29" spans="1:1" ht="15.75" customHeight="1" x14ac:dyDescent="0.25"/>
    <row r="30" spans="1:1" ht="15.75" customHeight="1" x14ac:dyDescent="0.25"/>
    <row r="31" spans="1:1" ht="15.75" customHeight="1" x14ac:dyDescent="0.25"/>
    <row r="32" spans="1:1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Contribution</vt:lpstr>
      <vt:lpstr>Statement of Income</vt:lpstr>
      <vt:lpstr>Trial Bal</vt:lpstr>
      <vt:lpstr>Retained Earnings</vt:lpstr>
      <vt:lpstr>Financia position</vt:lpstr>
      <vt:lpstr>Sheet3</vt:lpstr>
      <vt:lpstr>INCOME LEDGER</vt:lpstr>
      <vt:lpstr>ZENITH LEDGER</vt:lpstr>
      <vt:lpstr>Receivable</vt:lpstr>
      <vt:lpstr>Interest AC</vt:lpstr>
      <vt:lpstr>Coollink</vt:lpstr>
      <vt:lpstr>Sheet4</vt:lpstr>
      <vt:lpstr>EXPENSES</vt:lpstr>
      <vt:lpstr>Investment</vt:lpstr>
      <vt:lpstr>Receivable Schedule</vt:lpstr>
      <vt:lpstr>Sheet2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Oluwasegun Adenowo</cp:lastModifiedBy>
  <dcterms:modified xsi:type="dcterms:W3CDTF">2023-06-22T16:52:24Z</dcterms:modified>
</cp:coreProperties>
</file>