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tosinadetola/Downloads/"/>
    </mc:Choice>
  </mc:AlternateContent>
  <xr:revisionPtr revIDLastSave="0" documentId="8_{82E2CA2F-1F59-4040-8B59-E4D1D5434FE9}" xr6:coauthVersionLast="47" xr6:coauthVersionMax="47" xr10:uidLastSave="{00000000-0000-0000-0000-000000000000}"/>
  <bookViews>
    <workbookView xWindow="0" yWindow="760" windowWidth="30240" windowHeight="17920" activeTab="1" xr2:uid="{00000000-000D-0000-FFFF-FFFF00000000}"/>
  </bookViews>
  <sheets>
    <sheet name="DASHBOARD" sheetId="1" r:id="rId1"/>
    <sheet name="SPRINT 61" sheetId="6" r:id="rId2"/>
    <sheet name="SPRINT 62" sheetId="5" r:id="rId3"/>
    <sheet name="SPRINT - SAMPLE" sheetId="2" r:id="rId4"/>
  </sheets>
  <definedNames>
    <definedName name="_xlnm._FilterDatabase" localSheetId="3" hidden="1">'SPRINT - SAMPLE'!$B$3:$I$3</definedName>
    <definedName name="_xlnm._FilterDatabase" localSheetId="1" hidden="1">'SPRINT 61'!$B$3:$I$3</definedName>
    <definedName name="_xlnm._FilterDatabase" localSheetId="2" hidden="1">'SPRINT 62'!$B$3:$I$3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6" l="1"/>
  <c r="L34" i="6"/>
  <c r="L23" i="6"/>
  <c r="L22" i="6"/>
  <c r="L21" i="6"/>
  <c r="L20" i="6"/>
  <c r="L19" i="6"/>
  <c r="U11" i="6"/>
  <c r="U10" i="6"/>
  <c r="L10" i="6"/>
  <c r="U9" i="6"/>
  <c r="L9" i="6"/>
  <c r="U8" i="6"/>
  <c r="L8" i="6"/>
  <c r="U7" i="6"/>
  <c r="L7" i="6"/>
  <c r="U6" i="6"/>
  <c r="L6" i="6"/>
  <c r="U5" i="6"/>
  <c r="L5" i="6"/>
  <c r="L35" i="5"/>
  <c r="L34" i="5"/>
  <c r="L23" i="5"/>
  <c r="L22" i="5"/>
  <c r="L21" i="5"/>
  <c r="L20" i="5"/>
  <c r="L19" i="5"/>
  <c r="U11" i="5"/>
  <c r="U10" i="5"/>
  <c r="L10" i="5"/>
  <c r="U9" i="5"/>
  <c r="L9" i="5"/>
  <c r="U8" i="5"/>
  <c r="L8" i="5"/>
  <c r="U7" i="5"/>
  <c r="L7" i="5"/>
  <c r="U6" i="5"/>
  <c r="L6" i="5"/>
  <c r="U5" i="5"/>
  <c r="L5" i="5"/>
  <c r="L34" i="2"/>
  <c r="L35" i="2"/>
  <c r="U11" i="2"/>
  <c r="U10" i="2"/>
  <c r="U9" i="2"/>
  <c r="U8" i="2"/>
  <c r="U7" i="2"/>
  <c r="U6" i="2"/>
  <c r="U5" i="2"/>
  <c r="L23" i="2"/>
  <c r="L22" i="2"/>
  <c r="L21" i="2"/>
  <c r="L20" i="2"/>
  <c r="L19" i="2"/>
  <c r="L25" i="2" s="1"/>
  <c r="L10" i="2"/>
  <c r="L9" i="2"/>
  <c r="L8" i="2"/>
  <c r="L7" i="2"/>
  <c r="L6" i="2"/>
  <c r="L5" i="2"/>
  <c r="L25" i="5" l="1"/>
  <c r="L25" i="6"/>
</calcChain>
</file>

<file path=xl/sharedStrings.xml><?xml version="1.0" encoding="utf-8"?>
<sst xmlns="http://schemas.openxmlformats.org/spreadsheetml/2006/main" count="242" uniqueCount="85">
  <si>
    <t>ID</t>
  </si>
  <si>
    <t>ISSUE TYPE</t>
  </si>
  <si>
    <t>DESCRIPTION</t>
  </si>
  <si>
    <t>COMMENT</t>
  </si>
  <si>
    <t>STORY POINT</t>
  </si>
  <si>
    <t>EPIC LINK</t>
  </si>
  <si>
    <t>SPRINT 61</t>
  </si>
  <si>
    <t>SPRINT STATUS</t>
  </si>
  <si>
    <t>RELEASE STATUS</t>
  </si>
  <si>
    <t>Passed Dev</t>
  </si>
  <si>
    <t>Passed QA</t>
  </si>
  <si>
    <t>Failed QA</t>
  </si>
  <si>
    <t>Failed Dev</t>
  </si>
  <si>
    <t>Ready-For-Deployment</t>
  </si>
  <si>
    <t>Deployed</t>
  </si>
  <si>
    <t>Epic</t>
  </si>
  <si>
    <t>Story</t>
  </si>
  <si>
    <t>Bug</t>
  </si>
  <si>
    <t>Task</t>
  </si>
  <si>
    <t>Sub-Task</t>
  </si>
  <si>
    <t>In-Testing</t>
  </si>
  <si>
    <t>In-Progress Dev &amp; Test</t>
  </si>
  <si>
    <t>Done</t>
  </si>
  <si>
    <t>AWNL-456</t>
  </si>
  <si>
    <t>DECRIP</t>
  </si>
  <si>
    <t>Admin</t>
  </si>
  <si>
    <t>In-Development</t>
  </si>
  <si>
    <t>To-Do</t>
  </si>
  <si>
    <t>Blocked</t>
  </si>
  <si>
    <t>Ready-For-Testing</t>
  </si>
  <si>
    <t>ISSUE TYPES</t>
  </si>
  <si>
    <t>Total Sprint Issues</t>
  </si>
  <si>
    <t>REALEASE PLAN</t>
  </si>
  <si>
    <t>SPRINT VELOCITY</t>
  </si>
  <si>
    <t>Committed</t>
  </si>
  <si>
    <t>Completed</t>
  </si>
  <si>
    <t>AWNL-516</t>
  </si>
  <si>
    <t>Admin Portal - Transaction Table - Include fees, amount paid and outstanding column to table</t>
  </si>
  <si>
    <t>Admin Portal &amp; cms</t>
  </si>
  <si>
    <t>AWNL-524</t>
  </si>
  <si>
    <t>Lead table export button is broken on the admin portal is broken</t>
  </si>
  <si>
    <t>Awaiting clearing of cache</t>
  </si>
  <si>
    <t>AWNL-389</t>
  </si>
  <si>
    <t>Payment - Admin Verification - Calculate Outstanding Payment</t>
  </si>
  <si>
    <t>SLH-Online pyt</t>
  </si>
  <si>
    <t>AWNL-532</t>
  </si>
  <si>
    <t>Presentation Page- Book-a-Call - Add Functionality to Pull Book - a - Call Data on Admin portal</t>
  </si>
  <si>
    <t>Admin portal &amp; cms</t>
  </si>
  <si>
    <t>AWNL-533</t>
  </si>
  <si>
    <t>Role Permission (Juliet Obasanya should be delisted)</t>
  </si>
  <si>
    <t>AWNL-500</t>
  </si>
  <si>
    <t>Website Homepage Contact Us Section</t>
  </si>
  <si>
    <t>AWNL-508</t>
  </si>
  <si>
    <t>Presentation Page- Enable Book-a-Call Button</t>
  </si>
  <si>
    <t>Website-Mkt machine</t>
  </si>
  <si>
    <t>Added restriction on date and marketing menu (Lead and book a call placed under it).</t>
  </si>
  <si>
    <t>AWNL-518</t>
  </si>
  <si>
    <t>Bank Transfer-Add currency symbols</t>
  </si>
  <si>
    <t>AWNL-496</t>
  </si>
  <si>
    <t>Admin - Notification for Student Payment via Bank Transfer</t>
  </si>
  <si>
    <t>AWNL-525</t>
  </si>
  <si>
    <t>Admin Portal - Add Account Features on Transaction Table</t>
  </si>
  <si>
    <t>SLH-Hub and Admin</t>
  </si>
  <si>
    <t>No course duration on table</t>
  </si>
  <si>
    <t>AWNL-511</t>
  </si>
  <si>
    <t>Student Survey - Add Current Income and Target Income Fields to Survey form</t>
  </si>
  <si>
    <t>AWNL-531</t>
  </si>
  <si>
    <t>Admin Portal - Transaction Table - Add Table for Additional Course</t>
  </si>
  <si>
    <t>Incorrect labeling,should be Additional course.</t>
  </si>
  <si>
    <t>AWNL-528</t>
  </si>
  <si>
    <t xml:space="preserve">SLH - Change Course Videos Design </t>
  </si>
  <si>
    <t>Website - New Student Enrolment, Refer and Earn scheme</t>
  </si>
  <si>
    <t>AWNL-537</t>
  </si>
  <si>
    <t>Optimization for All Devices (QA, Dev and Live Environment)</t>
  </si>
  <si>
    <t>AWNL-447</t>
  </si>
  <si>
    <t>Payment - Automatic Installment Payment Deduction (Auto debit)</t>
  </si>
  <si>
    <t xml:space="preserve">Installment payment field is yet to be computed on the transaction table </t>
  </si>
  <si>
    <t>AWNL-493</t>
  </si>
  <si>
    <t>Replace Text "Test Store" with Dashboard for Paypal</t>
  </si>
  <si>
    <t>AWNL-522</t>
  </si>
  <si>
    <t>Website - Our process section - Write description on "Still on decided"</t>
  </si>
  <si>
    <t>This was deployed to the Live environment alone.</t>
  </si>
  <si>
    <t>I did not get a verification email to proceed further with the registration to validate this.</t>
  </si>
  <si>
    <t>this feature is not available in Dev yet</t>
  </si>
  <si>
    <t>Juliet is on the list  of roles.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</si>
</sst>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/>
    <xf numFmtId="0" fontId="0" fillId="2" borderId="10" xfId="0" applyFill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SPRINT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D-F642-A178-D32BC0CA5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D-F642-A178-D32BC0CA5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D-F642-A178-D32BC0CA5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D-F642-A178-D32BC0CA5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D-F642-A178-D32BC0CA5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CD-F642-A178-D32BC0CA5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61'!$K$5:$K$10</c:f>
              <c:strCache>
                <c:ptCount val="6"/>
                <c:pt idx="0">
                  <c:v>To-Do</c:v>
                </c:pt>
                <c:pt idx="1">
                  <c:v>Blocked</c:v>
                </c:pt>
                <c:pt idx="2">
                  <c:v>In-Development</c:v>
                </c:pt>
                <c:pt idx="3">
                  <c:v>Ready-For-Testing</c:v>
                </c:pt>
                <c:pt idx="4">
                  <c:v>In-Testing</c:v>
                </c:pt>
                <c:pt idx="5">
                  <c:v>Done</c:v>
                </c:pt>
              </c:strCache>
            </c:strRef>
          </c:cat>
          <c:val>
            <c:numRef>
              <c:f>'SPRINT 61'!$L$5:$L$10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CD-F642-A178-D32BC0CA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3D-BB45-A98F-A2430FE65D9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3D-BB45-A98F-A2430FE65D9B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3D-BB45-A98F-A2430FE65D9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3D-BB45-A98F-A2430FE65D9B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3D-BB45-A98F-A2430FE65D9B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3D-BB45-A98F-A2430FE65D9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3D-BB45-A98F-A2430FE65D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61'!$T$5:$T$11</c:f>
              <c:strCache>
                <c:ptCount val="7"/>
                <c:pt idx="0">
                  <c:v>In-Progress Dev &amp; Test</c:v>
                </c:pt>
                <c:pt idx="1">
                  <c:v>Passed QA</c:v>
                </c:pt>
                <c:pt idx="2">
                  <c:v>Failed QA</c:v>
                </c:pt>
                <c:pt idx="3">
                  <c:v>Passed Dev</c:v>
                </c:pt>
                <c:pt idx="4">
                  <c:v>Failed Dev</c:v>
                </c:pt>
                <c:pt idx="5">
                  <c:v>Ready-For-Deployment</c:v>
                </c:pt>
                <c:pt idx="6">
                  <c:v>Deployed</c:v>
                </c:pt>
              </c:strCache>
            </c:strRef>
          </c:cat>
          <c:val>
            <c:numRef>
              <c:f>'SPRINT 61'!$U$5:$U$11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3D-BB45-A98F-A2430FE65D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/>
              <a:t>SPRINT</a:t>
            </a:r>
            <a:r>
              <a:rPr lang="en-GB" b="1" baseline="0"/>
              <a:t> VELOCITY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C8-A24A-85AB-726627F14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61'!$K$34:$K$35</c:f>
              <c:strCache>
                <c:ptCount val="2"/>
                <c:pt idx="0">
                  <c:v>Committed</c:v>
                </c:pt>
                <c:pt idx="1">
                  <c:v>Completed</c:v>
                </c:pt>
              </c:strCache>
            </c:strRef>
          </c:cat>
          <c:val>
            <c:numRef>
              <c:f>'SPRINT 61'!$L$34:$L$35</c:f>
              <c:numCache>
                <c:formatCode>General</c:formatCode>
                <c:ptCount val="2"/>
                <c:pt idx="0">
                  <c:v>36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8-A24A-85AB-726627F147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95729152"/>
        <c:axId val="-295724800"/>
      </c:barChart>
      <c:catAx>
        <c:axId val="-2957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724800"/>
        <c:crosses val="autoZero"/>
        <c:auto val="1"/>
        <c:lblAlgn val="ctr"/>
        <c:lblOffset val="100"/>
        <c:noMultiLvlLbl val="0"/>
      </c:catAx>
      <c:valAx>
        <c:axId val="-29572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57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SPRINT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5-804C-9209-C51CE578C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5-804C-9209-C51CE578C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5-804C-9209-C51CE578C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45-804C-9209-C51CE578C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45-804C-9209-C51CE578C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5-804C-9209-C51CE578C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62'!$K$5:$K$10</c:f>
              <c:strCache>
                <c:ptCount val="6"/>
                <c:pt idx="0">
                  <c:v>To-Do</c:v>
                </c:pt>
                <c:pt idx="1">
                  <c:v>Blocked</c:v>
                </c:pt>
                <c:pt idx="2">
                  <c:v>In-Development</c:v>
                </c:pt>
                <c:pt idx="3">
                  <c:v>Ready-For-Testing</c:v>
                </c:pt>
                <c:pt idx="4">
                  <c:v>In-Testing</c:v>
                </c:pt>
                <c:pt idx="5">
                  <c:v>Done</c:v>
                </c:pt>
              </c:strCache>
            </c:strRef>
          </c:cat>
          <c:val>
            <c:numRef>
              <c:f>'SPRINT 62'!$L$5:$L$10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5-804C-9209-C51CE578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DA-464F-BDCB-E87EA8856EF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DA-464F-BDCB-E87EA8856EF2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DA-464F-BDCB-E87EA8856EF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DA-464F-BDCB-E87EA8856EF2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DA-464F-BDCB-E87EA8856EF2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DA-464F-BDCB-E87EA8856EF2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DA-464F-BDCB-E87EA8856EF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62'!$T$5:$T$11</c:f>
              <c:strCache>
                <c:ptCount val="7"/>
                <c:pt idx="0">
                  <c:v>In-Progress Dev &amp; Test</c:v>
                </c:pt>
                <c:pt idx="1">
                  <c:v>Passed QA</c:v>
                </c:pt>
                <c:pt idx="2">
                  <c:v>Failed QA</c:v>
                </c:pt>
                <c:pt idx="3">
                  <c:v>Passed Dev</c:v>
                </c:pt>
                <c:pt idx="4">
                  <c:v>Failed Dev</c:v>
                </c:pt>
                <c:pt idx="5">
                  <c:v>Ready-For-Deployment</c:v>
                </c:pt>
                <c:pt idx="6">
                  <c:v>Deployed</c:v>
                </c:pt>
              </c:strCache>
            </c:strRef>
          </c:cat>
          <c:val>
            <c:numRef>
              <c:f>'SPRINT 62'!$U$5:$U$11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DA-464F-BDCB-E87EA8856E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/>
              <a:t>SPRINT</a:t>
            </a:r>
            <a:r>
              <a:rPr lang="en-GB" b="1" baseline="0"/>
              <a:t> VELOCITY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57-144E-9878-2D2C9FFC3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62'!$K$34:$K$35</c:f>
              <c:strCache>
                <c:ptCount val="2"/>
                <c:pt idx="0">
                  <c:v>Committed</c:v>
                </c:pt>
                <c:pt idx="1">
                  <c:v>Completed</c:v>
                </c:pt>
              </c:strCache>
            </c:strRef>
          </c:cat>
          <c:val>
            <c:numRef>
              <c:f>'SPRINT 62'!$L$34:$L$35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7-144E-9878-2D2C9FFC34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95723168"/>
        <c:axId val="-295722624"/>
      </c:barChart>
      <c:catAx>
        <c:axId val="-2957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722624"/>
        <c:crosses val="autoZero"/>
        <c:auto val="1"/>
        <c:lblAlgn val="ctr"/>
        <c:lblOffset val="100"/>
        <c:noMultiLvlLbl val="0"/>
      </c:catAx>
      <c:valAx>
        <c:axId val="-29572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57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SPRINT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6-4A8B-A4E0-E4BF195B2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6-4A8B-A4E0-E4BF195B20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6-4A8B-A4E0-E4BF195B20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A6-4A8B-A4E0-E4BF195B20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A6-4A8B-A4E0-E4BF195B20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A6-4A8B-A4E0-E4BF195B20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- SAMPLE'!$K$5:$K$10</c:f>
              <c:strCache>
                <c:ptCount val="6"/>
                <c:pt idx="0">
                  <c:v>To-Do</c:v>
                </c:pt>
                <c:pt idx="1">
                  <c:v>Blocked</c:v>
                </c:pt>
                <c:pt idx="2">
                  <c:v>In-Development</c:v>
                </c:pt>
                <c:pt idx="3">
                  <c:v>Ready-For-Testing</c:v>
                </c:pt>
                <c:pt idx="4">
                  <c:v>In-Testing</c:v>
                </c:pt>
                <c:pt idx="5">
                  <c:v>Done</c:v>
                </c:pt>
              </c:strCache>
            </c:strRef>
          </c:cat>
          <c:val>
            <c:numRef>
              <c:f>'SPRINT - SAMPLE'!$L$5:$L$10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F-A34E-958A-A7BB094D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BA-4AAD-A5B7-26CA745C903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2B-3D4A-8352-6ABD664682F5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52B-3D4A-8352-6ABD664682F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2B-3D4A-8352-6ABD664682F5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52B-3D4A-8352-6ABD664682F5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2B-3D4A-8352-6ABD664682F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2B-3D4A-8352-6ABD664682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- SAMPLE'!$T$5:$T$11</c:f>
              <c:strCache>
                <c:ptCount val="7"/>
                <c:pt idx="0">
                  <c:v>In-Progress Dev &amp; Test</c:v>
                </c:pt>
                <c:pt idx="1">
                  <c:v>Passed QA</c:v>
                </c:pt>
                <c:pt idx="2">
                  <c:v>Failed QA</c:v>
                </c:pt>
                <c:pt idx="3">
                  <c:v>Passed Dev</c:v>
                </c:pt>
                <c:pt idx="4">
                  <c:v>Failed Dev</c:v>
                </c:pt>
                <c:pt idx="5">
                  <c:v>Ready-For-Deployment</c:v>
                </c:pt>
                <c:pt idx="6">
                  <c:v>Deployed</c:v>
                </c:pt>
              </c:strCache>
            </c:strRef>
          </c:cat>
          <c:val>
            <c:numRef>
              <c:f>'SPRINT - SAMPLE'!$U$5:$U$11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B-3D4A-8352-6ABD664682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/>
              <a:t>SPRINT</a:t>
            </a:r>
            <a:r>
              <a:rPr lang="en-GB" b="1" baseline="0"/>
              <a:t> VELOCITY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6D-2D46-B7C5-8B03A4348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- SAMPLE'!$K$34:$K$35</c:f>
              <c:strCache>
                <c:ptCount val="2"/>
                <c:pt idx="0">
                  <c:v>Committed</c:v>
                </c:pt>
                <c:pt idx="1">
                  <c:v>Completed</c:v>
                </c:pt>
              </c:strCache>
            </c:strRef>
          </c:cat>
          <c:val>
            <c:numRef>
              <c:f>'SPRINT - SAMPLE'!$L$34:$L$35</c:f>
              <c:numCache>
                <c:formatCode>General</c:formatCode>
                <c:ptCount val="2"/>
                <c:pt idx="0">
                  <c:v>35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D-2D46-B7C5-8B03A43482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95728608"/>
        <c:axId val="-295727520"/>
      </c:barChart>
      <c:catAx>
        <c:axId val="-2957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727520"/>
        <c:crosses val="autoZero"/>
        <c:auto val="1"/>
        <c:lblAlgn val="ctr"/>
        <c:lblOffset val="100"/>
        <c:noMultiLvlLbl val="0"/>
      </c:catAx>
      <c:valAx>
        <c:axId val="-29572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57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206256</xdr:colOff>
      <xdr:row>2</xdr:row>
      <xdr:rowOff>36859</xdr:rowOff>
    </xdr:from>
    <xdr:to>
      <xdr:col>18</xdr:col>
      <xdr:colOff>112389</xdr:colOff>
      <xdr:row>17</xdr:row>
      <xdr:rowOff>11239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4BEB6-9F06-6A45-AF86-4A8BF4F7A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588211</xdr:colOff>
      <xdr:row>2</xdr:row>
      <xdr:rowOff>65505</xdr:rowOff>
    </xdr:from>
    <xdr:to>
      <xdr:col>27</xdr:col>
      <xdr:colOff>448797</xdr:colOff>
      <xdr:row>16</xdr:row>
      <xdr:rowOff>47743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28B00-8430-2643-814D-79606C80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15280</xdr:colOff>
      <xdr:row>27</xdr:row>
      <xdr:rowOff>36858</xdr:rowOff>
    </xdr:from>
    <xdr:to>
      <xdr:col>18</xdr:col>
      <xdr:colOff>481264</xdr:colOff>
      <xdr:row>40</xdr:row>
      <xdr:rowOff>154119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9A147-20C4-B44A-B32F-6454C58AE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206256</xdr:colOff>
      <xdr:row>2</xdr:row>
      <xdr:rowOff>36859</xdr:rowOff>
    </xdr:from>
    <xdr:to>
      <xdr:col>18</xdr:col>
      <xdr:colOff>112389</xdr:colOff>
      <xdr:row>17</xdr:row>
      <xdr:rowOff>11239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CFCF2-4DB2-5949-86E3-4A5A67A9F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588211</xdr:colOff>
      <xdr:row>2</xdr:row>
      <xdr:rowOff>65505</xdr:rowOff>
    </xdr:from>
    <xdr:to>
      <xdr:col>27</xdr:col>
      <xdr:colOff>448797</xdr:colOff>
      <xdr:row>16</xdr:row>
      <xdr:rowOff>47743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D9A79-5A5E-3141-A91E-747A8DD1B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15280</xdr:colOff>
      <xdr:row>27</xdr:row>
      <xdr:rowOff>36858</xdr:rowOff>
    </xdr:from>
    <xdr:to>
      <xdr:col>18</xdr:col>
      <xdr:colOff>481264</xdr:colOff>
      <xdr:row>40</xdr:row>
      <xdr:rowOff>154119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87D8A-D5AE-1443-BDAE-F49823424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206256</xdr:colOff>
      <xdr:row>2</xdr:row>
      <xdr:rowOff>36859</xdr:rowOff>
    </xdr:from>
    <xdr:to>
      <xdr:col>18</xdr:col>
      <xdr:colOff>112389</xdr:colOff>
      <xdr:row>17</xdr:row>
      <xdr:rowOff>11239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F0FDF-D9B5-52AC-6212-5BF69652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588211</xdr:colOff>
      <xdr:row>2</xdr:row>
      <xdr:rowOff>65505</xdr:rowOff>
    </xdr:from>
    <xdr:to>
      <xdr:col>27</xdr:col>
      <xdr:colOff>448797</xdr:colOff>
      <xdr:row>16</xdr:row>
      <xdr:rowOff>47743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81FFD-7744-95A4-DFC4-9824547D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15280</xdr:colOff>
      <xdr:row>27</xdr:row>
      <xdr:rowOff>36858</xdr:rowOff>
    </xdr:from>
    <xdr:to>
      <xdr:col>18</xdr:col>
      <xdr:colOff>481264</xdr:colOff>
      <xdr:row>40</xdr:row>
      <xdr:rowOff>154119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BB635-A2A6-116D-60D1-59E3396C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5"/>
  <sheetViews>
    <sheetView showGridLines="0" tabSelected="1" zoomScale="68" zoomScaleNormal="68" workbookViewId="0">
      <selection activeCell="H15" sqref="H15"/>
    </sheetView>
  </sheetViews>
  <sheetFormatPr baseColWidth="10" defaultColWidth="11" defaultRowHeight="16" x14ac:dyDescent="0.2"/>
  <cols>
    <col min="3" max="3" width="15.1640625" customWidth="1"/>
    <col min="4" max="4" width="37.33203125" customWidth="1"/>
    <col min="5" max="5" width="14.83203125" bestFit="1" customWidth="1"/>
    <col min="6" max="6" width="16.6640625" customWidth="1"/>
    <col min="7" max="7" width="22.83203125" customWidth="1"/>
    <col min="8" max="8" width="21.5" customWidth="1"/>
    <col min="9" max="9" width="36.33203125" customWidth="1"/>
    <col min="11" max="11" width="16.33203125" bestFit="1" customWidth="1"/>
    <col min="20" max="20" width="20.1640625" bestFit="1" customWidth="1"/>
  </cols>
  <sheetData>
    <row r="1" spans="2:21" ht="17" thickBot="1" x14ac:dyDescent="0.25"/>
    <row r="2" spans="2:21" ht="22" thickBot="1" x14ac:dyDescent="0.3">
      <c r="B2" s="28" t="s">
        <v>6</v>
      </c>
      <c r="C2" s="29"/>
      <c r="D2" s="29"/>
      <c r="E2" s="29"/>
      <c r="F2" s="29"/>
      <c r="G2" s="29"/>
      <c r="H2" s="29"/>
      <c r="I2" s="30"/>
    </row>
    <row r="3" spans="2:21" ht="17" thickBot="1" x14ac:dyDescent="0.25">
      <c r="B3" s="10" t="s">
        <v>0</v>
      </c>
      <c r="C3" s="11" t="s">
        <v>1</v>
      </c>
      <c r="D3" s="11" t="s">
        <v>2</v>
      </c>
      <c r="E3" s="11" t="s">
        <v>4</v>
      </c>
      <c r="F3" s="11" t="s">
        <v>5</v>
      </c>
      <c r="G3" s="11" t="s">
        <v>7</v>
      </c>
      <c r="H3" s="13" t="s">
        <v>8</v>
      </c>
      <c r="I3" s="12" t="s">
        <v>3</v>
      </c>
    </row>
    <row r="4" spans="2:21" ht="18" thickBot="1" x14ac:dyDescent="0.25">
      <c r="B4" s="7" t="s">
        <v>23</v>
      </c>
      <c r="C4" s="8" t="s">
        <v>16</v>
      </c>
      <c r="D4" s="17" t="s">
        <v>24</v>
      </c>
      <c r="E4" s="8">
        <v>3</v>
      </c>
      <c r="F4" s="8" t="s">
        <v>25</v>
      </c>
      <c r="G4" s="8" t="s">
        <v>28</v>
      </c>
      <c r="H4" s="14"/>
      <c r="I4" s="20"/>
      <c r="K4" s="31" t="s">
        <v>7</v>
      </c>
      <c r="L4" s="32"/>
      <c r="T4" s="31" t="s">
        <v>32</v>
      </c>
      <c r="U4" s="32"/>
    </row>
    <row r="5" spans="2:21" ht="41.25" customHeight="1" x14ac:dyDescent="0.2">
      <c r="B5" s="2" t="s">
        <v>36</v>
      </c>
      <c r="C5" s="1" t="s">
        <v>16</v>
      </c>
      <c r="D5" s="25" t="s">
        <v>37</v>
      </c>
      <c r="E5" s="1"/>
      <c r="F5" s="1" t="s">
        <v>38</v>
      </c>
      <c r="G5" s="1" t="s">
        <v>22</v>
      </c>
      <c r="H5" s="15" t="s">
        <v>13</v>
      </c>
      <c r="I5" s="21"/>
      <c r="K5" s="7" t="s">
        <v>27</v>
      </c>
      <c r="L5" s="9">
        <f>COUNTIF(G4:G28, "To-Do")</f>
        <v>2</v>
      </c>
      <c r="T5" s="7" t="s">
        <v>21</v>
      </c>
      <c r="U5" s="9">
        <f>COUNTIF(H4:H28, "In-Progress Dev &amp; Test")</f>
        <v>2</v>
      </c>
    </row>
    <row r="6" spans="2:21" ht="34" x14ac:dyDescent="0.2">
      <c r="B6" s="2" t="s">
        <v>39</v>
      </c>
      <c r="C6" s="1" t="s">
        <v>17</v>
      </c>
      <c r="D6" s="26" t="s">
        <v>40</v>
      </c>
      <c r="E6" s="1"/>
      <c r="F6" s="1"/>
      <c r="G6" s="1" t="s">
        <v>22</v>
      </c>
      <c r="H6" s="15" t="s">
        <v>10</v>
      </c>
      <c r="I6" s="21" t="s">
        <v>41</v>
      </c>
      <c r="K6" s="2" t="s">
        <v>28</v>
      </c>
      <c r="L6" s="3">
        <f>COUNTIF(G4:G28, "Blocked")</f>
        <v>4</v>
      </c>
      <c r="T6" s="2" t="s">
        <v>10</v>
      </c>
      <c r="U6" s="3">
        <f>COUNTIF(H4:H28, "Passed QA")</f>
        <v>1</v>
      </c>
    </row>
    <row r="7" spans="2:21" ht="34" x14ac:dyDescent="0.2">
      <c r="B7" s="2" t="s">
        <v>42</v>
      </c>
      <c r="C7" s="1" t="s">
        <v>16</v>
      </c>
      <c r="D7" s="26" t="s">
        <v>43</v>
      </c>
      <c r="E7" s="1">
        <v>5</v>
      </c>
      <c r="F7" s="1" t="s">
        <v>44</v>
      </c>
      <c r="G7" s="1" t="s">
        <v>22</v>
      </c>
      <c r="H7" s="15" t="s">
        <v>14</v>
      </c>
      <c r="I7" s="21"/>
      <c r="K7" s="2" t="s">
        <v>26</v>
      </c>
      <c r="L7" s="3">
        <f>COUNTIF(G4:G28, "In-Development")</f>
        <v>2</v>
      </c>
      <c r="T7" s="2" t="s">
        <v>11</v>
      </c>
      <c r="U7" s="3">
        <f>COUNTIF(H4:H28, "Failed QA")</f>
        <v>1</v>
      </c>
    </row>
    <row r="8" spans="2:21" ht="51" x14ac:dyDescent="0.2">
      <c r="B8" s="2" t="s">
        <v>45</v>
      </c>
      <c r="C8" s="1" t="s">
        <v>16</v>
      </c>
      <c r="D8" s="18" t="s">
        <v>46</v>
      </c>
      <c r="E8" s="1"/>
      <c r="F8" s="1" t="s">
        <v>47</v>
      </c>
      <c r="G8" s="1" t="s">
        <v>22</v>
      </c>
      <c r="H8" s="15" t="s">
        <v>14</v>
      </c>
      <c r="I8" s="21" t="s">
        <v>83</v>
      </c>
      <c r="K8" s="2" t="s">
        <v>29</v>
      </c>
      <c r="L8" s="3">
        <f>COUNTIF(G4:G28, "Ready-For-Testing")</f>
        <v>0</v>
      </c>
      <c r="T8" s="2" t="s">
        <v>9</v>
      </c>
      <c r="U8" s="3">
        <f>COUNTIF(H4:H28, "Passed Dev")</f>
        <v>0</v>
      </c>
    </row>
    <row r="9" spans="2:21" ht="34" x14ac:dyDescent="0.2">
      <c r="B9" s="2" t="s">
        <v>48</v>
      </c>
      <c r="C9" s="1" t="s">
        <v>17</v>
      </c>
      <c r="D9" s="26" t="s">
        <v>49</v>
      </c>
      <c r="E9" s="1"/>
      <c r="F9" s="1"/>
      <c r="G9" s="1" t="s">
        <v>22</v>
      </c>
      <c r="H9" s="15" t="s">
        <v>14</v>
      </c>
      <c r="I9" s="21" t="s">
        <v>84</v>
      </c>
      <c r="K9" s="2" t="s">
        <v>20</v>
      </c>
      <c r="L9" s="3">
        <f>COUNTIF(G4:G28, "In-Testing")</f>
        <v>2</v>
      </c>
      <c r="T9" s="2" t="s">
        <v>12</v>
      </c>
      <c r="U9" s="3">
        <f>COUNTIF(H4:H28, "Failed Dev")</f>
        <v>0</v>
      </c>
    </row>
    <row r="10" spans="2:21" ht="34.5" customHeight="1" thickBot="1" x14ac:dyDescent="0.25">
      <c r="B10" s="2" t="s">
        <v>50</v>
      </c>
      <c r="C10" s="1" t="s">
        <v>17</v>
      </c>
      <c r="D10" s="26" t="s">
        <v>51</v>
      </c>
      <c r="E10" s="1"/>
      <c r="F10" s="1"/>
      <c r="G10" s="1" t="s">
        <v>22</v>
      </c>
      <c r="H10" s="15" t="s">
        <v>14</v>
      </c>
      <c r="I10" s="21" t="s">
        <v>81</v>
      </c>
      <c r="K10" s="4" t="s">
        <v>22</v>
      </c>
      <c r="L10" s="6">
        <f>COUNTIF(G4:G28, "Done")</f>
        <v>9</v>
      </c>
      <c r="T10" s="2" t="s">
        <v>13</v>
      </c>
      <c r="U10" s="3">
        <f>COUNTIF(H4:H28, "Ready-For-Deployment")</f>
        <v>3</v>
      </c>
    </row>
    <row r="11" spans="2:21" ht="52" thickBot="1" x14ac:dyDescent="0.25">
      <c r="B11" s="2" t="s">
        <v>52</v>
      </c>
      <c r="C11" s="1" t="s">
        <v>16</v>
      </c>
      <c r="D11" s="26" t="s">
        <v>53</v>
      </c>
      <c r="E11" s="1">
        <v>8</v>
      </c>
      <c r="F11" s="1" t="s">
        <v>54</v>
      </c>
      <c r="G11" s="1" t="s">
        <v>22</v>
      </c>
      <c r="H11" s="15" t="s">
        <v>14</v>
      </c>
      <c r="I11" s="21" t="s">
        <v>55</v>
      </c>
      <c r="T11" s="4" t="s">
        <v>14</v>
      </c>
      <c r="U11" s="6">
        <f>COUNTIF(H4:H28, "Deployed")</f>
        <v>6</v>
      </c>
    </row>
    <row r="12" spans="2:21" ht="33" customHeight="1" x14ac:dyDescent="0.2">
      <c r="B12" s="2" t="s">
        <v>56</v>
      </c>
      <c r="C12" s="1" t="s">
        <v>16</v>
      </c>
      <c r="D12" s="26" t="s">
        <v>57</v>
      </c>
      <c r="E12" s="1">
        <v>1</v>
      </c>
      <c r="F12" s="1" t="s">
        <v>44</v>
      </c>
      <c r="G12" s="1" t="s">
        <v>22</v>
      </c>
      <c r="H12" s="15" t="s">
        <v>14</v>
      </c>
      <c r="I12" s="21" t="s">
        <v>82</v>
      </c>
    </row>
    <row r="13" spans="2:21" ht="51" x14ac:dyDescent="0.2">
      <c r="B13" s="2" t="s">
        <v>58</v>
      </c>
      <c r="C13" s="1" t="s">
        <v>16</v>
      </c>
      <c r="D13" s="26" t="s">
        <v>59</v>
      </c>
      <c r="E13" s="1">
        <v>2</v>
      </c>
      <c r="F13" s="1" t="s">
        <v>44</v>
      </c>
      <c r="G13" s="1" t="s">
        <v>22</v>
      </c>
      <c r="H13" s="15" t="s">
        <v>11</v>
      </c>
      <c r="I13" s="21" t="s">
        <v>82</v>
      </c>
    </row>
    <row r="14" spans="2:21" ht="34" x14ac:dyDescent="0.2">
      <c r="B14" s="2" t="s">
        <v>60</v>
      </c>
      <c r="C14" s="1" t="s">
        <v>16</v>
      </c>
      <c r="D14" s="26" t="s">
        <v>61</v>
      </c>
      <c r="E14" s="1">
        <v>2</v>
      </c>
      <c r="F14" s="1" t="s">
        <v>62</v>
      </c>
      <c r="G14" s="1" t="s">
        <v>20</v>
      </c>
      <c r="H14" s="15" t="s">
        <v>13</v>
      </c>
      <c r="I14" s="21" t="s">
        <v>63</v>
      </c>
    </row>
    <row r="15" spans="2:21" ht="34" x14ac:dyDescent="0.2">
      <c r="B15" s="2" t="s">
        <v>64</v>
      </c>
      <c r="C15" s="1" t="s">
        <v>16</v>
      </c>
      <c r="D15" s="26" t="s">
        <v>65</v>
      </c>
      <c r="E15" s="1">
        <v>8</v>
      </c>
      <c r="F15" s="1" t="s">
        <v>62</v>
      </c>
      <c r="G15" s="1" t="s">
        <v>26</v>
      </c>
      <c r="H15" s="15" t="s">
        <v>21</v>
      </c>
      <c r="I15" s="21"/>
    </row>
    <row r="16" spans="2:21" ht="34" x14ac:dyDescent="0.2">
      <c r="B16" s="2" t="s">
        <v>66</v>
      </c>
      <c r="C16" s="1" t="s">
        <v>16</v>
      </c>
      <c r="D16" s="26" t="s">
        <v>67</v>
      </c>
      <c r="E16" s="1">
        <v>2</v>
      </c>
      <c r="F16" s="1" t="s">
        <v>47</v>
      </c>
      <c r="G16" s="1" t="s">
        <v>26</v>
      </c>
      <c r="H16" s="15" t="s">
        <v>21</v>
      </c>
      <c r="I16" s="21" t="s">
        <v>68</v>
      </c>
    </row>
    <row r="17" spans="2:12" ht="17" x14ac:dyDescent="0.2">
      <c r="B17" s="2" t="s">
        <v>69</v>
      </c>
      <c r="C17" s="1" t="s">
        <v>18</v>
      </c>
      <c r="D17" s="26" t="s">
        <v>70</v>
      </c>
      <c r="E17" s="1"/>
      <c r="F17" s="1"/>
      <c r="G17" s="1" t="s">
        <v>27</v>
      </c>
      <c r="H17" s="15"/>
      <c r="I17" s="21"/>
    </row>
    <row r="18" spans="2:12" ht="34" x14ac:dyDescent="0.2">
      <c r="B18" s="2" t="s">
        <v>66</v>
      </c>
      <c r="C18" s="1" t="s">
        <v>18</v>
      </c>
      <c r="D18" s="26" t="s">
        <v>71</v>
      </c>
      <c r="E18" s="1"/>
      <c r="F18" s="1"/>
      <c r="G18" s="1" t="s">
        <v>27</v>
      </c>
      <c r="H18" s="15"/>
      <c r="I18" s="21"/>
      <c r="K18" s="33" t="s">
        <v>30</v>
      </c>
      <c r="L18" s="34"/>
    </row>
    <row r="19" spans="2:12" ht="34" x14ac:dyDescent="0.2">
      <c r="B19" s="2" t="s">
        <v>72</v>
      </c>
      <c r="C19" s="1" t="s">
        <v>17</v>
      </c>
      <c r="D19" s="26" t="s">
        <v>73</v>
      </c>
      <c r="E19" s="1"/>
      <c r="F19" s="1"/>
      <c r="G19" s="1" t="s">
        <v>20</v>
      </c>
      <c r="H19" s="15" t="s">
        <v>13</v>
      </c>
      <c r="I19" s="21"/>
      <c r="K19" s="1" t="s">
        <v>15</v>
      </c>
      <c r="L19" s="1">
        <f>COUNTIF(C4:C28, "Epic")</f>
        <v>0</v>
      </c>
    </row>
    <row r="20" spans="2:12" ht="34" x14ac:dyDescent="0.2">
      <c r="B20" s="2" t="s">
        <v>74</v>
      </c>
      <c r="C20" s="1" t="s">
        <v>16</v>
      </c>
      <c r="D20" s="26" t="s">
        <v>75</v>
      </c>
      <c r="E20" s="1">
        <v>5</v>
      </c>
      <c r="F20" s="1" t="s">
        <v>44</v>
      </c>
      <c r="G20" s="1" t="s">
        <v>28</v>
      </c>
      <c r="H20" s="15"/>
      <c r="I20" s="21" t="s">
        <v>76</v>
      </c>
      <c r="K20" s="1" t="s">
        <v>16</v>
      </c>
      <c r="L20" s="1">
        <f>COUNTIF(C4:C28, "Story")</f>
        <v>11</v>
      </c>
    </row>
    <row r="21" spans="2:12" ht="34" x14ac:dyDescent="0.25">
      <c r="B21" s="2" t="s">
        <v>77</v>
      </c>
      <c r="C21" s="1" t="s">
        <v>17</v>
      </c>
      <c r="D21" s="26" t="s">
        <v>78</v>
      </c>
      <c r="E21" s="1"/>
      <c r="F21" s="1"/>
      <c r="G21" s="1" t="s">
        <v>28</v>
      </c>
      <c r="H21" s="15"/>
      <c r="I21" s="27"/>
      <c r="K21" s="1" t="s">
        <v>17</v>
      </c>
      <c r="L21" s="1">
        <f>COUNTIF(C4:C28, "Bug")</f>
        <v>5</v>
      </c>
    </row>
    <row r="22" spans="2:12" ht="34" x14ac:dyDescent="0.2">
      <c r="B22" s="2" t="s">
        <v>79</v>
      </c>
      <c r="C22" s="1" t="s">
        <v>18</v>
      </c>
      <c r="D22" s="26" t="s">
        <v>80</v>
      </c>
      <c r="E22" s="1"/>
      <c r="F22" s="1"/>
      <c r="G22" s="1" t="s">
        <v>28</v>
      </c>
      <c r="H22" s="15"/>
      <c r="I22" s="21"/>
      <c r="K22" s="1" t="s">
        <v>18</v>
      </c>
      <c r="L22" s="1">
        <f>COUNTIF(C4:C28, "Task")</f>
        <v>3</v>
      </c>
    </row>
    <row r="23" spans="2:12" x14ac:dyDescent="0.2">
      <c r="B23" s="2"/>
      <c r="C23" s="1"/>
      <c r="D23" s="18"/>
      <c r="E23" s="1"/>
      <c r="F23" s="1"/>
      <c r="G23" s="1"/>
      <c r="H23" s="15"/>
      <c r="I23" s="21"/>
      <c r="K23" s="1" t="s">
        <v>19</v>
      </c>
      <c r="L23" s="1">
        <f>COUNTIF(C4:C28, "Sub-Task")</f>
        <v>0</v>
      </c>
    </row>
    <row r="24" spans="2:12" ht="17" thickBot="1" x14ac:dyDescent="0.25">
      <c r="B24" s="2"/>
      <c r="C24" s="1"/>
      <c r="D24" s="18"/>
      <c r="E24" s="1"/>
      <c r="F24" s="1"/>
      <c r="G24" s="1"/>
      <c r="H24" s="15"/>
      <c r="I24" s="21"/>
    </row>
    <row r="25" spans="2:12" ht="17" thickBot="1" x14ac:dyDescent="0.25">
      <c r="B25" s="2"/>
      <c r="C25" s="1"/>
      <c r="D25" s="18"/>
      <c r="E25" s="1"/>
      <c r="F25" s="1"/>
      <c r="G25" s="1"/>
      <c r="H25" s="15"/>
      <c r="I25" s="21"/>
      <c r="K25" s="24" t="s">
        <v>31</v>
      </c>
      <c r="L25" s="23">
        <f>SUM(L19:L23)</f>
        <v>19</v>
      </c>
    </row>
    <row r="26" spans="2:12" x14ac:dyDescent="0.2">
      <c r="B26" s="2"/>
      <c r="C26" s="1"/>
      <c r="D26" s="18"/>
      <c r="E26" s="1"/>
      <c r="F26" s="1"/>
      <c r="G26" s="1"/>
      <c r="H26" s="15"/>
      <c r="I26" s="21"/>
    </row>
    <row r="27" spans="2:12" x14ac:dyDescent="0.2">
      <c r="B27" s="2"/>
      <c r="C27" s="1"/>
      <c r="D27" s="18"/>
      <c r="E27" s="1"/>
      <c r="F27" s="1"/>
      <c r="G27" s="1"/>
      <c r="H27" s="15"/>
      <c r="I27" s="21"/>
    </row>
    <row r="28" spans="2:12" ht="17" thickBot="1" x14ac:dyDescent="0.25">
      <c r="B28" s="4"/>
      <c r="C28" s="5"/>
      <c r="D28" s="19"/>
      <c r="E28" s="5"/>
      <c r="F28" s="5"/>
      <c r="G28" s="5"/>
      <c r="H28" s="16"/>
      <c r="I28" s="22"/>
    </row>
    <row r="32" spans="2:12" ht="17" thickBot="1" x14ac:dyDescent="0.25"/>
    <row r="33" spans="11:12" ht="17" thickBot="1" x14ac:dyDescent="0.25">
      <c r="K33" s="35" t="s">
        <v>33</v>
      </c>
      <c r="L33" s="36"/>
    </row>
    <row r="34" spans="11:12" x14ac:dyDescent="0.2">
      <c r="K34" s="7" t="s">
        <v>34</v>
      </c>
      <c r="L34" s="9">
        <f>SUM(E4:E28)</f>
        <v>36</v>
      </c>
    </row>
    <row r="35" spans="11:12" ht="17" thickBot="1" x14ac:dyDescent="0.25">
      <c r="K35" s="4" t="s">
        <v>35</v>
      </c>
      <c r="L35" s="6">
        <f>SUMIF(G4:G28, "Done",E4:E28)</f>
        <v>16</v>
      </c>
    </row>
  </sheetData>
  <autoFilter ref="B3:I3" xr:uid="{00000000-0009-0000-0000-000001000000}"/>
  <mergeCells count="5">
    <mergeCell ref="B2:I2"/>
    <mergeCell ref="K4:L4"/>
    <mergeCell ref="T4:U4"/>
    <mergeCell ref="K18:L18"/>
    <mergeCell ref="K33:L33"/>
  </mergeCells>
  <conditionalFormatting sqref="C4:C28">
    <cfRule type="cellIs" dxfId="32" priority="1" stopIfTrue="1" operator="equal">
      <formula>"Sub-Task"</formula>
    </cfRule>
    <cfRule type="cellIs" dxfId="31" priority="2" operator="equal">
      <formula>"Task"</formula>
    </cfRule>
    <cfRule type="cellIs" dxfId="30" priority="3" operator="equal">
      <formula>"Bug"</formula>
    </cfRule>
    <cfRule type="cellIs" dxfId="29" priority="4" operator="equal">
      <formula>"Story"</formula>
    </cfRule>
    <cfRule type="cellIs" dxfId="28" priority="5" operator="equal">
      <formula>"Epic"</formula>
    </cfRule>
  </conditionalFormatting>
  <conditionalFormatting sqref="H4:H28">
    <cfRule type="cellIs" dxfId="27" priority="6" operator="equal">
      <formula>"Deployed"</formula>
    </cfRule>
    <cfRule type="cellIs" dxfId="26" priority="7" operator="equal">
      <formula>"Failed Dev"</formula>
    </cfRule>
    <cfRule type="cellIs" dxfId="25" priority="8" operator="equal">
      <formula>"Failed QA"</formula>
    </cfRule>
    <cfRule type="cellIs" dxfId="24" priority="9" operator="equal">
      <formula>"Passed Dev"</formula>
    </cfRule>
    <cfRule type="cellIs" dxfId="23" priority="10" operator="equal">
      <formula>"Passed QA"</formula>
    </cfRule>
    <cfRule type="cellIs" dxfId="22" priority="11" operator="equal">
      <formula>"Ready-For-Deployment"</formula>
    </cfRule>
  </conditionalFormatting>
  <dataValidations count="4">
    <dataValidation type="list" allowBlank="1" showInputMessage="1" showErrorMessage="1" sqref="C4:C28" xr:uid="{00000000-0002-0000-0100-000000000000}">
      <formula1>"Epic, Story, Bug, Task, Sub-Task"</formula1>
    </dataValidation>
    <dataValidation type="list" allowBlank="1" showInputMessage="1" showErrorMessage="1" sqref="G4:G28" xr:uid="{00000000-0002-0000-0100-000001000000}">
      <formula1>"To-Do, Blocked, In-Development, Ready-For-Testing, In-Testing, Done"</formula1>
    </dataValidation>
    <dataValidation type="list" allowBlank="1" showInputMessage="1" showErrorMessage="1" sqref="H4:H28" xr:uid="{00000000-0002-0000-0100-000002000000}">
      <formula1>"In-Progress Dev &amp; Test, Passed QA, Failed QA, Passed Dev, Failed Dev, Ready-For-Deployment, Deployed"</formula1>
    </dataValidation>
    <dataValidation type="list" allowBlank="1" showInputMessage="1" showErrorMessage="1" sqref="E4:E28" xr:uid="{00000000-0002-0000-0100-000003000000}">
      <formula1>"1,2,3,5,8,13,21"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35"/>
  <sheetViews>
    <sheetView showGridLines="0" zoomScale="113" workbookViewId="0">
      <selection activeCell="E33" sqref="E33"/>
    </sheetView>
  </sheetViews>
  <sheetFormatPr baseColWidth="10" defaultColWidth="11" defaultRowHeight="16" x14ac:dyDescent="0.2"/>
  <cols>
    <col min="3" max="3" width="15.1640625" customWidth="1"/>
    <col min="4" max="4" width="37.33203125" customWidth="1"/>
    <col min="5" max="5" width="14.83203125" bestFit="1" customWidth="1"/>
    <col min="6" max="6" width="16.6640625" customWidth="1"/>
    <col min="7" max="7" width="22.83203125" customWidth="1"/>
    <col min="8" max="8" width="21.5" customWidth="1"/>
    <col min="9" max="9" width="36.33203125" customWidth="1"/>
    <col min="11" max="11" width="16.33203125" bestFit="1" customWidth="1"/>
    <col min="20" max="20" width="20.1640625" bestFit="1" customWidth="1"/>
  </cols>
  <sheetData>
    <row r="1" spans="2:21" ht="17" thickBot="1" x14ac:dyDescent="0.25"/>
    <row r="2" spans="2:21" ht="22" thickBot="1" x14ac:dyDescent="0.3">
      <c r="B2" s="28" t="s">
        <v>6</v>
      </c>
      <c r="C2" s="29"/>
      <c r="D2" s="29"/>
      <c r="E2" s="29"/>
      <c r="F2" s="29"/>
      <c r="G2" s="29"/>
      <c r="H2" s="29"/>
      <c r="I2" s="30"/>
    </row>
    <row r="3" spans="2:21" ht="17" thickBot="1" x14ac:dyDescent="0.25">
      <c r="B3" s="10" t="s">
        <v>0</v>
      </c>
      <c r="C3" s="11" t="s">
        <v>1</v>
      </c>
      <c r="D3" s="11" t="s">
        <v>2</v>
      </c>
      <c r="E3" s="11" t="s">
        <v>4</v>
      </c>
      <c r="F3" s="11" t="s">
        <v>5</v>
      </c>
      <c r="G3" s="11" t="s">
        <v>7</v>
      </c>
      <c r="H3" s="13" t="s">
        <v>8</v>
      </c>
      <c r="I3" s="12" t="s">
        <v>3</v>
      </c>
    </row>
    <row r="4" spans="2:21" ht="18" thickBot="1" x14ac:dyDescent="0.25">
      <c r="B4" s="7" t="s">
        <v>23</v>
      </c>
      <c r="C4" s="8" t="s">
        <v>16</v>
      </c>
      <c r="D4" s="17" t="s">
        <v>24</v>
      </c>
      <c r="E4" s="8">
        <v>3</v>
      </c>
      <c r="F4" s="8" t="s">
        <v>25</v>
      </c>
      <c r="G4" s="8" t="s">
        <v>28</v>
      </c>
      <c r="H4" s="14"/>
      <c r="I4" s="20"/>
      <c r="K4" s="31" t="s">
        <v>7</v>
      </c>
      <c r="L4" s="32"/>
      <c r="T4" s="31" t="s">
        <v>32</v>
      </c>
      <c r="U4" s="32"/>
    </row>
    <row r="5" spans="2:21" x14ac:dyDescent="0.2">
      <c r="B5" s="2"/>
      <c r="C5" s="1"/>
      <c r="D5" s="18"/>
      <c r="E5" s="1"/>
      <c r="F5" s="1"/>
      <c r="G5" s="1"/>
      <c r="H5" s="15"/>
      <c r="I5" s="21"/>
      <c r="K5" s="7" t="s">
        <v>27</v>
      </c>
      <c r="L5" s="9">
        <f>COUNTIF(G4:G28, "To-Do")</f>
        <v>0</v>
      </c>
      <c r="T5" s="7" t="s">
        <v>21</v>
      </c>
      <c r="U5" s="9">
        <f>COUNTIF(H4:H28, "In-Progress Dev &amp; Test")</f>
        <v>0</v>
      </c>
    </row>
    <row r="6" spans="2:21" x14ac:dyDescent="0.2">
      <c r="B6" s="2"/>
      <c r="C6" s="1"/>
      <c r="D6" s="18"/>
      <c r="E6" s="1"/>
      <c r="F6" s="1"/>
      <c r="G6" s="1"/>
      <c r="H6" s="15"/>
      <c r="I6" s="21"/>
      <c r="K6" s="2" t="s">
        <v>28</v>
      </c>
      <c r="L6" s="3">
        <f>COUNTIF(G4:G28, "Blocked")</f>
        <v>1</v>
      </c>
      <c r="T6" s="2" t="s">
        <v>10</v>
      </c>
      <c r="U6" s="3">
        <f>COUNTIF(H4:H28, "Passed QA")</f>
        <v>0</v>
      </c>
    </row>
    <row r="7" spans="2:21" x14ac:dyDescent="0.2">
      <c r="B7" s="2"/>
      <c r="C7" s="1"/>
      <c r="D7" s="18"/>
      <c r="E7" s="1"/>
      <c r="F7" s="1"/>
      <c r="G7" s="1"/>
      <c r="H7" s="15"/>
      <c r="I7" s="21"/>
      <c r="K7" s="2" t="s">
        <v>26</v>
      </c>
      <c r="L7" s="3">
        <f>COUNTIF(G4:G28, "In-Development")</f>
        <v>0</v>
      </c>
      <c r="T7" s="2" t="s">
        <v>11</v>
      </c>
      <c r="U7" s="3">
        <f>COUNTIF(H4:H28, "Failed QA")</f>
        <v>0</v>
      </c>
    </row>
    <row r="8" spans="2:21" x14ac:dyDescent="0.2">
      <c r="B8" s="2"/>
      <c r="C8" s="1"/>
      <c r="D8" s="18"/>
      <c r="E8" s="1"/>
      <c r="F8" s="1"/>
      <c r="G8" s="1"/>
      <c r="H8" s="15"/>
      <c r="I8" s="21"/>
      <c r="K8" s="2" t="s">
        <v>29</v>
      </c>
      <c r="L8" s="3">
        <f>COUNTIF(G4:G28, "Ready-For-Testing")</f>
        <v>0</v>
      </c>
      <c r="T8" s="2" t="s">
        <v>9</v>
      </c>
      <c r="U8" s="3">
        <f>COUNTIF(H4:H28, "Passed Dev")</f>
        <v>0</v>
      </c>
    </row>
    <row r="9" spans="2:21" x14ac:dyDescent="0.2">
      <c r="B9" s="2"/>
      <c r="C9" s="1"/>
      <c r="D9" s="18"/>
      <c r="E9" s="1"/>
      <c r="F9" s="1"/>
      <c r="G9" s="1"/>
      <c r="H9" s="15"/>
      <c r="I9" s="21"/>
      <c r="K9" s="2" t="s">
        <v>20</v>
      </c>
      <c r="L9" s="3">
        <f>COUNTIF(G4:G28, "In-Testing")</f>
        <v>0</v>
      </c>
      <c r="T9" s="2" t="s">
        <v>12</v>
      </c>
      <c r="U9" s="3">
        <f>COUNTIF(H4:H28, "Failed Dev")</f>
        <v>0</v>
      </c>
    </row>
    <row r="10" spans="2:21" ht="17" thickBot="1" x14ac:dyDescent="0.25">
      <c r="B10" s="2"/>
      <c r="C10" s="1"/>
      <c r="D10" s="18"/>
      <c r="E10" s="1"/>
      <c r="F10" s="1"/>
      <c r="G10" s="1"/>
      <c r="H10" s="15"/>
      <c r="I10" s="21"/>
      <c r="K10" s="4" t="s">
        <v>22</v>
      </c>
      <c r="L10" s="6">
        <f>COUNTIF(G4:G28, "Done")</f>
        <v>0</v>
      </c>
      <c r="T10" s="2" t="s">
        <v>13</v>
      </c>
      <c r="U10" s="3">
        <f>COUNTIF(H4:H28, "Ready-For-Deployment")</f>
        <v>0</v>
      </c>
    </row>
    <row r="11" spans="2:21" ht="17" thickBot="1" x14ac:dyDescent="0.25">
      <c r="B11" s="2"/>
      <c r="C11" s="1"/>
      <c r="D11" s="18"/>
      <c r="E11" s="1"/>
      <c r="F11" s="1"/>
      <c r="G11" s="1"/>
      <c r="H11" s="15"/>
      <c r="I11" s="21"/>
      <c r="T11" s="4" t="s">
        <v>14</v>
      </c>
      <c r="U11" s="6">
        <f>COUNTIF(H4:H28, "Deployed")</f>
        <v>0</v>
      </c>
    </row>
    <row r="12" spans="2:21" x14ac:dyDescent="0.2">
      <c r="B12" s="2"/>
      <c r="C12" s="1"/>
      <c r="D12" s="18"/>
      <c r="E12" s="1"/>
      <c r="F12" s="1"/>
      <c r="G12" s="1"/>
      <c r="H12" s="15"/>
      <c r="I12" s="21"/>
    </row>
    <row r="13" spans="2:21" x14ac:dyDescent="0.2">
      <c r="B13" s="2"/>
      <c r="C13" s="1"/>
      <c r="D13" s="18"/>
      <c r="E13" s="1"/>
      <c r="F13" s="1"/>
      <c r="G13" s="1"/>
      <c r="H13" s="15"/>
      <c r="I13" s="21"/>
    </row>
    <row r="14" spans="2:21" x14ac:dyDescent="0.2">
      <c r="B14" s="2"/>
      <c r="C14" s="1"/>
      <c r="D14" s="18"/>
      <c r="E14" s="1"/>
      <c r="F14" s="1"/>
      <c r="G14" s="1"/>
      <c r="H14" s="15"/>
      <c r="I14" s="21"/>
    </row>
    <row r="15" spans="2:21" x14ac:dyDescent="0.2">
      <c r="B15" s="2"/>
      <c r="C15" s="1"/>
      <c r="D15" s="18"/>
      <c r="E15" s="1"/>
      <c r="F15" s="1"/>
      <c r="G15" s="1"/>
      <c r="H15" s="15"/>
      <c r="I15" s="21"/>
    </row>
    <row r="16" spans="2:21" x14ac:dyDescent="0.2">
      <c r="B16" s="2"/>
      <c r="C16" s="1"/>
      <c r="D16" s="18"/>
      <c r="E16" s="1"/>
      <c r="F16" s="1"/>
      <c r="G16" s="1"/>
      <c r="H16" s="15"/>
      <c r="I16" s="21"/>
    </row>
    <row r="17" spans="2:12" x14ac:dyDescent="0.2">
      <c r="B17" s="2"/>
      <c r="C17" s="1"/>
      <c r="D17" s="18"/>
      <c r="E17" s="1"/>
      <c r="F17" s="1"/>
      <c r="G17" s="1"/>
      <c r="H17" s="15"/>
      <c r="I17" s="21"/>
    </row>
    <row r="18" spans="2:12" x14ac:dyDescent="0.2">
      <c r="B18" s="2"/>
      <c r="C18" s="1"/>
      <c r="D18" s="18"/>
      <c r="E18" s="1"/>
      <c r="F18" s="1"/>
      <c r="G18" s="1"/>
      <c r="H18" s="15"/>
      <c r="I18" s="21"/>
      <c r="K18" s="33" t="s">
        <v>30</v>
      </c>
      <c r="L18" s="34"/>
    </row>
    <row r="19" spans="2:12" x14ac:dyDescent="0.2">
      <c r="B19" s="2"/>
      <c r="C19" s="1"/>
      <c r="D19" s="18"/>
      <c r="E19" s="1"/>
      <c r="F19" s="1"/>
      <c r="G19" s="1"/>
      <c r="H19" s="15"/>
      <c r="I19" s="21"/>
      <c r="K19" s="1" t="s">
        <v>15</v>
      </c>
      <c r="L19" s="1">
        <f>COUNTIF(C4:C28, "Epic")</f>
        <v>0</v>
      </c>
    </row>
    <row r="20" spans="2:12" x14ac:dyDescent="0.2">
      <c r="B20" s="2"/>
      <c r="C20" s="1"/>
      <c r="D20" s="18"/>
      <c r="E20" s="1"/>
      <c r="F20" s="1"/>
      <c r="G20" s="1"/>
      <c r="H20" s="15"/>
      <c r="I20" s="21"/>
      <c r="K20" s="1" t="s">
        <v>16</v>
      </c>
      <c r="L20" s="1">
        <f>COUNTIF(C4:C28, "Story")</f>
        <v>1</v>
      </c>
    </row>
    <row r="21" spans="2:12" x14ac:dyDescent="0.2">
      <c r="B21" s="2"/>
      <c r="C21" s="1"/>
      <c r="D21" s="18"/>
      <c r="E21" s="1"/>
      <c r="F21" s="1"/>
      <c r="G21" s="1"/>
      <c r="H21" s="15"/>
      <c r="I21" s="21"/>
      <c r="K21" s="1" t="s">
        <v>17</v>
      </c>
      <c r="L21" s="1">
        <f>COUNTIF(C4:C28, "Bug")</f>
        <v>0</v>
      </c>
    </row>
    <row r="22" spans="2:12" x14ac:dyDescent="0.2">
      <c r="B22" s="2"/>
      <c r="C22" s="1"/>
      <c r="D22" s="18"/>
      <c r="E22" s="1"/>
      <c r="F22" s="1"/>
      <c r="G22" s="1"/>
      <c r="H22" s="15"/>
      <c r="I22" s="21"/>
      <c r="K22" s="1" t="s">
        <v>18</v>
      </c>
      <c r="L22" s="1">
        <f>COUNTIF(C4:C28, "Task")</f>
        <v>0</v>
      </c>
    </row>
    <row r="23" spans="2:12" x14ac:dyDescent="0.2">
      <c r="B23" s="2"/>
      <c r="C23" s="1"/>
      <c r="D23" s="18"/>
      <c r="E23" s="1"/>
      <c r="F23" s="1"/>
      <c r="G23" s="1"/>
      <c r="H23" s="15"/>
      <c r="I23" s="21"/>
      <c r="K23" s="1" t="s">
        <v>19</v>
      </c>
      <c r="L23" s="1">
        <f>COUNTIF(C4:C28, "Sub-Task")</f>
        <v>0</v>
      </c>
    </row>
    <row r="24" spans="2:12" ht="17" thickBot="1" x14ac:dyDescent="0.25">
      <c r="B24" s="2"/>
      <c r="C24" s="1"/>
      <c r="D24" s="18"/>
      <c r="E24" s="1"/>
      <c r="F24" s="1"/>
      <c r="G24" s="1"/>
      <c r="H24" s="15"/>
      <c r="I24" s="21"/>
    </row>
    <row r="25" spans="2:12" ht="17" thickBot="1" x14ac:dyDescent="0.25">
      <c r="B25" s="2"/>
      <c r="C25" s="1"/>
      <c r="D25" s="18"/>
      <c r="E25" s="1"/>
      <c r="F25" s="1"/>
      <c r="G25" s="1"/>
      <c r="H25" s="15"/>
      <c r="I25" s="21"/>
      <c r="K25" s="24" t="s">
        <v>31</v>
      </c>
      <c r="L25" s="23">
        <f>SUM(L19:L23)</f>
        <v>1</v>
      </c>
    </row>
    <row r="26" spans="2:12" x14ac:dyDescent="0.2">
      <c r="B26" s="2"/>
      <c r="C26" s="1"/>
      <c r="D26" s="18"/>
      <c r="E26" s="1"/>
      <c r="F26" s="1"/>
      <c r="G26" s="1"/>
      <c r="H26" s="15"/>
      <c r="I26" s="21"/>
    </row>
    <row r="27" spans="2:12" x14ac:dyDescent="0.2">
      <c r="B27" s="2"/>
      <c r="C27" s="1"/>
      <c r="D27" s="18"/>
      <c r="E27" s="1"/>
      <c r="F27" s="1"/>
      <c r="G27" s="1"/>
      <c r="H27" s="15"/>
      <c r="I27" s="21"/>
    </row>
    <row r="28" spans="2:12" ht="17" thickBot="1" x14ac:dyDescent="0.25">
      <c r="B28" s="4"/>
      <c r="C28" s="5"/>
      <c r="D28" s="19"/>
      <c r="E28" s="5"/>
      <c r="F28" s="5"/>
      <c r="G28" s="5"/>
      <c r="H28" s="16"/>
      <c r="I28" s="22"/>
    </row>
    <row r="32" spans="2:12" ht="17" thickBot="1" x14ac:dyDescent="0.25"/>
    <row r="33" spans="11:12" ht="17" thickBot="1" x14ac:dyDescent="0.25">
      <c r="K33" s="35" t="s">
        <v>33</v>
      </c>
      <c r="L33" s="36"/>
    </row>
    <row r="34" spans="11:12" x14ac:dyDescent="0.2">
      <c r="K34" s="7" t="s">
        <v>34</v>
      </c>
      <c r="L34" s="9">
        <f>SUM(E4:E28)</f>
        <v>3</v>
      </c>
    </row>
    <row r="35" spans="11:12" ht="17" thickBot="1" x14ac:dyDescent="0.25">
      <c r="K35" s="4" t="s">
        <v>35</v>
      </c>
      <c r="L35" s="6">
        <f>SUMIF(G4:G28, "Done",E4:E28)</f>
        <v>0</v>
      </c>
    </row>
  </sheetData>
  <autoFilter ref="B3:I3" xr:uid="{00000000-0009-0000-0000-000002000000}"/>
  <mergeCells count="5">
    <mergeCell ref="B2:I2"/>
    <mergeCell ref="K4:L4"/>
    <mergeCell ref="T4:U4"/>
    <mergeCell ref="K18:L18"/>
    <mergeCell ref="K33:L33"/>
  </mergeCells>
  <conditionalFormatting sqref="C4:C28">
    <cfRule type="cellIs" dxfId="21" priority="1" stopIfTrue="1" operator="equal">
      <formula>"Sub-Task"</formula>
    </cfRule>
    <cfRule type="cellIs" dxfId="20" priority="2" operator="equal">
      <formula>"Task"</formula>
    </cfRule>
    <cfRule type="cellIs" dxfId="19" priority="3" operator="equal">
      <formula>"Bug"</formula>
    </cfRule>
    <cfRule type="cellIs" dxfId="18" priority="4" operator="equal">
      <formula>"Story"</formula>
    </cfRule>
    <cfRule type="cellIs" dxfId="17" priority="5" operator="equal">
      <formula>"Epic"</formula>
    </cfRule>
  </conditionalFormatting>
  <conditionalFormatting sqref="H4:H28">
    <cfRule type="cellIs" dxfId="16" priority="6" operator="equal">
      <formula>"Deployed"</formula>
    </cfRule>
    <cfRule type="cellIs" dxfId="15" priority="7" operator="equal">
      <formula>"Failed Dev"</formula>
    </cfRule>
    <cfRule type="cellIs" dxfId="14" priority="8" operator="equal">
      <formula>"Failed QA"</formula>
    </cfRule>
    <cfRule type="cellIs" dxfId="13" priority="9" operator="equal">
      <formula>"Passed Dev"</formula>
    </cfRule>
    <cfRule type="cellIs" dxfId="12" priority="10" operator="equal">
      <formula>"Passed QA"</formula>
    </cfRule>
    <cfRule type="cellIs" dxfId="11" priority="11" operator="equal">
      <formula>"Ready-For-Deployment"</formula>
    </cfRule>
  </conditionalFormatting>
  <dataValidations count="4">
    <dataValidation type="list" allowBlank="1" showInputMessage="1" showErrorMessage="1" sqref="E4:E28" xr:uid="{00000000-0002-0000-0200-000000000000}">
      <formula1>"1,2,3,5,8,13,21"</formula1>
    </dataValidation>
    <dataValidation type="list" allowBlank="1" showInputMessage="1" showErrorMessage="1" sqref="H4:H28" xr:uid="{00000000-0002-0000-0200-000001000000}">
      <formula1>"In-Progress Dev &amp; Test, Passed QA, Failed QA, Passed Dev, Failed Dev, Ready-For-Deployment, Deployed"</formula1>
    </dataValidation>
    <dataValidation type="list" allowBlank="1" showInputMessage="1" showErrorMessage="1" sqref="G4:G28" xr:uid="{00000000-0002-0000-0200-000002000000}">
      <formula1>"To-Do, Blocked, In-Development, Ready-For-Testing, In-Testing, Done"</formula1>
    </dataValidation>
    <dataValidation type="list" allowBlank="1" showInputMessage="1" showErrorMessage="1" sqref="C4:C28" xr:uid="{00000000-0002-0000-0200-000003000000}">
      <formula1>"Epic, Story, Bug, Task, Sub-Task"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35"/>
  <sheetViews>
    <sheetView showGridLines="0" topLeftCell="L40" zoomScale="113" workbookViewId="0">
      <selection activeCell="W22" sqref="W22"/>
    </sheetView>
  </sheetViews>
  <sheetFormatPr baseColWidth="10" defaultColWidth="11" defaultRowHeight="16" x14ac:dyDescent="0.2"/>
  <cols>
    <col min="3" max="3" width="15.1640625" customWidth="1"/>
    <col min="4" max="4" width="37.33203125" customWidth="1"/>
    <col min="5" max="5" width="14.83203125" bestFit="1" customWidth="1"/>
    <col min="6" max="6" width="16.6640625" customWidth="1"/>
    <col min="7" max="7" width="22.83203125" customWidth="1"/>
    <col min="8" max="8" width="21.5" customWidth="1"/>
    <col min="9" max="9" width="36.33203125" customWidth="1"/>
    <col min="11" max="11" width="16.33203125" bestFit="1" customWidth="1"/>
    <col min="20" max="20" width="20.1640625" bestFit="1" customWidth="1"/>
  </cols>
  <sheetData>
    <row r="1" spans="2:21" ht="17" thickBot="1" x14ac:dyDescent="0.25"/>
    <row r="2" spans="2:21" ht="22" thickBot="1" x14ac:dyDescent="0.3">
      <c r="B2" s="28" t="s">
        <v>6</v>
      </c>
      <c r="C2" s="29"/>
      <c r="D2" s="29"/>
      <c r="E2" s="29"/>
      <c r="F2" s="29"/>
      <c r="G2" s="29"/>
      <c r="H2" s="29"/>
      <c r="I2" s="30"/>
    </row>
    <row r="3" spans="2:21" ht="17" thickBot="1" x14ac:dyDescent="0.25">
      <c r="B3" s="10" t="s">
        <v>0</v>
      </c>
      <c r="C3" s="11" t="s">
        <v>1</v>
      </c>
      <c r="D3" s="11" t="s">
        <v>2</v>
      </c>
      <c r="E3" s="11" t="s">
        <v>4</v>
      </c>
      <c r="F3" s="11" t="s">
        <v>5</v>
      </c>
      <c r="G3" s="11" t="s">
        <v>7</v>
      </c>
      <c r="H3" s="13" t="s">
        <v>8</v>
      </c>
      <c r="I3" s="12" t="s">
        <v>3</v>
      </c>
    </row>
    <row r="4" spans="2:21" ht="18" thickBot="1" x14ac:dyDescent="0.25">
      <c r="B4" s="7" t="s">
        <v>23</v>
      </c>
      <c r="C4" s="8" t="s">
        <v>16</v>
      </c>
      <c r="D4" s="17" t="s">
        <v>24</v>
      </c>
      <c r="E4" s="8">
        <v>3</v>
      </c>
      <c r="F4" s="8" t="s">
        <v>25</v>
      </c>
      <c r="G4" s="8" t="s">
        <v>28</v>
      </c>
      <c r="H4" s="14" t="s">
        <v>10</v>
      </c>
      <c r="I4" s="20"/>
      <c r="K4" s="31" t="s">
        <v>7</v>
      </c>
      <c r="L4" s="32"/>
      <c r="T4" s="31" t="s">
        <v>32</v>
      </c>
      <c r="U4" s="32"/>
    </row>
    <row r="5" spans="2:21" x14ac:dyDescent="0.2">
      <c r="B5" s="2"/>
      <c r="C5" s="1" t="s">
        <v>15</v>
      </c>
      <c r="D5" s="18"/>
      <c r="E5" s="1">
        <v>8</v>
      </c>
      <c r="F5" s="1"/>
      <c r="G5" s="1" t="s">
        <v>22</v>
      </c>
      <c r="H5" s="15" t="s">
        <v>11</v>
      </c>
      <c r="I5" s="21"/>
      <c r="K5" s="7" t="s">
        <v>27</v>
      </c>
      <c r="L5" s="9">
        <f>COUNTIF(G4:G28, "To-Do")</f>
        <v>1</v>
      </c>
      <c r="T5" s="7" t="s">
        <v>21</v>
      </c>
      <c r="U5" s="9">
        <f>COUNTIF(H4:H28, "In-Progress Dev &amp; Test")</f>
        <v>4</v>
      </c>
    </row>
    <row r="6" spans="2:21" x14ac:dyDescent="0.2">
      <c r="B6" s="2"/>
      <c r="C6" s="1" t="s">
        <v>17</v>
      </c>
      <c r="D6" s="18"/>
      <c r="E6" s="1">
        <v>3</v>
      </c>
      <c r="F6" s="1"/>
      <c r="G6" s="1" t="s">
        <v>26</v>
      </c>
      <c r="H6" s="15" t="s">
        <v>21</v>
      </c>
      <c r="I6" s="21"/>
      <c r="K6" s="2" t="s">
        <v>28</v>
      </c>
      <c r="L6" s="3">
        <f>COUNTIF(G4:G28, "Blocked")</f>
        <v>1</v>
      </c>
      <c r="T6" s="2" t="s">
        <v>10</v>
      </c>
      <c r="U6" s="3">
        <f>COUNTIF(H4:H28, "Passed QA")</f>
        <v>1</v>
      </c>
    </row>
    <row r="7" spans="2:21" x14ac:dyDescent="0.2">
      <c r="B7" s="2"/>
      <c r="C7" s="1" t="s">
        <v>18</v>
      </c>
      <c r="D7" s="18"/>
      <c r="E7" s="1">
        <v>5</v>
      </c>
      <c r="F7" s="1"/>
      <c r="G7" s="1" t="s">
        <v>29</v>
      </c>
      <c r="H7" s="15" t="s">
        <v>21</v>
      </c>
      <c r="I7" s="21"/>
      <c r="K7" s="2" t="s">
        <v>26</v>
      </c>
      <c r="L7" s="3">
        <f>COUNTIF(G4:G28, "In-Development")</f>
        <v>1</v>
      </c>
      <c r="T7" s="2" t="s">
        <v>11</v>
      </c>
      <c r="U7" s="3">
        <f>COUNTIF(H4:H28, "Failed QA")</f>
        <v>1</v>
      </c>
    </row>
    <row r="8" spans="2:21" x14ac:dyDescent="0.2">
      <c r="B8" s="2"/>
      <c r="C8" s="1" t="s">
        <v>19</v>
      </c>
      <c r="D8" s="18"/>
      <c r="E8" s="1">
        <v>5</v>
      </c>
      <c r="F8" s="1"/>
      <c r="G8" s="1" t="s">
        <v>20</v>
      </c>
      <c r="H8" s="15" t="s">
        <v>21</v>
      </c>
      <c r="I8" s="21"/>
      <c r="K8" s="2" t="s">
        <v>29</v>
      </c>
      <c r="L8" s="3">
        <f>COUNTIF(G4:G28, "Ready-For-Testing")</f>
        <v>1</v>
      </c>
      <c r="T8" s="2" t="s">
        <v>9</v>
      </c>
      <c r="U8" s="3">
        <f>COUNTIF(H4:H28, "Passed Dev")</f>
        <v>0</v>
      </c>
    </row>
    <row r="9" spans="2:21" x14ac:dyDescent="0.2">
      <c r="B9" s="2"/>
      <c r="C9" s="1"/>
      <c r="D9" s="18"/>
      <c r="E9" s="1">
        <v>3</v>
      </c>
      <c r="F9" s="1"/>
      <c r="G9" s="1" t="s">
        <v>27</v>
      </c>
      <c r="H9" s="15" t="s">
        <v>13</v>
      </c>
      <c r="I9" s="21"/>
      <c r="K9" s="2" t="s">
        <v>20</v>
      </c>
      <c r="L9" s="3">
        <f>COUNTIF(G4:G28, "In-Testing")</f>
        <v>1</v>
      </c>
      <c r="T9" s="2" t="s">
        <v>12</v>
      </c>
      <c r="U9" s="3">
        <f>COUNTIF(H4:H28, "Failed Dev")</f>
        <v>0</v>
      </c>
    </row>
    <row r="10" spans="2:21" ht="17" thickBot="1" x14ac:dyDescent="0.25">
      <c r="B10" s="2"/>
      <c r="C10" s="1"/>
      <c r="D10" s="18"/>
      <c r="E10" s="1">
        <v>3</v>
      </c>
      <c r="F10" s="1"/>
      <c r="G10" s="1" t="s">
        <v>22</v>
      </c>
      <c r="H10" s="15" t="s">
        <v>14</v>
      </c>
      <c r="I10" s="21"/>
      <c r="K10" s="4" t="s">
        <v>22</v>
      </c>
      <c r="L10" s="6">
        <f>COUNTIF(G4:G28, "Done")</f>
        <v>3</v>
      </c>
      <c r="T10" s="2" t="s">
        <v>13</v>
      </c>
      <c r="U10" s="3">
        <f>COUNTIF(H4:H28, "Ready-For-Deployment")</f>
        <v>1</v>
      </c>
    </row>
    <row r="11" spans="2:21" ht="17" thickBot="1" x14ac:dyDescent="0.25">
      <c r="B11" s="2"/>
      <c r="C11" s="1"/>
      <c r="D11" s="18"/>
      <c r="E11" s="1">
        <v>5</v>
      </c>
      <c r="F11" s="1"/>
      <c r="G11" s="1" t="s">
        <v>22</v>
      </c>
      <c r="H11" s="15" t="s">
        <v>14</v>
      </c>
      <c r="I11" s="21"/>
      <c r="T11" s="4" t="s">
        <v>14</v>
      </c>
      <c r="U11" s="6">
        <f>COUNTIF(H4:H28, "Deployed")</f>
        <v>2</v>
      </c>
    </row>
    <row r="12" spans="2:21" x14ac:dyDescent="0.2">
      <c r="B12" s="2"/>
      <c r="C12" s="1"/>
      <c r="D12" s="18"/>
      <c r="E12" s="1"/>
      <c r="F12" s="1"/>
      <c r="G12" s="1"/>
      <c r="H12" s="15" t="s">
        <v>21</v>
      </c>
      <c r="I12" s="21"/>
    </row>
    <row r="13" spans="2:21" x14ac:dyDescent="0.2">
      <c r="B13" s="2"/>
      <c r="C13" s="1"/>
      <c r="D13" s="18"/>
      <c r="E13" s="1"/>
      <c r="F13" s="1"/>
      <c r="G13" s="1"/>
      <c r="H13" s="15"/>
      <c r="I13" s="21"/>
    </row>
    <row r="14" spans="2:21" x14ac:dyDescent="0.2">
      <c r="B14" s="2"/>
      <c r="C14" s="1"/>
      <c r="D14" s="18"/>
      <c r="E14" s="1"/>
      <c r="F14" s="1"/>
      <c r="G14" s="1"/>
      <c r="H14" s="15"/>
      <c r="I14" s="21"/>
    </row>
    <row r="15" spans="2:21" x14ac:dyDescent="0.2">
      <c r="B15" s="2"/>
      <c r="C15" s="1"/>
      <c r="D15" s="18"/>
      <c r="E15" s="1"/>
      <c r="F15" s="1"/>
      <c r="G15" s="1"/>
      <c r="H15" s="15"/>
      <c r="I15" s="21"/>
    </row>
    <row r="16" spans="2:21" x14ac:dyDescent="0.2">
      <c r="B16" s="2"/>
      <c r="C16" s="1"/>
      <c r="D16" s="18"/>
      <c r="E16" s="1"/>
      <c r="F16" s="1"/>
      <c r="G16" s="1"/>
      <c r="H16" s="15"/>
      <c r="I16" s="21"/>
    </row>
    <row r="17" spans="2:12" x14ac:dyDescent="0.2">
      <c r="B17" s="2"/>
      <c r="C17" s="1"/>
      <c r="D17" s="18"/>
      <c r="E17" s="1"/>
      <c r="F17" s="1"/>
      <c r="G17" s="1"/>
      <c r="H17" s="15"/>
      <c r="I17" s="21"/>
    </row>
    <row r="18" spans="2:12" x14ac:dyDescent="0.2">
      <c r="B18" s="2"/>
      <c r="C18" s="1"/>
      <c r="D18" s="18"/>
      <c r="E18" s="1"/>
      <c r="F18" s="1"/>
      <c r="G18" s="1"/>
      <c r="H18" s="15"/>
      <c r="I18" s="21"/>
      <c r="K18" s="33" t="s">
        <v>30</v>
      </c>
      <c r="L18" s="34"/>
    </row>
    <row r="19" spans="2:12" x14ac:dyDescent="0.2">
      <c r="B19" s="2"/>
      <c r="C19" s="1"/>
      <c r="D19" s="18"/>
      <c r="E19" s="1"/>
      <c r="F19" s="1"/>
      <c r="G19" s="1"/>
      <c r="H19" s="15"/>
      <c r="I19" s="21"/>
      <c r="K19" s="1" t="s">
        <v>15</v>
      </c>
      <c r="L19" s="1">
        <f>COUNTIF(C4:C28, "Epic")</f>
        <v>1</v>
      </c>
    </row>
    <row r="20" spans="2:12" x14ac:dyDescent="0.2">
      <c r="B20" s="2"/>
      <c r="C20" s="1"/>
      <c r="D20" s="18"/>
      <c r="E20" s="1"/>
      <c r="F20" s="1"/>
      <c r="G20" s="1"/>
      <c r="H20" s="15"/>
      <c r="I20" s="21"/>
      <c r="K20" s="1" t="s">
        <v>16</v>
      </c>
      <c r="L20" s="1">
        <f>COUNTIF(C4:C28, "Story")</f>
        <v>1</v>
      </c>
    </row>
    <row r="21" spans="2:12" x14ac:dyDescent="0.2">
      <c r="B21" s="2"/>
      <c r="C21" s="1"/>
      <c r="D21" s="18"/>
      <c r="E21" s="1"/>
      <c r="F21" s="1"/>
      <c r="G21" s="1"/>
      <c r="H21" s="15"/>
      <c r="I21" s="21"/>
      <c r="K21" s="1" t="s">
        <v>17</v>
      </c>
      <c r="L21" s="1">
        <f>COUNTIF(C4:C28, "Bug")</f>
        <v>1</v>
      </c>
    </row>
    <row r="22" spans="2:12" x14ac:dyDescent="0.2">
      <c r="B22" s="2"/>
      <c r="C22" s="1"/>
      <c r="D22" s="18"/>
      <c r="E22" s="1"/>
      <c r="F22" s="1"/>
      <c r="G22" s="1"/>
      <c r="H22" s="15"/>
      <c r="I22" s="21"/>
      <c r="K22" s="1" t="s">
        <v>18</v>
      </c>
      <c r="L22" s="1">
        <f>COUNTIF(C4:C28, "Task")</f>
        <v>1</v>
      </c>
    </row>
    <row r="23" spans="2:12" x14ac:dyDescent="0.2">
      <c r="B23" s="2"/>
      <c r="C23" s="1"/>
      <c r="D23" s="18"/>
      <c r="E23" s="1"/>
      <c r="F23" s="1"/>
      <c r="G23" s="1"/>
      <c r="H23" s="15"/>
      <c r="I23" s="21"/>
      <c r="K23" s="1" t="s">
        <v>19</v>
      </c>
      <c r="L23" s="1">
        <f>COUNTIF(C4:C28, "Sub-Task")</f>
        <v>1</v>
      </c>
    </row>
    <row r="24" spans="2:12" ht="17" thickBot="1" x14ac:dyDescent="0.25">
      <c r="B24" s="2"/>
      <c r="C24" s="1"/>
      <c r="D24" s="18"/>
      <c r="E24" s="1"/>
      <c r="F24" s="1"/>
      <c r="G24" s="1"/>
      <c r="H24" s="15"/>
      <c r="I24" s="21"/>
    </row>
    <row r="25" spans="2:12" ht="17" thickBot="1" x14ac:dyDescent="0.25">
      <c r="B25" s="2"/>
      <c r="C25" s="1"/>
      <c r="D25" s="18"/>
      <c r="E25" s="1"/>
      <c r="F25" s="1"/>
      <c r="G25" s="1"/>
      <c r="H25" s="15"/>
      <c r="I25" s="21"/>
      <c r="K25" s="24" t="s">
        <v>31</v>
      </c>
      <c r="L25" s="23">
        <f>SUM(L19:L23)</f>
        <v>5</v>
      </c>
    </row>
    <row r="26" spans="2:12" x14ac:dyDescent="0.2">
      <c r="B26" s="2"/>
      <c r="C26" s="1"/>
      <c r="D26" s="18"/>
      <c r="E26" s="1"/>
      <c r="F26" s="1"/>
      <c r="G26" s="1"/>
      <c r="H26" s="15"/>
      <c r="I26" s="21"/>
    </row>
    <row r="27" spans="2:12" x14ac:dyDescent="0.2">
      <c r="B27" s="2"/>
      <c r="C27" s="1"/>
      <c r="D27" s="18"/>
      <c r="E27" s="1"/>
      <c r="F27" s="1"/>
      <c r="G27" s="1"/>
      <c r="H27" s="15"/>
      <c r="I27" s="21"/>
    </row>
    <row r="28" spans="2:12" ht="17" thickBot="1" x14ac:dyDescent="0.25">
      <c r="B28" s="4"/>
      <c r="C28" s="5"/>
      <c r="D28" s="19"/>
      <c r="E28" s="5"/>
      <c r="F28" s="5"/>
      <c r="G28" s="5"/>
      <c r="H28" s="16"/>
      <c r="I28" s="22"/>
    </row>
    <row r="32" spans="2:12" ht="17" thickBot="1" x14ac:dyDescent="0.25"/>
    <row r="33" spans="11:12" ht="17" thickBot="1" x14ac:dyDescent="0.25">
      <c r="K33" s="35" t="s">
        <v>33</v>
      </c>
      <c r="L33" s="36"/>
    </row>
    <row r="34" spans="11:12" x14ac:dyDescent="0.2">
      <c r="K34" s="7" t="s">
        <v>34</v>
      </c>
      <c r="L34" s="9">
        <f>SUM(E4:E28)</f>
        <v>35</v>
      </c>
    </row>
    <row r="35" spans="11:12" ht="17" thickBot="1" x14ac:dyDescent="0.25">
      <c r="K35" s="4" t="s">
        <v>35</v>
      </c>
      <c r="L35" s="6">
        <f>SUMIF(G4:G28, "Done",E4:E28)</f>
        <v>16</v>
      </c>
    </row>
  </sheetData>
  <autoFilter ref="B3:I3" xr:uid="{00000000-0009-0000-0000-000003000000}"/>
  <mergeCells count="5">
    <mergeCell ref="B2:I2"/>
    <mergeCell ref="K4:L4"/>
    <mergeCell ref="K18:L18"/>
    <mergeCell ref="T4:U4"/>
    <mergeCell ref="K33:L33"/>
  </mergeCells>
  <conditionalFormatting sqref="C4:C28">
    <cfRule type="cellIs" dxfId="10" priority="1" stopIfTrue="1" operator="equal">
      <formula>"Sub-Task"</formula>
    </cfRule>
    <cfRule type="cellIs" dxfId="9" priority="2" operator="equal">
      <formula>"Task"</formula>
    </cfRule>
    <cfRule type="cellIs" dxfId="8" priority="3" operator="equal">
      <formula>"Bug"</formula>
    </cfRule>
    <cfRule type="cellIs" dxfId="7" priority="4" operator="equal">
      <formula>"Story"</formula>
    </cfRule>
    <cfRule type="cellIs" dxfId="6" priority="5" operator="equal">
      <formula>"Epic"</formula>
    </cfRule>
  </conditionalFormatting>
  <conditionalFormatting sqref="H4:H28">
    <cfRule type="cellIs" dxfId="5" priority="6" operator="equal">
      <formula>"Deployed"</formula>
    </cfRule>
    <cfRule type="cellIs" dxfId="4" priority="7" operator="equal">
      <formula>"Failed Dev"</formula>
    </cfRule>
    <cfRule type="cellIs" dxfId="3" priority="8" operator="equal">
      <formula>"Failed QA"</formula>
    </cfRule>
    <cfRule type="cellIs" dxfId="2" priority="9" operator="equal">
      <formula>"Passed Dev"</formula>
    </cfRule>
    <cfRule type="cellIs" dxfId="1" priority="10" operator="equal">
      <formula>"Passed QA"</formula>
    </cfRule>
    <cfRule type="cellIs" dxfId="0" priority="11" operator="equal">
      <formula>"Ready-For-Deployment"</formula>
    </cfRule>
  </conditionalFormatting>
  <dataValidations count="4">
    <dataValidation type="list" allowBlank="1" showInputMessage="1" showErrorMessage="1" sqref="C4:C28" xr:uid="{00000000-0002-0000-0300-000000000000}">
      <formula1>"Epic, Story, Bug, Task, Sub-Task"</formula1>
    </dataValidation>
    <dataValidation type="list" allowBlank="1" showInputMessage="1" showErrorMessage="1" sqref="G4:G28" xr:uid="{00000000-0002-0000-0300-000001000000}">
      <formula1>"To-Do, Blocked, In-Development, Ready-For-Testing, In-Testing, Done"</formula1>
    </dataValidation>
    <dataValidation type="list" allowBlank="1" showInputMessage="1" showErrorMessage="1" sqref="H4:H28" xr:uid="{00000000-0002-0000-0300-000002000000}">
      <formula1>"In-Progress Dev &amp; Test, Passed QA, Failed QA, Passed Dev, Failed Dev, Ready-For-Deployment, Deployed"</formula1>
    </dataValidation>
    <dataValidation type="list" allowBlank="1" showInputMessage="1" showErrorMessage="1" sqref="E4:E28" xr:uid="{00000000-0002-0000-0300-000003000000}">
      <formula1>"1,2,3,5,8,13,21"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SPRINT 61</vt:lpstr>
      <vt:lpstr>SPRINT 62</vt:lpstr>
      <vt:lpstr>SPRINT -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Ageba</dc:creator>
  <cp:lastModifiedBy>oluwatosin Adetola</cp:lastModifiedBy>
  <dcterms:created xsi:type="dcterms:W3CDTF">2023-10-16T09:24:20Z</dcterms:created>
  <dcterms:modified xsi:type="dcterms:W3CDTF">2023-11-03T10:08:45Z</dcterms:modified>
</cp:coreProperties>
</file>