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adRangoonwala\Desktop\"/>
    </mc:Choice>
  </mc:AlternateContent>
  <xr:revisionPtr revIDLastSave="0" documentId="8_{00C58D4A-927B-4EFB-AD13-F5F29BE47069}" xr6:coauthVersionLast="47" xr6:coauthVersionMax="47" xr10:uidLastSave="{00000000-0000-0000-0000-000000000000}"/>
  <bookViews>
    <workbookView xWindow="-110" yWindow="-110" windowWidth="19420" windowHeight="11620" xr2:uid="{4BAF30E7-65FE-4AAF-B097-E118865C6F50}"/>
  </bookViews>
  <sheets>
    <sheet name="Median Gross Rent 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</calcChain>
</file>

<file path=xl/sharedStrings.xml><?xml version="1.0" encoding="utf-8"?>
<sst xmlns="http://schemas.openxmlformats.org/spreadsheetml/2006/main" count="13506" uniqueCount="16">
  <si>
    <t>GeoID_Description</t>
  </si>
  <si>
    <t>GeoID_Name</t>
  </si>
  <si>
    <t>SitsinState</t>
  </si>
  <si>
    <t>GeoID</t>
  </si>
  <si>
    <t>GeoID_Formatted</t>
  </si>
  <si>
    <t>mrent_acs</t>
  </si>
  <si>
    <t>TimeFrame</t>
  </si>
  <si>
    <t>GeoVintage</t>
  </si>
  <si>
    <t>Source</t>
  </si>
  <si>
    <t>Location</t>
  </si>
  <si>
    <t>Census Tract</t>
  </si>
  <si>
    <t>NC</t>
  </si>
  <si>
    <t>2018-2022</t>
  </si>
  <si>
    <t>Census</t>
  </si>
  <si>
    <t>North Carolina (Custom Region)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</si>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</sst>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E059-DFFD-4945-A345-F3F1905421E8}">
  <dimension ref="A1:J2673"/>
  <sheetViews>
    <sheetView tabSelected="1" workbookViewId="0">
      <selection activeCell="H435" sqref="H435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37001020100</v>
      </c>
      <c r="C2" t="s">
        <v>11</v>
      </c>
      <c r="D2">
        <v>37001020100</v>
      </c>
      <c r="E2" t="str">
        <f>"37001020100"</f>
        <v>37001020100</v>
      </c>
      <c r="F2">
        <v>772</v>
      </c>
      <c r="G2" t="s">
        <v>12</v>
      </c>
      <c r="H2">
        <v>2022</v>
      </c>
      <c r="I2" t="s">
        <v>13</v>
      </c>
      <c r="J2" t="s">
        <v>14</v>
      </c>
    </row>
    <row r="3" spans="1:10" x14ac:dyDescent="0.35">
      <c r="A3" t="s">
        <v>10</v>
      </c>
      <c r="B3">
        <v>37001020200</v>
      </c>
      <c r="C3" t="s">
        <v>11</v>
      </c>
      <c r="D3">
        <v>37001020200</v>
      </c>
      <c r="E3" t="str">
        <f>"37001020200"</f>
        <v>37001020200</v>
      </c>
      <c r="F3">
        <v>903</v>
      </c>
      <c r="G3" t="s">
        <v>12</v>
      </c>
      <c r="H3">
        <v>2022</v>
      </c>
      <c r="I3" t="s">
        <v>13</v>
      </c>
      <c r="J3" t="s">
        <v>14</v>
      </c>
    </row>
    <row r="4" spans="1:10" x14ac:dyDescent="0.35">
      <c r="A4" t="s">
        <v>10</v>
      </c>
      <c r="B4">
        <v>37001020301</v>
      </c>
      <c r="C4" t="s">
        <v>11</v>
      </c>
      <c r="D4">
        <v>37001020301</v>
      </c>
      <c r="E4" t="str">
        <f>"37001020301"</f>
        <v>37001020301</v>
      </c>
      <c r="F4">
        <v>821</v>
      </c>
      <c r="G4" t="s">
        <v>12</v>
      </c>
      <c r="H4">
        <v>2022</v>
      </c>
      <c r="I4" t="s">
        <v>13</v>
      </c>
      <c r="J4" t="s">
        <v>14</v>
      </c>
    </row>
    <row r="5" spans="1:10" x14ac:dyDescent="0.35">
      <c r="A5" t="s">
        <v>10</v>
      </c>
      <c r="B5">
        <v>37001020302</v>
      </c>
      <c r="C5" t="s">
        <v>11</v>
      </c>
      <c r="D5">
        <v>37001020302</v>
      </c>
      <c r="E5" t="str">
        <f>"37001020302"</f>
        <v>37001020302</v>
      </c>
      <c r="F5">
        <v>1102</v>
      </c>
      <c r="G5" t="s">
        <v>12</v>
      </c>
      <c r="H5">
        <v>2022</v>
      </c>
      <c r="I5" t="s">
        <v>13</v>
      </c>
      <c r="J5" t="s">
        <v>14</v>
      </c>
    </row>
    <row r="6" spans="1:10" x14ac:dyDescent="0.35">
      <c r="A6" t="s">
        <v>10</v>
      </c>
      <c r="B6">
        <v>37001020400</v>
      </c>
      <c r="C6" t="s">
        <v>11</v>
      </c>
      <c r="D6">
        <v>37001020400</v>
      </c>
      <c r="E6" t="str">
        <f>"37001020400"</f>
        <v>37001020400</v>
      </c>
      <c r="F6">
        <v>802</v>
      </c>
      <c r="G6" t="s">
        <v>12</v>
      </c>
      <c r="H6">
        <v>2022</v>
      </c>
      <c r="I6" t="s">
        <v>13</v>
      </c>
      <c r="J6" t="s">
        <v>14</v>
      </c>
    </row>
    <row r="7" spans="1:10" x14ac:dyDescent="0.35">
      <c r="A7" t="s">
        <v>10</v>
      </c>
      <c r="B7">
        <v>37001020501</v>
      </c>
      <c r="C7" t="s">
        <v>11</v>
      </c>
      <c r="D7">
        <v>37001020501</v>
      </c>
      <c r="E7" t="str">
        <f>"37001020501"</f>
        <v>37001020501</v>
      </c>
      <c r="F7">
        <v>791</v>
      </c>
      <c r="G7" t="s">
        <v>12</v>
      </c>
      <c r="H7">
        <v>2022</v>
      </c>
      <c r="I7" t="s">
        <v>13</v>
      </c>
      <c r="J7" t="s">
        <v>14</v>
      </c>
    </row>
    <row r="8" spans="1:10" x14ac:dyDescent="0.35">
      <c r="A8" t="s">
        <v>10</v>
      </c>
      <c r="B8">
        <v>37001020502</v>
      </c>
      <c r="C8" t="s">
        <v>11</v>
      </c>
      <c r="D8">
        <v>37001020502</v>
      </c>
      <c r="E8" t="str">
        <f>"37001020502"</f>
        <v>37001020502</v>
      </c>
      <c r="F8">
        <v>904</v>
      </c>
      <c r="G8" t="s">
        <v>12</v>
      </c>
      <c r="H8">
        <v>2022</v>
      </c>
      <c r="I8" t="s">
        <v>13</v>
      </c>
      <c r="J8" t="s">
        <v>14</v>
      </c>
    </row>
    <row r="9" spans="1:10" x14ac:dyDescent="0.35">
      <c r="A9" t="s">
        <v>10</v>
      </c>
      <c r="B9">
        <v>37001020601</v>
      </c>
      <c r="C9" t="s">
        <v>11</v>
      </c>
      <c r="D9">
        <v>37001020601</v>
      </c>
      <c r="E9" t="str">
        <f>"37001020601"</f>
        <v>37001020601</v>
      </c>
      <c r="F9">
        <v>1560</v>
      </c>
      <c r="G9" t="s">
        <v>12</v>
      </c>
      <c r="H9">
        <v>2022</v>
      </c>
      <c r="I9" t="s">
        <v>13</v>
      </c>
      <c r="J9" t="s">
        <v>14</v>
      </c>
    </row>
    <row r="10" spans="1:10" x14ac:dyDescent="0.35">
      <c r="A10" t="s">
        <v>10</v>
      </c>
      <c r="B10">
        <v>37001020602</v>
      </c>
      <c r="C10" t="s">
        <v>11</v>
      </c>
      <c r="D10">
        <v>37001020602</v>
      </c>
      <c r="E10" t="str">
        <f>"37001020602"</f>
        <v>37001020602</v>
      </c>
      <c r="F10">
        <v>893</v>
      </c>
      <c r="G10" t="s">
        <v>12</v>
      </c>
      <c r="H10">
        <v>2022</v>
      </c>
      <c r="I10" t="s">
        <v>13</v>
      </c>
      <c r="J10" t="s">
        <v>14</v>
      </c>
    </row>
    <row r="11" spans="1:10" x14ac:dyDescent="0.35">
      <c r="A11" t="s">
        <v>10</v>
      </c>
      <c r="B11">
        <v>37001020701</v>
      </c>
      <c r="C11" t="s">
        <v>11</v>
      </c>
      <c r="D11">
        <v>37001020701</v>
      </c>
      <c r="E11" t="str">
        <f>"37001020701"</f>
        <v>37001020701</v>
      </c>
      <c r="F11">
        <v>1081</v>
      </c>
      <c r="G11" t="s">
        <v>12</v>
      </c>
      <c r="H11">
        <v>2022</v>
      </c>
      <c r="I11" t="s">
        <v>13</v>
      </c>
      <c r="J11" t="s">
        <v>14</v>
      </c>
    </row>
    <row r="12" spans="1:10" x14ac:dyDescent="0.35">
      <c r="A12" t="s">
        <v>10</v>
      </c>
      <c r="B12">
        <v>37001020702</v>
      </c>
      <c r="C12" t="s">
        <v>11</v>
      </c>
      <c r="D12">
        <v>37001020702</v>
      </c>
      <c r="E12" t="str">
        <f>"37001020702"</f>
        <v>37001020702</v>
      </c>
      <c r="F12">
        <v>928</v>
      </c>
      <c r="G12" t="s">
        <v>12</v>
      </c>
      <c r="H12">
        <v>2022</v>
      </c>
      <c r="I12" t="s">
        <v>13</v>
      </c>
      <c r="J12" t="s">
        <v>14</v>
      </c>
    </row>
    <row r="13" spans="1:10" x14ac:dyDescent="0.35">
      <c r="A13" t="s">
        <v>10</v>
      </c>
      <c r="B13">
        <v>37001020801</v>
      </c>
      <c r="C13" t="s">
        <v>11</v>
      </c>
      <c r="D13">
        <v>37001020801</v>
      </c>
      <c r="E13" t="str">
        <f>"37001020801"</f>
        <v>37001020801</v>
      </c>
      <c r="F13">
        <v>986</v>
      </c>
      <c r="G13" t="s">
        <v>12</v>
      </c>
      <c r="H13">
        <v>2022</v>
      </c>
      <c r="I13" t="s">
        <v>13</v>
      </c>
      <c r="J13" t="s">
        <v>14</v>
      </c>
    </row>
    <row r="14" spans="1:10" x14ac:dyDescent="0.35">
      <c r="A14" t="s">
        <v>10</v>
      </c>
      <c r="B14">
        <v>37001020802</v>
      </c>
      <c r="C14" t="s">
        <v>11</v>
      </c>
      <c r="D14">
        <v>37001020802</v>
      </c>
      <c r="E14" t="str">
        <f>"37001020802"</f>
        <v>37001020802</v>
      </c>
      <c r="F14">
        <v>839</v>
      </c>
      <c r="G14" t="s">
        <v>12</v>
      </c>
      <c r="H14">
        <v>2022</v>
      </c>
      <c r="I14" t="s">
        <v>13</v>
      </c>
      <c r="J14" t="s">
        <v>14</v>
      </c>
    </row>
    <row r="15" spans="1:10" x14ac:dyDescent="0.35">
      <c r="A15" t="s">
        <v>10</v>
      </c>
      <c r="B15">
        <v>37001020901</v>
      </c>
      <c r="C15" t="s">
        <v>11</v>
      </c>
      <c r="D15">
        <v>37001020901</v>
      </c>
      <c r="E15" t="str">
        <f>"37001020901"</f>
        <v>37001020901</v>
      </c>
      <c r="F15">
        <v>991</v>
      </c>
      <c r="G15" t="s">
        <v>12</v>
      </c>
      <c r="H15">
        <v>2022</v>
      </c>
      <c r="I15" t="s">
        <v>13</v>
      </c>
      <c r="J15" t="s">
        <v>14</v>
      </c>
    </row>
    <row r="16" spans="1:10" x14ac:dyDescent="0.35">
      <c r="A16" t="s">
        <v>10</v>
      </c>
      <c r="B16">
        <v>37001020902</v>
      </c>
      <c r="C16" t="s">
        <v>11</v>
      </c>
      <c r="D16">
        <v>37001020902</v>
      </c>
      <c r="E16" t="str">
        <f>"37001020902"</f>
        <v>37001020902</v>
      </c>
      <c r="F16">
        <v>1042</v>
      </c>
      <c r="G16" t="s">
        <v>12</v>
      </c>
      <c r="H16">
        <v>2022</v>
      </c>
      <c r="I16" t="s">
        <v>13</v>
      </c>
      <c r="J16" t="s">
        <v>14</v>
      </c>
    </row>
    <row r="17" spans="1:10" x14ac:dyDescent="0.35">
      <c r="A17" t="s">
        <v>10</v>
      </c>
      <c r="B17">
        <v>37001021000</v>
      </c>
      <c r="C17" t="s">
        <v>11</v>
      </c>
      <c r="D17">
        <v>37001021000</v>
      </c>
      <c r="E17" t="str">
        <f>"37001021000"</f>
        <v>37001021000</v>
      </c>
      <c r="F17">
        <v>817</v>
      </c>
      <c r="G17" t="s">
        <v>12</v>
      </c>
      <c r="H17">
        <v>2022</v>
      </c>
      <c r="I17" t="s">
        <v>13</v>
      </c>
      <c r="J17" t="s">
        <v>14</v>
      </c>
    </row>
    <row r="18" spans="1:10" x14ac:dyDescent="0.35">
      <c r="A18" t="s">
        <v>10</v>
      </c>
      <c r="B18">
        <v>37001021101</v>
      </c>
      <c r="C18" t="s">
        <v>11</v>
      </c>
      <c r="D18">
        <v>37001021101</v>
      </c>
      <c r="E18" t="str">
        <f>"37001021101"</f>
        <v>37001021101</v>
      </c>
      <c r="F18">
        <v>1027</v>
      </c>
      <c r="G18" t="s">
        <v>12</v>
      </c>
      <c r="H18">
        <v>2022</v>
      </c>
      <c r="I18" t="s">
        <v>13</v>
      </c>
      <c r="J18" t="s">
        <v>14</v>
      </c>
    </row>
    <row r="19" spans="1:10" x14ac:dyDescent="0.35">
      <c r="A19" t="s">
        <v>10</v>
      </c>
      <c r="B19">
        <v>37001021102</v>
      </c>
      <c r="C19" t="s">
        <v>11</v>
      </c>
      <c r="D19">
        <v>37001021102</v>
      </c>
      <c r="E19" t="str">
        <f>"37001021102"</f>
        <v>37001021102</v>
      </c>
      <c r="F19">
        <v>853</v>
      </c>
      <c r="G19" t="s">
        <v>12</v>
      </c>
      <c r="H19">
        <v>2022</v>
      </c>
      <c r="I19" t="s">
        <v>13</v>
      </c>
      <c r="J19" t="s">
        <v>14</v>
      </c>
    </row>
    <row r="20" spans="1:10" x14ac:dyDescent="0.35">
      <c r="A20" t="s">
        <v>10</v>
      </c>
      <c r="B20">
        <v>37001021201</v>
      </c>
      <c r="C20" t="s">
        <v>11</v>
      </c>
      <c r="D20">
        <v>37001021201</v>
      </c>
      <c r="E20" t="str">
        <f>"37001021201"</f>
        <v>37001021201</v>
      </c>
      <c r="F20">
        <v>845</v>
      </c>
      <c r="G20" t="s">
        <v>12</v>
      </c>
      <c r="H20">
        <v>2022</v>
      </c>
      <c r="I20" t="s">
        <v>13</v>
      </c>
      <c r="J20" t="s">
        <v>14</v>
      </c>
    </row>
    <row r="21" spans="1:10" x14ac:dyDescent="0.35">
      <c r="A21" t="s">
        <v>10</v>
      </c>
      <c r="B21">
        <v>37001021204</v>
      </c>
      <c r="C21" t="s">
        <v>11</v>
      </c>
      <c r="D21">
        <v>37001021204</v>
      </c>
      <c r="E21" t="str">
        <f>"37001021204"</f>
        <v>37001021204</v>
      </c>
      <c r="F21">
        <v>844</v>
      </c>
      <c r="G21" t="s">
        <v>12</v>
      </c>
      <c r="H21">
        <v>2022</v>
      </c>
      <c r="I21" t="s">
        <v>13</v>
      </c>
      <c r="J21" t="s">
        <v>14</v>
      </c>
    </row>
    <row r="22" spans="1:10" x14ac:dyDescent="0.35">
      <c r="A22" t="s">
        <v>10</v>
      </c>
      <c r="B22">
        <v>37001021205</v>
      </c>
      <c r="C22" t="s">
        <v>11</v>
      </c>
      <c r="D22">
        <v>37001021205</v>
      </c>
      <c r="E22" t="str">
        <f>"37001021205"</f>
        <v>37001021205</v>
      </c>
      <c r="F22">
        <v>1160</v>
      </c>
      <c r="G22" t="s">
        <v>12</v>
      </c>
      <c r="H22">
        <v>2022</v>
      </c>
      <c r="I22" t="s">
        <v>13</v>
      </c>
      <c r="J22" t="s">
        <v>14</v>
      </c>
    </row>
    <row r="23" spans="1:10" x14ac:dyDescent="0.35">
      <c r="A23" t="s">
        <v>10</v>
      </c>
      <c r="B23">
        <v>37001021206</v>
      </c>
      <c r="C23" t="s">
        <v>11</v>
      </c>
      <c r="D23">
        <v>37001021206</v>
      </c>
      <c r="E23" t="str">
        <f>"37001021206"</f>
        <v>37001021206</v>
      </c>
      <c r="F23">
        <v>961</v>
      </c>
      <c r="G23" t="s">
        <v>12</v>
      </c>
      <c r="H23">
        <v>2022</v>
      </c>
      <c r="I23" t="s">
        <v>13</v>
      </c>
      <c r="J23" t="s">
        <v>14</v>
      </c>
    </row>
    <row r="24" spans="1:10" x14ac:dyDescent="0.35">
      <c r="A24" t="s">
        <v>10</v>
      </c>
      <c r="B24">
        <v>37001021207</v>
      </c>
      <c r="C24" t="s">
        <v>11</v>
      </c>
      <c r="D24">
        <v>37001021207</v>
      </c>
      <c r="E24" t="str">
        <f>"37001021207"</f>
        <v>37001021207</v>
      </c>
      <c r="F24">
        <v>1158</v>
      </c>
      <c r="G24" t="s">
        <v>12</v>
      </c>
      <c r="H24">
        <v>2022</v>
      </c>
      <c r="I24" t="s">
        <v>13</v>
      </c>
      <c r="J24" t="s">
        <v>14</v>
      </c>
    </row>
    <row r="25" spans="1:10" x14ac:dyDescent="0.35">
      <c r="A25" t="s">
        <v>10</v>
      </c>
      <c r="B25">
        <v>37001021300</v>
      </c>
      <c r="C25" t="s">
        <v>11</v>
      </c>
      <c r="D25">
        <v>37001021300</v>
      </c>
      <c r="E25" t="str">
        <f>"37001021300"</f>
        <v>37001021300</v>
      </c>
      <c r="F25">
        <v>784</v>
      </c>
      <c r="G25" t="s">
        <v>12</v>
      </c>
      <c r="H25">
        <v>2022</v>
      </c>
      <c r="I25" t="s">
        <v>13</v>
      </c>
      <c r="J25" t="s">
        <v>14</v>
      </c>
    </row>
    <row r="26" spans="1:10" x14ac:dyDescent="0.35">
      <c r="A26" t="s">
        <v>10</v>
      </c>
      <c r="B26">
        <v>37001021400</v>
      </c>
      <c r="C26" t="s">
        <v>11</v>
      </c>
      <c r="D26">
        <v>37001021400</v>
      </c>
      <c r="E26" t="str">
        <f>"37001021400"</f>
        <v>37001021400</v>
      </c>
      <c r="F26">
        <v>1028</v>
      </c>
      <c r="G26" t="s">
        <v>12</v>
      </c>
      <c r="H26">
        <v>2022</v>
      </c>
      <c r="I26" t="s">
        <v>13</v>
      </c>
      <c r="J26" t="s">
        <v>14</v>
      </c>
    </row>
    <row r="27" spans="1:10" x14ac:dyDescent="0.35">
      <c r="A27" t="s">
        <v>10</v>
      </c>
      <c r="B27">
        <v>37001021500</v>
      </c>
      <c r="C27" t="s">
        <v>11</v>
      </c>
      <c r="D27">
        <v>37001021500</v>
      </c>
      <c r="E27" t="str">
        <f>"37001021500"</f>
        <v>37001021500</v>
      </c>
      <c r="F27">
        <v>741</v>
      </c>
      <c r="G27" t="s">
        <v>12</v>
      </c>
      <c r="H27">
        <v>2022</v>
      </c>
      <c r="I27" t="s">
        <v>13</v>
      </c>
      <c r="J27" t="s">
        <v>14</v>
      </c>
    </row>
    <row r="28" spans="1:10" x14ac:dyDescent="0.35">
      <c r="A28" t="s">
        <v>10</v>
      </c>
      <c r="B28">
        <v>37001021600</v>
      </c>
      <c r="C28" t="s">
        <v>11</v>
      </c>
      <c r="D28">
        <v>37001021600</v>
      </c>
      <c r="E28" t="str">
        <f>"37001021600"</f>
        <v>37001021600</v>
      </c>
      <c r="F28">
        <v>874</v>
      </c>
      <c r="G28" t="s">
        <v>12</v>
      </c>
      <c r="H28">
        <v>2022</v>
      </c>
      <c r="I28" t="s">
        <v>13</v>
      </c>
      <c r="J28" t="s">
        <v>14</v>
      </c>
    </row>
    <row r="29" spans="1:10" x14ac:dyDescent="0.35">
      <c r="A29" t="s">
        <v>10</v>
      </c>
      <c r="B29">
        <v>37001021701</v>
      </c>
      <c r="C29" t="s">
        <v>11</v>
      </c>
      <c r="D29">
        <v>37001021701</v>
      </c>
      <c r="E29" t="str">
        <f>"37001021701"</f>
        <v>37001021701</v>
      </c>
      <c r="F29">
        <v>3046</v>
      </c>
      <c r="G29" t="s">
        <v>12</v>
      </c>
      <c r="H29">
        <v>2022</v>
      </c>
      <c r="I29" t="s">
        <v>13</v>
      </c>
      <c r="J29" t="s">
        <v>14</v>
      </c>
    </row>
    <row r="30" spans="1:10" x14ac:dyDescent="0.35">
      <c r="A30" t="s">
        <v>10</v>
      </c>
      <c r="B30">
        <v>37001021702</v>
      </c>
      <c r="C30" t="s">
        <v>11</v>
      </c>
      <c r="D30">
        <v>37001021702</v>
      </c>
      <c r="E30" t="str">
        <f>"37001021702"</f>
        <v>37001021702</v>
      </c>
      <c r="F30">
        <v>1271</v>
      </c>
      <c r="G30" t="s">
        <v>12</v>
      </c>
      <c r="H30">
        <v>2022</v>
      </c>
      <c r="I30" t="s">
        <v>13</v>
      </c>
      <c r="J30" t="s">
        <v>14</v>
      </c>
    </row>
    <row r="31" spans="1:10" x14ac:dyDescent="0.35">
      <c r="A31" t="s">
        <v>10</v>
      </c>
      <c r="B31">
        <v>37001021703</v>
      </c>
      <c r="C31" t="s">
        <v>11</v>
      </c>
      <c r="D31">
        <v>37001021703</v>
      </c>
      <c r="E31" t="str">
        <f>"37001021703"</f>
        <v>37001021703</v>
      </c>
      <c r="F31">
        <v>1174</v>
      </c>
      <c r="G31" t="s">
        <v>12</v>
      </c>
      <c r="H31">
        <v>2022</v>
      </c>
      <c r="I31" t="s">
        <v>13</v>
      </c>
      <c r="J31" t="s">
        <v>14</v>
      </c>
    </row>
    <row r="32" spans="1:10" x14ac:dyDescent="0.35">
      <c r="A32" t="s">
        <v>10</v>
      </c>
      <c r="B32">
        <v>37001021801</v>
      </c>
      <c r="C32" t="s">
        <v>11</v>
      </c>
      <c r="D32">
        <v>37001021801</v>
      </c>
      <c r="E32" t="str">
        <f>"37001021801"</f>
        <v>37001021801</v>
      </c>
      <c r="F32">
        <v>960</v>
      </c>
      <c r="G32" t="s">
        <v>12</v>
      </c>
      <c r="H32">
        <v>2022</v>
      </c>
      <c r="I32" t="s">
        <v>13</v>
      </c>
      <c r="J32" t="s">
        <v>14</v>
      </c>
    </row>
    <row r="33" spans="1:10" x14ac:dyDescent="0.35">
      <c r="A33" t="s">
        <v>10</v>
      </c>
      <c r="B33">
        <v>37001021802</v>
      </c>
      <c r="C33" t="s">
        <v>11</v>
      </c>
      <c r="D33">
        <v>37001021802</v>
      </c>
      <c r="E33" t="str">
        <f>"37001021802"</f>
        <v>37001021802</v>
      </c>
      <c r="F33">
        <v>825</v>
      </c>
      <c r="G33" t="s">
        <v>12</v>
      </c>
      <c r="H33">
        <v>2022</v>
      </c>
      <c r="I33" t="s">
        <v>13</v>
      </c>
      <c r="J33" t="s">
        <v>14</v>
      </c>
    </row>
    <row r="34" spans="1:10" x14ac:dyDescent="0.35">
      <c r="A34" t="s">
        <v>10</v>
      </c>
      <c r="B34">
        <v>37001021803</v>
      </c>
      <c r="C34" t="s">
        <v>11</v>
      </c>
      <c r="D34">
        <v>37001021803</v>
      </c>
      <c r="E34" t="str">
        <f>"37001021803"</f>
        <v>37001021803</v>
      </c>
      <c r="F34">
        <v>901</v>
      </c>
      <c r="G34" t="s">
        <v>12</v>
      </c>
      <c r="H34">
        <v>2022</v>
      </c>
      <c r="I34" t="s">
        <v>13</v>
      </c>
      <c r="J34" t="s">
        <v>14</v>
      </c>
    </row>
    <row r="35" spans="1:10" x14ac:dyDescent="0.35">
      <c r="A35" t="s">
        <v>10</v>
      </c>
      <c r="B35">
        <v>37001021901</v>
      </c>
      <c r="C35" t="s">
        <v>11</v>
      </c>
      <c r="D35">
        <v>37001021901</v>
      </c>
      <c r="E35" t="str">
        <f>"37001021901"</f>
        <v>37001021901</v>
      </c>
      <c r="F35">
        <v>846</v>
      </c>
      <c r="G35" t="s">
        <v>12</v>
      </c>
      <c r="H35">
        <v>2022</v>
      </c>
      <c r="I35" t="s">
        <v>13</v>
      </c>
      <c r="J35" t="s">
        <v>14</v>
      </c>
    </row>
    <row r="36" spans="1:10" x14ac:dyDescent="0.35">
      <c r="A36" t="s">
        <v>10</v>
      </c>
      <c r="B36">
        <v>37001021902</v>
      </c>
      <c r="C36" t="s">
        <v>11</v>
      </c>
      <c r="D36">
        <v>37001021902</v>
      </c>
      <c r="E36" t="str">
        <f>"37001021902"</f>
        <v>37001021902</v>
      </c>
      <c r="F36">
        <v>745</v>
      </c>
      <c r="G36" t="s">
        <v>12</v>
      </c>
      <c r="H36">
        <v>2022</v>
      </c>
      <c r="I36" t="s">
        <v>13</v>
      </c>
      <c r="J36" t="s">
        <v>14</v>
      </c>
    </row>
    <row r="37" spans="1:10" x14ac:dyDescent="0.35">
      <c r="A37" t="s">
        <v>10</v>
      </c>
      <c r="B37">
        <v>37001022001</v>
      </c>
      <c r="C37" t="s">
        <v>11</v>
      </c>
      <c r="D37">
        <v>37001022001</v>
      </c>
      <c r="E37" t="str">
        <f>"37001022001"</f>
        <v>37001022001</v>
      </c>
      <c r="F37">
        <v>820</v>
      </c>
      <c r="G37" t="s">
        <v>12</v>
      </c>
      <c r="H37">
        <v>2022</v>
      </c>
      <c r="I37" t="s">
        <v>13</v>
      </c>
      <c r="J37" t="s">
        <v>14</v>
      </c>
    </row>
    <row r="38" spans="1:10" x14ac:dyDescent="0.35">
      <c r="A38" t="s">
        <v>10</v>
      </c>
      <c r="B38">
        <v>37001022002</v>
      </c>
      <c r="C38" t="s">
        <v>11</v>
      </c>
      <c r="D38">
        <v>37001022002</v>
      </c>
      <c r="E38" t="str">
        <f>"37001022002"</f>
        <v>37001022002</v>
      </c>
      <c r="F38">
        <v>721</v>
      </c>
      <c r="G38" t="s">
        <v>12</v>
      </c>
      <c r="H38">
        <v>2022</v>
      </c>
      <c r="I38" t="s">
        <v>13</v>
      </c>
      <c r="J38" t="s">
        <v>14</v>
      </c>
    </row>
    <row r="39" spans="1:10" x14ac:dyDescent="0.35">
      <c r="A39" t="s">
        <v>10</v>
      </c>
      <c r="B39">
        <v>37003040100</v>
      </c>
      <c r="C39" t="s">
        <v>11</v>
      </c>
      <c r="D39">
        <v>37003040100</v>
      </c>
      <c r="E39" t="str">
        <f>"37003040100"</f>
        <v>37003040100</v>
      </c>
      <c r="F39">
        <v>747</v>
      </c>
      <c r="G39" t="s">
        <v>12</v>
      </c>
      <c r="H39">
        <v>2022</v>
      </c>
      <c r="I39" t="s">
        <v>13</v>
      </c>
      <c r="J39" t="s">
        <v>14</v>
      </c>
    </row>
    <row r="40" spans="1:10" x14ac:dyDescent="0.35">
      <c r="A40" t="s">
        <v>10</v>
      </c>
      <c r="B40">
        <v>37003040200</v>
      </c>
      <c r="C40" t="s">
        <v>11</v>
      </c>
      <c r="D40">
        <v>37003040200</v>
      </c>
      <c r="E40" t="str">
        <f>"37003040200"</f>
        <v>37003040200</v>
      </c>
      <c r="F40">
        <v>789</v>
      </c>
      <c r="G40" t="s">
        <v>12</v>
      </c>
      <c r="H40">
        <v>2022</v>
      </c>
      <c r="I40" t="s">
        <v>13</v>
      </c>
      <c r="J40" t="s">
        <v>14</v>
      </c>
    </row>
    <row r="41" spans="1:10" x14ac:dyDescent="0.35">
      <c r="A41" t="s">
        <v>10</v>
      </c>
      <c r="B41">
        <v>37003040300</v>
      </c>
      <c r="C41" t="s">
        <v>11</v>
      </c>
      <c r="D41">
        <v>37003040300</v>
      </c>
      <c r="E41" t="str">
        <f>"37003040300"</f>
        <v>37003040300</v>
      </c>
      <c r="F41">
        <v>544</v>
      </c>
      <c r="G41" t="s">
        <v>12</v>
      </c>
      <c r="H41">
        <v>2022</v>
      </c>
      <c r="I41" t="s">
        <v>13</v>
      </c>
      <c r="J41" t="s">
        <v>14</v>
      </c>
    </row>
    <row r="42" spans="1:10" x14ac:dyDescent="0.35">
      <c r="A42" t="s">
        <v>10</v>
      </c>
      <c r="B42">
        <v>37003040400</v>
      </c>
      <c r="C42" t="s">
        <v>11</v>
      </c>
      <c r="D42">
        <v>37003040400</v>
      </c>
      <c r="E42" t="str">
        <f>"37003040400"</f>
        <v>37003040400</v>
      </c>
      <c r="F42">
        <v>700</v>
      </c>
      <c r="G42" t="s">
        <v>12</v>
      </c>
      <c r="H42">
        <v>2022</v>
      </c>
      <c r="I42" t="s">
        <v>13</v>
      </c>
      <c r="J42" t="s">
        <v>14</v>
      </c>
    </row>
    <row r="43" spans="1:10" x14ac:dyDescent="0.35">
      <c r="A43" t="s">
        <v>10</v>
      </c>
      <c r="B43">
        <v>37003040500</v>
      </c>
      <c r="C43" t="s">
        <v>11</v>
      </c>
      <c r="D43">
        <v>37003040500</v>
      </c>
      <c r="E43" t="str">
        <f>"37003040500"</f>
        <v>37003040500</v>
      </c>
      <c r="F43">
        <v>737</v>
      </c>
      <c r="G43" t="s">
        <v>12</v>
      </c>
      <c r="H43">
        <v>2022</v>
      </c>
      <c r="I43" t="s">
        <v>13</v>
      </c>
      <c r="J43" t="s">
        <v>14</v>
      </c>
    </row>
    <row r="44" spans="1:10" x14ac:dyDescent="0.35">
      <c r="A44" t="s">
        <v>10</v>
      </c>
      <c r="B44">
        <v>37003040600</v>
      </c>
      <c r="C44" t="s">
        <v>11</v>
      </c>
      <c r="D44">
        <v>37003040600</v>
      </c>
      <c r="E44" t="str">
        <f>"37003040600"</f>
        <v>37003040600</v>
      </c>
      <c r="F44">
        <v>778</v>
      </c>
      <c r="G44" t="s">
        <v>12</v>
      </c>
      <c r="H44">
        <v>2022</v>
      </c>
      <c r="I44" t="s">
        <v>13</v>
      </c>
      <c r="J44" t="s">
        <v>14</v>
      </c>
    </row>
    <row r="45" spans="1:10" x14ac:dyDescent="0.35">
      <c r="A45" t="s">
        <v>10</v>
      </c>
      <c r="B45">
        <v>37003040700</v>
      </c>
      <c r="C45" t="s">
        <v>11</v>
      </c>
      <c r="D45">
        <v>37003040700</v>
      </c>
      <c r="E45" t="str">
        <f>"37003040700"</f>
        <v>37003040700</v>
      </c>
      <c r="F45">
        <v>802</v>
      </c>
      <c r="G45" t="s">
        <v>12</v>
      </c>
      <c r="H45">
        <v>2022</v>
      </c>
      <c r="I45" t="s">
        <v>13</v>
      </c>
      <c r="J45" t="s">
        <v>14</v>
      </c>
    </row>
    <row r="46" spans="1:10" x14ac:dyDescent="0.35">
      <c r="A46" t="s">
        <v>10</v>
      </c>
      <c r="B46">
        <v>37005950100</v>
      </c>
      <c r="C46" t="s">
        <v>11</v>
      </c>
      <c r="D46">
        <v>37005950100</v>
      </c>
      <c r="E46" t="str">
        <f>"37005950100"</f>
        <v>37005950100</v>
      </c>
      <c r="F46">
        <v>671</v>
      </c>
      <c r="G46" t="s">
        <v>12</v>
      </c>
      <c r="H46">
        <v>2022</v>
      </c>
      <c r="I46" t="s">
        <v>13</v>
      </c>
      <c r="J46" t="s">
        <v>14</v>
      </c>
    </row>
    <row r="47" spans="1:10" x14ac:dyDescent="0.35">
      <c r="A47" t="s">
        <v>10</v>
      </c>
      <c r="B47">
        <v>37005950200</v>
      </c>
      <c r="C47" t="s">
        <v>11</v>
      </c>
      <c r="D47">
        <v>37005950200</v>
      </c>
      <c r="E47" t="str">
        <f>"37005950200"</f>
        <v>37005950200</v>
      </c>
      <c r="F47">
        <v>765</v>
      </c>
      <c r="G47" t="s">
        <v>12</v>
      </c>
      <c r="H47">
        <v>2022</v>
      </c>
      <c r="I47" t="s">
        <v>13</v>
      </c>
      <c r="J47" t="s">
        <v>14</v>
      </c>
    </row>
    <row r="48" spans="1:10" x14ac:dyDescent="0.35">
      <c r="A48" t="s">
        <v>10</v>
      </c>
      <c r="B48">
        <v>37005950300</v>
      </c>
      <c r="C48" t="s">
        <v>11</v>
      </c>
      <c r="D48">
        <v>37005950300</v>
      </c>
      <c r="E48" t="str">
        <f>"37005950300"</f>
        <v>37005950300</v>
      </c>
      <c r="F48">
        <v>818</v>
      </c>
      <c r="G48" t="s">
        <v>12</v>
      </c>
      <c r="H48">
        <v>2022</v>
      </c>
      <c r="I48" t="s">
        <v>13</v>
      </c>
      <c r="J48" t="s">
        <v>14</v>
      </c>
    </row>
    <row r="49" spans="1:10" x14ac:dyDescent="0.35">
      <c r="A49" t="s">
        <v>10</v>
      </c>
      <c r="B49">
        <v>37007920100</v>
      </c>
      <c r="C49" t="s">
        <v>11</v>
      </c>
      <c r="D49">
        <v>37007920100</v>
      </c>
      <c r="E49" t="str">
        <f>"37007920100"</f>
        <v>37007920100</v>
      </c>
      <c r="F49">
        <v>760</v>
      </c>
      <c r="G49" t="s">
        <v>12</v>
      </c>
      <c r="H49">
        <v>2022</v>
      </c>
      <c r="I49" t="s">
        <v>13</v>
      </c>
      <c r="J49" t="s">
        <v>14</v>
      </c>
    </row>
    <row r="50" spans="1:10" x14ac:dyDescent="0.35">
      <c r="A50" t="s">
        <v>10</v>
      </c>
      <c r="B50">
        <v>37007920200</v>
      </c>
      <c r="C50" t="s">
        <v>11</v>
      </c>
      <c r="D50">
        <v>37007920200</v>
      </c>
      <c r="E50" t="str">
        <f>"37007920200"</f>
        <v>37007920200</v>
      </c>
      <c r="F50">
        <v>818</v>
      </c>
      <c r="G50" t="s">
        <v>12</v>
      </c>
      <c r="H50">
        <v>2022</v>
      </c>
      <c r="I50" t="s">
        <v>13</v>
      </c>
      <c r="J50" t="s">
        <v>14</v>
      </c>
    </row>
    <row r="51" spans="1:10" x14ac:dyDescent="0.35">
      <c r="A51" t="s">
        <v>10</v>
      </c>
      <c r="B51">
        <v>37007920301</v>
      </c>
      <c r="C51" t="s">
        <v>11</v>
      </c>
      <c r="D51">
        <v>37007920301</v>
      </c>
      <c r="E51" t="str">
        <f>"37007920301"</f>
        <v>37007920301</v>
      </c>
      <c r="F51">
        <v>757</v>
      </c>
      <c r="G51" t="s">
        <v>12</v>
      </c>
      <c r="H51">
        <v>2022</v>
      </c>
      <c r="I51" t="s">
        <v>13</v>
      </c>
      <c r="J51" t="s">
        <v>14</v>
      </c>
    </row>
    <row r="52" spans="1:10" x14ac:dyDescent="0.35">
      <c r="A52" t="s">
        <v>10</v>
      </c>
      <c r="B52">
        <v>37007920302</v>
      </c>
      <c r="C52" t="s">
        <v>11</v>
      </c>
      <c r="D52">
        <v>37007920302</v>
      </c>
      <c r="E52" t="str">
        <f>"37007920302"</f>
        <v>37007920302</v>
      </c>
      <c r="F52" t="s">
        <v>15</v>
      </c>
      <c r="G52" t="s">
        <v>12</v>
      </c>
      <c r="H52">
        <v>2022</v>
      </c>
      <c r="I52" t="s">
        <v>13</v>
      </c>
      <c r="J52" t="s">
        <v>14</v>
      </c>
    </row>
    <row r="53" spans="1:10" x14ac:dyDescent="0.35">
      <c r="A53" t="s">
        <v>10</v>
      </c>
      <c r="B53">
        <v>37007920400</v>
      </c>
      <c r="C53" t="s">
        <v>11</v>
      </c>
      <c r="D53">
        <v>37007920400</v>
      </c>
      <c r="E53" t="str">
        <f>"37007920400"</f>
        <v>37007920400</v>
      </c>
      <c r="F53">
        <v>888</v>
      </c>
      <c r="G53" t="s">
        <v>12</v>
      </c>
      <c r="H53">
        <v>2022</v>
      </c>
      <c r="I53" t="s">
        <v>13</v>
      </c>
      <c r="J53" t="s">
        <v>14</v>
      </c>
    </row>
    <row r="54" spans="1:10" x14ac:dyDescent="0.35">
      <c r="A54" t="s">
        <v>10</v>
      </c>
      <c r="B54">
        <v>37007920501</v>
      </c>
      <c r="C54" t="s">
        <v>11</v>
      </c>
      <c r="D54">
        <v>37007920501</v>
      </c>
      <c r="E54" t="str">
        <f>"37007920501"</f>
        <v>37007920501</v>
      </c>
      <c r="F54">
        <v>689</v>
      </c>
      <c r="G54" t="s">
        <v>12</v>
      </c>
      <c r="H54">
        <v>2022</v>
      </c>
      <c r="I54" t="s">
        <v>13</v>
      </c>
      <c r="J54" t="s">
        <v>14</v>
      </c>
    </row>
    <row r="55" spans="1:10" x14ac:dyDescent="0.35">
      <c r="A55" t="s">
        <v>10</v>
      </c>
      <c r="B55">
        <v>37007920502</v>
      </c>
      <c r="C55" t="s">
        <v>11</v>
      </c>
      <c r="D55">
        <v>37007920502</v>
      </c>
      <c r="E55" t="str">
        <f>"37007920502"</f>
        <v>37007920502</v>
      </c>
      <c r="F55">
        <v>835</v>
      </c>
      <c r="G55" t="s">
        <v>12</v>
      </c>
      <c r="H55">
        <v>2022</v>
      </c>
      <c r="I55" t="s">
        <v>13</v>
      </c>
      <c r="J55" t="s">
        <v>14</v>
      </c>
    </row>
    <row r="56" spans="1:10" x14ac:dyDescent="0.35">
      <c r="A56" t="s">
        <v>10</v>
      </c>
      <c r="B56">
        <v>37007920600</v>
      </c>
      <c r="C56" t="s">
        <v>11</v>
      </c>
      <c r="D56">
        <v>37007920600</v>
      </c>
      <c r="E56" t="str">
        <f>"37007920600"</f>
        <v>37007920600</v>
      </c>
      <c r="F56">
        <v>855</v>
      </c>
      <c r="G56" t="s">
        <v>12</v>
      </c>
      <c r="H56">
        <v>2022</v>
      </c>
      <c r="I56" t="s">
        <v>13</v>
      </c>
      <c r="J56" t="s">
        <v>14</v>
      </c>
    </row>
    <row r="57" spans="1:10" x14ac:dyDescent="0.35">
      <c r="A57" t="s">
        <v>10</v>
      </c>
      <c r="B57">
        <v>37007980000</v>
      </c>
      <c r="C57" t="s">
        <v>11</v>
      </c>
      <c r="D57">
        <v>37007980000</v>
      </c>
      <c r="E57" t="str">
        <f>"37007980000"</f>
        <v>37007980000</v>
      </c>
      <c r="F57" t="s">
        <v>15</v>
      </c>
      <c r="G57" t="s">
        <v>12</v>
      </c>
      <c r="H57">
        <v>2022</v>
      </c>
      <c r="I57" t="s">
        <v>13</v>
      </c>
      <c r="J57" t="s">
        <v>14</v>
      </c>
    </row>
    <row r="58" spans="1:10" x14ac:dyDescent="0.35">
      <c r="A58" t="s">
        <v>10</v>
      </c>
      <c r="B58">
        <v>37009970200</v>
      </c>
      <c r="C58" t="s">
        <v>11</v>
      </c>
      <c r="D58">
        <v>37009970200</v>
      </c>
      <c r="E58" t="str">
        <f>"37009970200"</f>
        <v>37009970200</v>
      </c>
      <c r="F58">
        <v>946</v>
      </c>
      <c r="G58" t="s">
        <v>12</v>
      </c>
      <c r="H58">
        <v>2022</v>
      </c>
      <c r="I58" t="s">
        <v>13</v>
      </c>
      <c r="J58" t="s">
        <v>14</v>
      </c>
    </row>
    <row r="59" spans="1:10" x14ac:dyDescent="0.35">
      <c r="A59" t="s">
        <v>10</v>
      </c>
      <c r="B59">
        <v>37009970300</v>
      </c>
      <c r="C59" t="s">
        <v>11</v>
      </c>
      <c r="D59">
        <v>37009970300</v>
      </c>
      <c r="E59" t="str">
        <f>"37009970300"</f>
        <v>37009970300</v>
      </c>
      <c r="F59">
        <v>682</v>
      </c>
      <c r="G59" t="s">
        <v>12</v>
      </c>
      <c r="H59">
        <v>2022</v>
      </c>
      <c r="I59" t="s">
        <v>13</v>
      </c>
      <c r="J59" t="s">
        <v>14</v>
      </c>
    </row>
    <row r="60" spans="1:10" x14ac:dyDescent="0.35">
      <c r="A60" t="s">
        <v>10</v>
      </c>
      <c r="B60">
        <v>37009970400</v>
      </c>
      <c r="C60" t="s">
        <v>11</v>
      </c>
      <c r="D60">
        <v>37009970400</v>
      </c>
      <c r="E60" t="str">
        <f>"37009970400"</f>
        <v>37009970400</v>
      </c>
      <c r="F60">
        <v>663</v>
      </c>
      <c r="G60" t="s">
        <v>12</v>
      </c>
      <c r="H60">
        <v>2022</v>
      </c>
      <c r="I60" t="s">
        <v>13</v>
      </c>
      <c r="J60" t="s">
        <v>14</v>
      </c>
    </row>
    <row r="61" spans="1:10" x14ac:dyDescent="0.35">
      <c r="A61" t="s">
        <v>10</v>
      </c>
      <c r="B61">
        <v>37009970501</v>
      </c>
      <c r="C61" t="s">
        <v>11</v>
      </c>
      <c r="D61">
        <v>37009970501</v>
      </c>
      <c r="E61" t="str">
        <f>"37009970501"</f>
        <v>37009970501</v>
      </c>
      <c r="F61">
        <v>685</v>
      </c>
      <c r="G61" t="s">
        <v>12</v>
      </c>
      <c r="H61">
        <v>2022</v>
      </c>
      <c r="I61" t="s">
        <v>13</v>
      </c>
      <c r="J61" t="s">
        <v>14</v>
      </c>
    </row>
    <row r="62" spans="1:10" x14ac:dyDescent="0.35">
      <c r="A62" t="s">
        <v>10</v>
      </c>
      <c r="B62">
        <v>37009970502</v>
      </c>
      <c r="C62" t="s">
        <v>11</v>
      </c>
      <c r="D62">
        <v>37009970502</v>
      </c>
      <c r="E62" t="str">
        <f>"37009970502"</f>
        <v>37009970502</v>
      </c>
      <c r="F62">
        <v>650</v>
      </c>
      <c r="G62" t="s">
        <v>12</v>
      </c>
      <c r="H62">
        <v>2022</v>
      </c>
      <c r="I62" t="s">
        <v>13</v>
      </c>
      <c r="J62" t="s">
        <v>14</v>
      </c>
    </row>
    <row r="63" spans="1:10" x14ac:dyDescent="0.35">
      <c r="A63" t="s">
        <v>10</v>
      </c>
      <c r="B63">
        <v>37009970701</v>
      </c>
      <c r="C63" t="s">
        <v>11</v>
      </c>
      <c r="D63">
        <v>37009970701</v>
      </c>
      <c r="E63" t="str">
        <f>"37009970701"</f>
        <v>37009970701</v>
      </c>
      <c r="F63">
        <v>900</v>
      </c>
      <c r="G63" t="s">
        <v>12</v>
      </c>
      <c r="H63">
        <v>2022</v>
      </c>
      <c r="I63" t="s">
        <v>13</v>
      </c>
      <c r="J63" t="s">
        <v>14</v>
      </c>
    </row>
    <row r="64" spans="1:10" x14ac:dyDescent="0.35">
      <c r="A64" t="s">
        <v>10</v>
      </c>
      <c r="B64">
        <v>37009970702</v>
      </c>
      <c r="C64" t="s">
        <v>11</v>
      </c>
      <c r="D64">
        <v>37009970702</v>
      </c>
      <c r="E64" t="str">
        <f>"37009970702"</f>
        <v>37009970702</v>
      </c>
      <c r="F64">
        <v>933</v>
      </c>
      <c r="G64" t="s">
        <v>12</v>
      </c>
      <c r="H64">
        <v>2022</v>
      </c>
      <c r="I64" t="s">
        <v>13</v>
      </c>
      <c r="J64" t="s">
        <v>14</v>
      </c>
    </row>
    <row r="65" spans="1:10" x14ac:dyDescent="0.35">
      <c r="A65" t="s">
        <v>10</v>
      </c>
      <c r="B65">
        <v>37009970801</v>
      </c>
      <c r="C65" t="s">
        <v>11</v>
      </c>
      <c r="D65">
        <v>37009970801</v>
      </c>
      <c r="E65" t="str">
        <f>"37009970801"</f>
        <v>37009970801</v>
      </c>
      <c r="F65">
        <v>732</v>
      </c>
      <c r="G65" t="s">
        <v>12</v>
      </c>
      <c r="H65">
        <v>2022</v>
      </c>
      <c r="I65" t="s">
        <v>13</v>
      </c>
      <c r="J65" t="s">
        <v>14</v>
      </c>
    </row>
    <row r="66" spans="1:10" x14ac:dyDescent="0.35">
      <c r="A66" t="s">
        <v>10</v>
      </c>
      <c r="B66">
        <v>37009970802</v>
      </c>
      <c r="C66" t="s">
        <v>11</v>
      </c>
      <c r="D66">
        <v>37009970802</v>
      </c>
      <c r="E66" t="str">
        <f>"37009970802"</f>
        <v>37009970802</v>
      </c>
      <c r="F66">
        <v>776</v>
      </c>
      <c r="G66" t="s">
        <v>12</v>
      </c>
      <c r="H66">
        <v>2022</v>
      </c>
      <c r="I66" t="s">
        <v>13</v>
      </c>
      <c r="J66" t="s">
        <v>14</v>
      </c>
    </row>
    <row r="67" spans="1:10" x14ac:dyDescent="0.35">
      <c r="A67" t="s">
        <v>10</v>
      </c>
      <c r="B67">
        <v>37011930100</v>
      </c>
      <c r="C67" t="s">
        <v>11</v>
      </c>
      <c r="D67">
        <v>37011930100</v>
      </c>
      <c r="E67" t="str">
        <f>"37011930100"</f>
        <v>37011930100</v>
      </c>
      <c r="F67">
        <v>885</v>
      </c>
      <c r="G67" t="s">
        <v>12</v>
      </c>
      <c r="H67">
        <v>2022</v>
      </c>
      <c r="I67" t="s">
        <v>13</v>
      </c>
      <c r="J67" t="s">
        <v>14</v>
      </c>
    </row>
    <row r="68" spans="1:10" x14ac:dyDescent="0.35">
      <c r="A68" t="s">
        <v>10</v>
      </c>
      <c r="B68">
        <v>37011930200</v>
      </c>
      <c r="C68" t="s">
        <v>11</v>
      </c>
      <c r="D68">
        <v>37011930200</v>
      </c>
      <c r="E68" t="str">
        <f>"37011930200"</f>
        <v>37011930200</v>
      </c>
      <c r="F68">
        <v>903</v>
      </c>
      <c r="G68" t="s">
        <v>12</v>
      </c>
      <c r="H68">
        <v>2022</v>
      </c>
      <c r="I68" t="s">
        <v>13</v>
      </c>
      <c r="J68" t="s">
        <v>14</v>
      </c>
    </row>
    <row r="69" spans="1:10" x14ac:dyDescent="0.35">
      <c r="A69" t="s">
        <v>10</v>
      </c>
      <c r="B69">
        <v>37011930301</v>
      </c>
      <c r="C69" t="s">
        <v>11</v>
      </c>
      <c r="D69">
        <v>37011930301</v>
      </c>
      <c r="E69" t="str">
        <f>"37011930301"</f>
        <v>37011930301</v>
      </c>
      <c r="F69">
        <v>635</v>
      </c>
      <c r="G69" t="s">
        <v>12</v>
      </c>
      <c r="H69">
        <v>2022</v>
      </c>
      <c r="I69" t="s">
        <v>13</v>
      </c>
      <c r="J69" t="s">
        <v>14</v>
      </c>
    </row>
    <row r="70" spans="1:10" x14ac:dyDescent="0.35">
      <c r="A70" t="s">
        <v>10</v>
      </c>
      <c r="B70">
        <v>37011930302</v>
      </c>
      <c r="C70" t="s">
        <v>11</v>
      </c>
      <c r="D70">
        <v>37011930302</v>
      </c>
      <c r="E70" t="str">
        <f>"37011930302"</f>
        <v>37011930302</v>
      </c>
      <c r="F70">
        <v>559</v>
      </c>
      <c r="G70" t="s">
        <v>12</v>
      </c>
      <c r="H70">
        <v>2022</v>
      </c>
      <c r="I70" t="s">
        <v>13</v>
      </c>
      <c r="J70" t="s">
        <v>14</v>
      </c>
    </row>
    <row r="71" spans="1:10" x14ac:dyDescent="0.35">
      <c r="A71" t="s">
        <v>10</v>
      </c>
      <c r="B71">
        <v>37011930400</v>
      </c>
      <c r="C71" t="s">
        <v>11</v>
      </c>
      <c r="D71">
        <v>37011930400</v>
      </c>
      <c r="E71" t="str">
        <f>"37011930400"</f>
        <v>37011930400</v>
      </c>
      <c r="F71">
        <v>606</v>
      </c>
      <c r="G71" t="s">
        <v>12</v>
      </c>
      <c r="H71">
        <v>2022</v>
      </c>
      <c r="I71" t="s">
        <v>13</v>
      </c>
      <c r="J71" t="s">
        <v>14</v>
      </c>
    </row>
    <row r="72" spans="1:10" x14ac:dyDescent="0.35">
      <c r="A72" t="s">
        <v>10</v>
      </c>
      <c r="B72">
        <v>37013930101</v>
      </c>
      <c r="C72" t="s">
        <v>11</v>
      </c>
      <c r="D72">
        <v>37013930101</v>
      </c>
      <c r="E72" t="str">
        <f>"37013930101"</f>
        <v>37013930101</v>
      </c>
      <c r="F72">
        <v>1421</v>
      </c>
      <c r="G72" t="s">
        <v>12</v>
      </c>
      <c r="H72">
        <v>2022</v>
      </c>
      <c r="I72" t="s">
        <v>13</v>
      </c>
      <c r="J72" t="s">
        <v>14</v>
      </c>
    </row>
    <row r="73" spans="1:10" x14ac:dyDescent="0.35">
      <c r="A73" t="s">
        <v>10</v>
      </c>
      <c r="B73">
        <v>37013930102</v>
      </c>
      <c r="C73" t="s">
        <v>11</v>
      </c>
      <c r="D73">
        <v>37013930102</v>
      </c>
      <c r="E73" t="str">
        <f>"37013930102"</f>
        <v>37013930102</v>
      </c>
      <c r="F73">
        <v>840</v>
      </c>
      <c r="G73" t="s">
        <v>12</v>
      </c>
      <c r="H73">
        <v>2022</v>
      </c>
      <c r="I73" t="s">
        <v>13</v>
      </c>
      <c r="J73" t="s">
        <v>14</v>
      </c>
    </row>
    <row r="74" spans="1:10" x14ac:dyDescent="0.35">
      <c r="A74" t="s">
        <v>10</v>
      </c>
      <c r="B74">
        <v>37013930200</v>
      </c>
      <c r="C74" t="s">
        <v>11</v>
      </c>
      <c r="D74">
        <v>37013930200</v>
      </c>
      <c r="E74" t="str">
        <f>"37013930200"</f>
        <v>37013930200</v>
      </c>
      <c r="F74">
        <v>861</v>
      </c>
      <c r="G74" t="s">
        <v>12</v>
      </c>
      <c r="H74">
        <v>2022</v>
      </c>
      <c r="I74" t="s">
        <v>13</v>
      </c>
      <c r="J74" t="s">
        <v>14</v>
      </c>
    </row>
    <row r="75" spans="1:10" x14ac:dyDescent="0.35">
      <c r="A75" t="s">
        <v>10</v>
      </c>
      <c r="B75">
        <v>37013930300</v>
      </c>
      <c r="C75" t="s">
        <v>11</v>
      </c>
      <c r="D75">
        <v>37013930300</v>
      </c>
      <c r="E75" t="str">
        <f>"37013930300"</f>
        <v>37013930300</v>
      </c>
      <c r="F75">
        <v>810</v>
      </c>
      <c r="G75" t="s">
        <v>12</v>
      </c>
      <c r="H75">
        <v>2022</v>
      </c>
      <c r="I75" t="s">
        <v>13</v>
      </c>
      <c r="J75" t="s">
        <v>14</v>
      </c>
    </row>
    <row r="76" spans="1:10" x14ac:dyDescent="0.35">
      <c r="A76" t="s">
        <v>10</v>
      </c>
      <c r="B76">
        <v>37013930400</v>
      </c>
      <c r="C76" t="s">
        <v>11</v>
      </c>
      <c r="D76">
        <v>37013930400</v>
      </c>
      <c r="E76" t="str">
        <f>"37013930400"</f>
        <v>37013930400</v>
      </c>
      <c r="F76">
        <v>851</v>
      </c>
      <c r="G76" t="s">
        <v>12</v>
      </c>
      <c r="H76">
        <v>2022</v>
      </c>
      <c r="I76" t="s">
        <v>13</v>
      </c>
      <c r="J76" t="s">
        <v>14</v>
      </c>
    </row>
    <row r="77" spans="1:10" x14ac:dyDescent="0.35">
      <c r="A77" t="s">
        <v>10</v>
      </c>
      <c r="B77">
        <v>37013930501</v>
      </c>
      <c r="C77" t="s">
        <v>11</v>
      </c>
      <c r="D77">
        <v>37013930501</v>
      </c>
      <c r="E77" t="str">
        <f>"37013930501"</f>
        <v>37013930501</v>
      </c>
      <c r="F77">
        <v>772</v>
      </c>
      <c r="G77" t="s">
        <v>12</v>
      </c>
      <c r="H77">
        <v>2022</v>
      </c>
      <c r="I77" t="s">
        <v>13</v>
      </c>
      <c r="J77" t="s">
        <v>14</v>
      </c>
    </row>
    <row r="78" spans="1:10" x14ac:dyDescent="0.35">
      <c r="A78" t="s">
        <v>10</v>
      </c>
      <c r="B78">
        <v>37013930502</v>
      </c>
      <c r="C78" t="s">
        <v>11</v>
      </c>
      <c r="D78">
        <v>37013930502</v>
      </c>
      <c r="E78" t="str">
        <f>"37013930502"</f>
        <v>37013930502</v>
      </c>
      <c r="F78">
        <v>810</v>
      </c>
      <c r="G78" t="s">
        <v>12</v>
      </c>
      <c r="H78">
        <v>2022</v>
      </c>
      <c r="I78" t="s">
        <v>13</v>
      </c>
      <c r="J78" t="s">
        <v>14</v>
      </c>
    </row>
    <row r="79" spans="1:10" x14ac:dyDescent="0.35">
      <c r="A79" t="s">
        <v>10</v>
      </c>
      <c r="B79">
        <v>37013930600</v>
      </c>
      <c r="C79" t="s">
        <v>11</v>
      </c>
      <c r="D79">
        <v>37013930600</v>
      </c>
      <c r="E79" t="str">
        <f>"37013930600"</f>
        <v>37013930600</v>
      </c>
      <c r="F79">
        <v>1213</v>
      </c>
      <c r="G79" t="s">
        <v>12</v>
      </c>
      <c r="H79">
        <v>2022</v>
      </c>
      <c r="I79" t="s">
        <v>13</v>
      </c>
      <c r="J79" t="s">
        <v>14</v>
      </c>
    </row>
    <row r="80" spans="1:10" x14ac:dyDescent="0.35">
      <c r="A80" t="s">
        <v>10</v>
      </c>
      <c r="B80">
        <v>37013930700</v>
      </c>
      <c r="C80" t="s">
        <v>11</v>
      </c>
      <c r="D80">
        <v>37013930700</v>
      </c>
      <c r="E80" t="str">
        <f>"37013930700"</f>
        <v>37013930700</v>
      </c>
      <c r="F80">
        <v>1115</v>
      </c>
      <c r="G80" t="s">
        <v>12</v>
      </c>
      <c r="H80">
        <v>2022</v>
      </c>
      <c r="I80" t="s">
        <v>13</v>
      </c>
      <c r="J80" t="s">
        <v>14</v>
      </c>
    </row>
    <row r="81" spans="1:10" x14ac:dyDescent="0.35">
      <c r="A81" t="s">
        <v>10</v>
      </c>
      <c r="B81">
        <v>37013930800</v>
      </c>
      <c r="C81" t="s">
        <v>11</v>
      </c>
      <c r="D81">
        <v>37013930800</v>
      </c>
      <c r="E81" t="str">
        <f>"37013930800"</f>
        <v>37013930800</v>
      </c>
      <c r="F81">
        <v>759</v>
      </c>
      <c r="G81" t="s">
        <v>12</v>
      </c>
      <c r="H81">
        <v>2022</v>
      </c>
      <c r="I81" t="s">
        <v>13</v>
      </c>
      <c r="J81" t="s">
        <v>14</v>
      </c>
    </row>
    <row r="82" spans="1:10" x14ac:dyDescent="0.35">
      <c r="A82" t="s">
        <v>10</v>
      </c>
      <c r="B82">
        <v>37013930900</v>
      </c>
      <c r="C82" t="s">
        <v>11</v>
      </c>
      <c r="D82">
        <v>37013930900</v>
      </c>
      <c r="E82" t="str">
        <f>"37013930900"</f>
        <v>37013930900</v>
      </c>
      <c r="F82">
        <v>881</v>
      </c>
      <c r="G82" t="s">
        <v>12</v>
      </c>
      <c r="H82">
        <v>2022</v>
      </c>
      <c r="I82" t="s">
        <v>13</v>
      </c>
      <c r="J82" t="s">
        <v>14</v>
      </c>
    </row>
    <row r="83" spans="1:10" x14ac:dyDescent="0.35">
      <c r="A83" t="s">
        <v>10</v>
      </c>
      <c r="B83">
        <v>37013931001</v>
      </c>
      <c r="C83" t="s">
        <v>11</v>
      </c>
      <c r="D83">
        <v>37013931001</v>
      </c>
      <c r="E83" t="str">
        <f>"37013931001"</f>
        <v>37013931001</v>
      </c>
      <c r="F83">
        <v>728</v>
      </c>
      <c r="G83" t="s">
        <v>12</v>
      </c>
      <c r="H83">
        <v>2022</v>
      </c>
      <c r="I83" t="s">
        <v>13</v>
      </c>
      <c r="J83" t="s">
        <v>14</v>
      </c>
    </row>
    <row r="84" spans="1:10" x14ac:dyDescent="0.35">
      <c r="A84" t="s">
        <v>10</v>
      </c>
      <c r="B84">
        <v>37013931002</v>
      </c>
      <c r="C84" t="s">
        <v>11</v>
      </c>
      <c r="D84">
        <v>37013931002</v>
      </c>
      <c r="E84" t="str">
        <f>"37013931002"</f>
        <v>37013931002</v>
      </c>
      <c r="F84">
        <v>814</v>
      </c>
      <c r="G84" t="s">
        <v>12</v>
      </c>
      <c r="H84">
        <v>2022</v>
      </c>
      <c r="I84" t="s">
        <v>13</v>
      </c>
      <c r="J84" t="s">
        <v>14</v>
      </c>
    </row>
    <row r="85" spans="1:10" x14ac:dyDescent="0.35">
      <c r="A85" t="s">
        <v>10</v>
      </c>
      <c r="B85">
        <v>37015960100</v>
      </c>
      <c r="C85" t="s">
        <v>11</v>
      </c>
      <c r="D85">
        <v>37015960100</v>
      </c>
      <c r="E85" t="str">
        <f>"37015960100"</f>
        <v>37015960100</v>
      </c>
      <c r="F85">
        <v>839</v>
      </c>
      <c r="G85" t="s">
        <v>12</v>
      </c>
      <c r="H85">
        <v>2022</v>
      </c>
      <c r="I85" t="s">
        <v>13</v>
      </c>
      <c r="J85" t="s">
        <v>14</v>
      </c>
    </row>
    <row r="86" spans="1:10" x14ac:dyDescent="0.35">
      <c r="A86" t="s">
        <v>10</v>
      </c>
      <c r="B86">
        <v>37015960200</v>
      </c>
      <c r="C86" t="s">
        <v>11</v>
      </c>
      <c r="D86">
        <v>37015960200</v>
      </c>
      <c r="E86" t="str">
        <f>"37015960200"</f>
        <v>37015960200</v>
      </c>
      <c r="F86">
        <v>686</v>
      </c>
      <c r="G86" t="s">
        <v>12</v>
      </c>
      <c r="H86">
        <v>2022</v>
      </c>
      <c r="I86" t="s">
        <v>13</v>
      </c>
      <c r="J86" t="s">
        <v>14</v>
      </c>
    </row>
    <row r="87" spans="1:10" x14ac:dyDescent="0.35">
      <c r="A87" t="s">
        <v>10</v>
      </c>
      <c r="B87">
        <v>37015960300</v>
      </c>
      <c r="C87" t="s">
        <v>11</v>
      </c>
      <c r="D87">
        <v>37015960300</v>
      </c>
      <c r="E87" t="str">
        <f>"37015960300"</f>
        <v>37015960300</v>
      </c>
      <c r="F87">
        <v>1038</v>
      </c>
      <c r="G87" t="s">
        <v>12</v>
      </c>
      <c r="H87">
        <v>2022</v>
      </c>
      <c r="I87" t="s">
        <v>13</v>
      </c>
      <c r="J87" t="s">
        <v>14</v>
      </c>
    </row>
    <row r="88" spans="1:10" x14ac:dyDescent="0.35">
      <c r="A88" t="s">
        <v>10</v>
      </c>
      <c r="B88">
        <v>37015960401</v>
      </c>
      <c r="C88" t="s">
        <v>11</v>
      </c>
      <c r="D88">
        <v>37015960401</v>
      </c>
      <c r="E88" t="str">
        <f>"37015960401"</f>
        <v>37015960401</v>
      </c>
      <c r="F88">
        <v>747</v>
      </c>
      <c r="G88" t="s">
        <v>12</v>
      </c>
      <c r="H88">
        <v>2022</v>
      </c>
      <c r="I88" t="s">
        <v>13</v>
      </c>
      <c r="J88" t="s">
        <v>14</v>
      </c>
    </row>
    <row r="89" spans="1:10" x14ac:dyDescent="0.35">
      <c r="A89" t="s">
        <v>10</v>
      </c>
      <c r="B89">
        <v>37015960402</v>
      </c>
      <c r="C89" t="s">
        <v>11</v>
      </c>
      <c r="D89">
        <v>37015960402</v>
      </c>
      <c r="E89" t="str">
        <f>"37015960402"</f>
        <v>37015960402</v>
      </c>
      <c r="F89">
        <v>753</v>
      </c>
      <c r="G89" t="s">
        <v>12</v>
      </c>
      <c r="H89">
        <v>2022</v>
      </c>
      <c r="I89" t="s">
        <v>13</v>
      </c>
      <c r="J89" t="s">
        <v>14</v>
      </c>
    </row>
    <row r="90" spans="1:10" x14ac:dyDescent="0.35">
      <c r="A90" t="s">
        <v>10</v>
      </c>
      <c r="B90">
        <v>37017950101</v>
      </c>
      <c r="C90" t="s">
        <v>11</v>
      </c>
      <c r="D90">
        <v>37017950101</v>
      </c>
      <c r="E90" t="str">
        <f>"37017950101"</f>
        <v>37017950101</v>
      </c>
      <c r="F90">
        <v>612</v>
      </c>
      <c r="G90" t="s">
        <v>12</v>
      </c>
      <c r="H90">
        <v>2022</v>
      </c>
      <c r="I90" t="s">
        <v>13</v>
      </c>
      <c r="J90" t="s">
        <v>14</v>
      </c>
    </row>
    <row r="91" spans="1:10" x14ac:dyDescent="0.35">
      <c r="A91" t="s">
        <v>10</v>
      </c>
      <c r="B91">
        <v>37017950102</v>
      </c>
      <c r="C91" t="s">
        <v>11</v>
      </c>
      <c r="D91">
        <v>37017950102</v>
      </c>
      <c r="E91" t="str">
        <f>"37017950102"</f>
        <v>37017950102</v>
      </c>
      <c r="F91">
        <v>789</v>
      </c>
      <c r="G91" t="s">
        <v>12</v>
      </c>
      <c r="H91">
        <v>2022</v>
      </c>
      <c r="I91" t="s">
        <v>13</v>
      </c>
      <c r="J91" t="s">
        <v>14</v>
      </c>
    </row>
    <row r="92" spans="1:10" x14ac:dyDescent="0.35">
      <c r="A92" t="s">
        <v>10</v>
      </c>
      <c r="B92">
        <v>37017950200</v>
      </c>
      <c r="C92" t="s">
        <v>11</v>
      </c>
      <c r="D92">
        <v>37017950200</v>
      </c>
      <c r="E92" t="str">
        <f>"37017950200"</f>
        <v>37017950200</v>
      </c>
      <c r="F92">
        <v>768</v>
      </c>
      <c r="G92" t="s">
        <v>12</v>
      </c>
      <c r="H92">
        <v>2022</v>
      </c>
      <c r="I92" t="s">
        <v>13</v>
      </c>
      <c r="J92" t="s">
        <v>14</v>
      </c>
    </row>
    <row r="93" spans="1:10" x14ac:dyDescent="0.35">
      <c r="A93" t="s">
        <v>10</v>
      </c>
      <c r="B93">
        <v>37017950301</v>
      </c>
      <c r="C93" t="s">
        <v>11</v>
      </c>
      <c r="D93">
        <v>37017950301</v>
      </c>
      <c r="E93" t="str">
        <f>"37017950301"</f>
        <v>37017950301</v>
      </c>
      <c r="F93">
        <v>709</v>
      </c>
      <c r="G93" t="s">
        <v>12</v>
      </c>
      <c r="H93">
        <v>2022</v>
      </c>
      <c r="I93" t="s">
        <v>13</v>
      </c>
      <c r="J93" t="s">
        <v>14</v>
      </c>
    </row>
    <row r="94" spans="1:10" x14ac:dyDescent="0.35">
      <c r="A94" t="s">
        <v>10</v>
      </c>
      <c r="B94">
        <v>37017950302</v>
      </c>
      <c r="C94" t="s">
        <v>11</v>
      </c>
      <c r="D94">
        <v>37017950302</v>
      </c>
      <c r="E94" t="str">
        <f>"37017950302"</f>
        <v>37017950302</v>
      </c>
      <c r="F94">
        <v>930</v>
      </c>
      <c r="G94" t="s">
        <v>12</v>
      </c>
      <c r="H94">
        <v>2022</v>
      </c>
      <c r="I94" t="s">
        <v>13</v>
      </c>
      <c r="J94" t="s">
        <v>14</v>
      </c>
    </row>
    <row r="95" spans="1:10" x14ac:dyDescent="0.35">
      <c r="A95" t="s">
        <v>10</v>
      </c>
      <c r="B95">
        <v>37017950401</v>
      </c>
      <c r="C95" t="s">
        <v>11</v>
      </c>
      <c r="D95">
        <v>37017950401</v>
      </c>
      <c r="E95" t="str">
        <f>"37017950401"</f>
        <v>37017950401</v>
      </c>
      <c r="F95">
        <v>666</v>
      </c>
      <c r="G95" t="s">
        <v>12</v>
      </c>
      <c r="H95">
        <v>2022</v>
      </c>
      <c r="I95" t="s">
        <v>13</v>
      </c>
      <c r="J95" t="s">
        <v>14</v>
      </c>
    </row>
    <row r="96" spans="1:10" x14ac:dyDescent="0.35">
      <c r="A96" t="s">
        <v>10</v>
      </c>
      <c r="B96">
        <v>37017950402</v>
      </c>
      <c r="C96" t="s">
        <v>11</v>
      </c>
      <c r="D96">
        <v>37017950402</v>
      </c>
      <c r="E96" t="str">
        <f>"37017950402"</f>
        <v>37017950402</v>
      </c>
      <c r="F96">
        <v>755</v>
      </c>
      <c r="G96" t="s">
        <v>12</v>
      </c>
      <c r="H96">
        <v>2022</v>
      </c>
      <c r="I96" t="s">
        <v>13</v>
      </c>
      <c r="J96" t="s">
        <v>14</v>
      </c>
    </row>
    <row r="97" spans="1:10" x14ac:dyDescent="0.35">
      <c r="A97" t="s">
        <v>10</v>
      </c>
      <c r="B97">
        <v>37017950501</v>
      </c>
      <c r="C97" t="s">
        <v>11</v>
      </c>
      <c r="D97">
        <v>37017950501</v>
      </c>
      <c r="E97" t="str">
        <f>"37017950501"</f>
        <v>37017950501</v>
      </c>
      <c r="F97">
        <v>597</v>
      </c>
      <c r="G97" t="s">
        <v>12</v>
      </c>
      <c r="H97">
        <v>2022</v>
      </c>
      <c r="I97" t="s">
        <v>13</v>
      </c>
      <c r="J97" t="s">
        <v>14</v>
      </c>
    </row>
    <row r="98" spans="1:10" x14ac:dyDescent="0.35">
      <c r="A98" t="s">
        <v>10</v>
      </c>
      <c r="B98">
        <v>37017950502</v>
      </c>
      <c r="C98" t="s">
        <v>11</v>
      </c>
      <c r="D98">
        <v>37017950502</v>
      </c>
      <c r="E98" t="str">
        <f>"37017950502"</f>
        <v>37017950502</v>
      </c>
      <c r="F98">
        <v>740</v>
      </c>
      <c r="G98" t="s">
        <v>12</v>
      </c>
      <c r="H98">
        <v>2022</v>
      </c>
      <c r="I98" t="s">
        <v>13</v>
      </c>
      <c r="J98" t="s">
        <v>14</v>
      </c>
    </row>
    <row r="99" spans="1:10" x14ac:dyDescent="0.35">
      <c r="A99" t="s">
        <v>10</v>
      </c>
      <c r="B99">
        <v>37017950601</v>
      </c>
      <c r="C99" t="s">
        <v>11</v>
      </c>
      <c r="D99">
        <v>37017950601</v>
      </c>
      <c r="E99" t="str">
        <f>"37017950601"</f>
        <v>37017950601</v>
      </c>
      <c r="F99">
        <v>833</v>
      </c>
      <c r="G99" t="s">
        <v>12</v>
      </c>
      <c r="H99">
        <v>2022</v>
      </c>
      <c r="I99" t="s">
        <v>13</v>
      </c>
      <c r="J99" t="s">
        <v>14</v>
      </c>
    </row>
    <row r="100" spans="1:10" x14ac:dyDescent="0.35">
      <c r="A100" t="s">
        <v>10</v>
      </c>
      <c r="B100">
        <v>37017950602</v>
      </c>
      <c r="C100" t="s">
        <v>11</v>
      </c>
      <c r="D100">
        <v>37017950602</v>
      </c>
      <c r="E100" t="str">
        <f>"37017950602"</f>
        <v>37017950602</v>
      </c>
      <c r="F100">
        <v>772</v>
      </c>
      <c r="G100" t="s">
        <v>12</v>
      </c>
      <c r="H100">
        <v>2022</v>
      </c>
      <c r="I100" t="s">
        <v>13</v>
      </c>
      <c r="J100" t="s">
        <v>14</v>
      </c>
    </row>
    <row r="101" spans="1:10" x14ac:dyDescent="0.35">
      <c r="A101" t="s">
        <v>10</v>
      </c>
      <c r="B101">
        <v>37019020101</v>
      </c>
      <c r="C101" t="s">
        <v>11</v>
      </c>
      <c r="D101">
        <v>37019020101</v>
      </c>
      <c r="E101" t="str">
        <f>"37019020101"</f>
        <v>37019020101</v>
      </c>
      <c r="F101">
        <v>904</v>
      </c>
      <c r="G101" t="s">
        <v>12</v>
      </c>
      <c r="H101">
        <v>2022</v>
      </c>
      <c r="I101" t="s">
        <v>13</v>
      </c>
      <c r="J101" t="s">
        <v>14</v>
      </c>
    </row>
    <row r="102" spans="1:10" x14ac:dyDescent="0.35">
      <c r="A102" t="s">
        <v>10</v>
      </c>
      <c r="B102">
        <v>37019020102</v>
      </c>
      <c r="C102" t="s">
        <v>11</v>
      </c>
      <c r="D102">
        <v>37019020102</v>
      </c>
      <c r="E102" t="str">
        <f>"37019020102"</f>
        <v>37019020102</v>
      </c>
      <c r="F102">
        <v>954</v>
      </c>
      <c r="G102" t="s">
        <v>12</v>
      </c>
      <c r="H102">
        <v>2022</v>
      </c>
      <c r="I102" t="s">
        <v>13</v>
      </c>
      <c r="J102" t="s">
        <v>14</v>
      </c>
    </row>
    <row r="103" spans="1:10" x14ac:dyDescent="0.35">
      <c r="A103" t="s">
        <v>10</v>
      </c>
      <c r="B103">
        <v>37019020105</v>
      </c>
      <c r="C103" t="s">
        <v>11</v>
      </c>
      <c r="D103">
        <v>37019020105</v>
      </c>
      <c r="E103" t="str">
        <f>"37019020105"</f>
        <v>37019020105</v>
      </c>
      <c r="F103">
        <v>1614</v>
      </c>
      <c r="G103" t="s">
        <v>12</v>
      </c>
      <c r="H103">
        <v>2022</v>
      </c>
      <c r="I103" t="s">
        <v>13</v>
      </c>
      <c r="J103" t="s">
        <v>14</v>
      </c>
    </row>
    <row r="104" spans="1:10" x14ac:dyDescent="0.35">
      <c r="A104" t="s">
        <v>10</v>
      </c>
      <c r="B104">
        <v>37019020106</v>
      </c>
      <c r="C104" t="s">
        <v>11</v>
      </c>
      <c r="D104">
        <v>37019020106</v>
      </c>
      <c r="E104" t="str">
        <f>"37019020106"</f>
        <v>37019020106</v>
      </c>
      <c r="F104">
        <v>934</v>
      </c>
      <c r="G104" t="s">
        <v>12</v>
      </c>
      <c r="H104">
        <v>2022</v>
      </c>
      <c r="I104" t="s">
        <v>13</v>
      </c>
      <c r="J104" t="s">
        <v>14</v>
      </c>
    </row>
    <row r="105" spans="1:10" x14ac:dyDescent="0.35">
      <c r="A105" t="s">
        <v>10</v>
      </c>
      <c r="B105">
        <v>37019020107</v>
      </c>
      <c r="C105" t="s">
        <v>11</v>
      </c>
      <c r="D105">
        <v>37019020107</v>
      </c>
      <c r="E105" t="str">
        <f>"37019020107"</f>
        <v>37019020107</v>
      </c>
      <c r="F105">
        <v>1359</v>
      </c>
      <c r="G105" t="s">
        <v>12</v>
      </c>
      <c r="H105">
        <v>2022</v>
      </c>
      <c r="I105" t="s">
        <v>13</v>
      </c>
      <c r="J105" t="s">
        <v>14</v>
      </c>
    </row>
    <row r="106" spans="1:10" x14ac:dyDescent="0.35">
      <c r="A106" t="s">
        <v>10</v>
      </c>
      <c r="B106">
        <v>37019020108</v>
      </c>
      <c r="C106" t="s">
        <v>11</v>
      </c>
      <c r="D106">
        <v>37019020108</v>
      </c>
      <c r="E106" t="str">
        <f>"37019020108"</f>
        <v>37019020108</v>
      </c>
      <c r="F106">
        <v>1308</v>
      </c>
      <c r="G106" t="s">
        <v>12</v>
      </c>
      <c r="H106">
        <v>2022</v>
      </c>
      <c r="I106" t="s">
        <v>13</v>
      </c>
      <c r="J106" t="s">
        <v>14</v>
      </c>
    </row>
    <row r="107" spans="1:10" x14ac:dyDescent="0.35">
      <c r="A107" t="s">
        <v>10</v>
      </c>
      <c r="B107">
        <v>37019020201</v>
      </c>
      <c r="C107" t="s">
        <v>11</v>
      </c>
      <c r="D107">
        <v>37019020201</v>
      </c>
      <c r="E107" t="str">
        <f>"37019020201"</f>
        <v>37019020201</v>
      </c>
      <c r="F107">
        <v>1516</v>
      </c>
      <c r="G107" t="s">
        <v>12</v>
      </c>
      <c r="H107">
        <v>2022</v>
      </c>
      <c r="I107" t="s">
        <v>13</v>
      </c>
      <c r="J107" t="s">
        <v>14</v>
      </c>
    </row>
    <row r="108" spans="1:10" x14ac:dyDescent="0.35">
      <c r="A108" t="s">
        <v>10</v>
      </c>
      <c r="B108">
        <v>37019020203</v>
      </c>
      <c r="C108" t="s">
        <v>11</v>
      </c>
      <c r="D108">
        <v>37019020203</v>
      </c>
      <c r="E108" t="str">
        <f>"37019020203"</f>
        <v>37019020203</v>
      </c>
      <c r="F108">
        <v>1116</v>
      </c>
      <c r="G108" t="s">
        <v>12</v>
      </c>
      <c r="H108">
        <v>2022</v>
      </c>
      <c r="I108" t="s">
        <v>13</v>
      </c>
      <c r="J108" t="s">
        <v>14</v>
      </c>
    </row>
    <row r="109" spans="1:10" x14ac:dyDescent="0.35">
      <c r="A109" t="s">
        <v>10</v>
      </c>
      <c r="B109">
        <v>37019020204</v>
      </c>
      <c r="C109" t="s">
        <v>11</v>
      </c>
      <c r="D109">
        <v>37019020204</v>
      </c>
      <c r="E109" t="str">
        <f>"37019020204"</f>
        <v>37019020204</v>
      </c>
      <c r="F109">
        <v>1051</v>
      </c>
      <c r="G109" t="s">
        <v>12</v>
      </c>
      <c r="H109">
        <v>2022</v>
      </c>
      <c r="I109" t="s">
        <v>13</v>
      </c>
      <c r="J109" t="s">
        <v>14</v>
      </c>
    </row>
    <row r="110" spans="1:10" x14ac:dyDescent="0.35">
      <c r="A110" t="s">
        <v>10</v>
      </c>
      <c r="B110">
        <v>37019020205</v>
      </c>
      <c r="C110" t="s">
        <v>11</v>
      </c>
      <c r="D110">
        <v>37019020205</v>
      </c>
      <c r="E110" t="str">
        <f>"37019020205"</f>
        <v>37019020205</v>
      </c>
      <c r="F110">
        <v>1888</v>
      </c>
      <c r="G110" t="s">
        <v>12</v>
      </c>
      <c r="H110">
        <v>2022</v>
      </c>
      <c r="I110" t="s">
        <v>13</v>
      </c>
      <c r="J110" t="s">
        <v>14</v>
      </c>
    </row>
    <row r="111" spans="1:10" x14ac:dyDescent="0.35">
      <c r="A111" t="s">
        <v>10</v>
      </c>
      <c r="B111">
        <v>37019020206</v>
      </c>
      <c r="C111" t="s">
        <v>11</v>
      </c>
      <c r="D111">
        <v>37019020206</v>
      </c>
      <c r="E111" t="str">
        <f>"37019020206"</f>
        <v>37019020206</v>
      </c>
      <c r="F111">
        <v>1288</v>
      </c>
      <c r="G111" t="s">
        <v>12</v>
      </c>
      <c r="H111">
        <v>2022</v>
      </c>
      <c r="I111" t="s">
        <v>13</v>
      </c>
      <c r="J111" t="s">
        <v>14</v>
      </c>
    </row>
    <row r="112" spans="1:10" x14ac:dyDescent="0.35">
      <c r="A112" t="s">
        <v>10</v>
      </c>
      <c r="B112">
        <v>37019020304</v>
      </c>
      <c r="C112" t="s">
        <v>11</v>
      </c>
      <c r="D112">
        <v>37019020304</v>
      </c>
      <c r="E112" t="str">
        <f>"37019020304"</f>
        <v>37019020304</v>
      </c>
      <c r="F112">
        <v>1455</v>
      </c>
      <c r="G112" t="s">
        <v>12</v>
      </c>
      <c r="H112">
        <v>2022</v>
      </c>
      <c r="I112" t="s">
        <v>13</v>
      </c>
      <c r="J112" t="s">
        <v>14</v>
      </c>
    </row>
    <row r="113" spans="1:10" x14ac:dyDescent="0.35">
      <c r="A113" t="s">
        <v>10</v>
      </c>
      <c r="B113">
        <v>37019020305</v>
      </c>
      <c r="C113" t="s">
        <v>11</v>
      </c>
      <c r="D113">
        <v>37019020305</v>
      </c>
      <c r="E113" t="str">
        <f>"37019020305"</f>
        <v>37019020305</v>
      </c>
      <c r="F113">
        <v>1423</v>
      </c>
      <c r="G113" t="s">
        <v>12</v>
      </c>
      <c r="H113">
        <v>2022</v>
      </c>
      <c r="I113" t="s">
        <v>13</v>
      </c>
      <c r="J113" t="s">
        <v>14</v>
      </c>
    </row>
    <row r="114" spans="1:10" x14ac:dyDescent="0.35">
      <c r="A114" t="s">
        <v>10</v>
      </c>
      <c r="B114">
        <v>37019020306</v>
      </c>
      <c r="C114" t="s">
        <v>11</v>
      </c>
      <c r="D114">
        <v>37019020306</v>
      </c>
      <c r="E114" t="str">
        <f>"37019020306"</f>
        <v>37019020306</v>
      </c>
      <c r="F114">
        <v>1129</v>
      </c>
      <c r="G114" t="s">
        <v>12</v>
      </c>
      <c r="H114">
        <v>2022</v>
      </c>
      <c r="I114" t="s">
        <v>13</v>
      </c>
      <c r="J114" t="s">
        <v>14</v>
      </c>
    </row>
    <row r="115" spans="1:10" x14ac:dyDescent="0.35">
      <c r="A115" t="s">
        <v>10</v>
      </c>
      <c r="B115">
        <v>37019020307</v>
      </c>
      <c r="C115" t="s">
        <v>11</v>
      </c>
      <c r="D115">
        <v>37019020307</v>
      </c>
      <c r="E115" t="str">
        <f>"37019020307"</f>
        <v>37019020307</v>
      </c>
      <c r="F115" t="s">
        <v>15</v>
      </c>
      <c r="G115" t="s">
        <v>12</v>
      </c>
      <c r="H115">
        <v>2022</v>
      </c>
      <c r="I115" t="s">
        <v>13</v>
      </c>
      <c r="J115" t="s">
        <v>14</v>
      </c>
    </row>
    <row r="116" spans="1:10" x14ac:dyDescent="0.35">
      <c r="A116" t="s">
        <v>10</v>
      </c>
      <c r="B116">
        <v>37019020308</v>
      </c>
      <c r="C116" t="s">
        <v>11</v>
      </c>
      <c r="D116">
        <v>37019020308</v>
      </c>
      <c r="E116" t="str">
        <f>"37019020308"</f>
        <v>37019020308</v>
      </c>
      <c r="F116">
        <v>1108</v>
      </c>
      <c r="G116" t="s">
        <v>12</v>
      </c>
      <c r="H116">
        <v>2022</v>
      </c>
      <c r="I116" t="s">
        <v>13</v>
      </c>
      <c r="J116" t="s">
        <v>14</v>
      </c>
    </row>
    <row r="117" spans="1:10" x14ac:dyDescent="0.35">
      <c r="A117" t="s">
        <v>10</v>
      </c>
      <c r="B117">
        <v>37019020311</v>
      </c>
      <c r="C117" t="s">
        <v>11</v>
      </c>
      <c r="D117">
        <v>37019020311</v>
      </c>
      <c r="E117" t="str">
        <f>"37019020311"</f>
        <v>37019020311</v>
      </c>
      <c r="F117">
        <v>1302</v>
      </c>
      <c r="G117" t="s">
        <v>12</v>
      </c>
      <c r="H117">
        <v>2022</v>
      </c>
      <c r="I117" t="s">
        <v>13</v>
      </c>
      <c r="J117" t="s">
        <v>14</v>
      </c>
    </row>
    <row r="118" spans="1:10" x14ac:dyDescent="0.35">
      <c r="A118" t="s">
        <v>10</v>
      </c>
      <c r="B118">
        <v>37019020312</v>
      </c>
      <c r="C118" t="s">
        <v>11</v>
      </c>
      <c r="D118">
        <v>37019020312</v>
      </c>
      <c r="E118" t="str">
        <f>"37019020312"</f>
        <v>37019020312</v>
      </c>
      <c r="F118" t="s">
        <v>15</v>
      </c>
      <c r="G118" t="s">
        <v>12</v>
      </c>
      <c r="H118">
        <v>2022</v>
      </c>
      <c r="I118" t="s">
        <v>13</v>
      </c>
      <c r="J118" t="s">
        <v>14</v>
      </c>
    </row>
    <row r="119" spans="1:10" x14ac:dyDescent="0.35">
      <c r="A119" t="s">
        <v>10</v>
      </c>
      <c r="B119">
        <v>37019020313</v>
      </c>
      <c r="C119" t="s">
        <v>11</v>
      </c>
      <c r="D119">
        <v>37019020313</v>
      </c>
      <c r="E119" t="str">
        <f>"37019020313"</f>
        <v>37019020313</v>
      </c>
      <c r="F119">
        <v>1428</v>
      </c>
      <c r="G119" t="s">
        <v>12</v>
      </c>
      <c r="H119">
        <v>2022</v>
      </c>
      <c r="I119" t="s">
        <v>13</v>
      </c>
      <c r="J119" t="s">
        <v>14</v>
      </c>
    </row>
    <row r="120" spans="1:10" x14ac:dyDescent="0.35">
      <c r="A120" t="s">
        <v>10</v>
      </c>
      <c r="B120">
        <v>37019020314</v>
      </c>
      <c r="C120" t="s">
        <v>11</v>
      </c>
      <c r="D120">
        <v>37019020314</v>
      </c>
      <c r="E120" t="str">
        <f>"37019020314"</f>
        <v>37019020314</v>
      </c>
      <c r="F120" t="s">
        <v>15</v>
      </c>
      <c r="G120" t="s">
        <v>12</v>
      </c>
      <c r="H120">
        <v>2022</v>
      </c>
      <c r="I120" t="s">
        <v>13</v>
      </c>
      <c r="J120" t="s">
        <v>14</v>
      </c>
    </row>
    <row r="121" spans="1:10" x14ac:dyDescent="0.35">
      <c r="A121" t="s">
        <v>10</v>
      </c>
      <c r="B121">
        <v>37019020315</v>
      </c>
      <c r="C121" t="s">
        <v>11</v>
      </c>
      <c r="D121">
        <v>37019020315</v>
      </c>
      <c r="E121" t="str">
        <f>"37019020315"</f>
        <v>37019020315</v>
      </c>
      <c r="F121">
        <v>866</v>
      </c>
      <c r="G121" t="s">
        <v>12</v>
      </c>
      <c r="H121">
        <v>2022</v>
      </c>
      <c r="I121" t="s">
        <v>13</v>
      </c>
      <c r="J121" t="s">
        <v>14</v>
      </c>
    </row>
    <row r="122" spans="1:10" x14ac:dyDescent="0.35">
      <c r="A122" t="s">
        <v>10</v>
      </c>
      <c r="B122">
        <v>37019020316</v>
      </c>
      <c r="C122" t="s">
        <v>11</v>
      </c>
      <c r="D122">
        <v>37019020316</v>
      </c>
      <c r="E122" t="str">
        <f>"37019020316"</f>
        <v>37019020316</v>
      </c>
      <c r="F122" t="s">
        <v>15</v>
      </c>
      <c r="G122" t="s">
        <v>12</v>
      </c>
      <c r="H122">
        <v>2022</v>
      </c>
      <c r="I122" t="s">
        <v>13</v>
      </c>
      <c r="J122" t="s">
        <v>14</v>
      </c>
    </row>
    <row r="123" spans="1:10" x14ac:dyDescent="0.35">
      <c r="A123" t="s">
        <v>10</v>
      </c>
      <c r="B123">
        <v>37019020404</v>
      </c>
      <c r="C123" t="s">
        <v>11</v>
      </c>
      <c r="D123">
        <v>37019020404</v>
      </c>
      <c r="E123" t="str">
        <f>"37019020404"</f>
        <v>37019020404</v>
      </c>
      <c r="F123">
        <v>1108</v>
      </c>
      <c r="G123" t="s">
        <v>12</v>
      </c>
      <c r="H123">
        <v>2022</v>
      </c>
      <c r="I123" t="s">
        <v>13</v>
      </c>
      <c r="J123" t="s">
        <v>14</v>
      </c>
    </row>
    <row r="124" spans="1:10" x14ac:dyDescent="0.35">
      <c r="A124" t="s">
        <v>10</v>
      </c>
      <c r="B124">
        <v>37019020405</v>
      </c>
      <c r="C124" t="s">
        <v>11</v>
      </c>
      <c r="D124">
        <v>37019020405</v>
      </c>
      <c r="E124" t="str">
        <f>"37019020405"</f>
        <v>37019020405</v>
      </c>
      <c r="F124">
        <v>838</v>
      </c>
      <c r="G124" t="s">
        <v>12</v>
      </c>
      <c r="H124">
        <v>2022</v>
      </c>
      <c r="I124" t="s">
        <v>13</v>
      </c>
      <c r="J124" t="s">
        <v>14</v>
      </c>
    </row>
    <row r="125" spans="1:10" x14ac:dyDescent="0.35">
      <c r="A125" t="s">
        <v>10</v>
      </c>
      <c r="B125">
        <v>37019020406</v>
      </c>
      <c r="C125" t="s">
        <v>11</v>
      </c>
      <c r="D125">
        <v>37019020406</v>
      </c>
      <c r="E125" t="str">
        <f>"37019020406"</f>
        <v>37019020406</v>
      </c>
      <c r="F125">
        <v>1208</v>
      </c>
      <c r="G125" t="s">
        <v>12</v>
      </c>
      <c r="H125">
        <v>2022</v>
      </c>
      <c r="I125" t="s">
        <v>13</v>
      </c>
      <c r="J125" t="s">
        <v>14</v>
      </c>
    </row>
    <row r="126" spans="1:10" x14ac:dyDescent="0.35">
      <c r="A126" t="s">
        <v>10</v>
      </c>
      <c r="B126">
        <v>37019020407</v>
      </c>
      <c r="C126" t="s">
        <v>11</v>
      </c>
      <c r="D126">
        <v>37019020407</v>
      </c>
      <c r="E126" t="str">
        <f>"37019020407"</f>
        <v>37019020407</v>
      </c>
      <c r="F126">
        <v>884</v>
      </c>
      <c r="G126" t="s">
        <v>12</v>
      </c>
      <c r="H126">
        <v>2022</v>
      </c>
      <c r="I126" t="s">
        <v>13</v>
      </c>
      <c r="J126" t="s">
        <v>14</v>
      </c>
    </row>
    <row r="127" spans="1:10" x14ac:dyDescent="0.35">
      <c r="A127" t="s">
        <v>10</v>
      </c>
      <c r="B127">
        <v>37019020408</v>
      </c>
      <c r="C127" t="s">
        <v>11</v>
      </c>
      <c r="D127">
        <v>37019020408</v>
      </c>
      <c r="E127" t="str">
        <f>"37019020408"</f>
        <v>37019020408</v>
      </c>
      <c r="F127">
        <v>819</v>
      </c>
      <c r="G127" t="s">
        <v>12</v>
      </c>
      <c r="H127">
        <v>2022</v>
      </c>
      <c r="I127" t="s">
        <v>13</v>
      </c>
      <c r="J127" t="s">
        <v>14</v>
      </c>
    </row>
    <row r="128" spans="1:10" x14ac:dyDescent="0.35">
      <c r="A128" t="s">
        <v>10</v>
      </c>
      <c r="B128">
        <v>37019020409</v>
      </c>
      <c r="C128" t="s">
        <v>11</v>
      </c>
      <c r="D128">
        <v>37019020409</v>
      </c>
      <c r="E128" t="str">
        <f>"37019020409"</f>
        <v>37019020409</v>
      </c>
      <c r="F128">
        <v>755</v>
      </c>
      <c r="G128" t="s">
        <v>12</v>
      </c>
      <c r="H128">
        <v>2022</v>
      </c>
      <c r="I128" t="s">
        <v>13</v>
      </c>
      <c r="J128" t="s">
        <v>14</v>
      </c>
    </row>
    <row r="129" spans="1:10" x14ac:dyDescent="0.35">
      <c r="A129" t="s">
        <v>10</v>
      </c>
      <c r="B129">
        <v>37019020504</v>
      </c>
      <c r="C129" t="s">
        <v>11</v>
      </c>
      <c r="D129">
        <v>37019020504</v>
      </c>
      <c r="E129" t="str">
        <f>"37019020504"</f>
        <v>37019020504</v>
      </c>
      <c r="F129">
        <v>1681</v>
      </c>
      <c r="G129" t="s">
        <v>12</v>
      </c>
      <c r="H129">
        <v>2022</v>
      </c>
      <c r="I129" t="s">
        <v>13</v>
      </c>
      <c r="J129" t="s">
        <v>14</v>
      </c>
    </row>
    <row r="130" spans="1:10" x14ac:dyDescent="0.35">
      <c r="A130" t="s">
        <v>10</v>
      </c>
      <c r="B130">
        <v>37019020505</v>
      </c>
      <c r="C130" t="s">
        <v>11</v>
      </c>
      <c r="D130">
        <v>37019020505</v>
      </c>
      <c r="E130" t="str">
        <f>"37019020505"</f>
        <v>37019020505</v>
      </c>
      <c r="F130">
        <v>1064</v>
      </c>
      <c r="G130" t="s">
        <v>12</v>
      </c>
      <c r="H130">
        <v>2022</v>
      </c>
      <c r="I130" t="s">
        <v>13</v>
      </c>
      <c r="J130" t="s">
        <v>14</v>
      </c>
    </row>
    <row r="131" spans="1:10" x14ac:dyDescent="0.35">
      <c r="A131" t="s">
        <v>10</v>
      </c>
      <c r="B131">
        <v>37019020508</v>
      </c>
      <c r="C131" t="s">
        <v>11</v>
      </c>
      <c r="D131">
        <v>37019020508</v>
      </c>
      <c r="E131" t="str">
        <f>"37019020508"</f>
        <v>37019020508</v>
      </c>
      <c r="F131">
        <v>1390</v>
      </c>
      <c r="G131" t="s">
        <v>12</v>
      </c>
      <c r="H131">
        <v>2022</v>
      </c>
      <c r="I131" t="s">
        <v>13</v>
      </c>
      <c r="J131" t="s">
        <v>14</v>
      </c>
    </row>
    <row r="132" spans="1:10" x14ac:dyDescent="0.35">
      <c r="A132" t="s">
        <v>10</v>
      </c>
      <c r="B132">
        <v>37019020510</v>
      </c>
      <c r="C132" t="s">
        <v>11</v>
      </c>
      <c r="D132">
        <v>37019020510</v>
      </c>
      <c r="E132" t="str">
        <f>"37019020510"</f>
        <v>37019020510</v>
      </c>
      <c r="F132">
        <v>1145</v>
      </c>
      <c r="G132" t="s">
        <v>12</v>
      </c>
      <c r="H132">
        <v>2022</v>
      </c>
      <c r="I132" t="s">
        <v>13</v>
      </c>
      <c r="J132" t="s">
        <v>14</v>
      </c>
    </row>
    <row r="133" spans="1:10" x14ac:dyDescent="0.35">
      <c r="A133" t="s">
        <v>10</v>
      </c>
      <c r="B133">
        <v>37019020511</v>
      </c>
      <c r="C133" t="s">
        <v>11</v>
      </c>
      <c r="D133">
        <v>37019020511</v>
      </c>
      <c r="E133" t="str">
        <f>"37019020511"</f>
        <v>37019020511</v>
      </c>
      <c r="F133">
        <v>1039</v>
      </c>
      <c r="G133" t="s">
        <v>12</v>
      </c>
      <c r="H133">
        <v>2022</v>
      </c>
      <c r="I133" t="s">
        <v>13</v>
      </c>
      <c r="J133" t="s">
        <v>14</v>
      </c>
    </row>
    <row r="134" spans="1:10" x14ac:dyDescent="0.35">
      <c r="A134" t="s">
        <v>10</v>
      </c>
      <c r="B134">
        <v>37019020512</v>
      </c>
      <c r="C134" t="s">
        <v>11</v>
      </c>
      <c r="D134">
        <v>37019020512</v>
      </c>
      <c r="E134" t="str">
        <f>"37019020512"</f>
        <v>37019020512</v>
      </c>
      <c r="F134" t="s">
        <v>15</v>
      </c>
      <c r="G134" t="s">
        <v>12</v>
      </c>
      <c r="H134">
        <v>2022</v>
      </c>
      <c r="I134" t="s">
        <v>13</v>
      </c>
      <c r="J134" t="s">
        <v>14</v>
      </c>
    </row>
    <row r="135" spans="1:10" x14ac:dyDescent="0.35">
      <c r="A135" t="s">
        <v>10</v>
      </c>
      <c r="B135">
        <v>37019020513</v>
      </c>
      <c r="C135" t="s">
        <v>11</v>
      </c>
      <c r="D135">
        <v>37019020513</v>
      </c>
      <c r="E135" t="str">
        <f>"37019020513"</f>
        <v>37019020513</v>
      </c>
      <c r="F135">
        <v>968</v>
      </c>
      <c r="G135" t="s">
        <v>12</v>
      </c>
      <c r="H135">
        <v>2022</v>
      </c>
      <c r="I135" t="s">
        <v>13</v>
      </c>
      <c r="J135" t="s">
        <v>14</v>
      </c>
    </row>
    <row r="136" spans="1:10" x14ac:dyDescent="0.35">
      <c r="A136" t="s">
        <v>10</v>
      </c>
      <c r="B136">
        <v>37019020514</v>
      </c>
      <c r="C136" t="s">
        <v>11</v>
      </c>
      <c r="D136">
        <v>37019020514</v>
      </c>
      <c r="E136" t="str">
        <f>"37019020514"</f>
        <v>37019020514</v>
      </c>
      <c r="F136">
        <v>1507</v>
      </c>
      <c r="G136" t="s">
        <v>12</v>
      </c>
      <c r="H136">
        <v>2022</v>
      </c>
      <c r="I136" t="s">
        <v>13</v>
      </c>
      <c r="J136" t="s">
        <v>14</v>
      </c>
    </row>
    <row r="137" spans="1:10" x14ac:dyDescent="0.35">
      <c r="A137" t="s">
        <v>10</v>
      </c>
      <c r="B137">
        <v>37019020515</v>
      </c>
      <c r="C137" t="s">
        <v>11</v>
      </c>
      <c r="D137">
        <v>37019020515</v>
      </c>
      <c r="E137" t="str">
        <f>"37019020515"</f>
        <v>37019020515</v>
      </c>
      <c r="F137">
        <v>1323</v>
      </c>
      <c r="G137" t="s">
        <v>12</v>
      </c>
      <c r="H137">
        <v>2022</v>
      </c>
      <c r="I137" t="s">
        <v>13</v>
      </c>
      <c r="J137" t="s">
        <v>14</v>
      </c>
    </row>
    <row r="138" spans="1:10" x14ac:dyDescent="0.35">
      <c r="A138" t="s">
        <v>10</v>
      </c>
      <c r="B138">
        <v>37019020516</v>
      </c>
      <c r="C138" t="s">
        <v>11</v>
      </c>
      <c r="D138">
        <v>37019020516</v>
      </c>
      <c r="E138" t="str">
        <f>"37019020516"</f>
        <v>37019020516</v>
      </c>
      <c r="F138">
        <v>1156</v>
      </c>
      <c r="G138" t="s">
        <v>12</v>
      </c>
      <c r="H138">
        <v>2022</v>
      </c>
      <c r="I138" t="s">
        <v>13</v>
      </c>
      <c r="J138" t="s">
        <v>14</v>
      </c>
    </row>
    <row r="139" spans="1:10" x14ac:dyDescent="0.35">
      <c r="A139" t="s">
        <v>10</v>
      </c>
      <c r="B139">
        <v>37019020517</v>
      </c>
      <c r="C139" t="s">
        <v>11</v>
      </c>
      <c r="D139">
        <v>37019020517</v>
      </c>
      <c r="E139" t="str">
        <f>"37019020517"</f>
        <v>37019020517</v>
      </c>
      <c r="F139">
        <v>1039</v>
      </c>
      <c r="G139" t="s">
        <v>12</v>
      </c>
      <c r="H139">
        <v>2022</v>
      </c>
      <c r="I139" t="s">
        <v>13</v>
      </c>
      <c r="J139" t="s">
        <v>14</v>
      </c>
    </row>
    <row r="140" spans="1:10" x14ac:dyDescent="0.35">
      <c r="A140" t="s">
        <v>10</v>
      </c>
      <c r="B140">
        <v>37019020518</v>
      </c>
      <c r="C140" t="s">
        <v>11</v>
      </c>
      <c r="D140">
        <v>37019020518</v>
      </c>
      <c r="E140" t="str">
        <f>"37019020518"</f>
        <v>37019020518</v>
      </c>
      <c r="F140" t="s">
        <v>15</v>
      </c>
      <c r="G140" t="s">
        <v>12</v>
      </c>
      <c r="H140">
        <v>2022</v>
      </c>
      <c r="I140" t="s">
        <v>13</v>
      </c>
      <c r="J140" t="s">
        <v>14</v>
      </c>
    </row>
    <row r="141" spans="1:10" x14ac:dyDescent="0.35">
      <c r="A141" t="s">
        <v>10</v>
      </c>
      <c r="B141">
        <v>37019020601</v>
      </c>
      <c r="C141" t="s">
        <v>11</v>
      </c>
      <c r="D141">
        <v>37019020601</v>
      </c>
      <c r="E141" t="str">
        <f>"37019020601"</f>
        <v>37019020601</v>
      </c>
      <c r="F141">
        <v>957</v>
      </c>
      <c r="G141" t="s">
        <v>12</v>
      </c>
      <c r="H141">
        <v>2022</v>
      </c>
      <c r="I141" t="s">
        <v>13</v>
      </c>
      <c r="J141" t="s">
        <v>14</v>
      </c>
    </row>
    <row r="142" spans="1:10" x14ac:dyDescent="0.35">
      <c r="A142" t="s">
        <v>10</v>
      </c>
      <c r="B142">
        <v>37019020602</v>
      </c>
      <c r="C142" t="s">
        <v>11</v>
      </c>
      <c r="D142">
        <v>37019020602</v>
      </c>
      <c r="E142" t="str">
        <f>"37019020602"</f>
        <v>37019020602</v>
      </c>
      <c r="F142">
        <v>1000</v>
      </c>
      <c r="G142" t="s">
        <v>12</v>
      </c>
      <c r="H142">
        <v>2022</v>
      </c>
      <c r="I142" t="s">
        <v>13</v>
      </c>
      <c r="J142" t="s">
        <v>14</v>
      </c>
    </row>
    <row r="143" spans="1:10" x14ac:dyDescent="0.35">
      <c r="A143" t="s">
        <v>10</v>
      </c>
      <c r="B143">
        <v>37019020603</v>
      </c>
      <c r="C143" t="s">
        <v>11</v>
      </c>
      <c r="D143">
        <v>37019020603</v>
      </c>
      <c r="E143" t="str">
        <f>"37019020603"</f>
        <v>37019020603</v>
      </c>
      <c r="F143">
        <v>1298</v>
      </c>
      <c r="G143" t="s">
        <v>12</v>
      </c>
      <c r="H143">
        <v>2022</v>
      </c>
      <c r="I143" t="s">
        <v>13</v>
      </c>
      <c r="J143" t="s">
        <v>14</v>
      </c>
    </row>
    <row r="144" spans="1:10" x14ac:dyDescent="0.35">
      <c r="A144" t="s">
        <v>10</v>
      </c>
      <c r="B144">
        <v>37019990100</v>
      </c>
      <c r="C144" t="s">
        <v>11</v>
      </c>
      <c r="D144">
        <v>37019990100</v>
      </c>
      <c r="E144" t="str">
        <f>"37019990100"</f>
        <v>37019990100</v>
      </c>
      <c r="F144" t="s">
        <v>15</v>
      </c>
      <c r="G144" t="s">
        <v>12</v>
      </c>
      <c r="H144">
        <v>2022</v>
      </c>
      <c r="I144" t="s">
        <v>13</v>
      </c>
      <c r="J144" t="s">
        <v>14</v>
      </c>
    </row>
    <row r="145" spans="1:10" x14ac:dyDescent="0.35">
      <c r="A145" t="s">
        <v>10</v>
      </c>
      <c r="B145">
        <v>37021000100</v>
      </c>
      <c r="C145" t="s">
        <v>11</v>
      </c>
      <c r="D145">
        <v>37021000100</v>
      </c>
      <c r="E145" t="str">
        <f>"37021000100"</f>
        <v>37021000100</v>
      </c>
      <c r="F145">
        <v>434</v>
      </c>
      <c r="G145" t="s">
        <v>12</v>
      </c>
      <c r="H145">
        <v>2022</v>
      </c>
      <c r="I145" t="s">
        <v>13</v>
      </c>
      <c r="J145" t="s">
        <v>14</v>
      </c>
    </row>
    <row r="146" spans="1:10" x14ac:dyDescent="0.35">
      <c r="A146" t="s">
        <v>10</v>
      </c>
      <c r="B146">
        <v>37021000200</v>
      </c>
      <c r="C146" t="s">
        <v>11</v>
      </c>
      <c r="D146">
        <v>37021000200</v>
      </c>
      <c r="E146" t="str">
        <f>"37021000200"</f>
        <v>37021000200</v>
      </c>
      <c r="F146">
        <v>819</v>
      </c>
      <c r="G146" t="s">
        <v>12</v>
      </c>
      <c r="H146">
        <v>2022</v>
      </c>
      <c r="I146" t="s">
        <v>13</v>
      </c>
      <c r="J146" t="s">
        <v>14</v>
      </c>
    </row>
    <row r="147" spans="1:10" x14ac:dyDescent="0.35">
      <c r="A147" t="s">
        <v>10</v>
      </c>
      <c r="B147">
        <v>37021000300</v>
      </c>
      <c r="C147" t="s">
        <v>11</v>
      </c>
      <c r="D147">
        <v>37021000300</v>
      </c>
      <c r="E147" t="str">
        <f>"37021000300"</f>
        <v>37021000300</v>
      </c>
      <c r="F147">
        <v>887</v>
      </c>
      <c r="G147" t="s">
        <v>12</v>
      </c>
      <c r="H147">
        <v>2022</v>
      </c>
      <c r="I147" t="s">
        <v>13</v>
      </c>
      <c r="J147" t="s">
        <v>14</v>
      </c>
    </row>
    <row r="148" spans="1:10" x14ac:dyDescent="0.35">
      <c r="A148" t="s">
        <v>10</v>
      </c>
      <c r="B148">
        <v>37021000400</v>
      </c>
      <c r="C148" t="s">
        <v>11</v>
      </c>
      <c r="D148">
        <v>37021000400</v>
      </c>
      <c r="E148" t="str">
        <f>"37021000400"</f>
        <v>37021000400</v>
      </c>
      <c r="F148">
        <v>1354</v>
      </c>
      <c r="G148" t="s">
        <v>12</v>
      </c>
      <c r="H148">
        <v>2022</v>
      </c>
      <c r="I148" t="s">
        <v>13</v>
      </c>
      <c r="J148" t="s">
        <v>14</v>
      </c>
    </row>
    <row r="149" spans="1:10" x14ac:dyDescent="0.35">
      <c r="A149" t="s">
        <v>10</v>
      </c>
      <c r="B149">
        <v>37021000500</v>
      </c>
      <c r="C149" t="s">
        <v>11</v>
      </c>
      <c r="D149">
        <v>37021000500</v>
      </c>
      <c r="E149" t="str">
        <f>"37021000500"</f>
        <v>37021000500</v>
      </c>
      <c r="F149">
        <v>1442</v>
      </c>
      <c r="G149" t="s">
        <v>12</v>
      </c>
      <c r="H149">
        <v>2022</v>
      </c>
      <c r="I149" t="s">
        <v>13</v>
      </c>
      <c r="J149" t="s">
        <v>14</v>
      </c>
    </row>
    <row r="150" spans="1:10" x14ac:dyDescent="0.35">
      <c r="A150" t="s">
        <v>10</v>
      </c>
      <c r="B150">
        <v>37021000600</v>
      </c>
      <c r="C150" t="s">
        <v>11</v>
      </c>
      <c r="D150">
        <v>37021000600</v>
      </c>
      <c r="E150" t="str">
        <f>"37021000600"</f>
        <v>37021000600</v>
      </c>
      <c r="F150">
        <v>1175</v>
      </c>
      <c r="G150" t="s">
        <v>12</v>
      </c>
      <c r="H150">
        <v>2022</v>
      </c>
      <c r="I150" t="s">
        <v>13</v>
      </c>
      <c r="J150" t="s">
        <v>14</v>
      </c>
    </row>
    <row r="151" spans="1:10" x14ac:dyDescent="0.35">
      <c r="A151" t="s">
        <v>10</v>
      </c>
      <c r="B151">
        <v>37021000700</v>
      </c>
      <c r="C151" t="s">
        <v>11</v>
      </c>
      <c r="D151">
        <v>37021000700</v>
      </c>
      <c r="E151" t="str">
        <f>"37021000700"</f>
        <v>37021000700</v>
      </c>
      <c r="F151">
        <v>1523</v>
      </c>
      <c r="G151" t="s">
        <v>12</v>
      </c>
      <c r="H151">
        <v>2022</v>
      </c>
      <c r="I151" t="s">
        <v>13</v>
      </c>
      <c r="J151" t="s">
        <v>14</v>
      </c>
    </row>
    <row r="152" spans="1:10" x14ac:dyDescent="0.35">
      <c r="A152" t="s">
        <v>10</v>
      </c>
      <c r="B152">
        <v>37021000800</v>
      </c>
      <c r="C152" t="s">
        <v>11</v>
      </c>
      <c r="D152">
        <v>37021000800</v>
      </c>
      <c r="E152" t="str">
        <f>"37021000800"</f>
        <v>37021000800</v>
      </c>
      <c r="F152">
        <v>1234</v>
      </c>
      <c r="G152" t="s">
        <v>12</v>
      </c>
      <c r="H152">
        <v>2022</v>
      </c>
      <c r="I152" t="s">
        <v>13</v>
      </c>
      <c r="J152" t="s">
        <v>14</v>
      </c>
    </row>
    <row r="153" spans="1:10" x14ac:dyDescent="0.35">
      <c r="A153" t="s">
        <v>10</v>
      </c>
      <c r="B153">
        <v>37021000900</v>
      </c>
      <c r="C153" t="s">
        <v>11</v>
      </c>
      <c r="D153">
        <v>37021000900</v>
      </c>
      <c r="E153" t="str">
        <f>"37021000900"</f>
        <v>37021000900</v>
      </c>
      <c r="F153">
        <v>337</v>
      </c>
      <c r="G153" t="s">
        <v>12</v>
      </c>
      <c r="H153">
        <v>2022</v>
      </c>
      <c r="I153" t="s">
        <v>13</v>
      </c>
      <c r="J153" t="s">
        <v>14</v>
      </c>
    </row>
    <row r="154" spans="1:10" x14ac:dyDescent="0.35">
      <c r="A154" t="s">
        <v>10</v>
      </c>
      <c r="B154">
        <v>37021001000</v>
      </c>
      <c r="C154" t="s">
        <v>11</v>
      </c>
      <c r="D154">
        <v>37021001000</v>
      </c>
      <c r="E154" t="str">
        <f>"37021001000"</f>
        <v>37021001000</v>
      </c>
      <c r="F154">
        <v>1409</v>
      </c>
      <c r="G154" t="s">
        <v>12</v>
      </c>
      <c r="H154">
        <v>2022</v>
      </c>
      <c r="I154" t="s">
        <v>13</v>
      </c>
      <c r="J154" t="s">
        <v>14</v>
      </c>
    </row>
    <row r="155" spans="1:10" x14ac:dyDescent="0.35">
      <c r="A155" t="s">
        <v>10</v>
      </c>
      <c r="B155">
        <v>37021001100</v>
      </c>
      <c r="C155" t="s">
        <v>11</v>
      </c>
      <c r="D155">
        <v>37021001100</v>
      </c>
      <c r="E155" t="str">
        <f>"37021001100"</f>
        <v>37021001100</v>
      </c>
      <c r="F155">
        <v>1705</v>
      </c>
      <c r="G155" t="s">
        <v>12</v>
      </c>
      <c r="H155">
        <v>2022</v>
      </c>
      <c r="I155" t="s">
        <v>13</v>
      </c>
      <c r="J155" t="s">
        <v>14</v>
      </c>
    </row>
    <row r="156" spans="1:10" x14ac:dyDescent="0.35">
      <c r="A156" t="s">
        <v>10</v>
      </c>
      <c r="B156">
        <v>37021001200</v>
      </c>
      <c r="C156" t="s">
        <v>11</v>
      </c>
      <c r="D156">
        <v>37021001200</v>
      </c>
      <c r="E156" t="str">
        <f>"37021001200"</f>
        <v>37021001200</v>
      </c>
      <c r="F156">
        <v>1371</v>
      </c>
      <c r="G156" t="s">
        <v>12</v>
      </c>
      <c r="H156">
        <v>2022</v>
      </c>
      <c r="I156" t="s">
        <v>13</v>
      </c>
      <c r="J156" t="s">
        <v>14</v>
      </c>
    </row>
    <row r="157" spans="1:10" x14ac:dyDescent="0.35">
      <c r="A157" t="s">
        <v>10</v>
      </c>
      <c r="B157">
        <v>37021001300</v>
      </c>
      <c r="C157" t="s">
        <v>11</v>
      </c>
      <c r="D157">
        <v>37021001300</v>
      </c>
      <c r="E157" t="str">
        <f>"37021001300"</f>
        <v>37021001300</v>
      </c>
      <c r="F157">
        <v>1093</v>
      </c>
      <c r="G157" t="s">
        <v>12</v>
      </c>
      <c r="H157">
        <v>2022</v>
      </c>
      <c r="I157" t="s">
        <v>13</v>
      </c>
      <c r="J157" t="s">
        <v>14</v>
      </c>
    </row>
    <row r="158" spans="1:10" x14ac:dyDescent="0.35">
      <c r="A158" t="s">
        <v>10</v>
      </c>
      <c r="B158">
        <v>37021001401</v>
      </c>
      <c r="C158" t="s">
        <v>11</v>
      </c>
      <c r="D158">
        <v>37021001401</v>
      </c>
      <c r="E158" t="str">
        <f>"37021001401"</f>
        <v>37021001401</v>
      </c>
      <c r="F158">
        <v>1076</v>
      </c>
      <c r="G158" t="s">
        <v>12</v>
      </c>
      <c r="H158">
        <v>2022</v>
      </c>
      <c r="I158" t="s">
        <v>13</v>
      </c>
      <c r="J158" t="s">
        <v>14</v>
      </c>
    </row>
    <row r="159" spans="1:10" x14ac:dyDescent="0.35">
      <c r="A159" t="s">
        <v>10</v>
      </c>
      <c r="B159">
        <v>37021001402</v>
      </c>
      <c r="C159" t="s">
        <v>11</v>
      </c>
      <c r="D159">
        <v>37021001402</v>
      </c>
      <c r="E159" t="str">
        <f>"37021001402"</f>
        <v>37021001402</v>
      </c>
      <c r="F159">
        <v>1039</v>
      </c>
      <c r="G159" t="s">
        <v>12</v>
      </c>
      <c r="H159">
        <v>2022</v>
      </c>
      <c r="I159" t="s">
        <v>13</v>
      </c>
      <c r="J159" t="s">
        <v>14</v>
      </c>
    </row>
    <row r="160" spans="1:10" x14ac:dyDescent="0.35">
      <c r="A160" t="s">
        <v>10</v>
      </c>
      <c r="B160">
        <v>37021001500</v>
      </c>
      <c r="C160" t="s">
        <v>11</v>
      </c>
      <c r="D160">
        <v>37021001500</v>
      </c>
      <c r="E160" t="str">
        <f>"37021001500"</f>
        <v>37021001500</v>
      </c>
      <c r="F160">
        <v>1209</v>
      </c>
      <c r="G160" t="s">
        <v>12</v>
      </c>
      <c r="H160">
        <v>2022</v>
      </c>
      <c r="I160" t="s">
        <v>13</v>
      </c>
      <c r="J160" t="s">
        <v>14</v>
      </c>
    </row>
    <row r="161" spans="1:10" x14ac:dyDescent="0.35">
      <c r="A161" t="s">
        <v>10</v>
      </c>
      <c r="B161">
        <v>37021001601</v>
      </c>
      <c r="C161" t="s">
        <v>11</v>
      </c>
      <c r="D161">
        <v>37021001601</v>
      </c>
      <c r="E161" t="str">
        <f>"37021001601"</f>
        <v>37021001601</v>
      </c>
      <c r="F161">
        <v>1235</v>
      </c>
      <c r="G161" t="s">
        <v>12</v>
      </c>
      <c r="H161">
        <v>2022</v>
      </c>
      <c r="I161" t="s">
        <v>13</v>
      </c>
      <c r="J161" t="s">
        <v>14</v>
      </c>
    </row>
    <row r="162" spans="1:10" x14ac:dyDescent="0.35">
      <c r="A162" t="s">
        <v>10</v>
      </c>
      <c r="B162">
        <v>37021001602</v>
      </c>
      <c r="C162" t="s">
        <v>11</v>
      </c>
      <c r="D162">
        <v>37021001602</v>
      </c>
      <c r="E162" t="str">
        <f>"37021001602"</f>
        <v>37021001602</v>
      </c>
      <c r="F162">
        <v>1355</v>
      </c>
      <c r="G162" t="s">
        <v>12</v>
      </c>
      <c r="H162">
        <v>2022</v>
      </c>
      <c r="I162" t="s">
        <v>13</v>
      </c>
      <c r="J162" t="s">
        <v>14</v>
      </c>
    </row>
    <row r="163" spans="1:10" x14ac:dyDescent="0.35">
      <c r="A163" t="s">
        <v>10</v>
      </c>
      <c r="B163">
        <v>37021001700</v>
      </c>
      <c r="C163" t="s">
        <v>11</v>
      </c>
      <c r="D163">
        <v>37021001700</v>
      </c>
      <c r="E163" t="str">
        <f>"37021001700"</f>
        <v>37021001700</v>
      </c>
      <c r="F163">
        <v>1269</v>
      </c>
      <c r="G163" t="s">
        <v>12</v>
      </c>
      <c r="H163">
        <v>2022</v>
      </c>
      <c r="I163" t="s">
        <v>13</v>
      </c>
      <c r="J163" t="s">
        <v>14</v>
      </c>
    </row>
    <row r="164" spans="1:10" x14ac:dyDescent="0.35">
      <c r="A164" t="s">
        <v>10</v>
      </c>
      <c r="B164">
        <v>37021001801</v>
      </c>
      <c r="C164" t="s">
        <v>11</v>
      </c>
      <c r="D164">
        <v>37021001801</v>
      </c>
      <c r="E164" t="str">
        <f>"37021001801"</f>
        <v>37021001801</v>
      </c>
      <c r="F164">
        <v>1000</v>
      </c>
      <c r="G164" t="s">
        <v>12</v>
      </c>
      <c r="H164">
        <v>2022</v>
      </c>
      <c r="I164" t="s">
        <v>13</v>
      </c>
      <c r="J164" t="s">
        <v>14</v>
      </c>
    </row>
    <row r="165" spans="1:10" x14ac:dyDescent="0.35">
      <c r="A165" t="s">
        <v>10</v>
      </c>
      <c r="B165">
        <v>37021001802</v>
      </c>
      <c r="C165" t="s">
        <v>11</v>
      </c>
      <c r="D165">
        <v>37021001802</v>
      </c>
      <c r="E165" t="str">
        <f>"37021001802"</f>
        <v>37021001802</v>
      </c>
      <c r="F165">
        <v>1189</v>
      </c>
      <c r="G165" t="s">
        <v>12</v>
      </c>
      <c r="H165">
        <v>2022</v>
      </c>
      <c r="I165" t="s">
        <v>13</v>
      </c>
      <c r="J165" t="s">
        <v>14</v>
      </c>
    </row>
    <row r="166" spans="1:10" x14ac:dyDescent="0.35">
      <c r="A166" t="s">
        <v>10</v>
      </c>
      <c r="B166">
        <v>37021001900</v>
      </c>
      <c r="C166" t="s">
        <v>11</v>
      </c>
      <c r="D166">
        <v>37021001900</v>
      </c>
      <c r="E166" t="str">
        <f>"37021001900"</f>
        <v>37021001900</v>
      </c>
      <c r="F166">
        <v>1376</v>
      </c>
      <c r="G166" t="s">
        <v>12</v>
      </c>
      <c r="H166">
        <v>2022</v>
      </c>
      <c r="I166" t="s">
        <v>13</v>
      </c>
      <c r="J166" t="s">
        <v>14</v>
      </c>
    </row>
    <row r="167" spans="1:10" x14ac:dyDescent="0.35">
      <c r="A167" t="s">
        <v>10</v>
      </c>
      <c r="B167">
        <v>37021002000</v>
      </c>
      <c r="C167" t="s">
        <v>11</v>
      </c>
      <c r="D167">
        <v>37021002000</v>
      </c>
      <c r="E167" t="str">
        <f>"37021002000"</f>
        <v>37021002000</v>
      </c>
      <c r="F167">
        <v>1060</v>
      </c>
      <c r="G167" t="s">
        <v>12</v>
      </c>
      <c r="H167">
        <v>2022</v>
      </c>
      <c r="I167" t="s">
        <v>13</v>
      </c>
      <c r="J167" t="s">
        <v>14</v>
      </c>
    </row>
    <row r="168" spans="1:10" x14ac:dyDescent="0.35">
      <c r="A168" t="s">
        <v>10</v>
      </c>
      <c r="B168">
        <v>37021002101</v>
      </c>
      <c r="C168" t="s">
        <v>11</v>
      </c>
      <c r="D168">
        <v>37021002101</v>
      </c>
      <c r="E168" t="str">
        <f>"37021002101"</f>
        <v>37021002101</v>
      </c>
      <c r="F168">
        <v>1583</v>
      </c>
      <c r="G168" t="s">
        <v>12</v>
      </c>
      <c r="H168">
        <v>2022</v>
      </c>
      <c r="I168" t="s">
        <v>13</v>
      </c>
      <c r="J168" t="s">
        <v>14</v>
      </c>
    </row>
    <row r="169" spans="1:10" x14ac:dyDescent="0.35">
      <c r="A169" t="s">
        <v>10</v>
      </c>
      <c r="B169">
        <v>37021002102</v>
      </c>
      <c r="C169" t="s">
        <v>11</v>
      </c>
      <c r="D169">
        <v>37021002102</v>
      </c>
      <c r="E169" t="str">
        <f>"37021002102"</f>
        <v>37021002102</v>
      </c>
      <c r="F169">
        <v>1175</v>
      </c>
      <c r="G169" t="s">
        <v>12</v>
      </c>
      <c r="H169">
        <v>2022</v>
      </c>
      <c r="I169" t="s">
        <v>13</v>
      </c>
      <c r="J169" t="s">
        <v>14</v>
      </c>
    </row>
    <row r="170" spans="1:10" x14ac:dyDescent="0.35">
      <c r="A170" t="s">
        <v>10</v>
      </c>
      <c r="B170">
        <v>37021002203</v>
      </c>
      <c r="C170" t="s">
        <v>11</v>
      </c>
      <c r="D170">
        <v>37021002203</v>
      </c>
      <c r="E170" t="str">
        <f>"37021002203"</f>
        <v>37021002203</v>
      </c>
      <c r="F170">
        <v>884</v>
      </c>
      <c r="G170" t="s">
        <v>12</v>
      </c>
      <c r="H170">
        <v>2022</v>
      </c>
      <c r="I170" t="s">
        <v>13</v>
      </c>
      <c r="J170" t="s">
        <v>14</v>
      </c>
    </row>
    <row r="171" spans="1:10" x14ac:dyDescent="0.35">
      <c r="A171" t="s">
        <v>10</v>
      </c>
      <c r="B171">
        <v>37021002204</v>
      </c>
      <c r="C171" t="s">
        <v>11</v>
      </c>
      <c r="D171">
        <v>37021002204</v>
      </c>
      <c r="E171" t="str">
        <f>"37021002204"</f>
        <v>37021002204</v>
      </c>
      <c r="F171">
        <v>1475</v>
      </c>
      <c r="G171" t="s">
        <v>12</v>
      </c>
      <c r="H171">
        <v>2022</v>
      </c>
      <c r="I171" t="s">
        <v>13</v>
      </c>
      <c r="J171" t="s">
        <v>14</v>
      </c>
    </row>
    <row r="172" spans="1:10" x14ac:dyDescent="0.35">
      <c r="A172" t="s">
        <v>10</v>
      </c>
      <c r="B172">
        <v>37021002205</v>
      </c>
      <c r="C172" t="s">
        <v>11</v>
      </c>
      <c r="D172">
        <v>37021002205</v>
      </c>
      <c r="E172" t="str">
        <f>"37021002205"</f>
        <v>37021002205</v>
      </c>
      <c r="F172">
        <v>1382</v>
      </c>
      <c r="G172" t="s">
        <v>12</v>
      </c>
      <c r="H172">
        <v>2022</v>
      </c>
      <c r="I172" t="s">
        <v>13</v>
      </c>
      <c r="J172" t="s">
        <v>14</v>
      </c>
    </row>
    <row r="173" spans="1:10" x14ac:dyDescent="0.35">
      <c r="A173" t="s">
        <v>10</v>
      </c>
      <c r="B173">
        <v>37021002206</v>
      </c>
      <c r="C173" t="s">
        <v>11</v>
      </c>
      <c r="D173">
        <v>37021002206</v>
      </c>
      <c r="E173" t="str">
        <f>"37021002206"</f>
        <v>37021002206</v>
      </c>
      <c r="F173">
        <v>1404</v>
      </c>
      <c r="G173" t="s">
        <v>12</v>
      </c>
      <c r="H173">
        <v>2022</v>
      </c>
      <c r="I173" t="s">
        <v>13</v>
      </c>
      <c r="J173" t="s">
        <v>14</v>
      </c>
    </row>
    <row r="174" spans="1:10" x14ac:dyDescent="0.35">
      <c r="A174" t="s">
        <v>10</v>
      </c>
      <c r="B174">
        <v>37021002303</v>
      </c>
      <c r="C174" t="s">
        <v>11</v>
      </c>
      <c r="D174">
        <v>37021002303</v>
      </c>
      <c r="E174" t="str">
        <f>"37021002303"</f>
        <v>37021002303</v>
      </c>
      <c r="F174">
        <v>1463</v>
      </c>
      <c r="G174" t="s">
        <v>12</v>
      </c>
      <c r="H174">
        <v>2022</v>
      </c>
      <c r="I174" t="s">
        <v>13</v>
      </c>
      <c r="J174" t="s">
        <v>14</v>
      </c>
    </row>
    <row r="175" spans="1:10" x14ac:dyDescent="0.35">
      <c r="A175" t="s">
        <v>10</v>
      </c>
      <c r="B175">
        <v>37021002304</v>
      </c>
      <c r="C175" t="s">
        <v>11</v>
      </c>
      <c r="D175">
        <v>37021002304</v>
      </c>
      <c r="E175" t="str">
        <f>"37021002304"</f>
        <v>37021002304</v>
      </c>
      <c r="F175" t="s">
        <v>15</v>
      </c>
      <c r="G175" t="s">
        <v>12</v>
      </c>
      <c r="H175">
        <v>2022</v>
      </c>
      <c r="I175" t="s">
        <v>13</v>
      </c>
      <c r="J175" t="s">
        <v>14</v>
      </c>
    </row>
    <row r="176" spans="1:10" x14ac:dyDescent="0.35">
      <c r="A176" t="s">
        <v>10</v>
      </c>
      <c r="B176">
        <v>37021002305</v>
      </c>
      <c r="C176" t="s">
        <v>11</v>
      </c>
      <c r="D176">
        <v>37021002305</v>
      </c>
      <c r="E176" t="str">
        <f>"37021002305"</f>
        <v>37021002305</v>
      </c>
      <c r="F176">
        <v>1493</v>
      </c>
      <c r="G176" t="s">
        <v>12</v>
      </c>
      <c r="H176">
        <v>2022</v>
      </c>
      <c r="I176" t="s">
        <v>13</v>
      </c>
      <c r="J176" t="s">
        <v>14</v>
      </c>
    </row>
    <row r="177" spans="1:10" x14ac:dyDescent="0.35">
      <c r="A177" t="s">
        <v>10</v>
      </c>
      <c r="B177">
        <v>37021002306</v>
      </c>
      <c r="C177" t="s">
        <v>11</v>
      </c>
      <c r="D177">
        <v>37021002306</v>
      </c>
      <c r="E177" t="str">
        <f>"37021002306"</f>
        <v>37021002306</v>
      </c>
      <c r="F177">
        <v>931</v>
      </c>
      <c r="G177" t="s">
        <v>12</v>
      </c>
      <c r="H177">
        <v>2022</v>
      </c>
      <c r="I177" t="s">
        <v>13</v>
      </c>
      <c r="J177" t="s">
        <v>14</v>
      </c>
    </row>
    <row r="178" spans="1:10" x14ac:dyDescent="0.35">
      <c r="A178" t="s">
        <v>10</v>
      </c>
      <c r="B178">
        <v>37021002401</v>
      </c>
      <c r="C178" t="s">
        <v>11</v>
      </c>
      <c r="D178">
        <v>37021002401</v>
      </c>
      <c r="E178" t="str">
        <f>"37021002401"</f>
        <v>37021002401</v>
      </c>
      <c r="F178">
        <v>820</v>
      </c>
      <c r="G178" t="s">
        <v>12</v>
      </c>
      <c r="H178">
        <v>2022</v>
      </c>
      <c r="I178" t="s">
        <v>13</v>
      </c>
      <c r="J178" t="s">
        <v>14</v>
      </c>
    </row>
    <row r="179" spans="1:10" x14ac:dyDescent="0.35">
      <c r="A179" t="s">
        <v>10</v>
      </c>
      <c r="B179">
        <v>37021002402</v>
      </c>
      <c r="C179" t="s">
        <v>11</v>
      </c>
      <c r="D179">
        <v>37021002402</v>
      </c>
      <c r="E179" t="str">
        <f>"37021002402"</f>
        <v>37021002402</v>
      </c>
      <c r="F179">
        <v>1128</v>
      </c>
      <c r="G179" t="s">
        <v>12</v>
      </c>
      <c r="H179">
        <v>2022</v>
      </c>
      <c r="I179" t="s">
        <v>13</v>
      </c>
      <c r="J179" t="s">
        <v>14</v>
      </c>
    </row>
    <row r="180" spans="1:10" x14ac:dyDescent="0.35">
      <c r="A180" t="s">
        <v>10</v>
      </c>
      <c r="B180">
        <v>37021002503</v>
      </c>
      <c r="C180" t="s">
        <v>11</v>
      </c>
      <c r="D180">
        <v>37021002503</v>
      </c>
      <c r="E180" t="str">
        <f>"37021002503"</f>
        <v>37021002503</v>
      </c>
      <c r="F180">
        <v>1066</v>
      </c>
      <c r="G180" t="s">
        <v>12</v>
      </c>
      <c r="H180">
        <v>2022</v>
      </c>
      <c r="I180" t="s">
        <v>13</v>
      </c>
      <c r="J180" t="s">
        <v>14</v>
      </c>
    </row>
    <row r="181" spans="1:10" x14ac:dyDescent="0.35">
      <c r="A181" t="s">
        <v>10</v>
      </c>
      <c r="B181">
        <v>37021002504</v>
      </c>
      <c r="C181" t="s">
        <v>11</v>
      </c>
      <c r="D181">
        <v>37021002504</v>
      </c>
      <c r="E181" t="str">
        <f>"37021002504"</f>
        <v>37021002504</v>
      </c>
      <c r="F181">
        <v>1151</v>
      </c>
      <c r="G181" t="s">
        <v>12</v>
      </c>
      <c r="H181">
        <v>2022</v>
      </c>
      <c r="I181" t="s">
        <v>13</v>
      </c>
      <c r="J181" t="s">
        <v>14</v>
      </c>
    </row>
    <row r="182" spans="1:10" x14ac:dyDescent="0.35">
      <c r="A182" t="s">
        <v>10</v>
      </c>
      <c r="B182">
        <v>37021002505</v>
      </c>
      <c r="C182" t="s">
        <v>11</v>
      </c>
      <c r="D182">
        <v>37021002505</v>
      </c>
      <c r="E182" t="str">
        <f>"37021002505"</f>
        <v>37021002505</v>
      </c>
      <c r="F182">
        <v>1366</v>
      </c>
      <c r="G182" t="s">
        <v>12</v>
      </c>
      <c r="H182">
        <v>2022</v>
      </c>
      <c r="I182" t="s">
        <v>13</v>
      </c>
      <c r="J182" t="s">
        <v>14</v>
      </c>
    </row>
    <row r="183" spans="1:10" x14ac:dyDescent="0.35">
      <c r="A183" t="s">
        <v>10</v>
      </c>
      <c r="B183">
        <v>37021002506</v>
      </c>
      <c r="C183" t="s">
        <v>11</v>
      </c>
      <c r="D183">
        <v>37021002506</v>
      </c>
      <c r="E183" t="str">
        <f>"37021002506"</f>
        <v>37021002506</v>
      </c>
      <c r="F183">
        <v>988</v>
      </c>
      <c r="G183" t="s">
        <v>12</v>
      </c>
      <c r="H183">
        <v>2022</v>
      </c>
      <c r="I183" t="s">
        <v>13</v>
      </c>
      <c r="J183" t="s">
        <v>14</v>
      </c>
    </row>
    <row r="184" spans="1:10" x14ac:dyDescent="0.35">
      <c r="A184" t="s">
        <v>10</v>
      </c>
      <c r="B184">
        <v>37021002603</v>
      </c>
      <c r="C184" t="s">
        <v>11</v>
      </c>
      <c r="D184">
        <v>37021002603</v>
      </c>
      <c r="E184" t="str">
        <f>"37021002603"</f>
        <v>37021002603</v>
      </c>
      <c r="F184">
        <v>950</v>
      </c>
      <c r="G184" t="s">
        <v>12</v>
      </c>
      <c r="H184">
        <v>2022</v>
      </c>
      <c r="I184" t="s">
        <v>13</v>
      </c>
      <c r="J184" t="s">
        <v>14</v>
      </c>
    </row>
    <row r="185" spans="1:10" x14ac:dyDescent="0.35">
      <c r="A185" t="s">
        <v>10</v>
      </c>
      <c r="B185">
        <v>37021002604</v>
      </c>
      <c r="C185" t="s">
        <v>11</v>
      </c>
      <c r="D185">
        <v>37021002604</v>
      </c>
      <c r="E185" t="str">
        <f>"37021002604"</f>
        <v>37021002604</v>
      </c>
      <c r="F185">
        <v>834</v>
      </c>
      <c r="G185" t="s">
        <v>12</v>
      </c>
      <c r="H185">
        <v>2022</v>
      </c>
      <c r="I185" t="s">
        <v>13</v>
      </c>
      <c r="J185" t="s">
        <v>14</v>
      </c>
    </row>
    <row r="186" spans="1:10" x14ac:dyDescent="0.35">
      <c r="A186" t="s">
        <v>10</v>
      </c>
      <c r="B186">
        <v>37021002606</v>
      </c>
      <c r="C186" t="s">
        <v>11</v>
      </c>
      <c r="D186">
        <v>37021002606</v>
      </c>
      <c r="E186" t="str">
        <f>"37021002606"</f>
        <v>37021002606</v>
      </c>
      <c r="F186">
        <v>917</v>
      </c>
      <c r="G186" t="s">
        <v>12</v>
      </c>
      <c r="H186">
        <v>2022</v>
      </c>
      <c r="I186" t="s">
        <v>13</v>
      </c>
      <c r="J186" t="s">
        <v>14</v>
      </c>
    </row>
    <row r="187" spans="1:10" x14ac:dyDescent="0.35">
      <c r="A187" t="s">
        <v>10</v>
      </c>
      <c r="B187">
        <v>37021002607</v>
      </c>
      <c r="C187" t="s">
        <v>11</v>
      </c>
      <c r="D187">
        <v>37021002607</v>
      </c>
      <c r="E187" t="str">
        <f>"37021002607"</f>
        <v>37021002607</v>
      </c>
      <c r="F187">
        <v>1149</v>
      </c>
      <c r="G187" t="s">
        <v>12</v>
      </c>
      <c r="H187">
        <v>2022</v>
      </c>
      <c r="I187" t="s">
        <v>13</v>
      </c>
      <c r="J187" t="s">
        <v>14</v>
      </c>
    </row>
    <row r="188" spans="1:10" x14ac:dyDescent="0.35">
      <c r="A188" t="s">
        <v>10</v>
      </c>
      <c r="B188">
        <v>37021002608</v>
      </c>
      <c r="C188" t="s">
        <v>11</v>
      </c>
      <c r="D188">
        <v>37021002608</v>
      </c>
      <c r="E188" t="str">
        <f>"37021002608"</f>
        <v>37021002608</v>
      </c>
      <c r="F188">
        <v>1370</v>
      </c>
      <c r="G188" t="s">
        <v>12</v>
      </c>
      <c r="H188">
        <v>2022</v>
      </c>
      <c r="I188" t="s">
        <v>13</v>
      </c>
      <c r="J188" t="s">
        <v>14</v>
      </c>
    </row>
    <row r="189" spans="1:10" x14ac:dyDescent="0.35">
      <c r="A189" t="s">
        <v>10</v>
      </c>
      <c r="B189">
        <v>37021002609</v>
      </c>
      <c r="C189" t="s">
        <v>11</v>
      </c>
      <c r="D189">
        <v>37021002609</v>
      </c>
      <c r="E189" t="str">
        <f>"37021002609"</f>
        <v>37021002609</v>
      </c>
      <c r="F189" t="s">
        <v>15</v>
      </c>
      <c r="G189" t="s">
        <v>12</v>
      </c>
      <c r="H189">
        <v>2022</v>
      </c>
      <c r="I189" t="s">
        <v>13</v>
      </c>
      <c r="J189" t="s">
        <v>14</v>
      </c>
    </row>
    <row r="190" spans="1:10" x14ac:dyDescent="0.35">
      <c r="A190" t="s">
        <v>10</v>
      </c>
      <c r="B190">
        <v>37021002701</v>
      </c>
      <c r="C190" t="s">
        <v>11</v>
      </c>
      <c r="D190">
        <v>37021002701</v>
      </c>
      <c r="E190" t="str">
        <f>"37021002701"</f>
        <v>37021002701</v>
      </c>
      <c r="F190">
        <v>1451</v>
      </c>
      <c r="G190" t="s">
        <v>12</v>
      </c>
      <c r="H190">
        <v>2022</v>
      </c>
      <c r="I190" t="s">
        <v>13</v>
      </c>
      <c r="J190" t="s">
        <v>14</v>
      </c>
    </row>
    <row r="191" spans="1:10" x14ac:dyDescent="0.35">
      <c r="A191" t="s">
        <v>10</v>
      </c>
      <c r="B191">
        <v>37021002702</v>
      </c>
      <c r="C191" t="s">
        <v>11</v>
      </c>
      <c r="D191">
        <v>37021002702</v>
      </c>
      <c r="E191" t="str">
        <f>"37021002702"</f>
        <v>37021002702</v>
      </c>
      <c r="F191">
        <v>1196</v>
      </c>
      <c r="G191" t="s">
        <v>12</v>
      </c>
      <c r="H191">
        <v>2022</v>
      </c>
      <c r="I191" t="s">
        <v>13</v>
      </c>
      <c r="J191" t="s">
        <v>14</v>
      </c>
    </row>
    <row r="192" spans="1:10" x14ac:dyDescent="0.35">
      <c r="A192" t="s">
        <v>10</v>
      </c>
      <c r="B192">
        <v>37021002704</v>
      </c>
      <c r="C192" t="s">
        <v>11</v>
      </c>
      <c r="D192">
        <v>37021002704</v>
      </c>
      <c r="E192" t="str">
        <f>"37021002704"</f>
        <v>37021002704</v>
      </c>
      <c r="F192">
        <v>911</v>
      </c>
      <c r="G192" t="s">
        <v>12</v>
      </c>
      <c r="H192">
        <v>2022</v>
      </c>
      <c r="I192" t="s">
        <v>13</v>
      </c>
      <c r="J192" t="s">
        <v>14</v>
      </c>
    </row>
    <row r="193" spans="1:10" x14ac:dyDescent="0.35">
      <c r="A193" t="s">
        <v>10</v>
      </c>
      <c r="B193">
        <v>37021002705</v>
      </c>
      <c r="C193" t="s">
        <v>11</v>
      </c>
      <c r="D193">
        <v>37021002705</v>
      </c>
      <c r="E193" t="str">
        <f>"37021002705"</f>
        <v>37021002705</v>
      </c>
      <c r="F193" t="s">
        <v>15</v>
      </c>
      <c r="G193" t="s">
        <v>12</v>
      </c>
      <c r="H193">
        <v>2022</v>
      </c>
      <c r="I193" t="s">
        <v>13</v>
      </c>
      <c r="J193" t="s">
        <v>14</v>
      </c>
    </row>
    <row r="194" spans="1:10" x14ac:dyDescent="0.35">
      <c r="A194" t="s">
        <v>10</v>
      </c>
      <c r="B194">
        <v>37021002803</v>
      </c>
      <c r="C194" t="s">
        <v>11</v>
      </c>
      <c r="D194">
        <v>37021002803</v>
      </c>
      <c r="E194" t="str">
        <f>"37021002803"</f>
        <v>37021002803</v>
      </c>
      <c r="F194">
        <v>1023</v>
      </c>
      <c r="G194" t="s">
        <v>12</v>
      </c>
      <c r="H194">
        <v>2022</v>
      </c>
      <c r="I194" t="s">
        <v>13</v>
      </c>
      <c r="J194" t="s">
        <v>14</v>
      </c>
    </row>
    <row r="195" spans="1:10" x14ac:dyDescent="0.35">
      <c r="A195" t="s">
        <v>10</v>
      </c>
      <c r="B195">
        <v>37021002804</v>
      </c>
      <c r="C195" t="s">
        <v>11</v>
      </c>
      <c r="D195">
        <v>37021002804</v>
      </c>
      <c r="E195" t="str">
        <f>"37021002804"</f>
        <v>37021002804</v>
      </c>
      <c r="F195">
        <v>1257</v>
      </c>
      <c r="G195" t="s">
        <v>12</v>
      </c>
      <c r="H195">
        <v>2022</v>
      </c>
      <c r="I195" t="s">
        <v>13</v>
      </c>
      <c r="J195" t="s">
        <v>14</v>
      </c>
    </row>
    <row r="196" spans="1:10" x14ac:dyDescent="0.35">
      <c r="A196" t="s">
        <v>10</v>
      </c>
      <c r="B196">
        <v>37021002900</v>
      </c>
      <c r="C196" t="s">
        <v>11</v>
      </c>
      <c r="D196">
        <v>37021002900</v>
      </c>
      <c r="E196" t="str">
        <f>"37021002900"</f>
        <v>37021002900</v>
      </c>
      <c r="F196">
        <v>791</v>
      </c>
      <c r="G196" t="s">
        <v>12</v>
      </c>
      <c r="H196">
        <v>2022</v>
      </c>
      <c r="I196" t="s">
        <v>13</v>
      </c>
      <c r="J196" t="s">
        <v>14</v>
      </c>
    </row>
    <row r="197" spans="1:10" x14ac:dyDescent="0.35">
      <c r="A197" t="s">
        <v>10</v>
      </c>
      <c r="B197">
        <v>37021003002</v>
      </c>
      <c r="C197" t="s">
        <v>11</v>
      </c>
      <c r="D197">
        <v>37021003002</v>
      </c>
      <c r="E197" t="str">
        <f>"37021003002"</f>
        <v>37021003002</v>
      </c>
      <c r="F197">
        <v>704</v>
      </c>
      <c r="G197" t="s">
        <v>12</v>
      </c>
      <c r="H197">
        <v>2022</v>
      </c>
      <c r="I197" t="s">
        <v>13</v>
      </c>
      <c r="J197" t="s">
        <v>14</v>
      </c>
    </row>
    <row r="198" spans="1:10" x14ac:dyDescent="0.35">
      <c r="A198" t="s">
        <v>10</v>
      </c>
      <c r="B198">
        <v>37021003003</v>
      </c>
      <c r="C198" t="s">
        <v>11</v>
      </c>
      <c r="D198">
        <v>37021003003</v>
      </c>
      <c r="E198" t="str">
        <f>"37021003003"</f>
        <v>37021003003</v>
      </c>
      <c r="F198">
        <v>1182</v>
      </c>
      <c r="G198" t="s">
        <v>12</v>
      </c>
      <c r="H198">
        <v>2022</v>
      </c>
      <c r="I198" t="s">
        <v>13</v>
      </c>
      <c r="J198" t="s">
        <v>14</v>
      </c>
    </row>
    <row r="199" spans="1:10" x14ac:dyDescent="0.35">
      <c r="A199" t="s">
        <v>10</v>
      </c>
      <c r="B199">
        <v>37021003004</v>
      </c>
      <c r="C199" t="s">
        <v>11</v>
      </c>
      <c r="D199">
        <v>37021003004</v>
      </c>
      <c r="E199" t="str">
        <f>"37021003004"</f>
        <v>37021003004</v>
      </c>
      <c r="F199">
        <v>1153</v>
      </c>
      <c r="G199" t="s">
        <v>12</v>
      </c>
      <c r="H199">
        <v>2022</v>
      </c>
      <c r="I199" t="s">
        <v>13</v>
      </c>
      <c r="J199" t="s">
        <v>14</v>
      </c>
    </row>
    <row r="200" spans="1:10" x14ac:dyDescent="0.35">
      <c r="A200" t="s">
        <v>10</v>
      </c>
      <c r="B200">
        <v>37021003103</v>
      </c>
      <c r="C200" t="s">
        <v>11</v>
      </c>
      <c r="D200">
        <v>37021003103</v>
      </c>
      <c r="E200" t="str">
        <f>"37021003103"</f>
        <v>37021003103</v>
      </c>
      <c r="F200">
        <v>1178</v>
      </c>
      <c r="G200" t="s">
        <v>12</v>
      </c>
      <c r="H200">
        <v>2022</v>
      </c>
      <c r="I200" t="s">
        <v>13</v>
      </c>
      <c r="J200" t="s">
        <v>14</v>
      </c>
    </row>
    <row r="201" spans="1:10" x14ac:dyDescent="0.35">
      <c r="A201" t="s">
        <v>10</v>
      </c>
      <c r="B201">
        <v>37021003105</v>
      </c>
      <c r="C201" t="s">
        <v>11</v>
      </c>
      <c r="D201">
        <v>37021003105</v>
      </c>
      <c r="E201" t="str">
        <f>"37021003105"</f>
        <v>37021003105</v>
      </c>
      <c r="F201">
        <v>1221</v>
      </c>
      <c r="G201" t="s">
        <v>12</v>
      </c>
      <c r="H201">
        <v>2022</v>
      </c>
      <c r="I201" t="s">
        <v>13</v>
      </c>
      <c r="J201" t="s">
        <v>14</v>
      </c>
    </row>
    <row r="202" spans="1:10" x14ac:dyDescent="0.35">
      <c r="A202" t="s">
        <v>10</v>
      </c>
      <c r="B202">
        <v>37021003106</v>
      </c>
      <c r="C202" t="s">
        <v>11</v>
      </c>
      <c r="D202">
        <v>37021003106</v>
      </c>
      <c r="E202" t="str">
        <f>"37021003106"</f>
        <v>37021003106</v>
      </c>
      <c r="F202">
        <v>1053</v>
      </c>
      <c r="G202" t="s">
        <v>12</v>
      </c>
      <c r="H202">
        <v>2022</v>
      </c>
      <c r="I202" t="s">
        <v>13</v>
      </c>
      <c r="J202" t="s">
        <v>14</v>
      </c>
    </row>
    <row r="203" spans="1:10" x14ac:dyDescent="0.35">
      <c r="A203" t="s">
        <v>10</v>
      </c>
      <c r="B203">
        <v>37021003107</v>
      </c>
      <c r="C203" t="s">
        <v>11</v>
      </c>
      <c r="D203">
        <v>37021003107</v>
      </c>
      <c r="E203" t="str">
        <f>"37021003107"</f>
        <v>37021003107</v>
      </c>
      <c r="F203">
        <v>1091</v>
      </c>
      <c r="G203" t="s">
        <v>12</v>
      </c>
      <c r="H203">
        <v>2022</v>
      </c>
      <c r="I203" t="s">
        <v>13</v>
      </c>
      <c r="J203" t="s">
        <v>14</v>
      </c>
    </row>
    <row r="204" spans="1:10" x14ac:dyDescent="0.35">
      <c r="A204" t="s">
        <v>10</v>
      </c>
      <c r="B204">
        <v>37021003108</v>
      </c>
      <c r="C204" t="s">
        <v>11</v>
      </c>
      <c r="D204">
        <v>37021003108</v>
      </c>
      <c r="E204" t="str">
        <f>"37021003108"</f>
        <v>37021003108</v>
      </c>
      <c r="F204">
        <v>1419</v>
      </c>
      <c r="G204" t="s">
        <v>12</v>
      </c>
      <c r="H204">
        <v>2022</v>
      </c>
      <c r="I204" t="s">
        <v>13</v>
      </c>
      <c r="J204" t="s">
        <v>14</v>
      </c>
    </row>
    <row r="205" spans="1:10" x14ac:dyDescent="0.35">
      <c r="A205" t="s">
        <v>10</v>
      </c>
      <c r="B205">
        <v>37021003201</v>
      </c>
      <c r="C205" t="s">
        <v>11</v>
      </c>
      <c r="D205">
        <v>37021003201</v>
      </c>
      <c r="E205" t="str">
        <f>"37021003201"</f>
        <v>37021003201</v>
      </c>
      <c r="F205">
        <v>1308</v>
      </c>
      <c r="G205" t="s">
        <v>12</v>
      </c>
      <c r="H205">
        <v>2022</v>
      </c>
      <c r="I205" t="s">
        <v>13</v>
      </c>
      <c r="J205" t="s">
        <v>14</v>
      </c>
    </row>
    <row r="206" spans="1:10" x14ac:dyDescent="0.35">
      <c r="A206" t="s">
        <v>10</v>
      </c>
      <c r="B206">
        <v>37021003202</v>
      </c>
      <c r="C206" t="s">
        <v>11</v>
      </c>
      <c r="D206">
        <v>37021003202</v>
      </c>
      <c r="E206" t="str">
        <f>"37021003202"</f>
        <v>37021003202</v>
      </c>
      <c r="F206">
        <v>950</v>
      </c>
      <c r="G206" t="s">
        <v>12</v>
      </c>
      <c r="H206">
        <v>2022</v>
      </c>
      <c r="I206" t="s">
        <v>13</v>
      </c>
      <c r="J206" t="s">
        <v>14</v>
      </c>
    </row>
    <row r="207" spans="1:10" x14ac:dyDescent="0.35">
      <c r="A207" t="s">
        <v>10</v>
      </c>
      <c r="B207">
        <v>37021003203</v>
      </c>
      <c r="C207" t="s">
        <v>11</v>
      </c>
      <c r="D207">
        <v>37021003203</v>
      </c>
      <c r="E207" t="str">
        <f>"37021003203"</f>
        <v>37021003203</v>
      </c>
      <c r="F207">
        <v>1370</v>
      </c>
      <c r="G207" t="s">
        <v>12</v>
      </c>
      <c r="H207">
        <v>2022</v>
      </c>
      <c r="I207" t="s">
        <v>13</v>
      </c>
      <c r="J207" t="s">
        <v>14</v>
      </c>
    </row>
    <row r="208" spans="1:10" x14ac:dyDescent="0.35">
      <c r="A208" t="s">
        <v>10</v>
      </c>
      <c r="B208">
        <v>37021003204</v>
      </c>
      <c r="C208" t="s">
        <v>11</v>
      </c>
      <c r="D208">
        <v>37021003204</v>
      </c>
      <c r="E208" t="str">
        <f>"37021003204"</f>
        <v>37021003204</v>
      </c>
      <c r="F208">
        <v>898</v>
      </c>
      <c r="G208" t="s">
        <v>12</v>
      </c>
      <c r="H208">
        <v>2022</v>
      </c>
      <c r="I208" t="s">
        <v>13</v>
      </c>
      <c r="J208" t="s">
        <v>14</v>
      </c>
    </row>
    <row r="209" spans="1:10" x14ac:dyDescent="0.35">
      <c r="A209" t="s">
        <v>10</v>
      </c>
      <c r="B209">
        <v>37021003205</v>
      </c>
      <c r="C209" t="s">
        <v>11</v>
      </c>
      <c r="D209">
        <v>37021003205</v>
      </c>
      <c r="E209" t="str">
        <f>"37021003205"</f>
        <v>37021003205</v>
      </c>
      <c r="F209" t="s">
        <v>15</v>
      </c>
      <c r="G209" t="s">
        <v>12</v>
      </c>
      <c r="H209">
        <v>2022</v>
      </c>
      <c r="I209" t="s">
        <v>13</v>
      </c>
      <c r="J209" t="s">
        <v>14</v>
      </c>
    </row>
    <row r="210" spans="1:10" x14ac:dyDescent="0.35">
      <c r="A210" t="s">
        <v>10</v>
      </c>
      <c r="B210">
        <v>37023020100</v>
      </c>
      <c r="C210" t="s">
        <v>11</v>
      </c>
      <c r="D210">
        <v>37023020100</v>
      </c>
      <c r="E210" t="str">
        <f>"37023020100"</f>
        <v>37023020100</v>
      </c>
      <c r="F210">
        <v>690</v>
      </c>
      <c r="G210" t="s">
        <v>12</v>
      </c>
      <c r="H210">
        <v>2022</v>
      </c>
      <c r="I210" t="s">
        <v>13</v>
      </c>
      <c r="J210" t="s">
        <v>14</v>
      </c>
    </row>
    <row r="211" spans="1:10" x14ac:dyDescent="0.35">
      <c r="A211" t="s">
        <v>10</v>
      </c>
      <c r="B211">
        <v>37023020202</v>
      </c>
      <c r="C211" t="s">
        <v>11</v>
      </c>
      <c r="D211">
        <v>37023020202</v>
      </c>
      <c r="E211" t="str">
        <f>"37023020202"</f>
        <v>37023020202</v>
      </c>
      <c r="F211">
        <v>893</v>
      </c>
      <c r="G211" t="s">
        <v>12</v>
      </c>
      <c r="H211">
        <v>2022</v>
      </c>
      <c r="I211" t="s">
        <v>13</v>
      </c>
      <c r="J211" t="s">
        <v>14</v>
      </c>
    </row>
    <row r="212" spans="1:10" x14ac:dyDescent="0.35">
      <c r="A212" t="s">
        <v>10</v>
      </c>
      <c r="B212">
        <v>37023020203</v>
      </c>
      <c r="C212" t="s">
        <v>11</v>
      </c>
      <c r="D212">
        <v>37023020203</v>
      </c>
      <c r="E212" t="str">
        <f>"37023020203"</f>
        <v>37023020203</v>
      </c>
      <c r="F212">
        <v>868</v>
      </c>
      <c r="G212" t="s">
        <v>12</v>
      </c>
      <c r="H212">
        <v>2022</v>
      </c>
      <c r="I212" t="s">
        <v>13</v>
      </c>
      <c r="J212" t="s">
        <v>14</v>
      </c>
    </row>
    <row r="213" spans="1:10" x14ac:dyDescent="0.35">
      <c r="A213" t="s">
        <v>10</v>
      </c>
      <c r="B213">
        <v>37023020204</v>
      </c>
      <c r="C213" t="s">
        <v>11</v>
      </c>
      <c r="D213">
        <v>37023020204</v>
      </c>
      <c r="E213" t="str">
        <f>"37023020204"</f>
        <v>37023020204</v>
      </c>
      <c r="F213">
        <v>751</v>
      </c>
      <c r="G213" t="s">
        <v>12</v>
      </c>
      <c r="H213">
        <v>2022</v>
      </c>
      <c r="I213" t="s">
        <v>13</v>
      </c>
      <c r="J213" t="s">
        <v>14</v>
      </c>
    </row>
    <row r="214" spans="1:10" x14ac:dyDescent="0.35">
      <c r="A214" t="s">
        <v>10</v>
      </c>
      <c r="B214">
        <v>37023020301</v>
      </c>
      <c r="C214" t="s">
        <v>11</v>
      </c>
      <c r="D214">
        <v>37023020301</v>
      </c>
      <c r="E214" t="str">
        <f>"37023020301"</f>
        <v>37023020301</v>
      </c>
      <c r="F214">
        <v>744</v>
      </c>
      <c r="G214" t="s">
        <v>12</v>
      </c>
      <c r="H214">
        <v>2022</v>
      </c>
      <c r="I214" t="s">
        <v>13</v>
      </c>
      <c r="J214" t="s">
        <v>14</v>
      </c>
    </row>
    <row r="215" spans="1:10" x14ac:dyDescent="0.35">
      <c r="A215" t="s">
        <v>10</v>
      </c>
      <c r="B215">
        <v>37023020303</v>
      </c>
      <c r="C215" t="s">
        <v>11</v>
      </c>
      <c r="D215">
        <v>37023020303</v>
      </c>
      <c r="E215" t="str">
        <f>"37023020303"</f>
        <v>37023020303</v>
      </c>
      <c r="F215">
        <v>597</v>
      </c>
      <c r="G215" t="s">
        <v>12</v>
      </c>
      <c r="H215">
        <v>2022</v>
      </c>
      <c r="I215" t="s">
        <v>13</v>
      </c>
      <c r="J215" t="s">
        <v>14</v>
      </c>
    </row>
    <row r="216" spans="1:10" x14ac:dyDescent="0.35">
      <c r="A216" t="s">
        <v>10</v>
      </c>
      <c r="B216">
        <v>37023020304</v>
      </c>
      <c r="C216" t="s">
        <v>11</v>
      </c>
      <c r="D216">
        <v>37023020304</v>
      </c>
      <c r="E216" t="str">
        <f>"37023020304"</f>
        <v>37023020304</v>
      </c>
      <c r="F216">
        <v>891</v>
      </c>
      <c r="G216" t="s">
        <v>12</v>
      </c>
      <c r="H216">
        <v>2022</v>
      </c>
      <c r="I216" t="s">
        <v>13</v>
      </c>
      <c r="J216" t="s">
        <v>14</v>
      </c>
    </row>
    <row r="217" spans="1:10" x14ac:dyDescent="0.35">
      <c r="A217" t="s">
        <v>10</v>
      </c>
      <c r="B217">
        <v>37023020500</v>
      </c>
      <c r="C217" t="s">
        <v>11</v>
      </c>
      <c r="D217">
        <v>37023020500</v>
      </c>
      <c r="E217" t="str">
        <f>"37023020500"</f>
        <v>37023020500</v>
      </c>
      <c r="F217">
        <v>809</v>
      </c>
      <c r="G217" t="s">
        <v>12</v>
      </c>
      <c r="H217">
        <v>2022</v>
      </c>
      <c r="I217" t="s">
        <v>13</v>
      </c>
      <c r="J217" t="s">
        <v>14</v>
      </c>
    </row>
    <row r="218" spans="1:10" x14ac:dyDescent="0.35">
      <c r="A218" t="s">
        <v>10</v>
      </c>
      <c r="B218">
        <v>37023020600</v>
      </c>
      <c r="C218" t="s">
        <v>11</v>
      </c>
      <c r="D218">
        <v>37023020600</v>
      </c>
      <c r="E218" t="str">
        <f>"37023020600"</f>
        <v>37023020600</v>
      </c>
      <c r="F218">
        <v>848</v>
      </c>
      <c r="G218" t="s">
        <v>12</v>
      </c>
      <c r="H218">
        <v>2022</v>
      </c>
      <c r="I218" t="s">
        <v>13</v>
      </c>
      <c r="J218" t="s">
        <v>14</v>
      </c>
    </row>
    <row r="219" spans="1:10" x14ac:dyDescent="0.35">
      <c r="A219" t="s">
        <v>10</v>
      </c>
      <c r="B219">
        <v>37023020801</v>
      </c>
      <c r="C219" t="s">
        <v>11</v>
      </c>
      <c r="D219">
        <v>37023020801</v>
      </c>
      <c r="E219" t="str">
        <f>"37023020801"</f>
        <v>37023020801</v>
      </c>
      <c r="F219">
        <v>721</v>
      </c>
      <c r="G219" t="s">
        <v>12</v>
      </c>
      <c r="H219">
        <v>2022</v>
      </c>
      <c r="I219" t="s">
        <v>13</v>
      </c>
      <c r="J219" t="s">
        <v>14</v>
      </c>
    </row>
    <row r="220" spans="1:10" x14ac:dyDescent="0.35">
      <c r="A220" t="s">
        <v>10</v>
      </c>
      <c r="B220">
        <v>37023020802</v>
      </c>
      <c r="C220" t="s">
        <v>11</v>
      </c>
      <c r="D220">
        <v>37023020802</v>
      </c>
      <c r="E220" t="str">
        <f>"37023020802"</f>
        <v>37023020802</v>
      </c>
      <c r="F220">
        <v>727</v>
      </c>
      <c r="G220" t="s">
        <v>12</v>
      </c>
      <c r="H220">
        <v>2022</v>
      </c>
      <c r="I220" t="s">
        <v>13</v>
      </c>
      <c r="J220" t="s">
        <v>14</v>
      </c>
    </row>
    <row r="221" spans="1:10" x14ac:dyDescent="0.35">
      <c r="A221" t="s">
        <v>10</v>
      </c>
      <c r="B221">
        <v>37023020901</v>
      </c>
      <c r="C221" t="s">
        <v>11</v>
      </c>
      <c r="D221">
        <v>37023020901</v>
      </c>
      <c r="E221" t="str">
        <f>"37023020901"</f>
        <v>37023020901</v>
      </c>
      <c r="F221">
        <v>644</v>
      </c>
      <c r="G221" t="s">
        <v>12</v>
      </c>
      <c r="H221">
        <v>2022</v>
      </c>
      <c r="I221" t="s">
        <v>13</v>
      </c>
      <c r="J221" t="s">
        <v>14</v>
      </c>
    </row>
    <row r="222" spans="1:10" x14ac:dyDescent="0.35">
      <c r="A222" t="s">
        <v>10</v>
      </c>
      <c r="B222">
        <v>37023020902</v>
      </c>
      <c r="C222" t="s">
        <v>11</v>
      </c>
      <c r="D222">
        <v>37023020902</v>
      </c>
      <c r="E222" t="str">
        <f>"37023020902"</f>
        <v>37023020902</v>
      </c>
      <c r="F222">
        <v>641</v>
      </c>
      <c r="G222" t="s">
        <v>12</v>
      </c>
      <c r="H222">
        <v>2022</v>
      </c>
      <c r="I222" t="s">
        <v>13</v>
      </c>
      <c r="J222" t="s">
        <v>14</v>
      </c>
    </row>
    <row r="223" spans="1:10" x14ac:dyDescent="0.35">
      <c r="A223" t="s">
        <v>10</v>
      </c>
      <c r="B223">
        <v>37023021000</v>
      </c>
      <c r="C223" t="s">
        <v>11</v>
      </c>
      <c r="D223">
        <v>37023021000</v>
      </c>
      <c r="E223" t="str">
        <f>"37023021000"</f>
        <v>37023021000</v>
      </c>
      <c r="F223">
        <v>794</v>
      </c>
      <c r="G223" t="s">
        <v>12</v>
      </c>
      <c r="H223">
        <v>2022</v>
      </c>
      <c r="I223" t="s">
        <v>13</v>
      </c>
      <c r="J223" t="s">
        <v>14</v>
      </c>
    </row>
    <row r="224" spans="1:10" x14ac:dyDescent="0.35">
      <c r="A224" t="s">
        <v>10</v>
      </c>
      <c r="B224">
        <v>37023021100</v>
      </c>
      <c r="C224" t="s">
        <v>11</v>
      </c>
      <c r="D224">
        <v>37023021100</v>
      </c>
      <c r="E224" t="str">
        <f>"37023021100"</f>
        <v>37023021100</v>
      </c>
      <c r="F224">
        <v>630</v>
      </c>
      <c r="G224" t="s">
        <v>12</v>
      </c>
      <c r="H224">
        <v>2022</v>
      </c>
      <c r="I224" t="s">
        <v>13</v>
      </c>
      <c r="J224" t="s">
        <v>14</v>
      </c>
    </row>
    <row r="225" spans="1:10" x14ac:dyDescent="0.35">
      <c r="A225" t="s">
        <v>10</v>
      </c>
      <c r="B225">
        <v>37023021201</v>
      </c>
      <c r="C225" t="s">
        <v>11</v>
      </c>
      <c r="D225">
        <v>37023021201</v>
      </c>
      <c r="E225" t="str">
        <f>"37023021201"</f>
        <v>37023021201</v>
      </c>
      <c r="F225">
        <v>828</v>
      </c>
      <c r="G225" t="s">
        <v>12</v>
      </c>
      <c r="H225">
        <v>2022</v>
      </c>
      <c r="I225" t="s">
        <v>13</v>
      </c>
      <c r="J225" t="s">
        <v>14</v>
      </c>
    </row>
    <row r="226" spans="1:10" x14ac:dyDescent="0.35">
      <c r="A226" t="s">
        <v>10</v>
      </c>
      <c r="B226">
        <v>37023021202</v>
      </c>
      <c r="C226" t="s">
        <v>11</v>
      </c>
      <c r="D226">
        <v>37023021202</v>
      </c>
      <c r="E226" t="str">
        <f>"37023021202"</f>
        <v>37023021202</v>
      </c>
      <c r="F226">
        <v>898</v>
      </c>
      <c r="G226" t="s">
        <v>12</v>
      </c>
      <c r="H226">
        <v>2022</v>
      </c>
      <c r="I226" t="s">
        <v>13</v>
      </c>
      <c r="J226" t="s">
        <v>14</v>
      </c>
    </row>
    <row r="227" spans="1:10" x14ac:dyDescent="0.35">
      <c r="A227" t="s">
        <v>10</v>
      </c>
      <c r="B227">
        <v>37023021203</v>
      </c>
      <c r="C227" t="s">
        <v>11</v>
      </c>
      <c r="D227">
        <v>37023021203</v>
      </c>
      <c r="E227" t="str">
        <f>"37023021203"</f>
        <v>37023021203</v>
      </c>
      <c r="F227">
        <v>908</v>
      </c>
      <c r="G227" t="s">
        <v>12</v>
      </c>
      <c r="H227">
        <v>2022</v>
      </c>
      <c r="I227" t="s">
        <v>13</v>
      </c>
      <c r="J227" t="s">
        <v>14</v>
      </c>
    </row>
    <row r="228" spans="1:10" x14ac:dyDescent="0.35">
      <c r="A228" t="s">
        <v>10</v>
      </c>
      <c r="B228">
        <v>37023021301</v>
      </c>
      <c r="C228" t="s">
        <v>11</v>
      </c>
      <c r="D228">
        <v>37023021301</v>
      </c>
      <c r="E228" t="str">
        <f>"37023021301"</f>
        <v>37023021301</v>
      </c>
      <c r="F228">
        <v>625</v>
      </c>
      <c r="G228" t="s">
        <v>12</v>
      </c>
      <c r="H228">
        <v>2022</v>
      </c>
      <c r="I228" t="s">
        <v>13</v>
      </c>
      <c r="J228" t="s">
        <v>14</v>
      </c>
    </row>
    <row r="229" spans="1:10" x14ac:dyDescent="0.35">
      <c r="A229" t="s">
        <v>10</v>
      </c>
      <c r="B229">
        <v>37023021302</v>
      </c>
      <c r="C229" t="s">
        <v>11</v>
      </c>
      <c r="D229">
        <v>37023021302</v>
      </c>
      <c r="E229" t="str">
        <f>"37023021302"</f>
        <v>37023021302</v>
      </c>
      <c r="F229">
        <v>684</v>
      </c>
      <c r="G229" t="s">
        <v>12</v>
      </c>
      <c r="H229">
        <v>2022</v>
      </c>
      <c r="I229" t="s">
        <v>13</v>
      </c>
      <c r="J229" t="s">
        <v>14</v>
      </c>
    </row>
    <row r="230" spans="1:10" x14ac:dyDescent="0.35">
      <c r="A230" t="s">
        <v>10</v>
      </c>
      <c r="B230">
        <v>37023021400</v>
      </c>
      <c r="C230" t="s">
        <v>11</v>
      </c>
      <c r="D230">
        <v>37023021400</v>
      </c>
      <c r="E230" t="str">
        <f>"37023021400"</f>
        <v>37023021400</v>
      </c>
      <c r="F230">
        <v>703</v>
      </c>
      <c r="G230" t="s">
        <v>12</v>
      </c>
      <c r="H230">
        <v>2022</v>
      </c>
      <c r="I230" t="s">
        <v>13</v>
      </c>
      <c r="J230" t="s">
        <v>14</v>
      </c>
    </row>
    <row r="231" spans="1:10" x14ac:dyDescent="0.35">
      <c r="A231" t="s">
        <v>10</v>
      </c>
      <c r="B231">
        <v>37025040501</v>
      </c>
      <c r="C231" t="s">
        <v>11</v>
      </c>
      <c r="D231">
        <v>37025040501</v>
      </c>
      <c r="E231" t="str">
        <f>"37025040501"</f>
        <v>37025040501</v>
      </c>
      <c r="F231">
        <v>1497</v>
      </c>
      <c r="G231" t="s">
        <v>12</v>
      </c>
      <c r="H231">
        <v>2022</v>
      </c>
      <c r="I231" t="s">
        <v>13</v>
      </c>
      <c r="J231" t="s">
        <v>14</v>
      </c>
    </row>
    <row r="232" spans="1:10" x14ac:dyDescent="0.35">
      <c r="A232" t="s">
        <v>10</v>
      </c>
      <c r="B232">
        <v>37025040502</v>
      </c>
      <c r="C232" t="s">
        <v>11</v>
      </c>
      <c r="D232">
        <v>37025040502</v>
      </c>
      <c r="E232" t="str">
        <f>"37025040502"</f>
        <v>37025040502</v>
      </c>
      <c r="F232">
        <v>1114</v>
      </c>
      <c r="G232" t="s">
        <v>12</v>
      </c>
      <c r="H232">
        <v>2022</v>
      </c>
      <c r="I232" t="s">
        <v>13</v>
      </c>
      <c r="J232" t="s">
        <v>14</v>
      </c>
    </row>
    <row r="233" spans="1:10" x14ac:dyDescent="0.35">
      <c r="A233" t="s">
        <v>10</v>
      </c>
      <c r="B233">
        <v>37025040600</v>
      </c>
      <c r="C233" t="s">
        <v>11</v>
      </c>
      <c r="D233">
        <v>37025040600</v>
      </c>
      <c r="E233" t="str">
        <f>"37025040600"</f>
        <v>37025040600</v>
      </c>
      <c r="F233">
        <v>1172</v>
      </c>
      <c r="G233" t="s">
        <v>12</v>
      </c>
      <c r="H233">
        <v>2022</v>
      </c>
      <c r="I233" t="s">
        <v>13</v>
      </c>
      <c r="J233" t="s">
        <v>14</v>
      </c>
    </row>
    <row r="234" spans="1:10" x14ac:dyDescent="0.35">
      <c r="A234" t="s">
        <v>10</v>
      </c>
      <c r="B234">
        <v>37025040701</v>
      </c>
      <c r="C234" t="s">
        <v>11</v>
      </c>
      <c r="D234">
        <v>37025040701</v>
      </c>
      <c r="E234" t="str">
        <f>"37025040701"</f>
        <v>37025040701</v>
      </c>
      <c r="F234">
        <v>1002</v>
      </c>
      <c r="G234" t="s">
        <v>12</v>
      </c>
      <c r="H234">
        <v>2022</v>
      </c>
      <c r="I234" t="s">
        <v>13</v>
      </c>
      <c r="J234" t="s">
        <v>14</v>
      </c>
    </row>
    <row r="235" spans="1:10" x14ac:dyDescent="0.35">
      <c r="A235" t="s">
        <v>10</v>
      </c>
      <c r="B235">
        <v>37025040703</v>
      </c>
      <c r="C235" t="s">
        <v>11</v>
      </c>
      <c r="D235">
        <v>37025040703</v>
      </c>
      <c r="E235" t="str">
        <f>"37025040703"</f>
        <v>37025040703</v>
      </c>
      <c r="F235">
        <v>942</v>
      </c>
      <c r="G235" t="s">
        <v>12</v>
      </c>
      <c r="H235">
        <v>2022</v>
      </c>
      <c r="I235" t="s">
        <v>13</v>
      </c>
      <c r="J235" t="s">
        <v>14</v>
      </c>
    </row>
    <row r="236" spans="1:10" x14ac:dyDescent="0.35">
      <c r="A236" t="s">
        <v>10</v>
      </c>
      <c r="B236">
        <v>37025040704</v>
      </c>
      <c r="C236" t="s">
        <v>11</v>
      </c>
      <c r="D236">
        <v>37025040704</v>
      </c>
      <c r="E236" t="str">
        <f>"37025040704"</f>
        <v>37025040704</v>
      </c>
      <c r="F236">
        <v>965</v>
      </c>
      <c r="G236" t="s">
        <v>12</v>
      </c>
      <c r="H236">
        <v>2022</v>
      </c>
      <c r="I236" t="s">
        <v>13</v>
      </c>
      <c r="J236" t="s">
        <v>14</v>
      </c>
    </row>
    <row r="237" spans="1:10" x14ac:dyDescent="0.35">
      <c r="A237" t="s">
        <v>10</v>
      </c>
      <c r="B237">
        <v>37025040705</v>
      </c>
      <c r="C237" t="s">
        <v>11</v>
      </c>
      <c r="D237">
        <v>37025040705</v>
      </c>
      <c r="E237" t="str">
        <f>"37025040705"</f>
        <v>37025040705</v>
      </c>
      <c r="F237">
        <v>1238</v>
      </c>
      <c r="G237" t="s">
        <v>12</v>
      </c>
      <c r="H237">
        <v>2022</v>
      </c>
      <c r="I237" t="s">
        <v>13</v>
      </c>
      <c r="J237" t="s">
        <v>14</v>
      </c>
    </row>
    <row r="238" spans="1:10" x14ac:dyDescent="0.35">
      <c r="A238" t="s">
        <v>10</v>
      </c>
      <c r="B238">
        <v>37025040800</v>
      </c>
      <c r="C238" t="s">
        <v>11</v>
      </c>
      <c r="D238">
        <v>37025040800</v>
      </c>
      <c r="E238" t="str">
        <f>"37025040800"</f>
        <v>37025040800</v>
      </c>
      <c r="F238">
        <v>1081</v>
      </c>
      <c r="G238" t="s">
        <v>12</v>
      </c>
      <c r="H238">
        <v>2022</v>
      </c>
      <c r="I238" t="s">
        <v>13</v>
      </c>
      <c r="J238" t="s">
        <v>14</v>
      </c>
    </row>
    <row r="239" spans="1:10" x14ac:dyDescent="0.35">
      <c r="A239" t="s">
        <v>10</v>
      </c>
      <c r="B239">
        <v>37025040900</v>
      </c>
      <c r="C239" t="s">
        <v>11</v>
      </c>
      <c r="D239">
        <v>37025040900</v>
      </c>
      <c r="E239" t="str">
        <f>"37025040900"</f>
        <v>37025040900</v>
      </c>
      <c r="F239">
        <v>1017</v>
      </c>
      <c r="G239" t="s">
        <v>12</v>
      </c>
      <c r="H239">
        <v>2022</v>
      </c>
      <c r="I239" t="s">
        <v>13</v>
      </c>
      <c r="J239" t="s">
        <v>14</v>
      </c>
    </row>
    <row r="240" spans="1:10" x14ac:dyDescent="0.35">
      <c r="A240" t="s">
        <v>10</v>
      </c>
      <c r="B240">
        <v>37025041001</v>
      </c>
      <c r="C240" t="s">
        <v>11</v>
      </c>
      <c r="D240">
        <v>37025041001</v>
      </c>
      <c r="E240" t="str">
        <f>"37025041001"</f>
        <v>37025041001</v>
      </c>
      <c r="F240">
        <v>1067</v>
      </c>
      <c r="G240" t="s">
        <v>12</v>
      </c>
      <c r="H240">
        <v>2022</v>
      </c>
      <c r="I240" t="s">
        <v>13</v>
      </c>
      <c r="J240" t="s">
        <v>14</v>
      </c>
    </row>
    <row r="241" spans="1:10" x14ac:dyDescent="0.35">
      <c r="A241" t="s">
        <v>10</v>
      </c>
      <c r="B241">
        <v>37025041002</v>
      </c>
      <c r="C241" t="s">
        <v>11</v>
      </c>
      <c r="D241">
        <v>37025041002</v>
      </c>
      <c r="E241" t="str">
        <f>"37025041002"</f>
        <v>37025041002</v>
      </c>
      <c r="F241">
        <v>787</v>
      </c>
      <c r="G241" t="s">
        <v>12</v>
      </c>
      <c r="H241">
        <v>2022</v>
      </c>
      <c r="I241" t="s">
        <v>13</v>
      </c>
      <c r="J241" t="s">
        <v>14</v>
      </c>
    </row>
    <row r="242" spans="1:10" x14ac:dyDescent="0.35">
      <c r="A242" t="s">
        <v>10</v>
      </c>
      <c r="B242">
        <v>37025041100</v>
      </c>
      <c r="C242" t="s">
        <v>11</v>
      </c>
      <c r="D242">
        <v>37025041100</v>
      </c>
      <c r="E242" t="str">
        <f>"37025041100"</f>
        <v>37025041100</v>
      </c>
      <c r="F242">
        <v>983</v>
      </c>
      <c r="G242" t="s">
        <v>12</v>
      </c>
      <c r="H242">
        <v>2022</v>
      </c>
      <c r="I242" t="s">
        <v>13</v>
      </c>
      <c r="J242" t="s">
        <v>14</v>
      </c>
    </row>
    <row r="243" spans="1:10" x14ac:dyDescent="0.35">
      <c r="A243" t="s">
        <v>10</v>
      </c>
      <c r="B243">
        <v>37025041201</v>
      </c>
      <c r="C243" t="s">
        <v>11</v>
      </c>
      <c r="D243">
        <v>37025041201</v>
      </c>
      <c r="E243" t="str">
        <f>"37025041201"</f>
        <v>37025041201</v>
      </c>
      <c r="F243">
        <v>879</v>
      </c>
      <c r="G243" t="s">
        <v>12</v>
      </c>
      <c r="H243">
        <v>2022</v>
      </c>
      <c r="I243" t="s">
        <v>13</v>
      </c>
      <c r="J243" t="s">
        <v>14</v>
      </c>
    </row>
    <row r="244" spans="1:10" x14ac:dyDescent="0.35">
      <c r="A244" t="s">
        <v>10</v>
      </c>
      <c r="B244">
        <v>37025041202</v>
      </c>
      <c r="C244" t="s">
        <v>11</v>
      </c>
      <c r="D244">
        <v>37025041202</v>
      </c>
      <c r="E244" t="str">
        <f>"37025041202"</f>
        <v>37025041202</v>
      </c>
      <c r="F244">
        <v>1503</v>
      </c>
      <c r="G244" t="s">
        <v>12</v>
      </c>
      <c r="H244">
        <v>2022</v>
      </c>
      <c r="I244" t="s">
        <v>13</v>
      </c>
      <c r="J244" t="s">
        <v>14</v>
      </c>
    </row>
    <row r="245" spans="1:10" x14ac:dyDescent="0.35">
      <c r="A245" t="s">
        <v>10</v>
      </c>
      <c r="B245">
        <v>37025041301</v>
      </c>
      <c r="C245" t="s">
        <v>11</v>
      </c>
      <c r="D245">
        <v>37025041301</v>
      </c>
      <c r="E245" t="str">
        <f>"37025041301"</f>
        <v>37025041301</v>
      </c>
      <c r="F245">
        <v>1980</v>
      </c>
      <c r="G245" t="s">
        <v>12</v>
      </c>
      <c r="H245">
        <v>2022</v>
      </c>
      <c r="I245" t="s">
        <v>13</v>
      </c>
      <c r="J245" t="s">
        <v>14</v>
      </c>
    </row>
    <row r="246" spans="1:10" x14ac:dyDescent="0.35">
      <c r="A246" t="s">
        <v>10</v>
      </c>
      <c r="B246">
        <v>37025041304</v>
      </c>
      <c r="C246" t="s">
        <v>11</v>
      </c>
      <c r="D246">
        <v>37025041304</v>
      </c>
      <c r="E246" t="str">
        <f>"37025041304"</f>
        <v>37025041304</v>
      </c>
      <c r="F246">
        <v>1998</v>
      </c>
      <c r="G246" t="s">
        <v>12</v>
      </c>
      <c r="H246">
        <v>2022</v>
      </c>
      <c r="I246" t="s">
        <v>13</v>
      </c>
      <c r="J246" t="s">
        <v>14</v>
      </c>
    </row>
    <row r="247" spans="1:10" x14ac:dyDescent="0.35">
      <c r="A247" t="s">
        <v>10</v>
      </c>
      <c r="B247">
        <v>37025041305</v>
      </c>
      <c r="C247" t="s">
        <v>11</v>
      </c>
      <c r="D247">
        <v>37025041305</v>
      </c>
      <c r="E247" t="str">
        <f>"37025041305"</f>
        <v>37025041305</v>
      </c>
      <c r="F247">
        <v>1673</v>
      </c>
      <c r="G247" t="s">
        <v>12</v>
      </c>
      <c r="H247">
        <v>2022</v>
      </c>
      <c r="I247" t="s">
        <v>13</v>
      </c>
      <c r="J247" t="s">
        <v>14</v>
      </c>
    </row>
    <row r="248" spans="1:10" x14ac:dyDescent="0.35">
      <c r="A248" t="s">
        <v>10</v>
      </c>
      <c r="B248">
        <v>37025041306</v>
      </c>
      <c r="C248" t="s">
        <v>11</v>
      </c>
      <c r="D248">
        <v>37025041306</v>
      </c>
      <c r="E248" t="str">
        <f>"37025041306"</f>
        <v>37025041306</v>
      </c>
      <c r="F248">
        <v>1405</v>
      </c>
      <c r="G248" t="s">
        <v>12</v>
      </c>
      <c r="H248">
        <v>2022</v>
      </c>
      <c r="I248" t="s">
        <v>13</v>
      </c>
      <c r="J248" t="s">
        <v>14</v>
      </c>
    </row>
    <row r="249" spans="1:10" x14ac:dyDescent="0.35">
      <c r="A249" t="s">
        <v>10</v>
      </c>
      <c r="B249">
        <v>37025041307</v>
      </c>
      <c r="C249" t="s">
        <v>11</v>
      </c>
      <c r="D249">
        <v>37025041307</v>
      </c>
      <c r="E249" t="str">
        <f>"37025041307"</f>
        <v>37025041307</v>
      </c>
      <c r="F249">
        <v>1938</v>
      </c>
      <c r="G249" t="s">
        <v>12</v>
      </c>
      <c r="H249">
        <v>2022</v>
      </c>
      <c r="I249" t="s">
        <v>13</v>
      </c>
      <c r="J249" t="s">
        <v>14</v>
      </c>
    </row>
    <row r="250" spans="1:10" x14ac:dyDescent="0.35">
      <c r="A250" t="s">
        <v>10</v>
      </c>
      <c r="B250">
        <v>37025041503</v>
      </c>
      <c r="C250" t="s">
        <v>11</v>
      </c>
      <c r="D250">
        <v>37025041503</v>
      </c>
      <c r="E250" t="str">
        <f>"37025041503"</f>
        <v>37025041503</v>
      </c>
      <c r="F250">
        <v>1719</v>
      </c>
      <c r="G250" t="s">
        <v>12</v>
      </c>
      <c r="H250">
        <v>2022</v>
      </c>
      <c r="I250" t="s">
        <v>13</v>
      </c>
      <c r="J250" t="s">
        <v>14</v>
      </c>
    </row>
    <row r="251" spans="1:10" x14ac:dyDescent="0.35">
      <c r="A251" t="s">
        <v>10</v>
      </c>
      <c r="B251">
        <v>37025041504</v>
      </c>
      <c r="C251" t="s">
        <v>11</v>
      </c>
      <c r="D251">
        <v>37025041504</v>
      </c>
      <c r="E251" t="str">
        <f>"37025041504"</f>
        <v>37025041504</v>
      </c>
      <c r="F251">
        <v>2052</v>
      </c>
      <c r="G251" t="s">
        <v>12</v>
      </c>
      <c r="H251">
        <v>2022</v>
      </c>
      <c r="I251" t="s">
        <v>13</v>
      </c>
      <c r="J251" t="s">
        <v>14</v>
      </c>
    </row>
    <row r="252" spans="1:10" x14ac:dyDescent="0.35">
      <c r="A252" t="s">
        <v>10</v>
      </c>
      <c r="B252">
        <v>37025041505</v>
      </c>
      <c r="C252" t="s">
        <v>11</v>
      </c>
      <c r="D252">
        <v>37025041505</v>
      </c>
      <c r="E252" t="str">
        <f>"37025041505"</f>
        <v>37025041505</v>
      </c>
      <c r="F252">
        <v>1781</v>
      </c>
      <c r="G252" t="s">
        <v>12</v>
      </c>
      <c r="H252">
        <v>2022</v>
      </c>
      <c r="I252" t="s">
        <v>13</v>
      </c>
      <c r="J252" t="s">
        <v>14</v>
      </c>
    </row>
    <row r="253" spans="1:10" x14ac:dyDescent="0.35">
      <c r="A253" t="s">
        <v>10</v>
      </c>
      <c r="B253">
        <v>37025041506</v>
      </c>
      <c r="C253" t="s">
        <v>11</v>
      </c>
      <c r="D253">
        <v>37025041506</v>
      </c>
      <c r="E253" t="str">
        <f>"37025041506"</f>
        <v>37025041506</v>
      </c>
      <c r="F253">
        <v>1941</v>
      </c>
      <c r="G253" t="s">
        <v>12</v>
      </c>
      <c r="H253">
        <v>2022</v>
      </c>
      <c r="I253" t="s">
        <v>13</v>
      </c>
      <c r="J253" t="s">
        <v>14</v>
      </c>
    </row>
    <row r="254" spans="1:10" x14ac:dyDescent="0.35">
      <c r="A254" t="s">
        <v>10</v>
      </c>
      <c r="B254">
        <v>37025041507</v>
      </c>
      <c r="C254" t="s">
        <v>11</v>
      </c>
      <c r="D254">
        <v>37025041507</v>
      </c>
      <c r="E254" t="str">
        <f>"37025041507"</f>
        <v>37025041507</v>
      </c>
      <c r="F254" t="s">
        <v>15</v>
      </c>
      <c r="G254" t="s">
        <v>12</v>
      </c>
      <c r="H254">
        <v>2022</v>
      </c>
      <c r="I254" t="s">
        <v>13</v>
      </c>
      <c r="J254" t="s">
        <v>14</v>
      </c>
    </row>
    <row r="255" spans="1:10" x14ac:dyDescent="0.35">
      <c r="A255" t="s">
        <v>10</v>
      </c>
      <c r="B255">
        <v>37025041602</v>
      </c>
      <c r="C255" t="s">
        <v>11</v>
      </c>
      <c r="D255">
        <v>37025041602</v>
      </c>
      <c r="E255" t="str">
        <f>"37025041602"</f>
        <v>37025041602</v>
      </c>
      <c r="F255">
        <v>925</v>
      </c>
      <c r="G255" t="s">
        <v>12</v>
      </c>
      <c r="H255">
        <v>2022</v>
      </c>
      <c r="I255" t="s">
        <v>13</v>
      </c>
      <c r="J255" t="s">
        <v>14</v>
      </c>
    </row>
    <row r="256" spans="1:10" x14ac:dyDescent="0.35">
      <c r="A256" t="s">
        <v>10</v>
      </c>
      <c r="B256">
        <v>37025041603</v>
      </c>
      <c r="C256" t="s">
        <v>11</v>
      </c>
      <c r="D256">
        <v>37025041603</v>
      </c>
      <c r="E256" t="str">
        <f>"37025041603"</f>
        <v>37025041603</v>
      </c>
      <c r="F256">
        <v>1027</v>
      </c>
      <c r="G256" t="s">
        <v>12</v>
      </c>
      <c r="H256">
        <v>2022</v>
      </c>
      <c r="I256" t="s">
        <v>13</v>
      </c>
      <c r="J256" t="s">
        <v>14</v>
      </c>
    </row>
    <row r="257" spans="1:10" x14ac:dyDescent="0.35">
      <c r="A257" t="s">
        <v>10</v>
      </c>
      <c r="B257">
        <v>37025041604</v>
      </c>
      <c r="C257" t="s">
        <v>11</v>
      </c>
      <c r="D257">
        <v>37025041604</v>
      </c>
      <c r="E257" t="str">
        <f>"37025041604"</f>
        <v>37025041604</v>
      </c>
      <c r="F257">
        <v>745</v>
      </c>
      <c r="G257" t="s">
        <v>12</v>
      </c>
      <c r="H257">
        <v>2022</v>
      </c>
      <c r="I257" t="s">
        <v>13</v>
      </c>
      <c r="J257" t="s">
        <v>14</v>
      </c>
    </row>
    <row r="258" spans="1:10" x14ac:dyDescent="0.35">
      <c r="A258" t="s">
        <v>10</v>
      </c>
      <c r="B258">
        <v>37025041701</v>
      </c>
      <c r="C258" t="s">
        <v>11</v>
      </c>
      <c r="D258">
        <v>37025041701</v>
      </c>
      <c r="E258" t="str">
        <f>"37025041701"</f>
        <v>37025041701</v>
      </c>
      <c r="F258">
        <v>1068</v>
      </c>
      <c r="G258" t="s">
        <v>12</v>
      </c>
      <c r="H258">
        <v>2022</v>
      </c>
      <c r="I258" t="s">
        <v>13</v>
      </c>
      <c r="J258" t="s">
        <v>14</v>
      </c>
    </row>
    <row r="259" spans="1:10" x14ac:dyDescent="0.35">
      <c r="A259" t="s">
        <v>10</v>
      </c>
      <c r="B259">
        <v>37025041702</v>
      </c>
      <c r="C259" t="s">
        <v>11</v>
      </c>
      <c r="D259">
        <v>37025041702</v>
      </c>
      <c r="E259" t="str">
        <f>"37025041702"</f>
        <v>37025041702</v>
      </c>
      <c r="F259">
        <v>1088</v>
      </c>
      <c r="G259" t="s">
        <v>12</v>
      </c>
      <c r="H259">
        <v>2022</v>
      </c>
      <c r="I259" t="s">
        <v>13</v>
      </c>
      <c r="J259" t="s">
        <v>14</v>
      </c>
    </row>
    <row r="260" spans="1:10" x14ac:dyDescent="0.35">
      <c r="A260" t="s">
        <v>10</v>
      </c>
      <c r="B260">
        <v>37025041901</v>
      </c>
      <c r="C260" t="s">
        <v>11</v>
      </c>
      <c r="D260">
        <v>37025041901</v>
      </c>
      <c r="E260" t="str">
        <f>"37025041901"</f>
        <v>37025041901</v>
      </c>
      <c r="F260">
        <v>1156</v>
      </c>
      <c r="G260" t="s">
        <v>12</v>
      </c>
      <c r="H260">
        <v>2022</v>
      </c>
      <c r="I260" t="s">
        <v>13</v>
      </c>
      <c r="J260" t="s">
        <v>14</v>
      </c>
    </row>
    <row r="261" spans="1:10" x14ac:dyDescent="0.35">
      <c r="A261" t="s">
        <v>10</v>
      </c>
      <c r="B261">
        <v>37025041902</v>
      </c>
      <c r="C261" t="s">
        <v>11</v>
      </c>
      <c r="D261">
        <v>37025041902</v>
      </c>
      <c r="E261" t="str">
        <f>"37025041902"</f>
        <v>37025041902</v>
      </c>
      <c r="F261">
        <v>997</v>
      </c>
      <c r="G261" t="s">
        <v>12</v>
      </c>
      <c r="H261">
        <v>2022</v>
      </c>
      <c r="I261" t="s">
        <v>13</v>
      </c>
      <c r="J261" t="s">
        <v>14</v>
      </c>
    </row>
    <row r="262" spans="1:10" x14ac:dyDescent="0.35">
      <c r="A262" t="s">
        <v>10</v>
      </c>
      <c r="B262">
        <v>37025042000</v>
      </c>
      <c r="C262" t="s">
        <v>11</v>
      </c>
      <c r="D262">
        <v>37025042000</v>
      </c>
      <c r="E262" t="str">
        <f>"37025042000"</f>
        <v>37025042000</v>
      </c>
      <c r="F262">
        <v>1064</v>
      </c>
      <c r="G262" t="s">
        <v>12</v>
      </c>
      <c r="H262">
        <v>2022</v>
      </c>
      <c r="I262" t="s">
        <v>13</v>
      </c>
      <c r="J262" t="s">
        <v>14</v>
      </c>
    </row>
    <row r="263" spans="1:10" x14ac:dyDescent="0.35">
      <c r="A263" t="s">
        <v>10</v>
      </c>
      <c r="B263">
        <v>37025042101</v>
      </c>
      <c r="C263" t="s">
        <v>11</v>
      </c>
      <c r="D263">
        <v>37025042101</v>
      </c>
      <c r="E263" t="str">
        <f>"37025042101"</f>
        <v>37025042101</v>
      </c>
      <c r="F263">
        <v>1033</v>
      </c>
      <c r="G263" t="s">
        <v>12</v>
      </c>
      <c r="H263">
        <v>2022</v>
      </c>
      <c r="I263" t="s">
        <v>13</v>
      </c>
      <c r="J263" t="s">
        <v>14</v>
      </c>
    </row>
    <row r="264" spans="1:10" x14ac:dyDescent="0.35">
      <c r="A264" t="s">
        <v>10</v>
      </c>
      <c r="B264">
        <v>37025042102</v>
      </c>
      <c r="C264" t="s">
        <v>11</v>
      </c>
      <c r="D264">
        <v>37025042102</v>
      </c>
      <c r="E264" t="str">
        <f>"37025042102"</f>
        <v>37025042102</v>
      </c>
      <c r="F264">
        <v>1184</v>
      </c>
      <c r="G264" t="s">
        <v>12</v>
      </c>
      <c r="H264">
        <v>2022</v>
      </c>
      <c r="I264" t="s">
        <v>13</v>
      </c>
      <c r="J264" t="s">
        <v>14</v>
      </c>
    </row>
    <row r="265" spans="1:10" x14ac:dyDescent="0.35">
      <c r="A265" t="s">
        <v>10</v>
      </c>
      <c r="B265">
        <v>37025042201</v>
      </c>
      <c r="C265" t="s">
        <v>11</v>
      </c>
      <c r="D265">
        <v>37025042201</v>
      </c>
      <c r="E265" t="str">
        <f>"37025042201"</f>
        <v>37025042201</v>
      </c>
      <c r="F265">
        <v>1368</v>
      </c>
      <c r="G265" t="s">
        <v>12</v>
      </c>
      <c r="H265">
        <v>2022</v>
      </c>
      <c r="I265" t="s">
        <v>13</v>
      </c>
      <c r="J265" t="s">
        <v>14</v>
      </c>
    </row>
    <row r="266" spans="1:10" x14ac:dyDescent="0.35">
      <c r="A266" t="s">
        <v>10</v>
      </c>
      <c r="B266">
        <v>37025042202</v>
      </c>
      <c r="C266" t="s">
        <v>11</v>
      </c>
      <c r="D266">
        <v>37025042202</v>
      </c>
      <c r="E266" t="str">
        <f>"37025042202"</f>
        <v>37025042202</v>
      </c>
      <c r="F266">
        <v>816</v>
      </c>
      <c r="G266" t="s">
        <v>12</v>
      </c>
      <c r="H266">
        <v>2022</v>
      </c>
      <c r="I266" t="s">
        <v>13</v>
      </c>
      <c r="J266" t="s">
        <v>14</v>
      </c>
    </row>
    <row r="267" spans="1:10" x14ac:dyDescent="0.35">
      <c r="A267" t="s">
        <v>10</v>
      </c>
      <c r="B267">
        <v>37025042300</v>
      </c>
      <c r="C267" t="s">
        <v>11</v>
      </c>
      <c r="D267">
        <v>37025042300</v>
      </c>
      <c r="E267" t="str">
        <f>"37025042300"</f>
        <v>37025042300</v>
      </c>
      <c r="F267">
        <v>1143</v>
      </c>
      <c r="G267" t="s">
        <v>12</v>
      </c>
      <c r="H267">
        <v>2022</v>
      </c>
      <c r="I267" t="s">
        <v>13</v>
      </c>
      <c r="J267" t="s">
        <v>14</v>
      </c>
    </row>
    <row r="268" spans="1:10" x14ac:dyDescent="0.35">
      <c r="A268" t="s">
        <v>10</v>
      </c>
      <c r="B268">
        <v>37025042401</v>
      </c>
      <c r="C268" t="s">
        <v>11</v>
      </c>
      <c r="D268">
        <v>37025042401</v>
      </c>
      <c r="E268" t="str">
        <f>"37025042401"</f>
        <v>37025042401</v>
      </c>
      <c r="F268">
        <v>1000</v>
      </c>
      <c r="G268" t="s">
        <v>12</v>
      </c>
      <c r="H268">
        <v>2022</v>
      </c>
      <c r="I268" t="s">
        <v>13</v>
      </c>
      <c r="J268" t="s">
        <v>14</v>
      </c>
    </row>
    <row r="269" spans="1:10" x14ac:dyDescent="0.35">
      <c r="A269" t="s">
        <v>10</v>
      </c>
      <c r="B269">
        <v>37025042402</v>
      </c>
      <c r="C269" t="s">
        <v>11</v>
      </c>
      <c r="D269">
        <v>37025042402</v>
      </c>
      <c r="E269" t="str">
        <f>"37025042402"</f>
        <v>37025042402</v>
      </c>
      <c r="F269">
        <v>919</v>
      </c>
      <c r="G269" t="s">
        <v>12</v>
      </c>
      <c r="H269">
        <v>2022</v>
      </c>
      <c r="I269" t="s">
        <v>13</v>
      </c>
      <c r="J269" t="s">
        <v>14</v>
      </c>
    </row>
    <row r="270" spans="1:10" x14ac:dyDescent="0.35">
      <c r="A270" t="s">
        <v>10</v>
      </c>
      <c r="B270">
        <v>37025042501</v>
      </c>
      <c r="C270" t="s">
        <v>11</v>
      </c>
      <c r="D270">
        <v>37025042501</v>
      </c>
      <c r="E270" t="str">
        <f>"37025042501"</f>
        <v>37025042501</v>
      </c>
      <c r="F270">
        <v>1294</v>
      </c>
      <c r="G270" t="s">
        <v>12</v>
      </c>
      <c r="H270">
        <v>2022</v>
      </c>
      <c r="I270" t="s">
        <v>13</v>
      </c>
      <c r="J270" t="s">
        <v>14</v>
      </c>
    </row>
    <row r="271" spans="1:10" x14ac:dyDescent="0.35">
      <c r="A271" t="s">
        <v>10</v>
      </c>
      <c r="B271">
        <v>37025042502</v>
      </c>
      <c r="C271" t="s">
        <v>11</v>
      </c>
      <c r="D271">
        <v>37025042502</v>
      </c>
      <c r="E271" t="str">
        <f>"37025042502"</f>
        <v>37025042502</v>
      </c>
      <c r="F271">
        <v>1168</v>
      </c>
      <c r="G271" t="s">
        <v>12</v>
      </c>
      <c r="H271">
        <v>2022</v>
      </c>
      <c r="I271" t="s">
        <v>13</v>
      </c>
      <c r="J271" t="s">
        <v>14</v>
      </c>
    </row>
    <row r="272" spans="1:10" x14ac:dyDescent="0.35">
      <c r="A272" t="s">
        <v>10</v>
      </c>
      <c r="B272">
        <v>37025042503</v>
      </c>
      <c r="C272" t="s">
        <v>11</v>
      </c>
      <c r="D272">
        <v>37025042503</v>
      </c>
      <c r="E272" t="str">
        <f>"37025042503"</f>
        <v>37025042503</v>
      </c>
      <c r="F272">
        <v>1729</v>
      </c>
      <c r="G272" t="s">
        <v>12</v>
      </c>
      <c r="H272">
        <v>2022</v>
      </c>
      <c r="I272" t="s">
        <v>13</v>
      </c>
      <c r="J272" t="s">
        <v>14</v>
      </c>
    </row>
    <row r="273" spans="1:10" x14ac:dyDescent="0.35">
      <c r="A273" t="s">
        <v>10</v>
      </c>
      <c r="B273">
        <v>37025042504</v>
      </c>
      <c r="C273" t="s">
        <v>11</v>
      </c>
      <c r="D273">
        <v>37025042504</v>
      </c>
      <c r="E273" t="str">
        <f>"37025042504"</f>
        <v>37025042504</v>
      </c>
      <c r="F273" t="s">
        <v>15</v>
      </c>
      <c r="G273" t="s">
        <v>12</v>
      </c>
      <c r="H273">
        <v>2022</v>
      </c>
      <c r="I273" t="s">
        <v>13</v>
      </c>
      <c r="J273" t="s">
        <v>14</v>
      </c>
    </row>
    <row r="274" spans="1:10" x14ac:dyDescent="0.35">
      <c r="A274" t="s">
        <v>10</v>
      </c>
      <c r="B274">
        <v>37025042601</v>
      </c>
      <c r="C274" t="s">
        <v>11</v>
      </c>
      <c r="D274">
        <v>37025042601</v>
      </c>
      <c r="E274" t="str">
        <f>"37025042601"</f>
        <v>37025042601</v>
      </c>
      <c r="F274">
        <v>1926</v>
      </c>
      <c r="G274" t="s">
        <v>12</v>
      </c>
      <c r="H274">
        <v>2022</v>
      </c>
      <c r="I274" t="s">
        <v>13</v>
      </c>
      <c r="J274" t="s">
        <v>14</v>
      </c>
    </row>
    <row r="275" spans="1:10" x14ac:dyDescent="0.35">
      <c r="A275" t="s">
        <v>10</v>
      </c>
      <c r="B275">
        <v>37025042602</v>
      </c>
      <c r="C275" t="s">
        <v>11</v>
      </c>
      <c r="D275">
        <v>37025042602</v>
      </c>
      <c r="E275" t="str">
        <f>"37025042602"</f>
        <v>37025042602</v>
      </c>
      <c r="F275">
        <v>1710</v>
      </c>
      <c r="G275" t="s">
        <v>12</v>
      </c>
      <c r="H275">
        <v>2022</v>
      </c>
      <c r="I275" t="s">
        <v>13</v>
      </c>
      <c r="J275" t="s">
        <v>14</v>
      </c>
    </row>
    <row r="276" spans="1:10" x14ac:dyDescent="0.35">
      <c r="A276" t="s">
        <v>10</v>
      </c>
      <c r="B276">
        <v>37025042603</v>
      </c>
      <c r="C276" t="s">
        <v>11</v>
      </c>
      <c r="D276">
        <v>37025042603</v>
      </c>
      <c r="E276" t="str">
        <f>"37025042603"</f>
        <v>37025042603</v>
      </c>
      <c r="F276">
        <v>1391</v>
      </c>
      <c r="G276" t="s">
        <v>12</v>
      </c>
      <c r="H276">
        <v>2022</v>
      </c>
      <c r="I276" t="s">
        <v>13</v>
      </c>
      <c r="J276" t="s">
        <v>14</v>
      </c>
    </row>
    <row r="277" spans="1:10" x14ac:dyDescent="0.35">
      <c r="A277" t="s">
        <v>10</v>
      </c>
      <c r="B277">
        <v>37025042604</v>
      </c>
      <c r="C277" t="s">
        <v>11</v>
      </c>
      <c r="D277">
        <v>37025042604</v>
      </c>
      <c r="E277" t="str">
        <f>"37025042604"</f>
        <v>37025042604</v>
      </c>
      <c r="F277">
        <v>2055</v>
      </c>
      <c r="G277" t="s">
        <v>12</v>
      </c>
      <c r="H277">
        <v>2022</v>
      </c>
      <c r="I277" t="s">
        <v>13</v>
      </c>
      <c r="J277" t="s">
        <v>14</v>
      </c>
    </row>
    <row r="278" spans="1:10" x14ac:dyDescent="0.35">
      <c r="A278" t="s">
        <v>10</v>
      </c>
      <c r="B278">
        <v>37027030100</v>
      </c>
      <c r="C278" t="s">
        <v>11</v>
      </c>
      <c r="D278">
        <v>37027030100</v>
      </c>
      <c r="E278" t="str">
        <f>"37027030100"</f>
        <v>37027030100</v>
      </c>
      <c r="F278">
        <v>644</v>
      </c>
      <c r="G278" t="s">
        <v>12</v>
      </c>
      <c r="H278">
        <v>2022</v>
      </c>
      <c r="I278" t="s">
        <v>13</v>
      </c>
      <c r="J278" t="s">
        <v>14</v>
      </c>
    </row>
    <row r="279" spans="1:10" x14ac:dyDescent="0.35">
      <c r="A279" t="s">
        <v>10</v>
      </c>
      <c r="B279">
        <v>37027030200</v>
      </c>
      <c r="C279" t="s">
        <v>11</v>
      </c>
      <c r="D279">
        <v>37027030200</v>
      </c>
      <c r="E279" t="str">
        <f>"37027030200"</f>
        <v>37027030200</v>
      </c>
      <c r="F279">
        <v>772</v>
      </c>
      <c r="G279" t="s">
        <v>12</v>
      </c>
      <c r="H279">
        <v>2022</v>
      </c>
      <c r="I279" t="s">
        <v>13</v>
      </c>
      <c r="J279" t="s">
        <v>14</v>
      </c>
    </row>
    <row r="280" spans="1:10" x14ac:dyDescent="0.35">
      <c r="A280" t="s">
        <v>10</v>
      </c>
      <c r="B280">
        <v>37027030300</v>
      </c>
      <c r="C280" t="s">
        <v>11</v>
      </c>
      <c r="D280">
        <v>37027030300</v>
      </c>
      <c r="E280" t="str">
        <f>"37027030300"</f>
        <v>37027030300</v>
      </c>
      <c r="F280">
        <v>721</v>
      </c>
      <c r="G280" t="s">
        <v>12</v>
      </c>
      <c r="H280">
        <v>2022</v>
      </c>
      <c r="I280" t="s">
        <v>13</v>
      </c>
      <c r="J280" t="s">
        <v>14</v>
      </c>
    </row>
    <row r="281" spans="1:10" x14ac:dyDescent="0.35">
      <c r="A281" t="s">
        <v>10</v>
      </c>
      <c r="B281">
        <v>37027030400</v>
      </c>
      <c r="C281" t="s">
        <v>11</v>
      </c>
      <c r="D281">
        <v>37027030400</v>
      </c>
      <c r="E281" t="str">
        <f>"37027030400"</f>
        <v>37027030400</v>
      </c>
      <c r="F281">
        <v>642</v>
      </c>
      <c r="G281" t="s">
        <v>12</v>
      </c>
      <c r="H281">
        <v>2022</v>
      </c>
      <c r="I281" t="s">
        <v>13</v>
      </c>
      <c r="J281" t="s">
        <v>14</v>
      </c>
    </row>
    <row r="282" spans="1:10" x14ac:dyDescent="0.35">
      <c r="A282" t="s">
        <v>10</v>
      </c>
      <c r="B282">
        <v>37027030500</v>
      </c>
      <c r="C282" t="s">
        <v>11</v>
      </c>
      <c r="D282">
        <v>37027030500</v>
      </c>
      <c r="E282" t="str">
        <f>"37027030500"</f>
        <v>37027030500</v>
      </c>
      <c r="F282">
        <v>576</v>
      </c>
      <c r="G282" t="s">
        <v>12</v>
      </c>
      <c r="H282">
        <v>2022</v>
      </c>
      <c r="I282" t="s">
        <v>13</v>
      </c>
      <c r="J282" t="s">
        <v>14</v>
      </c>
    </row>
    <row r="283" spans="1:10" x14ac:dyDescent="0.35">
      <c r="A283" t="s">
        <v>10</v>
      </c>
      <c r="B283">
        <v>37027030600</v>
      </c>
      <c r="C283" t="s">
        <v>11</v>
      </c>
      <c r="D283">
        <v>37027030600</v>
      </c>
      <c r="E283" t="str">
        <f>"37027030600"</f>
        <v>37027030600</v>
      </c>
      <c r="F283">
        <v>653</v>
      </c>
      <c r="G283" t="s">
        <v>12</v>
      </c>
      <c r="H283">
        <v>2022</v>
      </c>
      <c r="I283" t="s">
        <v>13</v>
      </c>
      <c r="J283" t="s">
        <v>14</v>
      </c>
    </row>
    <row r="284" spans="1:10" x14ac:dyDescent="0.35">
      <c r="A284" t="s">
        <v>10</v>
      </c>
      <c r="B284">
        <v>37027030700</v>
      </c>
      <c r="C284" t="s">
        <v>11</v>
      </c>
      <c r="D284">
        <v>37027030700</v>
      </c>
      <c r="E284" t="str">
        <f>"37027030700"</f>
        <v>37027030700</v>
      </c>
      <c r="F284">
        <v>672</v>
      </c>
      <c r="G284" t="s">
        <v>12</v>
      </c>
      <c r="H284">
        <v>2022</v>
      </c>
      <c r="I284" t="s">
        <v>13</v>
      </c>
      <c r="J284" t="s">
        <v>14</v>
      </c>
    </row>
    <row r="285" spans="1:10" x14ac:dyDescent="0.35">
      <c r="A285" t="s">
        <v>10</v>
      </c>
      <c r="B285">
        <v>37027030801</v>
      </c>
      <c r="C285" t="s">
        <v>11</v>
      </c>
      <c r="D285">
        <v>37027030801</v>
      </c>
      <c r="E285" t="str">
        <f>"37027030801"</f>
        <v>37027030801</v>
      </c>
      <c r="F285">
        <v>1122</v>
      </c>
      <c r="G285" t="s">
        <v>12</v>
      </c>
      <c r="H285">
        <v>2022</v>
      </c>
      <c r="I285" t="s">
        <v>13</v>
      </c>
      <c r="J285" t="s">
        <v>14</v>
      </c>
    </row>
    <row r="286" spans="1:10" x14ac:dyDescent="0.35">
      <c r="A286" t="s">
        <v>10</v>
      </c>
      <c r="B286">
        <v>37027030802</v>
      </c>
      <c r="C286" t="s">
        <v>11</v>
      </c>
      <c r="D286">
        <v>37027030802</v>
      </c>
      <c r="E286" t="str">
        <f>"37027030802"</f>
        <v>37027030802</v>
      </c>
      <c r="F286">
        <v>710</v>
      </c>
      <c r="G286" t="s">
        <v>12</v>
      </c>
      <c r="H286">
        <v>2022</v>
      </c>
      <c r="I286" t="s">
        <v>13</v>
      </c>
      <c r="J286" t="s">
        <v>14</v>
      </c>
    </row>
    <row r="287" spans="1:10" x14ac:dyDescent="0.35">
      <c r="A287" t="s">
        <v>10</v>
      </c>
      <c r="B287">
        <v>37027030900</v>
      </c>
      <c r="C287" t="s">
        <v>11</v>
      </c>
      <c r="D287">
        <v>37027030900</v>
      </c>
      <c r="E287" t="str">
        <f>"37027030900"</f>
        <v>37027030900</v>
      </c>
      <c r="F287">
        <v>813</v>
      </c>
      <c r="G287" t="s">
        <v>12</v>
      </c>
      <c r="H287">
        <v>2022</v>
      </c>
      <c r="I287" t="s">
        <v>13</v>
      </c>
      <c r="J287" t="s">
        <v>14</v>
      </c>
    </row>
    <row r="288" spans="1:10" x14ac:dyDescent="0.35">
      <c r="A288" t="s">
        <v>10</v>
      </c>
      <c r="B288">
        <v>37027031000</v>
      </c>
      <c r="C288" t="s">
        <v>11</v>
      </c>
      <c r="D288">
        <v>37027031000</v>
      </c>
      <c r="E288" t="str">
        <f>"37027031000"</f>
        <v>37027031000</v>
      </c>
      <c r="F288">
        <v>680</v>
      </c>
      <c r="G288" t="s">
        <v>12</v>
      </c>
      <c r="H288">
        <v>2022</v>
      </c>
      <c r="I288" t="s">
        <v>13</v>
      </c>
      <c r="J288" t="s">
        <v>14</v>
      </c>
    </row>
    <row r="289" spans="1:10" x14ac:dyDescent="0.35">
      <c r="A289" t="s">
        <v>10</v>
      </c>
      <c r="B289">
        <v>37027031100</v>
      </c>
      <c r="C289" t="s">
        <v>11</v>
      </c>
      <c r="D289">
        <v>37027031100</v>
      </c>
      <c r="E289" t="str">
        <f>"37027031100"</f>
        <v>37027031100</v>
      </c>
      <c r="F289">
        <v>784</v>
      </c>
      <c r="G289" t="s">
        <v>12</v>
      </c>
      <c r="H289">
        <v>2022</v>
      </c>
      <c r="I289" t="s">
        <v>13</v>
      </c>
      <c r="J289" t="s">
        <v>14</v>
      </c>
    </row>
    <row r="290" spans="1:10" x14ac:dyDescent="0.35">
      <c r="A290" t="s">
        <v>10</v>
      </c>
      <c r="B290">
        <v>37027031201</v>
      </c>
      <c r="C290" t="s">
        <v>11</v>
      </c>
      <c r="D290">
        <v>37027031201</v>
      </c>
      <c r="E290" t="str">
        <f>"37027031201"</f>
        <v>37027031201</v>
      </c>
      <c r="F290">
        <v>718</v>
      </c>
      <c r="G290" t="s">
        <v>12</v>
      </c>
      <c r="H290">
        <v>2022</v>
      </c>
      <c r="I290" t="s">
        <v>13</v>
      </c>
      <c r="J290" t="s">
        <v>14</v>
      </c>
    </row>
    <row r="291" spans="1:10" x14ac:dyDescent="0.35">
      <c r="A291" t="s">
        <v>10</v>
      </c>
      <c r="B291">
        <v>37027031202</v>
      </c>
      <c r="C291" t="s">
        <v>11</v>
      </c>
      <c r="D291">
        <v>37027031202</v>
      </c>
      <c r="E291" t="str">
        <f>"37027031202"</f>
        <v>37027031202</v>
      </c>
      <c r="F291">
        <v>699</v>
      </c>
      <c r="G291" t="s">
        <v>12</v>
      </c>
      <c r="H291">
        <v>2022</v>
      </c>
      <c r="I291" t="s">
        <v>13</v>
      </c>
      <c r="J291" t="s">
        <v>14</v>
      </c>
    </row>
    <row r="292" spans="1:10" x14ac:dyDescent="0.35">
      <c r="A292" t="s">
        <v>10</v>
      </c>
      <c r="B292">
        <v>37027031301</v>
      </c>
      <c r="C292" t="s">
        <v>11</v>
      </c>
      <c r="D292">
        <v>37027031301</v>
      </c>
      <c r="E292" t="str">
        <f>"37027031301"</f>
        <v>37027031301</v>
      </c>
      <c r="F292">
        <v>1048</v>
      </c>
      <c r="G292" t="s">
        <v>12</v>
      </c>
      <c r="H292">
        <v>2022</v>
      </c>
      <c r="I292" t="s">
        <v>13</v>
      </c>
      <c r="J292" t="s">
        <v>14</v>
      </c>
    </row>
    <row r="293" spans="1:10" x14ac:dyDescent="0.35">
      <c r="A293" t="s">
        <v>10</v>
      </c>
      <c r="B293">
        <v>37027031302</v>
      </c>
      <c r="C293" t="s">
        <v>11</v>
      </c>
      <c r="D293">
        <v>37027031302</v>
      </c>
      <c r="E293" t="str">
        <f>"37027031302"</f>
        <v>37027031302</v>
      </c>
      <c r="F293">
        <v>924</v>
      </c>
      <c r="G293" t="s">
        <v>12</v>
      </c>
      <c r="H293">
        <v>2022</v>
      </c>
      <c r="I293" t="s">
        <v>13</v>
      </c>
      <c r="J293" t="s">
        <v>14</v>
      </c>
    </row>
    <row r="294" spans="1:10" x14ac:dyDescent="0.35">
      <c r="A294" t="s">
        <v>10</v>
      </c>
      <c r="B294">
        <v>37027031401</v>
      </c>
      <c r="C294" t="s">
        <v>11</v>
      </c>
      <c r="D294">
        <v>37027031401</v>
      </c>
      <c r="E294" t="str">
        <f>"37027031401"</f>
        <v>37027031401</v>
      </c>
      <c r="F294">
        <v>868</v>
      </c>
      <c r="G294" t="s">
        <v>12</v>
      </c>
      <c r="H294">
        <v>2022</v>
      </c>
      <c r="I294" t="s">
        <v>13</v>
      </c>
      <c r="J294" t="s">
        <v>14</v>
      </c>
    </row>
    <row r="295" spans="1:10" x14ac:dyDescent="0.35">
      <c r="A295" t="s">
        <v>10</v>
      </c>
      <c r="B295">
        <v>37027031402</v>
      </c>
      <c r="C295" t="s">
        <v>11</v>
      </c>
      <c r="D295">
        <v>37027031402</v>
      </c>
      <c r="E295" t="str">
        <f>"37027031402"</f>
        <v>37027031402</v>
      </c>
      <c r="F295">
        <v>770</v>
      </c>
      <c r="G295" t="s">
        <v>12</v>
      </c>
      <c r="H295">
        <v>2022</v>
      </c>
      <c r="I295" t="s">
        <v>13</v>
      </c>
      <c r="J295" t="s">
        <v>14</v>
      </c>
    </row>
    <row r="296" spans="1:10" x14ac:dyDescent="0.35">
      <c r="A296" t="s">
        <v>10</v>
      </c>
      <c r="B296">
        <v>37027031403</v>
      </c>
      <c r="C296" t="s">
        <v>11</v>
      </c>
      <c r="D296">
        <v>37027031403</v>
      </c>
      <c r="E296" t="str">
        <f>"37027031403"</f>
        <v>37027031403</v>
      </c>
      <c r="F296">
        <v>679</v>
      </c>
      <c r="G296" t="s">
        <v>12</v>
      </c>
      <c r="H296">
        <v>2022</v>
      </c>
      <c r="I296" t="s">
        <v>13</v>
      </c>
      <c r="J296" t="s">
        <v>14</v>
      </c>
    </row>
    <row r="297" spans="1:10" x14ac:dyDescent="0.35">
      <c r="A297" t="s">
        <v>10</v>
      </c>
      <c r="B297">
        <v>37029950101</v>
      </c>
      <c r="C297" t="s">
        <v>11</v>
      </c>
      <c r="D297">
        <v>37029950101</v>
      </c>
      <c r="E297" t="str">
        <f>"37029950101"</f>
        <v>37029950101</v>
      </c>
      <c r="F297">
        <v>1186</v>
      </c>
      <c r="G297" t="s">
        <v>12</v>
      </c>
      <c r="H297">
        <v>2022</v>
      </c>
      <c r="I297" t="s">
        <v>13</v>
      </c>
      <c r="J297" t="s">
        <v>14</v>
      </c>
    </row>
    <row r="298" spans="1:10" x14ac:dyDescent="0.35">
      <c r="A298" t="s">
        <v>10</v>
      </c>
      <c r="B298">
        <v>37029950102</v>
      </c>
      <c r="C298" t="s">
        <v>11</v>
      </c>
      <c r="D298">
        <v>37029950102</v>
      </c>
      <c r="E298" t="str">
        <f>"37029950102"</f>
        <v>37029950102</v>
      </c>
      <c r="F298">
        <v>966</v>
      </c>
      <c r="G298" t="s">
        <v>12</v>
      </c>
      <c r="H298">
        <v>2022</v>
      </c>
      <c r="I298" t="s">
        <v>13</v>
      </c>
      <c r="J298" t="s">
        <v>14</v>
      </c>
    </row>
    <row r="299" spans="1:10" x14ac:dyDescent="0.35">
      <c r="A299" t="s">
        <v>10</v>
      </c>
      <c r="B299">
        <v>37031970101</v>
      </c>
      <c r="C299" t="s">
        <v>11</v>
      </c>
      <c r="D299">
        <v>37031970101</v>
      </c>
      <c r="E299" t="str">
        <f>"37031970101"</f>
        <v>37031970101</v>
      </c>
      <c r="F299">
        <v>1125</v>
      </c>
      <c r="G299" t="s">
        <v>12</v>
      </c>
      <c r="H299">
        <v>2022</v>
      </c>
      <c r="I299" t="s">
        <v>13</v>
      </c>
      <c r="J299" t="s">
        <v>14</v>
      </c>
    </row>
    <row r="300" spans="1:10" x14ac:dyDescent="0.35">
      <c r="A300" t="s">
        <v>10</v>
      </c>
      <c r="B300">
        <v>37031970102</v>
      </c>
      <c r="C300" t="s">
        <v>11</v>
      </c>
      <c r="D300">
        <v>37031970102</v>
      </c>
      <c r="E300" t="str">
        <f>"37031970102"</f>
        <v>37031970102</v>
      </c>
      <c r="F300">
        <v>736</v>
      </c>
      <c r="G300" t="s">
        <v>12</v>
      </c>
      <c r="H300">
        <v>2022</v>
      </c>
      <c r="I300" t="s">
        <v>13</v>
      </c>
      <c r="J300" t="s">
        <v>14</v>
      </c>
    </row>
    <row r="301" spans="1:10" x14ac:dyDescent="0.35">
      <c r="A301" t="s">
        <v>10</v>
      </c>
      <c r="B301">
        <v>37031970103</v>
      </c>
      <c r="C301" t="s">
        <v>11</v>
      </c>
      <c r="D301">
        <v>37031970103</v>
      </c>
      <c r="E301" t="str">
        <f>"37031970103"</f>
        <v>37031970103</v>
      </c>
      <c r="F301" t="s">
        <v>15</v>
      </c>
      <c r="G301" t="s">
        <v>12</v>
      </c>
      <c r="H301">
        <v>2022</v>
      </c>
      <c r="I301" t="s">
        <v>13</v>
      </c>
      <c r="J301" t="s">
        <v>14</v>
      </c>
    </row>
    <row r="302" spans="1:10" x14ac:dyDescent="0.35">
      <c r="A302" t="s">
        <v>10</v>
      </c>
      <c r="B302">
        <v>37031970200</v>
      </c>
      <c r="C302" t="s">
        <v>11</v>
      </c>
      <c r="D302">
        <v>37031970200</v>
      </c>
      <c r="E302" t="str">
        <f>"37031970200"</f>
        <v>37031970200</v>
      </c>
      <c r="F302">
        <v>1028</v>
      </c>
      <c r="G302" t="s">
        <v>12</v>
      </c>
      <c r="H302">
        <v>2022</v>
      </c>
      <c r="I302" t="s">
        <v>13</v>
      </c>
      <c r="J302" t="s">
        <v>14</v>
      </c>
    </row>
    <row r="303" spans="1:10" x14ac:dyDescent="0.35">
      <c r="A303" t="s">
        <v>10</v>
      </c>
      <c r="B303">
        <v>37031970301</v>
      </c>
      <c r="C303" t="s">
        <v>11</v>
      </c>
      <c r="D303">
        <v>37031970301</v>
      </c>
      <c r="E303" t="str">
        <f>"37031970301"</f>
        <v>37031970301</v>
      </c>
      <c r="F303">
        <v>739</v>
      </c>
      <c r="G303" t="s">
        <v>12</v>
      </c>
      <c r="H303">
        <v>2022</v>
      </c>
      <c r="I303" t="s">
        <v>13</v>
      </c>
      <c r="J303" t="s">
        <v>14</v>
      </c>
    </row>
    <row r="304" spans="1:10" x14ac:dyDescent="0.35">
      <c r="A304" t="s">
        <v>10</v>
      </c>
      <c r="B304">
        <v>37031970304</v>
      </c>
      <c r="C304" t="s">
        <v>11</v>
      </c>
      <c r="D304">
        <v>37031970304</v>
      </c>
      <c r="E304" t="str">
        <f>"37031970304"</f>
        <v>37031970304</v>
      </c>
      <c r="F304">
        <v>1007</v>
      </c>
      <c r="G304" t="s">
        <v>12</v>
      </c>
      <c r="H304">
        <v>2022</v>
      </c>
      <c r="I304" t="s">
        <v>13</v>
      </c>
      <c r="J304" t="s">
        <v>14</v>
      </c>
    </row>
    <row r="305" spans="1:10" x14ac:dyDescent="0.35">
      <c r="A305" t="s">
        <v>10</v>
      </c>
      <c r="B305">
        <v>37031970305</v>
      </c>
      <c r="C305" t="s">
        <v>11</v>
      </c>
      <c r="D305">
        <v>37031970305</v>
      </c>
      <c r="E305" t="str">
        <f>"37031970305"</f>
        <v>37031970305</v>
      </c>
      <c r="F305">
        <v>902</v>
      </c>
      <c r="G305" t="s">
        <v>12</v>
      </c>
      <c r="H305">
        <v>2022</v>
      </c>
      <c r="I305" t="s">
        <v>13</v>
      </c>
      <c r="J305" t="s">
        <v>14</v>
      </c>
    </row>
    <row r="306" spans="1:10" x14ac:dyDescent="0.35">
      <c r="A306" t="s">
        <v>10</v>
      </c>
      <c r="B306">
        <v>37031970401</v>
      </c>
      <c r="C306" t="s">
        <v>11</v>
      </c>
      <c r="D306">
        <v>37031970401</v>
      </c>
      <c r="E306" t="str">
        <f>"37031970401"</f>
        <v>37031970401</v>
      </c>
      <c r="F306">
        <v>945</v>
      </c>
      <c r="G306" t="s">
        <v>12</v>
      </c>
      <c r="H306">
        <v>2022</v>
      </c>
      <c r="I306" t="s">
        <v>13</v>
      </c>
      <c r="J306" t="s">
        <v>14</v>
      </c>
    </row>
    <row r="307" spans="1:10" x14ac:dyDescent="0.35">
      <c r="A307" t="s">
        <v>10</v>
      </c>
      <c r="B307">
        <v>37031970402</v>
      </c>
      <c r="C307" t="s">
        <v>11</v>
      </c>
      <c r="D307">
        <v>37031970402</v>
      </c>
      <c r="E307" t="str">
        <f>"37031970402"</f>
        <v>37031970402</v>
      </c>
      <c r="F307">
        <v>736</v>
      </c>
      <c r="G307" t="s">
        <v>12</v>
      </c>
      <c r="H307">
        <v>2022</v>
      </c>
      <c r="I307" t="s">
        <v>13</v>
      </c>
      <c r="J307" t="s">
        <v>14</v>
      </c>
    </row>
    <row r="308" spans="1:10" x14ac:dyDescent="0.35">
      <c r="A308" t="s">
        <v>10</v>
      </c>
      <c r="B308">
        <v>37031970403</v>
      </c>
      <c r="C308" t="s">
        <v>11</v>
      </c>
      <c r="D308">
        <v>37031970403</v>
      </c>
      <c r="E308" t="str">
        <f>"37031970403"</f>
        <v>37031970403</v>
      </c>
      <c r="F308">
        <v>1379</v>
      </c>
      <c r="G308" t="s">
        <v>12</v>
      </c>
      <c r="H308">
        <v>2022</v>
      </c>
      <c r="I308" t="s">
        <v>13</v>
      </c>
      <c r="J308" t="s">
        <v>14</v>
      </c>
    </row>
    <row r="309" spans="1:10" x14ac:dyDescent="0.35">
      <c r="A309" t="s">
        <v>10</v>
      </c>
      <c r="B309">
        <v>37031970501</v>
      </c>
      <c r="C309" t="s">
        <v>11</v>
      </c>
      <c r="D309">
        <v>37031970501</v>
      </c>
      <c r="E309" t="str">
        <f>"37031970501"</f>
        <v>37031970501</v>
      </c>
      <c r="F309">
        <v>1042</v>
      </c>
      <c r="G309" t="s">
        <v>12</v>
      </c>
      <c r="H309">
        <v>2022</v>
      </c>
      <c r="I309" t="s">
        <v>13</v>
      </c>
      <c r="J309" t="s">
        <v>14</v>
      </c>
    </row>
    <row r="310" spans="1:10" x14ac:dyDescent="0.35">
      <c r="A310" t="s">
        <v>10</v>
      </c>
      <c r="B310">
        <v>37031970502</v>
      </c>
      <c r="C310" t="s">
        <v>11</v>
      </c>
      <c r="D310">
        <v>37031970502</v>
      </c>
      <c r="E310" t="str">
        <f>"37031970502"</f>
        <v>37031970502</v>
      </c>
      <c r="F310">
        <v>950</v>
      </c>
      <c r="G310" t="s">
        <v>12</v>
      </c>
      <c r="H310">
        <v>2022</v>
      </c>
      <c r="I310" t="s">
        <v>13</v>
      </c>
      <c r="J310" t="s">
        <v>14</v>
      </c>
    </row>
    <row r="311" spans="1:10" x14ac:dyDescent="0.35">
      <c r="A311" t="s">
        <v>10</v>
      </c>
      <c r="B311">
        <v>37031970503</v>
      </c>
      <c r="C311" t="s">
        <v>11</v>
      </c>
      <c r="D311">
        <v>37031970503</v>
      </c>
      <c r="E311" t="str">
        <f>"37031970503"</f>
        <v>37031970503</v>
      </c>
      <c r="F311">
        <v>1141</v>
      </c>
      <c r="G311" t="s">
        <v>12</v>
      </c>
      <c r="H311">
        <v>2022</v>
      </c>
      <c r="I311" t="s">
        <v>13</v>
      </c>
      <c r="J311" t="s">
        <v>14</v>
      </c>
    </row>
    <row r="312" spans="1:10" x14ac:dyDescent="0.35">
      <c r="A312" t="s">
        <v>10</v>
      </c>
      <c r="B312">
        <v>37031970504</v>
      </c>
      <c r="C312" t="s">
        <v>11</v>
      </c>
      <c r="D312">
        <v>37031970504</v>
      </c>
      <c r="E312" t="str">
        <f>"37031970504"</f>
        <v>37031970504</v>
      </c>
      <c r="F312">
        <v>1350</v>
      </c>
      <c r="G312" t="s">
        <v>12</v>
      </c>
      <c r="H312">
        <v>2022</v>
      </c>
      <c r="I312" t="s">
        <v>13</v>
      </c>
      <c r="J312" t="s">
        <v>14</v>
      </c>
    </row>
    <row r="313" spans="1:10" x14ac:dyDescent="0.35">
      <c r="A313" t="s">
        <v>10</v>
      </c>
      <c r="B313">
        <v>37031970601</v>
      </c>
      <c r="C313" t="s">
        <v>11</v>
      </c>
      <c r="D313">
        <v>37031970601</v>
      </c>
      <c r="E313" t="str">
        <f>"37031970601"</f>
        <v>37031970601</v>
      </c>
      <c r="F313">
        <v>735</v>
      </c>
      <c r="G313" t="s">
        <v>12</v>
      </c>
      <c r="H313">
        <v>2022</v>
      </c>
      <c r="I313" t="s">
        <v>13</v>
      </c>
      <c r="J313" t="s">
        <v>14</v>
      </c>
    </row>
    <row r="314" spans="1:10" x14ac:dyDescent="0.35">
      <c r="A314" t="s">
        <v>10</v>
      </c>
      <c r="B314">
        <v>37031970602</v>
      </c>
      <c r="C314" t="s">
        <v>11</v>
      </c>
      <c r="D314">
        <v>37031970602</v>
      </c>
      <c r="E314" t="str">
        <f>"37031970602"</f>
        <v>37031970602</v>
      </c>
      <c r="F314">
        <v>1188</v>
      </c>
      <c r="G314" t="s">
        <v>12</v>
      </c>
      <c r="H314">
        <v>2022</v>
      </c>
      <c r="I314" t="s">
        <v>13</v>
      </c>
      <c r="J314" t="s">
        <v>14</v>
      </c>
    </row>
    <row r="315" spans="1:10" x14ac:dyDescent="0.35">
      <c r="A315" t="s">
        <v>10</v>
      </c>
      <c r="B315">
        <v>37031970603</v>
      </c>
      <c r="C315" t="s">
        <v>11</v>
      </c>
      <c r="D315">
        <v>37031970603</v>
      </c>
      <c r="E315" t="str">
        <f>"37031970603"</f>
        <v>37031970603</v>
      </c>
      <c r="F315">
        <v>895</v>
      </c>
      <c r="G315" t="s">
        <v>12</v>
      </c>
      <c r="H315">
        <v>2022</v>
      </c>
      <c r="I315" t="s">
        <v>13</v>
      </c>
      <c r="J315" t="s">
        <v>14</v>
      </c>
    </row>
    <row r="316" spans="1:10" x14ac:dyDescent="0.35">
      <c r="A316" t="s">
        <v>10</v>
      </c>
      <c r="B316">
        <v>37031970606</v>
      </c>
      <c r="C316" t="s">
        <v>11</v>
      </c>
      <c r="D316">
        <v>37031970606</v>
      </c>
      <c r="E316" t="str">
        <f>"37031970606"</f>
        <v>37031970606</v>
      </c>
      <c r="F316">
        <v>1200</v>
      </c>
      <c r="G316" t="s">
        <v>12</v>
      </c>
      <c r="H316">
        <v>2022</v>
      </c>
      <c r="I316" t="s">
        <v>13</v>
      </c>
      <c r="J316" t="s">
        <v>14</v>
      </c>
    </row>
    <row r="317" spans="1:10" x14ac:dyDescent="0.35">
      <c r="A317" t="s">
        <v>10</v>
      </c>
      <c r="B317">
        <v>37031970701</v>
      </c>
      <c r="C317" t="s">
        <v>11</v>
      </c>
      <c r="D317">
        <v>37031970701</v>
      </c>
      <c r="E317" t="str">
        <f>"37031970701"</f>
        <v>37031970701</v>
      </c>
      <c r="F317">
        <v>1232</v>
      </c>
      <c r="G317" t="s">
        <v>12</v>
      </c>
      <c r="H317">
        <v>2022</v>
      </c>
      <c r="I317" t="s">
        <v>13</v>
      </c>
      <c r="J317" t="s">
        <v>14</v>
      </c>
    </row>
    <row r="318" spans="1:10" x14ac:dyDescent="0.35">
      <c r="A318" t="s">
        <v>10</v>
      </c>
      <c r="B318">
        <v>37031970702</v>
      </c>
      <c r="C318" t="s">
        <v>11</v>
      </c>
      <c r="D318">
        <v>37031970702</v>
      </c>
      <c r="E318" t="str">
        <f>"37031970702"</f>
        <v>37031970702</v>
      </c>
      <c r="F318">
        <v>898</v>
      </c>
      <c r="G318" t="s">
        <v>12</v>
      </c>
      <c r="H318">
        <v>2022</v>
      </c>
      <c r="I318" t="s">
        <v>13</v>
      </c>
      <c r="J318" t="s">
        <v>14</v>
      </c>
    </row>
    <row r="319" spans="1:10" x14ac:dyDescent="0.35">
      <c r="A319" t="s">
        <v>10</v>
      </c>
      <c r="B319">
        <v>37031970703</v>
      </c>
      <c r="C319" t="s">
        <v>11</v>
      </c>
      <c r="D319">
        <v>37031970703</v>
      </c>
      <c r="E319" t="str">
        <f>"37031970703"</f>
        <v>37031970703</v>
      </c>
      <c r="F319">
        <v>893</v>
      </c>
      <c r="G319" t="s">
        <v>12</v>
      </c>
      <c r="H319">
        <v>2022</v>
      </c>
      <c r="I319" t="s">
        <v>13</v>
      </c>
      <c r="J319" t="s">
        <v>14</v>
      </c>
    </row>
    <row r="320" spans="1:10" x14ac:dyDescent="0.35">
      <c r="A320" t="s">
        <v>10</v>
      </c>
      <c r="B320">
        <v>37031970704</v>
      </c>
      <c r="C320" t="s">
        <v>11</v>
      </c>
      <c r="D320">
        <v>37031970704</v>
      </c>
      <c r="E320" t="str">
        <f>"37031970704"</f>
        <v>37031970704</v>
      </c>
      <c r="F320">
        <v>992</v>
      </c>
      <c r="G320" t="s">
        <v>12</v>
      </c>
      <c r="H320">
        <v>2022</v>
      </c>
      <c r="I320" t="s">
        <v>13</v>
      </c>
      <c r="J320" t="s">
        <v>14</v>
      </c>
    </row>
    <row r="321" spans="1:10" x14ac:dyDescent="0.35">
      <c r="A321" t="s">
        <v>10</v>
      </c>
      <c r="B321">
        <v>37031970801</v>
      </c>
      <c r="C321" t="s">
        <v>11</v>
      </c>
      <c r="D321">
        <v>37031970801</v>
      </c>
      <c r="E321" t="str">
        <f>"37031970801"</f>
        <v>37031970801</v>
      </c>
      <c r="F321">
        <v>1066</v>
      </c>
      <c r="G321" t="s">
        <v>12</v>
      </c>
      <c r="H321">
        <v>2022</v>
      </c>
      <c r="I321" t="s">
        <v>13</v>
      </c>
      <c r="J321" t="s">
        <v>14</v>
      </c>
    </row>
    <row r="322" spans="1:10" x14ac:dyDescent="0.35">
      <c r="A322" t="s">
        <v>10</v>
      </c>
      <c r="B322">
        <v>37031970804</v>
      </c>
      <c r="C322" t="s">
        <v>11</v>
      </c>
      <c r="D322">
        <v>37031970804</v>
      </c>
      <c r="E322" t="str">
        <f>"37031970804"</f>
        <v>37031970804</v>
      </c>
      <c r="F322">
        <v>1226</v>
      </c>
      <c r="G322" t="s">
        <v>12</v>
      </c>
      <c r="H322">
        <v>2022</v>
      </c>
      <c r="I322" t="s">
        <v>13</v>
      </c>
      <c r="J322" t="s">
        <v>14</v>
      </c>
    </row>
    <row r="323" spans="1:10" x14ac:dyDescent="0.35">
      <c r="A323" t="s">
        <v>10</v>
      </c>
      <c r="B323">
        <v>37031970805</v>
      </c>
      <c r="C323" t="s">
        <v>11</v>
      </c>
      <c r="D323">
        <v>37031970805</v>
      </c>
      <c r="E323" t="str">
        <f>"37031970805"</f>
        <v>37031970805</v>
      </c>
      <c r="F323">
        <v>1143</v>
      </c>
      <c r="G323" t="s">
        <v>12</v>
      </c>
      <c r="H323">
        <v>2022</v>
      </c>
      <c r="I323" t="s">
        <v>13</v>
      </c>
      <c r="J323" t="s">
        <v>14</v>
      </c>
    </row>
    <row r="324" spans="1:10" x14ac:dyDescent="0.35">
      <c r="A324" t="s">
        <v>10</v>
      </c>
      <c r="B324">
        <v>37031970806</v>
      </c>
      <c r="C324" t="s">
        <v>11</v>
      </c>
      <c r="D324">
        <v>37031970806</v>
      </c>
      <c r="E324" t="str">
        <f>"37031970806"</f>
        <v>37031970806</v>
      </c>
      <c r="F324">
        <v>1651</v>
      </c>
      <c r="G324" t="s">
        <v>12</v>
      </c>
      <c r="H324">
        <v>2022</v>
      </c>
      <c r="I324" t="s">
        <v>13</v>
      </c>
      <c r="J324" t="s">
        <v>14</v>
      </c>
    </row>
    <row r="325" spans="1:10" x14ac:dyDescent="0.35">
      <c r="A325" t="s">
        <v>10</v>
      </c>
      <c r="B325">
        <v>37031970903</v>
      </c>
      <c r="C325" t="s">
        <v>11</v>
      </c>
      <c r="D325">
        <v>37031970903</v>
      </c>
      <c r="E325" t="str">
        <f>"37031970903"</f>
        <v>37031970903</v>
      </c>
      <c r="F325">
        <v>1172</v>
      </c>
      <c r="G325" t="s">
        <v>12</v>
      </c>
      <c r="H325">
        <v>2022</v>
      </c>
      <c r="I325" t="s">
        <v>13</v>
      </c>
      <c r="J325" t="s">
        <v>14</v>
      </c>
    </row>
    <row r="326" spans="1:10" x14ac:dyDescent="0.35">
      <c r="A326" t="s">
        <v>10</v>
      </c>
      <c r="B326">
        <v>37031970904</v>
      </c>
      <c r="C326" t="s">
        <v>11</v>
      </c>
      <c r="D326">
        <v>37031970904</v>
      </c>
      <c r="E326" t="str">
        <f>"37031970904"</f>
        <v>37031970904</v>
      </c>
      <c r="F326">
        <v>1431</v>
      </c>
      <c r="G326" t="s">
        <v>12</v>
      </c>
      <c r="H326">
        <v>2022</v>
      </c>
      <c r="I326" t="s">
        <v>13</v>
      </c>
      <c r="J326" t="s">
        <v>14</v>
      </c>
    </row>
    <row r="327" spans="1:10" x14ac:dyDescent="0.35">
      <c r="A327" t="s">
        <v>10</v>
      </c>
      <c r="B327">
        <v>37031971003</v>
      </c>
      <c r="C327" t="s">
        <v>11</v>
      </c>
      <c r="D327">
        <v>37031971003</v>
      </c>
      <c r="E327" t="str">
        <f>"37031971003"</f>
        <v>37031971003</v>
      </c>
      <c r="F327">
        <v>1571</v>
      </c>
      <c r="G327" t="s">
        <v>12</v>
      </c>
      <c r="H327">
        <v>2022</v>
      </c>
      <c r="I327" t="s">
        <v>13</v>
      </c>
      <c r="J327" t="s">
        <v>14</v>
      </c>
    </row>
    <row r="328" spans="1:10" x14ac:dyDescent="0.35">
      <c r="A328" t="s">
        <v>10</v>
      </c>
      <c r="B328">
        <v>37031971103</v>
      </c>
      <c r="C328" t="s">
        <v>11</v>
      </c>
      <c r="D328">
        <v>37031971103</v>
      </c>
      <c r="E328" t="str">
        <f>"37031971103"</f>
        <v>37031971103</v>
      </c>
      <c r="F328">
        <v>969</v>
      </c>
      <c r="G328" t="s">
        <v>12</v>
      </c>
      <c r="H328">
        <v>2022</v>
      </c>
      <c r="I328" t="s">
        <v>13</v>
      </c>
      <c r="J328" t="s">
        <v>14</v>
      </c>
    </row>
    <row r="329" spans="1:10" x14ac:dyDescent="0.35">
      <c r="A329" t="s">
        <v>10</v>
      </c>
      <c r="B329">
        <v>37031980100</v>
      </c>
      <c r="C329" t="s">
        <v>11</v>
      </c>
      <c r="D329">
        <v>37031980100</v>
      </c>
      <c r="E329" t="str">
        <f>"37031980100"</f>
        <v>37031980100</v>
      </c>
      <c r="F329" t="s">
        <v>15</v>
      </c>
      <c r="G329" t="s">
        <v>12</v>
      </c>
      <c r="H329">
        <v>2022</v>
      </c>
      <c r="I329" t="s">
        <v>13</v>
      </c>
      <c r="J329" t="s">
        <v>14</v>
      </c>
    </row>
    <row r="330" spans="1:10" x14ac:dyDescent="0.35">
      <c r="A330" t="s">
        <v>10</v>
      </c>
      <c r="B330">
        <v>37031990100</v>
      </c>
      <c r="C330" t="s">
        <v>11</v>
      </c>
      <c r="D330">
        <v>37031990100</v>
      </c>
      <c r="E330" t="str">
        <f>"37031990100"</f>
        <v>37031990100</v>
      </c>
      <c r="F330" t="s">
        <v>15</v>
      </c>
      <c r="G330" t="s">
        <v>12</v>
      </c>
      <c r="H330">
        <v>2022</v>
      </c>
      <c r="I330" t="s">
        <v>13</v>
      </c>
      <c r="J330" t="s">
        <v>14</v>
      </c>
    </row>
    <row r="331" spans="1:10" x14ac:dyDescent="0.35">
      <c r="A331" t="s">
        <v>10</v>
      </c>
      <c r="B331">
        <v>37031990200</v>
      </c>
      <c r="C331" t="s">
        <v>11</v>
      </c>
      <c r="D331">
        <v>37031990200</v>
      </c>
      <c r="E331" t="str">
        <f>"37031990200"</f>
        <v>37031990200</v>
      </c>
      <c r="F331" t="s">
        <v>15</v>
      </c>
      <c r="G331" t="s">
        <v>12</v>
      </c>
      <c r="H331">
        <v>2022</v>
      </c>
      <c r="I331" t="s">
        <v>13</v>
      </c>
      <c r="J331" t="s">
        <v>14</v>
      </c>
    </row>
    <row r="332" spans="1:10" x14ac:dyDescent="0.35">
      <c r="A332" t="s">
        <v>10</v>
      </c>
      <c r="B332">
        <v>37033930100</v>
      </c>
      <c r="C332" t="s">
        <v>11</v>
      </c>
      <c r="D332">
        <v>37033930100</v>
      </c>
      <c r="E332" t="str">
        <f>"37033930100"</f>
        <v>37033930100</v>
      </c>
      <c r="F332">
        <v>1231</v>
      </c>
      <c r="G332" t="s">
        <v>12</v>
      </c>
      <c r="H332">
        <v>2022</v>
      </c>
      <c r="I332" t="s">
        <v>13</v>
      </c>
      <c r="J332" t="s">
        <v>14</v>
      </c>
    </row>
    <row r="333" spans="1:10" x14ac:dyDescent="0.35">
      <c r="A333" t="s">
        <v>10</v>
      </c>
      <c r="B333">
        <v>37033930200</v>
      </c>
      <c r="C333" t="s">
        <v>11</v>
      </c>
      <c r="D333">
        <v>37033930200</v>
      </c>
      <c r="E333" t="str">
        <f>"37033930200"</f>
        <v>37033930200</v>
      </c>
      <c r="F333">
        <v>638</v>
      </c>
      <c r="G333" t="s">
        <v>12</v>
      </c>
      <c r="H333">
        <v>2022</v>
      </c>
      <c r="I333" t="s">
        <v>13</v>
      </c>
      <c r="J333" t="s">
        <v>14</v>
      </c>
    </row>
    <row r="334" spans="1:10" x14ac:dyDescent="0.35">
      <c r="A334" t="s">
        <v>10</v>
      </c>
      <c r="B334">
        <v>37033930300</v>
      </c>
      <c r="C334" t="s">
        <v>11</v>
      </c>
      <c r="D334">
        <v>37033930300</v>
      </c>
      <c r="E334" t="str">
        <f>"37033930300"</f>
        <v>37033930300</v>
      </c>
      <c r="F334">
        <v>572</v>
      </c>
      <c r="G334" t="s">
        <v>12</v>
      </c>
      <c r="H334">
        <v>2022</v>
      </c>
      <c r="I334" t="s">
        <v>13</v>
      </c>
      <c r="J334" t="s">
        <v>14</v>
      </c>
    </row>
    <row r="335" spans="1:10" x14ac:dyDescent="0.35">
      <c r="A335" t="s">
        <v>10</v>
      </c>
      <c r="B335">
        <v>37033930400</v>
      </c>
      <c r="C335" t="s">
        <v>11</v>
      </c>
      <c r="D335">
        <v>37033930400</v>
      </c>
      <c r="E335" t="str">
        <f>"37033930400"</f>
        <v>37033930400</v>
      </c>
      <c r="F335">
        <v>846</v>
      </c>
      <c r="G335" t="s">
        <v>12</v>
      </c>
      <c r="H335">
        <v>2022</v>
      </c>
      <c r="I335" t="s">
        <v>13</v>
      </c>
      <c r="J335" t="s">
        <v>14</v>
      </c>
    </row>
    <row r="336" spans="1:10" x14ac:dyDescent="0.35">
      <c r="A336" t="s">
        <v>10</v>
      </c>
      <c r="B336">
        <v>37033930500</v>
      </c>
      <c r="C336" t="s">
        <v>11</v>
      </c>
      <c r="D336">
        <v>37033930500</v>
      </c>
      <c r="E336" t="str">
        <f>"37033930500"</f>
        <v>37033930500</v>
      </c>
      <c r="F336">
        <v>748</v>
      </c>
      <c r="G336" t="s">
        <v>12</v>
      </c>
      <c r="H336">
        <v>2022</v>
      </c>
      <c r="I336" t="s">
        <v>13</v>
      </c>
      <c r="J336" t="s">
        <v>14</v>
      </c>
    </row>
    <row r="337" spans="1:10" x14ac:dyDescent="0.35">
      <c r="A337" t="s">
        <v>10</v>
      </c>
      <c r="B337">
        <v>37033930600</v>
      </c>
      <c r="C337" t="s">
        <v>11</v>
      </c>
      <c r="D337">
        <v>37033930600</v>
      </c>
      <c r="E337" t="str">
        <f>"37033930600"</f>
        <v>37033930600</v>
      </c>
      <c r="F337">
        <v>678</v>
      </c>
      <c r="G337" t="s">
        <v>12</v>
      </c>
      <c r="H337">
        <v>2022</v>
      </c>
      <c r="I337" t="s">
        <v>13</v>
      </c>
      <c r="J337" t="s">
        <v>14</v>
      </c>
    </row>
    <row r="338" spans="1:10" x14ac:dyDescent="0.35">
      <c r="A338" t="s">
        <v>10</v>
      </c>
      <c r="B338">
        <v>37035010101</v>
      </c>
      <c r="C338" t="s">
        <v>11</v>
      </c>
      <c r="D338">
        <v>37035010101</v>
      </c>
      <c r="E338" t="str">
        <f>"37035010101"</f>
        <v>37035010101</v>
      </c>
      <c r="F338">
        <v>859</v>
      </c>
      <c r="G338" t="s">
        <v>12</v>
      </c>
      <c r="H338">
        <v>2022</v>
      </c>
      <c r="I338" t="s">
        <v>13</v>
      </c>
      <c r="J338" t="s">
        <v>14</v>
      </c>
    </row>
    <row r="339" spans="1:10" x14ac:dyDescent="0.35">
      <c r="A339" t="s">
        <v>10</v>
      </c>
      <c r="B339">
        <v>37035010102</v>
      </c>
      <c r="C339" t="s">
        <v>11</v>
      </c>
      <c r="D339">
        <v>37035010102</v>
      </c>
      <c r="E339" t="str">
        <f>"37035010102"</f>
        <v>37035010102</v>
      </c>
      <c r="F339">
        <v>921</v>
      </c>
      <c r="G339" t="s">
        <v>12</v>
      </c>
      <c r="H339">
        <v>2022</v>
      </c>
      <c r="I339" t="s">
        <v>13</v>
      </c>
      <c r="J339" t="s">
        <v>14</v>
      </c>
    </row>
    <row r="340" spans="1:10" x14ac:dyDescent="0.35">
      <c r="A340" t="s">
        <v>10</v>
      </c>
      <c r="B340">
        <v>37035010201</v>
      </c>
      <c r="C340" t="s">
        <v>11</v>
      </c>
      <c r="D340">
        <v>37035010201</v>
      </c>
      <c r="E340" t="str">
        <f>"37035010201"</f>
        <v>37035010201</v>
      </c>
      <c r="F340">
        <v>826</v>
      </c>
      <c r="G340" t="s">
        <v>12</v>
      </c>
      <c r="H340">
        <v>2022</v>
      </c>
      <c r="I340" t="s">
        <v>13</v>
      </c>
      <c r="J340" t="s">
        <v>14</v>
      </c>
    </row>
    <row r="341" spans="1:10" x14ac:dyDescent="0.35">
      <c r="A341" t="s">
        <v>10</v>
      </c>
      <c r="B341">
        <v>37035010203</v>
      </c>
      <c r="C341" t="s">
        <v>11</v>
      </c>
      <c r="D341">
        <v>37035010203</v>
      </c>
      <c r="E341" t="str">
        <f>"37035010203"</f>
        <v>37035010203</v>
      </c>
      <c r="F341">
        <v>657</v>
      </c>
      <c r="G341" t="s">
        <v>12</v>
      </c>
      <c r="H341">
        <v>2022</v>
      </c>
      <c r="I341" t="s">
        <v>13</v>
      </c>
      <c r="J341" t="s">
        <v>14</v>
      </c>
    </row>
    <row r="342" spans="1:10" x14ac:dyDescent="0.35">
      <c r="A342" t="s">
        <v>10</v>
      </c>
      <c r="B342">
        <v>37035010204</v>
      </c>
      <c r="C342" t="s">
        <v>11</v>
      </c>
      <c r="D342">
        <v>37035010204</v>
      </c>
      <c r="E342" t="str">
        <f>"37035010204"</f>
        <v>37035010204</v>
      </c>
      <c r="F342">
        <v>830</v>
      </c>
      <c r="G342" t="s">
        <v>12</v>
      </c>
      <c r="H342">
        <v>2022</v>
      </c>
      <c r="I342" t="s">
        <v>13</v>
      </c>
      <c r="J342" t="s">
        <v>14</v>
      </c>
    </row>
    <row r="343" spans="1:10" x14ac:dyDescent="0.35">
      <c r="A343" t="s">
        <v>10</v>
      </c>
      <c r="B343">
        <v>37035010301</v>
      </c>
      <c r="C343" t="s">
        <v>11</v>
      </c>
      <c r="D343">
        <v>37035010301</v>
      </c>
      <c r="E343" t="str">
        <f>"37035010301"</f>
        <v>37035010301</v>
      </c>
      <c r="F343">
        <v>732</v>
      </c>
      <c r="G343" t="s">
        <v>12</v>
      </c>
      <c r="H343">
        <v>2022</v>
      </c>
      <c r="I343" t="s">
        <v>13</v>
      </c>
      <c r="J343" t="s">
        <v>14</v>
      </c>
    </row>
    <row r="344" spans="1:10" x14ac:dyDescent="0.35">
      <c r="A344" t="s">
        <v>10</v>
      </c>
      <c r="B344">
        <v>37035010302</v>
      </c>
      <c r="C344" t="s">
        <v>11</v>
      </c>
      <c r="D344">
        <v>37035010302</v>
      </c>
      <c r="E344" t="str">
        <f>"37035010302"</f>
        <v>37035010302</v>
      </c>
      <c r="F344">
        <v>1141</v>
      </c>
      <c r="G344" t="s">
        <v>12</v>
      </c>
      <c r="H344">
        <v>2022</v>
      </c>
      <c r="I344" t="s">
        <v>13</v>
      </c>
      <c r="J344" t="s">
        <v>14</v>
      </c>
    </row>
    <row r="345" spans="1:10" x14ac:dyDescent="0.35">
      <c r="A345" t="s">
        <v>10</v>
      </c>
      <c r="B345">
        <v>37035010303</v>
      </c>
      <c r="C345" t="s">
        <v>11</v>
      </c>
      <c r="D345">
        <v>37035010303</v>
      </c>
      <c r="E345" t="str">
        <f>"37035010303"</f>
        <v>37035010303</v>
      </c>
      <c r="F345">
        <v>726</v>
      </c>
      <c r="G345" t="s">
        <v>12</v>
      </c>
      <c r="H345">
        <v>2022</v>
      </c>
      <c r="I345" t="s">
        <v>13</v>
      </c>
      <c r="J345" t="s">
        <v>14</v>
      </c>
    </row>
    <row r="346" spans="1:10" x14ac:dyDescent="0.35">
      <c r="A346" t="s">
        <v>10</v>
      </c>
      <c r="B346">
        <v>37035010304</v>
      </c>
      <c r="C346" t="s">
        <v>11</v>
      </c>
      <c r="D346">
        <v>37035010304</v>
      </c>
      <c r="E346" t="str">
        <f>"37035010304"</f>
        <v>37035010304</v>
      </c>
      <c r="F346">
        <v>777</v>
      </c>
      <c r="G346" t="s">
        <v>12</v>
      </c>
      <c r="H346">
        <v>2022</v>
      </c>
      <c r="I346" t="s">
        <v>13</v>
      </c>
      <c r="J346" t="s">
        <v>14</v>
      </c>
    </row>
    <row r="347" spans="1:10" x14ac:dyDescent="0.35">
      <c r="A347" t="s">
        <v>10</v>
      </c>
      <c r="B347">
        <v>37035010402</v>
      </c>
      <c r="C347" t="s">
        <v>11</v>
      </c>
      <c r="D347">
        <v>37035010402</v>
      </c>
      <c r="E347" t="str">
        <f>"37035010402"</f>
        <v>37035010402</v>
      </c>
      <c r="F347">
        <v>765</v>
      </c>
      <c r="G347" t="s">
        <v>12</v>
      </c>
      <c r="H347">
        <v>2022</v>
      </c>
      <c r="I347" t="s">
        <v>13</v>
      </c>
      <c r="J347" t="s">
        <v>14</v>
      </c>
    </row>
    <row r="348" spans="1:10" x14ac:dyDescent="0.35">
      <c r="A348" t="s">
        <v>10</v>
      </c>
      <c r="B348">
        <v>37035010403</v>
      </c>
      <c r="C348" t="s">
        <v>11</v>
      </c>
      <c r="D348">
        <v>37035010403</v>
      </c>
      <c r="E348" t="str">
        <f>"37035010403"</f>
        <v>37035010403</v>
      </c>
      <c r="F348">
        <v>913</v>
      </c>
      <c r="G348" t="s">
        <v>12</v>
      </c>
      <c r="H348">
        <v>2022</v>
      </c>
      <c r="I348" t="s">
        <v>13</v>
      </c>
      <c r="J348" t="s">
        <v>14</v>
      </c>
    </row>
    <row r="349" spans="1:10" x14ac:dyDescent="0.35">
      <c r="A349" t="s">
        <v>10</v>
      </c>
      <c r="B349">
        <v>37035010404</v>
      </c>
      <c r="C349" t="s">
        <v>11</v>
      </c>
      <c r="D349">
        <v>37035010404</v>
      </c>
      <c r="E349" t="str">
        <f>"37035010404"</f>
        <v>37035010404</v>
      </c>
      <c r="F349">
        <v>1128</v>
      </c>
      <c r="G349" t="s">
        <v>12</v>
      </c>
      <c r="H349">
        <v>2022</v>
      </c>
      <c r="I349" t="s">
        <v>13</v>
      </c>
      <c r="J349" t="s">
        <v>14</v>
      </c>
    </row>
    <row r="350" spans="1:10" x14ac:dyDescent="0.35">
      <c r="A350" t="s">
        <v>10</v>
      </c>
      <c r="B350">
        <v>37035010501</v>
      </c>
      <c r="C350" t="s">
        <v>11</v>
      </c>
      <c r="D350">
        <v>37035010501</v>
      </c>
      <c r="E350" t="str">
        <f>"37035010501"</f>
        <v>37035010501</v>
      </c>
      <c r="F350">
        <v>878</v>
      </c>
      <c r="G350" t="s">
        <v>12</v>
      </c>
      <c r="H350">
        <v>2022</v>
      </c>
      <c r="I350" t="s">
        <v>13</v>
      </c>
      <c r="J350" t="s">
        <v>14</v>
      </c>
    </row>
    <row r="351" spans="1:10" x14ac:dyDescent="0.35">
      <c r="A351" t="s">
        <v>10</v>
      </c>
      <c r="B351">
        <v>37035010502</v>
      </c>
      <c r="C351" t="s">
        <v>11</v>
      </c>
      <c r="D351">
        <v>37035010502</v>
      </c>
      <c r="E351" t="str">
        <f>"37035010502"</f>
        <v>37035010502</v>
      </c>
      <c r="F351">
        <v>1198</v>
      </c>
      <c r="G351" t="s">
        <v>12</v>
      </c>
      <c r="H351">
        <v>2022</v>
      </c>
      <c r="I351" t="s">
        <v>13</v>
      </c>
      <c r="J351" t="s">
        <v>14</v>
      </c>
    </row>
    <row r="352" spans="1:10" x14ac:dyDescent="0.35">
      <c r="A352" t="s">
        <v>10</v>
      </c>
      <c r="B352">
        <v>37035010600</v>
      </c>
      <c r="C352" t="s">
        <v>11</v>
      </c>
      <c r="D352">
        <v>37035010600</v>
      </c>
      <c r="E352" t="str">
        <f>"37035010600"</f>
        <v>37035010600</v>
      </c>
      <c r="F352">
        <v>821</v>
      </c>
      <c r="G352" t="s">
        <v>12</v>
      </c>
      <c r="H352">
        <v>2022</v>
      </c>
      <c r="I352" t="s">
        <v>13</v>
      </c>
      <c r="J352" t="s">
        <v>14</v>
      </c>
    </row>
    <row r="353" spans="1:10" x14ac:dyDescent="0.35">
      <c r="A353" t="s">
        <v>10</v>
      </c>
      <c r="B353">
        <v>37035010700</v>
      </c>
      <c r="C353" t="s">
        <v>11</v>
      </c>
      <c r="D353">
        <v>37035010700</v>
      </c>
      <c r="E353" t="str">
        <f>"37035010700"</f>
        <v>37035010700</v>
      </c>
      <c r="F353">
        <v>741</v>
      </c>
      <c r="G353" t="s">
        <v>12</v>
      </c>
      <c r="H353">
        <v>2022</v>
      </c>
      <c r="I353" t="s">
        <v>13</v>
      </c>
      <c r="J353" t="s">
        <v>14</v>
      </c>
    </row>
    <row r="354" spans="1:10" x14ac:dyDescent="0.35">
      <c r="A354" t="s">
        <v>10</v>
      </c>
      <c r="B354">
        <v>37035010900</v>
      </c>
      <c r="C354" t="s">
        <v>11</v>
      </c>
      <c r="D354">
        <v>37035010900</v>
      </c>
      <c r="E354" t="str">
        <f>"37035010900"</f>
        <v>37035010900</v>
      </c>
      <c r="F354">
        <v>559</v>
      </c>
      <c r="G354" t="s">
        <v>12</v>
      </c>
      <c r="H354">
        <v>2022</v>
      </c>
      <c r="I354" t="s">
        <v>13</v>
      </c>
      <c r="J354" t="s">
        <v>14</v>
      </c>
    </row>
    <row r="355" spans="1:10" x14ac:dyDescent="0.35">
      <c r="A355" t="s">
        <v>10</v>
      </c>
      <c r="B355">
        <v>37035011000</v>
      </c>
      <c r="C355" t="s">
        <v>11</v>
      </c>
      <c r="D355">
        <v>37035011000</v>
      </c>
      <c r="E355" t="str">
        <f>"37035011000"</f>
        <v>37035011000</v>
      </c>
      <c r="F355">
        <v>672</v>
      </c>
      <c r="G355" t="s">
        <v>12</v>
      </c>
      <c r="H355">
        <v>2022</v>
      </c>
      <c r="I355" t="s">
        <v>13</v>
      </c>
      <c r="J355" t="s">
        <v>14</v>
      </c>
    </row>
    <row r="356" spans="1:10" x14ac:dyDescent="0.35">
      <c r="A356" t="s">
        <v>10</v>
      </c>
      <c r="B356">
        <v>37035011101</v>
      </c>
      <c r="C356" t="s">
        <v>11</v>
      </c>
      <c r="D356">
        <v>37035011101</v>
      </c>
      <c r="E356" t="str">
        <f>"37035011101"</f>
        <v>37035011101</v>
      </c>
      <c r="F356">
        <v>856</v>
      </c>
      <c r="G356" t="s">
        <v>12</v>
      </c>
      <c r="H356">
        <v>2022</v>
      </c>
      <c r="I356" t="s">
        <v>13</v>
      </c>
      <c r="J356" t="s">
        <v>14</v>
      </c>
    </row>
    <row r="357" spans="1:10" x14ac:dyDescent="0.35">
      <c r="A357" t="s">
        <v>10</v>
      </c>
      <c r="B357">
        <v>37035011102</v>
      </c>
      <c r="C357" t="s">
        <v>11</v>
      </c>
      <c r="D357">
        <v>37035011102</v>
      </c>
      <c r="E357" t="str">
        <f>"37035011102"</f>
        <v>37035011102</v>
      </c>
      <c r="F357">
        <v>1210</v>
      </c>
      <c r="G357" t="s">
        <v>12</v>
      </c>
      <c r="H357">
        <v>2022</v>
      </c>
      <c r="I357" t="s">
        <v>13</v>
      </c>
      <c r="J357" t="s">
        <v>14</v>
      </c>
    </row>
    <row r="358" spans="1:10" x14ac:dyDescent="0.35">
      <c r="A358" t="s">
        <v>10</v>
      </c>
      <c r="B358">
        <v>37035011200</v>
      </c>
      <c r="C358" t="s">
        <v>11</v>
      </c>
      <c r="D358">
        <v>37035011200</v>
      </c>
      <c r="E358" t="str">
        <f>"37035011200"</f>
        <v>37035011200</v>
      </c>
      <c r="F358">
        <v>990</v>
      </c>
      <c r="G358" t="s">
        <v>12</v>
      </c>
      <c r="H358">
        <v>2022</v>
      </c>
      <c r="I358" t="s">
        <v>13</v>
      </c>
      <c r="J358" t="s">
        <v>14</v>
      </c>
    </row>
    <row r="359" spans="1:10" x14ac:dyDescent="0.35">
      <c r="A359" t="s">
        <v>10</v>
      </c>
      <c r="B359">
        <v>37035011300</v>
      </c>
      <c r="C359" t="s">
        <v>11</v>
      </c>
      <c r="D359">
        <v>37035011300</v>
      </c>
      <c r="E359" t="str">
        <f>"37035011300"</f>
        <v>37035011300</v>
      </c>
      <c r="F359">
        <v>803</v>
      </c>
      <c r="G359" t="s">
        <v>12</v>
      </c>
      <c r="H359">
        <v>2022</v>
      </c>
      <c r="I359" t="s">
        <v>13</v>
      </c>
      <c r="J359" t="s">
        <v>14</v>
      </c>
    </row>
    <row r="360" spans="1:10" x14ac:dyDescent="0.35">
      <c r="A360" t="s">
        <v>10</v>
      </c>
      <c r="B360">
        <v>37035011401</v>
      </c>
      <c r="C360" t="s">
        <v>11</v>
      </c>
      <c r="D360">
        <v>37035011401</v>
      </c>
      <c r="E360" t="str">
        <f>"37035011401"</f>
        <v>37035011401</v>
      </c>
      <c r="F360">
        <v>835</v>
      </c>
      <c r="G360" t="s">
        <v>12</v>
      </c>
      <c r="H360">
        <v>2022</v>
      </c>
      <c r="I360" t="s">
        <v>13</v>
      </c>
      <c r="J360" t="s">
        <v>14</v>
      </c>
    </row>
    <row r="361" spans="1:10" x14ac:dyDescent="0.35">
      <c r="A361" t="s">
        <v>10</v>
      </c>
      <c r="B361">
        <v>37035011402</v>
      </c>
      <c r="C361" t="s">
        <v>11</v>
      </c>
      <c r="D361">
        <v>37035011402</v>
      </c>
      <c r="E361" t="str">
        <f>"37035011402"</f>
        <v>37035011402</v>
      </c>
      <c r="F361">
        <v>995</v>
      </c>
      <c r="G361" t="s">
        <v>12</v>
      </c>
      <c r="H361">
        <v>2022</v>
      </c>
      <c r="I361" t="s">
        <v>13</v>
      </c>
      <c r="J361" t="s">
        <v>14</v>
      </c>
    </row>
    <row r="362" spans="1:10" x14ac:dyDescent="0.35">
      <c r="A362" t="s">
        <v>10</v>
      </c>
      <c r="B362">
        <v>37035011501</v>
      </c>
      <c r="C362" t="s">
        <v>11</v>
      </c>
      <c r="D362">
        <v>37035011501</v>
      </c>
      <c r="E362" t="str">
        <f>"37035011501"</f>
        <v>37035011501</v>
      </c>
      <c r="F362" t="s">
        <v>15</v>
      </c>
      <c r="G362" t="s">
        <v>12</v>
      </c>
      <c r="H362">
        <v>2022</v>
      </c>
      <c r="I362" t="s">
        <v>13</v>
      </c>
      <c r="J362" t="s">
        <v>14</v>
      </c>
    </row>
    <row r="363" spans="1:10" x14ac:dyDescent="0.35">
      <c r="A363" t="s">
        <v>10</v>
      </c>
      <c r="B363">
        <v>37035011503</v>
      </c>
      <c r="C363" t="s">
        <v>11</v>
      </c>
      <c r="D363">
        <v>37035011503</v>
      </c>
      <c r="E363" t="str">
        <f>"37035011503"</f>
        <v>37035011503</v>
      </c>
      <c r="F363">
        <v>1048</v>
      </c>
      <c r="G363" t="s">
        <v>12</v>
      </c>
      <c r="H363">
        <v>2022</v>
      </c>
      <c r="I363" t="s">
        <v>13</v>
      </c>
      <c r="J363" t="s">
        <v>14</v>
      </c>
    </row>
    <row r="364" spans="1:10" x14ac:dyDescent="0.35">
      <c r="A364" t="s">
        <v>10</v>
      </c>
      <c r="B364">
        <v>37035011505</v>
      </c>
      <c r="C364" t="s">
        <v>11</v>
      </c>
      <c r="D364">
        <v>37035011505</v>
      </c>
      <c r="E364" t="str">
        <f>"37035011505"</f>
        <v>37035011505</v>
      </c>
      <c r="F364">
        <v>1273</v>
      </c>
      <c r="G364" t="s">
        <v>12</v>
      </c>
      <c r="H364">
        <v>2022</v>
      </c>
      <c r="I364" t="s">
        <v>13</v>
      </c>
      <c r="J364" t="s">
        <v>14</v>
      </c>
    </row>
    <row r="365" spans="1:10" x14ac:dyDescent="0.35">
      <c r="A365" t="s">
        <v>10</v>
      </c>
      <c r="B365">
        <v>37035011506</v>
      </c>
      <c r="C365" t="s">
        <v>11</v>
      </c>
      <c r="D365">
        <v>37035011506</v>
      </c>
      <c r="E365" t="str">
        <f>"37035011506"</f>
        <v>37035011506</v>
      </c>
      <c r="F365">
        <v>562</v>
      </c>
      <c r="G365" t="s">
        <v>12</v>
      </c>
      <c r="H365">
        <v>2022</v>
      </c>
      <c r="I365" t="s">
        <v>13</v>
      </c>
      <c r="J365" t="s">
        <v>14</v>
      </c>
    </row>
    <row r="366" spans="1:10" x14ac:dyDescent="0.35">
      <c r="A366" t="s">
        <v>10</v>
      </c>
      <c r="B366">
        <v>37035011601</v>
      </c>
      <c r="C366" t="s">
        <v>11</v>
      </c>
      <c r="D366">
        <v>37035011601</v>
      </c>
      <c r="E366" t="str">
        <f>"37035011601"</f>
        <v>37035011601</v>
      </c>
      <c r="F366">
        <v>827</v>
      </c>
      <c r="G366" t="s">
        <v>12</v>
      </c>
      <c r="H366">
        <v>2022</v>
      </c>
      <c r="I366" t="s">
        <v>13</v>
      </c>
      <c r="J366" t="s">
        <v>14</v>
      </c>
    </row>
    <row r="367" spans="1:10" x14ac:dyDescent="0.35">
      <c r="A367" t="s">
        <v>10</v>
      </c>
      <c r="B367">
        <v>37035011602</v>
      </c>
      <c r="C367" t="s">
        <v>11</v>
      </c>
      <c r="D367">
        <v>37035011602</v>
      </c>
      <c r="E367" t="str">
        <f>"37035011602"</f>
        <v>37035011602</v>
      </c>
      <c r="F367">
        <v>735</v>
      </c>
      <c r="G367" t="s">
        <v>12</v>
      </c>
      <c r="H367">
        <v>2022</v>
      </c>
      <c r="I367" t="s">
        <v>13</v>
      </c>
      <c r="J367" t="s">
        <v>14</v>
      </c>
    </row>
    <row r="368" spans="1:10" x14ac:dyDescent="0.35">
      <c r="A368" t="s">
        <v>10</v>
      </c>
      <c r="B368">
        <v>37035011701</v>
      </c>
      <c r="C368" t="s">
        <v>11</v>
      </c>
      <c r="D368">
        <v>37035011701</v>
      </c>
      <c r="E368" t="str">
        <f>"37035011701"</f>
        <v>37035011701</v>
      </c>
      <c r="F368">
        <v>870</v>
      </c>
      <c r="G368" t="s">
        <v>12</v>
      </c>
      <c r="H368">
        <v>2022</v>
      </c>
      <c r="I368" t="s">
        <v>13</v>
      </c>
      <c r="J368" t="s">
        <v>14</v>
      </c>
    </row>
    <row r="369" spans="1:10" x14ac:dyDescent="0.35">
      <c r="A369" t="s">
        <v>10</v>
      </c>
      <c r="B369">
        <v>37035011702</v>
      </c>
      <c r="C369" t="s">
        <v>11</v>
      </c>
      <c r="D369">
        <v>37035011702</v>
      </c>
      <c r="E369" t="str">
        <f>"37035011702"</f>
        <v>37035011702</v>
      </c>
      <c r="F369">
        <v>710</v>
      </c>
      <c r="G369" t="s">
        <v>12</v>
      </c>
      <c r="H369">
        <v>2022</v>
      </c>
      <c r="I369" t="s">
        <v>13</v>
      </c>
      <c r="J369" t="s">
        <v>14</v>
      </c>
    </row>
    <row r="370" spans="1:10" x14ac:dyDescent="0.35">
      <c r="A370" t="s">
        <v>10</v>
      </c>
      <c r="B370">
        <v>37035011801</v>
      </c>
      <c r="C370" t="s">
        <v>11</v>
      </c>
      <c r="D370">
        <v>37035011801</v>
      </c>
      <c r="E370" t="str">
        <f>"37035011801"</f>
        <v>37035011801</v>
      </c>
      <c r="F370">
        <v>1076</v>
      </c>
      <c r="G370" t="s">
        <v>12</v>
      </c>
      <c r="H370">
        <v>2022</v>
      </c>
      <c r="I370" t="s">
        <v>13</v>
      </c>
      <c r="J370" t="s">
        <v>14</v>
      </c>
    </row>
    <row r="371" spans="1:10" x14ac:dyDescent="0.35">
      <c r="A371" t="s">
        <v>10</v>
      </c>
      <c r="B371">
        <v>37035011802</v>
      </c>
      <c r="C371" t="s">
        <v>11</v>
      </c>
      <c r="D371">
        <v>37035011802</v>
      </c>
      <c r="E371" t="str">
        <f>"37035011802"</f>
        <v>37035011802</v>
      </c>
      <c r="F371">
        <v>815</v>
      </c>
      <c r="G371" t="s">
        <v>12</v>
      </c>
      <c r="H371">
        <v>2022</v>
      </c>
      <c r="I371" t="s">
        <v>13</v>
      </c>
      <c r="J371" t="s">
        <v>14</v>
      </c>
    </row>
    <row r="372" spans="1:10" x14ac:dyDescent="0.35">
      <c r="A372" t="s">
        <v>10</v>
      </c>
      <c r="B372">
        <v>37037020103</v>
      </c>
      <c r="C372" t="s">
        <v>11</v>
      </c>
      <c r="D372">
        <v>37037020103</v>
      </c>
      <c r="E372" t="str">
        <f>"37037020103"</f>
        <v>37037020103</v>
      </c>
      <c r="F372">
        <v>794</v>
      </c>
      <c r="G372" t="s">
        <v>12</v>
      </c>
      <c r="H372">
        <v>2022</v>
      </c>
      <c r="I372" t="s">
        <v>13</v>
      </c>
      <c r="J372" t="s">
        <v>14</v>
      </c>
    </row>
    <row r="373" spans="1:10" x14ac:dyDescent="0.35">
      <c r="A373" t="s">
        <v>10</v>
      </c>
      <c r="B373">
        <v>37037020104</v>
      </c>
      <c r="C373" t="s">
        <v>11</v>
      </c>
      <c r="D373">
        <v>37037020104</v>
      </c>
      <c r="E373" t="str">
        <f>"37037020104"</f>
        <v>37037020104</v>
      </c>
      <c r="F373">
        <v>3501</v>
      </c>
      <c r="G373" t="s">
        <v>12</v>
      </c>
      <c r="H373">
        <v>2022</v>
      </c>
      <c r="I373" t="s">
        <v>13</v>
      </c>
      <c r="J373" t="s">
        <v>14</v>
      </c>
    </row>
    <row r="374" spans="1:10" x14ac:dyDescent="0.35">
      <c r="A374" t="s">
        <v>10</v>
      </c>
      <c r="B374">
        <v>37037020105</v>
      </c>
      <c r="C374" t="s">
        <v>11</v>
      </c>
      <c r="D374">
        <v>37037020105</v>
      </c>
      <c r="E374" t="str">
        <f>"37037020105"</f>
        <v>37037020105</v>
      </c>
      <c r="F374">
        <v>1246</v>
      </c>
      <c r="G374" t="s">
        <v>12</v>
      </c>
      <c r="H374">
        <v>2022</v>
      </c>
      <c r="I374" t="s">
        <v>13</v>
      </c>
      <c r="J374" t="s">
        <v>14</v>
      </c>
    </row>
    <row r="375" spans="1:10" x14ac:dyDescent="0.35">
      <c r="A375" t="s">
        <v>10</v>
      </c>
      <c r="B375">
        <v>37037020107</v>
      </c>
      <c r="C375" t="s">
        <v>11</v>
      </c>
      <c r="D375">
        <v>37037020107</v>
      </c>
      <c r="E375" t="str">
        <f>"37037020107"</f>
        <v>37037020107</v>
      </c>
      <c r="F375">
        <v>1106</v>
      </c>
      <c r="G375" t="s">
        <v>12</v>
      </c>
      <c r="H375">
        <v>2022</v>
      </c>
      <c r="I375" t="s">
        <v>13</v>
      </c>
      <c r="J375" t="s">
        <v>14</v>
      </c>
    </row>
    <row r="376" spans="1:10" x14ac:dyDescent="0.35">
      <c r="A376" t="s">
        <v>10</v>
      </c>
      <c r="B376">
        <v>37037020108</v>
      </c>
      <c r="C376" t="s">
        <v>11</v>
      </c>
      <c r="D376">
        <v>37037020108</v>
      </c>
      <c r="E376" t="str">
        <f>"37037020108"</f>
        <v>37037020108</v>
      </c>
      <c r="F376">
        <v>1077</v>
      </c>
      <c r="G376" t="s">
        <v>12</v>
      </c>
      <c r="H376">
        <v>2022</v>
      </c>
      <c r="I376" t="s">
        <v>13</v>
      </c>
      <c r="J376" t="s">
        <v>14</v>
      </c>
    </row>
    <row r="377" spans="1:10" x14ac:dyDescent="0.35">
      <c r="A377" t="s">
        <v>10</v>
      </c>
      <c r="B377">
        <v>37037020201</v>
      </c>
      <c r="C377" t="s">
        <v>11</v>
      </c>
      <c r="D377">
        <v>37037020201</v>
      </c>
      <c r="E377" t="str">
        <f>"37037020201"</f>
        <v>37037020201</v>
      </c>
      <c r="F377">
        <v>648</v>
      </c>
      <c r="G377" t="s">
        <v>12</v>
      </c>
      <c r="H377">
        <v>2022</v>
      </c>
      <c r="I377" t="s">
        <v>13</v>
      </c>
      <c r="J377" t="s">
        <v>14</v>
      </c>
    </row>
    <row r="378" spans="1:10" x14ac:dyDescent="0.35">
      <c r="A378" t="s">
        <v>10</v>
      </c>
      <c r="B378">
        <v>37037020202</v>
      </c>
      <c r="C378" t="s">
        <v>11</v>
      </c>
      <c r="D378">
        <v>37037020202</v>
      </c>
      <c r="E378" t="str">
        <f>"37037020202"</f>
        <v>37037020202</v>
      </c>
      <c r="F378">
        <v>633</v>
      </c>
      <c r="G378" t="s">
        <v>12</v>
      </c>
      <c r="H378">
        <v>2022</v>
      </c>
      <c r="I378" t="s">
        <v>13</v>
      </c>
      <c r="J378" t="s">
        <v>14</v>
      </c>
    </row>
    <row r="379" spans="1:10" x14ac:dyDescent="0.35">
      <c r="A379" t="s">
        <v>10</v>
      </c>
      <c r="B379">
        <v>37037020203</v>
      </c>
      <c r="C379" t="s">
        <v>11</v>
      </c>
      <c r="D379">
        <v>37037020203</v>
      </c>
      <c r="E379" t="str">
        <f>"37037020203"</f>
        <v>37037020203</v>
      </c>
      <c r="F379" t="s">
        <v>15</v>
      </c>
      <c r="G379" t="s">
        <v>12</v>
      </c>
      <c r="H379">
        <v>2022</v>
      </c>
      <c r="I379" t="s">
        <v>13</v>
      </c>
      <c r="J379" t="s">
        <v>14</v>
      </c>
    </row>
    <row r="380" spans="1:10" x14ac:dyDescent="0.35">
      <c r="A380" t="s">
        <v>10</v>
      </c>
      <c r="B380">
        <v>37037020300</v>
      </c>
      <c r="C380" t="s">
        <v>11</v>
      </c>
      <c r="D380">
        <v>37037020300</v>
      </c>
      <c r="E380" t="str">
        <f>"37037020300"</f>
        <v>37037020300</v>
      </c>
      <c r="F380">
        <v>878</v>
      </c>
      <c r="G380" t="s">
        <v>12</v>
      </c>
      <c r="H380">
        <v>2022</v>
      </c>
      <c r="I380" t="s">
        <v>13</v>
      </c>
      <c r="J380" t="s">
        <v>14</v>
      </c>
    </row>
    <row r="381" spans="1:10" x14ac:dyDescent="0.35">
      <c r="A381" t="s">
        <v>10</v>
      </c>
      <c r="B381">
        <v>37037020401</v>
      </c>
      <c r="C381" t="s">
        <v>11</v>
      </c>
      <c r="D381">
        <v>37037020401</v>
      </c>
      <c r="E381" t="str">
        <f>"37037020401"</f>
        <v>37037020401</v>
      </c>
      <c r="F381">
        <v>927</v>
      </c>
      <c r="G381" t="s">
        <v>12</v>
      </c>
      <c r="H381">
        <v>2022</v>
      </c>
      <c r="I381" t="s">
        <v>13</v>
      </c>
      <c r="J381" t="s">
        <v>14</v>
      </c>
    </row>
    <row r="382" spans="1:10" x14ac:dyDescent="0.35">
      <c r="A382" t="s">
        <v>10</v>
      </c>
      <c r="B382">
        <v>37037020402</v>
      </c>
      <c r="C382" t="s">
        <v>11</v>
      </c>
      <c r="D382">
        <v>37037020402</v>
      </c>
      <c r="E382" t="str">
        <f>"37037020402"</f>
        <v>37037020402</v>
      </c>
      <c r="F382">
        <v>1072</v>
      </c>
      <c r="G382" t="s">
        <v>12</v>
      </c>
      <c r="H382">
        <v>2022</v>
      </c>
      <c r="I382" t="s">
        <v>13</v>
      </c>
      <c r="J382" t="s">
        <v>14</v>
      </c>
    </row>
    <row r="383" spans="1:10" x14ac:dyDescent="0.35">
      <c r="A383" t="s">
        <v>10</v>
      </c>
      <c r="B383">
        <v>37037020500</v>
      </c>
      <c r="C383" t="s">
        <v>11</v>
      </c>
      <c r="D383">
        <v>37037020500</v>
      </c>
      <c r="E383" t="str">
        <f>"37037020500"</f>
        <v>37037020500</v>
      </c>
      <c r="F383">
        <v>817</v>
      </c>
      <c r="G383" t="s">
        <v>12</v>
      </c>
      <c r="H383">
        <v>2022</v>
      </c>
      <c r="I383" t="s">
        <v>13</v>
      </c>
      <c r="J383" t="s">
        <v>14</v>
      </c>
    </row>
    <row r="384" spans="1:10" x14ac:dyDescent="0.35">
      <c r="A384" t="s">
        <v>10</v>
      </c>
      <c r="B384">
        <v>37037020600</v>
      </c>
      <c r="C384" t="s">
        <v>11</v>
      </c>
      <c r="D384">
        <v>37037020600</v>
      </c>
      <c r="E384" t="str">
        <f>"37037020600"</f>
        <v>37037020600</v>
      </c>
      <c r="F384">
        <v>836</v>
      </c>
      <c r="G384" t="s">
        <v>12</v>
      </c>
      <c r="H384">
        <v>2022</v>
      </c>
      <c r="I384" t="s">
        <v>13</v>
      </c>
      <c r="J384" t="s">
        <v>14</v>
      </c>
    </row>
    <row r="385" spans="1:10" x14ac:dyDescent="0.35">
      <c r="A385" t="s">
        <v>10</v>
      </c>
      <c r="B385">
        <v>37037020702</v>
      </c>
      <c r="C385" t="s">
        <v>11</v>
      </c>
      <c r="D385">
        <v>37037020702</v>
      </c>
      <c r="E385" t="str">
        <f>"37037020702"</f>
        <v>37037020702</v>
      </c>
      <c r="F385">
        <v>1102</v>
      </c>
      <c r="G385" t="s">
        <v>12</v>
      </c>
      <c r="H385">
        <v>2022</v>
      </c>
      <c r="I385" t="s">
        <v>13</v>
      </c>
      <c r="J385" t="s">
        <v>14</v>
      </c>
    </row>
    <row r="386" spans="1:10" x14ac:dyDescent="0.35">
      <c r="A386" t="s">
        <v>10</v>
      </c>
      <c r="B386">
        <v>37037020703</v>
      </c>
      <c r="C386" t="s">
        <v>11</v>
      </c>
      <c r="D386">
        <v>37037020703</v>
      </c>
      <c r="E386" t="str">
        <f>"37037020703"</f>
        <v>37037020703</v>
      </c>
      <c r="F386">
        <v>1975</v>
      </c>
      <c r="G386" t="s">
        <v>12</v>
      </c>
      <c r="H386">
        <v>2022</v>
      </c>
      <c r="I386" t="s">
        <v>13</v>
      </c>
      <c r="J386" t="s">
        <v>14</v>
      </c>
    </row>
    <row r="387" spans="1:10" x14ac:dyDescent="0.35">
      <c r="A387" t="s">
        <v>10</v>
      </c>
      <c r="B387">
        <v>37037020704</v>
      </c>
      <c r="C387" t="s">
        <v>11</v>
      </c>
      <c r="D387">
        <v>37037020704</v>
      </c>
      <c r="E387" t="str">
        <f>"37037020704"</f>
        <v>37037020704</v>
      </c>
      <c r="F387">
        <v>1745</v>
      </c>
      <c r="G387" t="s">
        <v>12</v>
      </c>
      <c r="H387">
        <v>2022</v>
      </c>
      <c r="I387" t="s">
        <v>13</v>
      </c>
      <c r="J387" t="s">
        <v>14</v>
      </c>
    </row>
    <row r="388" spans="1:10" x14ac:dyDescent="0.35">
      <c r="A388" t="s">
        <v>10</v>
      </c>
      <c r="B388">
        <v>37037020801</v>
      </c>
      <c r="C388" t="s">
        <v>11</v>
      </c>
      <c r="D388">
        <v>37037020801</v>
      </c>
      <c r="E388" t="str">
        <f>"37037020801"</f>
        <v>37037020801</v>
      </c>
      <c r="F388">
        <v>870</v>
      </c>
      <c r="G388" t="s">
        <v>12</v>
      </c>
      <c r="H388">
        <v>2022</v>
      </c>
      <c r="I388" t="s">
        <v>13</v>
      </c>
      <c r="J388" t="s">
        <v>14</v>
      </c>
    </row>
    <row r="389" spans="1:10" x14ac:dyDescent="0.35">
      <c r="A389" t="s">
        <v>10</v>
      </c>
      <c r="B389">
        <v>37037020802</v>
      </c>
      <c r="C389" t="s">
        <v>11</v>
      </c>
      <c r="D389">
        <v>37037020802</v>
      </c>
      <c r="E389" t="str">
        <f>"37037020802"</f>
        <v>37037020802</v>
      </c>
      <c r="F389">
        <v>735</v>
      </c>
      <c r="G389" t="s">
        <v>12</v>
      </c>
      <c r="H389">
        <v>2022</v>
      </c>
      <c r="I389" t="s">
        <v>13</v>
      </c>
      <c r="J389" t="s">
        <v>14</v>
      </c>
    </row>
    <row r="390" spans="1:10" x14ac:dyDescent="0.35">
      <c r="A390" t="s">
        <v>10</v>
      </c>
      <c r="B390">
        <v>37037020803</v>
      </c>
      <c r="C390" t="s">
        <v>11</v>
      </c>
      <c r="D390">
        <v>37037020803</v>
      </c>
      <c r="E390" t="str">
        <f>"37037020803"</f>
        <v>37037020803</v>
      </c>
      <c r="F390" t="s">
        <v>15</v>
      </c>
      <c r="G390" t="s">
        <v>12</v>
      </c>
      <c r="H390">
        <v>2022</v>
      </c>
      <c r="I390" t="s">
        <v>13</v>
      </c>
      <c r="J390" t="s">
        <v>14</v>
      </c>
    </row>
    <row r="391" spans="1:10" x14ac:dyDescent="0.35">
      <c r="A391" t="s">
        <v>10</v>
      </c>
      <c r="B391">
        <v>37039930101</v>
      </c>
      <c r="C391" t="s">
        <v>11</v>
      </c>
      <c r="D391">
        <v>37039930101</v>
      </c>
      <c r="E391" t="str">
        <f>"37039930101"</f>
        <v>37039930101</v>
      </c>
      <c r="F391">
        <v>753</v>
      </c>
      <c r="G391" t="s">
        <v>12</v>
      </c>
      <c r="H391">
        <v>2022</v>
      </c>
      <c r="I391" t="s">
        <v>13</v>
      </c>
      <c r="J391" t="s">
        <v>14</v>
      </c>
    </row>
    <row r="392" spans="1:10" x14ac:dyDescent="0.35">
      <c r="A392" t="s">
        <v>10</v>
      </c>
      <c r="B392">
        <v>37039930102</v>
      </c>
      <c r="C392" t="s">
        <v>11</v>
      </c>
      <c r="D392">
        <v>37039930102</v>
      </c>
      <c r="E392" t="str">
        <f>"37039930102"</f>
        <v>37039930102</v>
      </c>
      <c r="F392" t="s">
        <v>15</v>
      </c>
      <c r="G392" t="s">
        <v>12</v>
      </c>
      <c r="H392">
        <v>2022</v>
      </c>
      <c r="I392" t="s">
        <v>13</v>
      </c>
      <c r="J392" t="s">
        <v>14</v>
      </c>
    </row>
    <row r="393" spans="1:10" x14ac:dyDescent="0.35">
      <c r="A393" t="s">
        <v>10</v>
      </c>
      <c r="B393">
        <v>37039930200</v>
      </c>
      <c r="C393" t="s">
        <v>11</v>
      </c>
      <c r="D393">
        <v>37039930200</v>
      </c>
      <c r="E393" t="str">
        <f>"37039930200"</f>
        <v>37039930200</v>
      </c>
      <c r="F393">
        <v>945</v>
      </c>
      <c r="G393" t="s">
        <v>12</v>
      </c>
      <c r="H393">
        <v>2022</v>
      </c>
      <c r="I393" t="s">
        <v>13</v>
      </c>
      <c r="J393" t="s">
        <v>14</v>
      </c>
    </row>
    <row r="394" spans="1:10" x14ac:dyDescent="0.35">
      <c r="A394" t="s">
        <v>10</v>
      </c>
      <c r="B394">
        <v>37039930300</v>
      </c>
      <c r="C394" t="s">
        <v>11</v>
      </c>
      <c r="D394">
        <v>37039930300</v>
      </c>
      <c r="E394" t="str">
        <f>"37039930300"</f>
        <v>37039930300</v>
      </c>
      <c r="F394">
        <v>1309</v>
      </c>
      <c r="G394" t="s">
        <v>12</v>
      </c>
      <c r="H394">
        <v>2022</v>
      </c>
      <c r="I394" t="s">
        <v>13</v>
      </c>
      <c r="J394" t="s">
        <v>14</v>
      </c>
    </row>
    <row r="395" spans="1:10" x14ac:dyDescent="0.35">
      <c r="A395" t="s">
        <v>10</v>
      </c>
      <c r="B395">
        <v>37039930401</v>
      </c>
      <c r="C395" t="s">
        <v>11</v>
      </c>
      <c r="D395">
        <v>37039930401</v>
      </c>
      <c r="E395" t="str">
        <f>"37039930401"</f>
        <v>37039930401</v>
      </c>
      <c r="F395">
        <v>628</v>
      </c>
      <c r="G395" t="s">
        <v>12</v>
      </c>
      <c r="H395">
        <v>2022</v>
      </c>
      <c r="I395" t="s">
        <v>13</v>
      </c>
      <c r="J395" t="s">
        <v>14</v>
      </c>
    </row>
    <row r="396" spans="1:10" x14ac:dyDescent="0.35">
      <c r="A396" t="s">
        <v>10</v>
      </c>
      <c r="B396">
        <v>37039930402</v>
      </c>
      <c r="C396" t="s">
        <v>11</v>
      </c>
      <c r="D396">
        <v>37039930402</v>
      </c>
      <c r="E396" t="str">
        <f>"37039930402"</f>
        <v>37039930402</v>
      </c>
      <c r="F396">
        <v>741</v>
      </c>
      <c r="G396" t="s">
        <v>12</v>
      </c>
      <c r="H396">
        <v>2022</v>
      </c>
      <c r="I396" t="s">
        <v>13</v>
      </c>
      <c r="J396" t="s">
        <v>14</v>
      </c>
    </row>
    <row r="397" spans="1:10" x14ac:dyDescent="0.35">
      <c r="A397" t="s">
        <v>10</v>
      </c>
      <c r="B397">
        <v>37039930501</v>
      </c>
      <c r="C397" t="s">
        <v>11</v>
      </c>
      <c r="D397">
        <v>37039930501</v>
      </c>
      <c r="E397" t="str">
        <f>"37039930501"</f>
        <v>37039930501</v>
      </c>
      <c r="F397">
        <v>851</v>
      </c>
      <c r="G397" t="s">
        <v>12</v>
      </c>
      <c r="H397">
        <v>2022</v>
      </c>
      <c r="I397" t="s">
        <v>13</v>
      </c>
      <c r="J397" t="s">
        <v>14</v>
      </c>
    </row>
    <row r="398" spans="1:10" x14ac:dyDescent="0.35">
      <c r="A398" t="s">
        <v>10</v>
      </c>
      <c r="B398">
        <v>37039930502</v>
      </c>
      <c r="C398" t="s">
        <v>11</v>
      </c>
      <c r="D398">
        <v>37039930502</v>
      </c>
      <c r="E398" t="str">
        <f>"37039930502"</f>
        <v>37039930502</v>
      </c>
      <c r="F398">
        <v>675</v>
      </c>
      <c r="G398" t="s">
        <v>12</v>
      </c>
      <c r="H398">
        <v>2022</v>
      </c>
      <c r="I398" t="s">
        <v>13</v>
      </c>
      <c r="J398" t="s">
        <v>14</v>
      </c>
    </row>
    <row r="399" spans="1:10" x14ac:dyDescent="0.35">
      <c r="A399" t="s">
        <v>10</v>
      </c>
      <c r="B399">
        <v>37039930603</v>
      </c>
      <c r="C399" t="s">
        <v>11</v>
      </c>
      <c r="D399">
        <v>37039930603</v>
      </c>
      <c r="E399" t="str">
        <f>"37039930603"</f>
        <v>37039930603</v>
      </c>
      <c r="F399">
        <v>526</v>
      </c>
      <c r="G399" t="s">
        <v>12</v>
      </c>
      <c r="H399">
        <v>2022</v>
      </c>
      <c r="I399" t="s">
        <v>13</v>
      </c>
      <c r="J399" t="s">
        <v>14</v>
      </c>
    </row>
    <row r="400" spans="1:10" x14ac:dyDescent="0.35">
      <c r="A400" t="s">
        <v>10</v>
      </c>
      <c r="B400">
        <v>37039930604</v>
      </c>
      <c r="C400" t="s">
        <v>11</v>
      </c>
      <c r="D400">
        <v>37039930604</v>
      </c>
      <c r="E400" t="str">
        <f>"37039930604"</f>
        <v>37039930604</v>
      </c>
      <c r="F400">
        <v>757</v>
      </c>
      <c r="G400" t="s">
        <v>12</v>
      </c>
      <c r="H400">
        <v>2022</v>
      </c>
      <c r="I400" t="s">
        <v>13</v>
      </c>
      <c r="J400" t="s">
        <v>14</v>
      </c>
    </row>
    <row r="401" spans="1:10" x14ac:dyDescent="0.35">
      <c r="A401" t="s">
        <v>10</v>
      </c>
      <c r="B401">
        <v>37039930605</v>
      </c>
      <c r="C401" t="s">
        <v>11</v>
      </c>
      <c r="D401">
        <v>37039930605</v>
      </c>
      <c r="E401" t="str">
        <f>"37039930605"</f>
        <v>37039930605</v>
      </c>
      <c r="F401">
        <v>1178</v>
      </c>
      <c r="G401" t="s">
        <v>12</v>
      </c>
      <c r="H401">
        <v>2022</v>
      </c>
      <c r="I401" t="s">
        <v>13</v>
      </c>
      <c r="J401" t="s">
        <v>14</v>
      </c>
    </row>
    <row r="402" spans="1:10" x14ac:dyDescent="0.35">
      <c r="A402" t="s">
        <v>10</v>
      </c>
      <c r="B402">
        <v>37039930606</v>
      </c>
      <c r="C402" t="s">
        <v>11</v>
      </c>
      <c r="D402">
        <v>37039930606</v>
      </c>
      <c r="E402" t="str">
        <f>"37039930606"</f>
        <v>37039930606</v>
      </c>
      <c r="F402">
        <v>986</v>
      </c>
      <c r="G402" t="s">
        <v>12</v>
      </c>
      <c r="H402">
        <v>2022</v>
      </c>
      <c r="I402" t="s">
        <v>13</v>
      </c>
      <c r="J402" t="s">
        <v>14</v>
      </c>
    </row>
    <row r="403" spans="1:10" x14ac:dyDescent="0.35">
      <c r="A403" t="s">
        <v>10</v>
      </c>
      <c r="B403">
        <v>37041930101</v>
      </c>
      <c r="C403" t="s">
        <v>11</v>
      </c>
      <c r="D403">
        <v>37041930101</v>
      </c>
      <c r="E403" t="str">
        <f>"37041930101"</f>
        <v>37041930101</v>
      </c>
      <c r="F403">
        <v>635</v>
      </c>
      <c r="G403" t="s">
        <v>12</v>
      </c>
      <c r="H403">
        <v>2022</v>
      </c>
      <c r="I403" t="s">
        <v>13</v>
      </c>
      <c r="J403" t="s">
        <v>14</v>
      </c>
    </row>
    <row r="404" spans="1:10" x14ac:dyDescent="0.35">
      <c r="A404" t="s">
        <v>10</v>
      </c>
      <c r="B404">
        <v>37041930102</v>
      </c>
      <c r="C404" t="s">
        <v>11</v>
      </c>
      <c r="D404">
        <v>37041930102</v>
      </c>
      <c r="E404" t="str">
        <f>"37041930102"</f>
        <v>37041930102</v>
      </c>
      <c r="F404">
        <v>1314</v>
      </c>
      <c r="G404" t="s">
        <v>12</v>
      </c>
      <c r="H404">
        <v>2022</v>
      </c>
      <c r="I404" t="s">
        <v>13</v>
      </c>
      <c r="J404" t="s">
        <v>14</v>
      </c>
    </row>
    <row r="405" spans="1:10" x14ac:dyDescent="0.35">
      <c r="A405" t="s">
        <v>10</v>
      </c>
      <c r="B405">
        <v>37041930201</v>
      </c>
      <c r="C405" t="s">
        <v>11</v>
      </c>
      <c r="D405">
        <v>37041930201</v>
      </c>
      <c r="E405" t="str">
        <f>"37041930201"</f>
        <v>37041930201</v>
      </c>
      <c r="F405">
        <v>1023</v>
      </c>
      <c r="G405" t="s">
        <v>12</v>
      </c>
      <c r="H405">
        <v>2022</v>
      </c>
      <c r="I405" t="s">
        <v>13</v>
      </c>
      <c r="J405" t="s">
        <v>14</v>
      </c>
    </row>
    <row r="406" spans="1:10" x14ac:dyDescent="0.35">
      <c r="A406" t="s">
        <v>10</v>
      </c>
      <c r="B406">
        <v>37041930202</v>
      </c>
      <c r="C406" t="s">
        <v>11</v>
      </c>
      <c r="D406">
        <v>37041930202</v>
      </c>
      <c r="E406" t="str">
        <f>"37041930202"</f>
        <v>37041930202</v>
      </c>
      <c r="F406">
        <v>1040</v>
      </c>
      <c r="G406" t="s">
        <v>12</v>
      </c>
      <c r="H406">
        <v>2022</v>
      </c>
      <c r="I406" t="s">
        <v>13</v>
      </c>
      <c r="J406" t="s">
        <v>14</v>
      </c>
    </row>
    <row r="407" spans="1:10" x14ac:dyDescent="0.35">
      <c r="A407" t="s">
        <v>10</v>
      </c>
      <c r="B407">
        <v>37043950101</v>
      </c>
      <c r="C407" t="s">
        <v>11</v>
      </c>
      <c r="D407">
        <v>37043950101</v>
      </c>
      <c r="E407" t="str">
        <f>"37043950101"</f>
        <v>37043950101</v>
      </c>
      <c r="F407">
        <v>1468</v>
      </c>
      <c r="G407" t="s">
        <v>12</v>
      </c>
      <c r="H407">
        <v>2022</v>
      </c>
      <c r="I407" t="s">
        <v>13</v>
      </c>
      <c r="J407" t="s">
        <v>14</v>
      </c>
    </row>
    <row r="408" spans="1:10" x14ac:dyDescent="0.35">
      <c r="A408" t="s">
        <v>10</v>
      </c>
      <c r="B408">
        <v>37043950102</v>
      </c>
      <c r="C408" t="s">
        <v>11</v>
      </c>
      <c r="D408">
        <v>37043950102</v>
      </c>
      <c r="E408" t="str">
        <f>"37043950102"</f>
        <v>37043950102</v>
      </c>
      <c r="F408">
        <v>1470</v>
      </c>
      <c r="G408" t="s">
        <v>12</v>
      </c>
      <c r="H408">
        <v>2022</v>
      </c>
      <c r="I408" t="s">
        <v>13</v>
      </c>
      <c r="J408" t="s">
        <v>14</v>
      </c>
    </row>
    <row r="409" spans="1:10" x14ac:dyDescent="0.35">
      <c r="A409" t="s">
        <v>10</v>
      </c>
      <c r="B409">
        <v>37043950201</v>
      </c>
      <c r="C409" t="s">
        <v>11</v>
      </c>
      <c r="D409">
        <v>37043950201</v>
      </c>
      <c r="E409" t="str">
        <f>"37043950201"</f>
        <v>37043950201</v>
      </c>
      <c r="F409">
        <v>646</v>
      </c>
      <c r="G409" t="s">
        <v>12</v>
      </c>
      <c r="H409">
        <v>2022</v>
      </c>
      <c r="I409" t="s">
        <v>13</v>
      </c>
      <c r="J409" t="s">
        <v>14</v>
      </c>
    </row>
    <row r="410" spans="1:10" x14ac:dyDescent="0.35">
      <c r="A410" t="s">
        <v>10</v>
      </c>
      <c r="B410">
        <v>37043950202</v>
      </c>
      <c r="C410" t="s">
        <v>11</v>
      </c>
      <c r="D410">
        <v>37043950202</v>
      </c>
      <c r="E410" t="str">
        <f>"37043950202"</f>
        <v>37043950202</v>
      </c>
      <c r="F410">
        <v>796</v>
      </c>
      <c r="G410" t="s">
        <v>12</v>
      </c>
      <c r="H410">
        <v>2022</v>
      </c>
      <c r="I410" t="s">
        <v>13</v>
      </c>
      <c r="J410" t="s">
        <v>14</v>
      </c>
    </row>
    <row r="411" spans="1:10" x14ac:dyDescent="0.35">
      <c r="A411" t="s">
        <v>10</v>
      </c>
      <c r="B411">
        <v>37045950101</v>
      </c>
      <c r="C411" t="s">
        <v>11</v>
      </c>
      <c r="D411">
        <v>37045950101</v>
      </c>
      <c r="E411" t="str">
        <f>"37045950101"</f>
        <v>37045950101</v>
      </c>
      <c r="F411">
        <v>584</v>
      </c>
      <c r="G411" t="s">
        <v>12</v>
      </c>
      <c r="H411">
        <v>2022</v>
      </c>
      <c r="I411" t="s">
        <v>13</v>
      </c>
      <c r="J411" t="s">
        <v>14</v>
      </c>
    </row>
    <row r="412" spans="1:10" x14ac:dyDescent="0.35">
      <c r="A412" t="s">
        <v>10</v>
      </c>
      <c r="B412">
        <v>37045950102</v>
      </c>
      <c r="C412" t="s">
        <v>11</v>
      </c>
      <c r="D412">
        <v>37045950102</v>
      </c>
      <c r="E412" t="str">
        <f>"37045950102"</f>
        <v>37045950102</v>
      </c>
      <c r="F412">
        <v>547</v>
      </c>
      <c r="G412" t="s">
        <v>12</v>
      </c>
      <c r="H412">
        <v>2022</v>
      </c>
      <c r="I412" t="s">
        <v>13</v>
      </c>
      <c r="J412" t="s">
        <v>14</v>
      </c>
    </row>
    <row r="413" spans="1:10" x14ac:dyDescent="0.35">
      <c r="A413" t="s">
        <v>10</v>
      </c>
      <c r="B413">
        <v>37045950200</v>
      </c>
      <c r="C413" t="s">
        <v>11</v>
      </c>
      <c r="D413">
        <v>37045950200</v>
      </c>
      <c r="E413" t="str">
        <f>"37045950200"</f>
        <v>37045950200</v>
      </c>
      <c r="F413">
        <v>784</v>
      </c>
      <c r="G413" t="s">
        <v>12</v>
      </c>
      <c r="H413">
        <v>2022</v>
      </c>
      <c r="I413" t="s">
        <v>13</v>
      </c>
      <c r="J413" t="s">
        <v>14</v>
      </c>
    </row>
    <row r="414" spans="1:10" x14ac:dyDescent="0.35">
      <c r="A414" t="s">
        <v>10</v>
      </c>
      <c r="B414">
        <v>37045950301</v>
      </c>
      <c r="C414" t="s">
        <v>11</v>
      </c>
      <c r="D414">
        <v>37045950301</v>
      </c>
      <c r="E414" t="str">
        <f>"37045950301"</f>
        <v>37045950301</v>
      </c>
      <c r="F414">
        <v>861</v>
      </c>
      <c r="G414" t="s">
        <v>12</v>
      </c>
      <c r="H414">
        <v>2022</v>
      </c>
      <c r="I414" t="s">
        <v>13</v>
      </c>
      <c r="J414" t="s">
        <v>14</v>
      </c>
    </row>
    <row r="415" spans="1:10" x14ac:dyDescent="0.35">
      <c r="A415" t="s">
        <v>10</v>
      </c>
      <c r="B415">
        <v>37045950302</v>
      </c>
      <c r="C415" t="s">
        <v>11</v>
      </c>
      <c r="D415">
        <v>37045950302</v>
      </c>
      <c r="E415" t="str">
        <f>"37045950302"</f>
        <v>37045950302</v>
      </c>
      <c r="F415">
        <v>766</v>
      </c>
      <c r="G415" t="s">
        <v>12</v>
      </c>
      <c r="H415">
        <v>2022</v>
      </c>
      <c r="I415" t="s">
        <v>13</v>
      </c>
      <c r="J415" t="s">
        <v>14</v>
      </c>
    </row>
    <row r="416" spans="1:10" x14ac:dyDescent="0.35">
      <c r="A416" t="s">
        <v>10</v>
      </c>
      <c r="B416">
        <v>37045950400</v>
      </c>
      <c r="C416" t="s">
        <v>11</v>
      </c>
      <c r="D416">
        <v>37045950400</v>
      </c>
      <c r="E416" t="str">
        <f>"37045950400"</f>
        <v>37045950400</v>
      </c>
      <c r="F416">
        <v>826</v>
      </c>
      <c r="G416" t="s">
        <v>12</v>
      </c>
      <c r="H416">
        <v>2022</v>
      </c>
      <c r="I416" t="s">
        <v>13</v>
      </c>
      <c r="J416" t="s">
        <v>14</v>
      </c>
    </row>
    <row r="417" spans="1:10" x14ac:dyDescent="0.35">
      <c r="A417" t="s">
        <v>10</v>
      </c>
      <c r="B417">
        <v>37045950500</v>
      </c>
      <c r="C417" t="s">
        <v>11</v>
      </c>
      <c r="D417">
        <v>37045950500</v>
      </c>
      <c r="E417" t="str">
        <f>"37045950500"</f>
        <v>37045950500</v>
      </c>
      <c r="F417">
        <v>870</v>
      </c>
      <c r="G417" t="s">
        <v>12</v>
      </c>
      <c r="H417">
        <v>2022</v>
      </c>
      <c r="I417" t="s">
        <v>13</v>
      </c>
      <c r="J417" t="s">
        <v>14</v>
      </c>
    </row>
    <row r="418" spans="1:10" x14ac:dyDescent="0.35">
      <c r="A418" t="s">
        <v>10</v>
      </c>
      <c r="B418">
        <v>37045950601</v>
      </c>
      <c r="C418" t="s">
        <v>11</v>
      </c>
      <c r="D418">
        <v>37045950601</v>
      </c>
      <c r="E418" t="str">
        <f>"37045950601"</f>
        <v>37045950601</v>
      </c>
      <c r="F418">
        <v>726</v>
      </c>
      <c r="G418" t="s">
        <v>12</v>
      </c>
      <c r="H418">
        <v>2022</v>
      </c>
      <c r="I418" t="s">
        <v>13</v>
      </c>
      <c r="J418" t="s">
        <v>14</v>
      </c>
    </row>
    <row r="419" spans="1:10" x14ac:dyDescent="0.35">
      <c r="A419" t="s">
        <v>10</v>
      </c>
      <c r="B419">
        <v>37045950603</v>
      </c>
      <c r="C419" t="s">
        <v>11</v>
      </c>
      <c r="D419">
        <v>37045950603</v>
      </c>
      <c r="E419" t="str">
        <f>"37045950603"</f>
        <v>37045950603</v>
      </c>
      <c r="F419">
        <v>885</v>
      </c>
      <c r="G419" t="s">
        <v>12</v>
      </c>
      <c r="H419">
        <v>2022</v>
      </c>
      <c r="I419" t="s">
        <v>13</v>
      </c>
      <c r="J419" t="s">
        <v>14</v>
      </c>
    </row>
    <row r="420" spans="1:10" x14ac:dyDescent="0.35">
      <c r="A420" t="s">
        <v>10</v>
      </c>
      <c r="B420">
        <v>37045950604</v>
      </c>
      <c r="C420" t="s">
        <v>11</v>
      </c>
      <c r="D420">
        <v>37045950604</v>
      </c>
      <c r="E420" t="str">
        <f>"37045950604"</f>
        <v>37045950604</v>
      </c>
      <c r="F420">
        <v>852</v>
      </c>
      <c r="G420" t="s">
        <v>12</v>
      </c>
      <c r="H420">
        <v>2022</v>
      </c>
      <c r="I420" t="s">
        <v>13</v>
      </c>
      <c r="J420" t="s">
        <v>14</v>
      </c>
    </row>
    <row r="421" spans="1:10" x14ac:dyDescent="0.35">
      <c r="A421" t="s">
        <v>10</v>
      </c>
      <c r="B421">
        <v>37045950701</v>
      </c>
      <c r="C421" t="s">
        <v>11</v>
      </c>
      <c r="D421">
        <v>37045950701</v>
      </c>
      <c r="E421" t="str">
        <f>"37045950701"</f>
        <v>37045950701</v>
      </c>
      <c r="F421">
        <v>695</v>
      </c>
      <c r="G421" t="s">
        <v>12</v>
      </c>
      <c r="H421">
        <v>2022</v>
      </c>
      <c r="I421" t="s">
        <v>13</v>
      </c>
      <c r="J421" t="s">
        <v>14</v>
      </c>
    </row>
    <row r="422" spans="1:10" x14ac:dyDescent="0.35">
      <c r="A422" t="s">
        <v>10</v>
      </c>
      <c r="B422">
        <v>37045950702</v>
      </c>
      <c r="C422" t="s">
        <v>11</v>
      </c>
      <c r="D422">
        <v>37045950702</v>
      </c>
      <c r="E422" t="str">
        <f>"37045950702"</f>
        <v>37045950702</v>
      </c>
      <c r="F422">
        <v>792</v>
      </c>
      <c r="G422" t="s">
        <v>12</v>
      </c>
      <c r="H422">
        <v>2022</v>
      </c>
      <c r="I422" t="s">
        <v>13</v>
      </c>
      <c r="J422" t="s">
        <v>14</v>
      </c>
    </row>
    <row r="423" spans="1:10" x14ac:dyDescent="0.35">
      <c r="A423" t="s">
        <v>10</v>
      </c>
      <c r="B423">
        <v>37045950800</v>
      </c>
      <c r="C423" t="s">
        <v>11</v>
      </c>
      <c r="D423">
        <v>37045950800</v>
      </c>
      <c r="E423" t="str">
        <f>"37045950800"</f>
        <v>37045950800</v>
      </c>
      <c r="F423">
        <v>755</v>
      </c>
      <c r="G423" t="s">
        <v>12</v>
      </c>
      <c r="H423">
        <v>2022</v>
      </c>
      <c r="I423" t="s">
        <v>13</v>
      </c>
      <c r="J423" t="s">
        <v>14</v>
      </c>
    </row>
    <row r="424" spans="1:10" x14ac:dyDescent="0.35">
      <c r="A424" t="s">
        <v>10</v>
      </c>
      <c r="B424">
        <v>37045950900</v>
      </c>
      <c r="C424" t="s">
        <v>11</v>
      </c>
      <c r="D424">
        <v>37045950900</v>
      </c>
      <c r="E424" t="str">
        <f>"37045950900"</f>
        <v>37045950900</v>
      </c>
      <c r="F424">
        <v>692</v>
      </c>
      <c r="G424" t="s">
        <v>12</v>
      </c>
      <c r="H424">
        <v>2022</v>
      </c>
      <c r="I424" t="s">
        <v>13</v>
      </c>
      <c r="J424" t="s">
        <v>14</v>
      </c>
    </row>
    <row r="425" spans="1:10" x14ac:dyDescent="0.35">
      <c r="A425" t="s">
        <v>10</v>
      </c>
      <c r="B425">
        <v>37045951000</v>
      </c>
      <c r="C425" t="s">
        <v>11</v>
      </c>
      <c r="D425">
        <v>37045951000</v>
      </c>
      <c r="E425" t="str">
        <f>"37045951000"</f>
        <v>37045951000</v>
      </c>
      <c r="F425">
        <v>934</v>
      </c>
      <c r="G425" t="s">
        <v>12</v>
      </c>
      <c r="H425">
        <v>2022</v>
      </c>
      <c r="I425" t="s">
        <v>13</v>
      </c>
      <c r="J425" t="s">
        <v>14</v>
      </c>
    </row>
    <row r="426" spans="1:10" x14ac:dyDescent="0.35">
      <c r="A426" t="s">
        <v>10</v>
      </c>
      <c r="B426">
        <v>37045951100</v>
      </c>
      <c r="C426" t="s">
        <v>11</v>
      </c>
      <c r="D426">
        <v>37045951100</v>
      </c>
      <c r="E426" t="str">
        <f>"37045951100"</f>
        <v>37045951100</v>
      </c>
      <c r="F426">
        <v>846</v>
      </c>
      <c r="G426" t="s">
        <v>12</v>
      </c>
      <c r="H426">
        <v>2022</v>
      </c>
      <c r="I426" t="s">
        <v>13</v>
      </c>
      <c r="J426" t="s">
        <v>14</v>
      </c>
    </row>
    <row r="427" spans="1:10" x14ac:dyDescent="0.35">
      <c r="A427" t="s">
        <v>10</v>
      </c>
      <c r="B427">
        <v>37045951200</v>
      </c>
      <c r="C427" t="s">
        <v>11</v>
      </c>
      <c r="D427">
        <v>37045951200</v>
      </c>
      <c r="E427" t="str">
        <f>"37045951200"</f>
        <v>37045951200</v>
      </c>
      <c r="F427">
        <v>892</v>
      </c>
      <c r="G427" t="s">
        <v>12</v>
      </c>
      <c r="H427">
        <v>2022</v>
      </c>
      <c r="I427" t="s">
        <v>13</v>
      </c>
      <c r="J427" t="s">
        <v>14</v>
      </c>
    </row>
    <row r="428" spans="1:10" x14ac:dyDescent="0.35">
      <c r="A428" t="s">
        <v>10</v>
      </c>
      <c r="B428">
        <v>37045951300</v>
      </c>
      <c r="C428" t="s">
        <v>11</v>
      </c>
      <c r="D428">
        <v>37045951300</v>
      </c>
      <c r="E428" t="str">
        <f>"37045951300"</f>
        <v>37045951300</v>
      </c>
      <c r="F428">
        <v>934</v>
      </c>
      <c r="G428" t="s">
        <v>12</v>
      </c>
      <c r="H428">
        <v>2022</v>
      </c>
      <c r="I428" t="s">
        <v>13</v>
      </c>
      <c r="J428" t="s">
        <v>14</v>
      </c>
    </row>
    <row r="429" spans="1:10" x14ac:dyDescent="0.35">
      <c r="A429" t="s">
        <v>10</v>
      </c>
      <c r="B429">
        <v>37045951400</v>
      </c>
      <c r="C429" t="s">
        <v>11</v>
      </c>
      <c r="D429">
        <v>37045951400</v>
      </c>
      <c r="E429" t="str">
        <f>"37045951400"</f>
        <v>37045951400</v>
      </c>
      <c r="F429">
        <v>874</v>
      </c>
      <c r="G429" t="s">
        <v>12</v>
      </c>
      <c r="H429">
        <v>2022</v>
      </c>
      <c r="I429" t="s">
        <v>13</v>
      </c>
      <c r="J429" t="s">
        <v>14</v>
      </c>
    </row>
    <row r="430" spans="1:10" x14ac:dyDescent="0.35">
      <c r="A430" t="s">
        <v>10</v>
      </c>
      <c r="B430">
        <v>37045951501</v>
      </c>
      <c r="C430" t="s">
        <v>11</v>
      </c>
      <c r="D430">
        <v>37045951501</v>
      </c>
      <c r="E430" t="str">
        <f>"37045951501"</f>
        <v>37045951501</v>
      </c>
      <c r="F430">
        <v>870</v>
      </c>
      <c r="G430" t="s">
        <v>12</v>
      </c>
      <c r="H430">
        <v>2022</v>
      </c>
      <c r="I430" t="s">
        <v>13</v>
      </c>
      <c r="J430" t="s">
        <v>14</v>
      </c>
    </row>
    <row r="431" spans="1:10" x14ac:dyDescent="0.35">
      <c r="A431" t="s">
        <v>10</v>
      </c>
      <c r="B431">
        <v>37045951502</v>
      </c>
      <c r="C431" t="s">
        <v>11</v>
      </c>
      <c r="D431">
        <v>37045951502</v>
      </c>
      <c r="E431" t="str">
        <f>"37045951502"</f>
        <v>37045951502</v>
      </c>
      <c r="F431" t="s">
        <v>15</v>
      </c>
      <c r="G431" t="s">
        <v>12</v>
      </c>
      <c r="H431">
        <v>2022</v>
      </c>
      <c r="I431" t="s">
        <v>13</v>
      </c>
      <c r="J431" t="s">
        <v>14</v>
      </c>
    </row>
    <row r="432" spans="1:10" x14ac:dyDescent="0.35">
      <c r="A432" t="s">
        <v>10</v>
      </c>
      <c r="B432">
        <v>37045951503</v>
      </c>
      <c r="C432" t="s">
        <v>11</v>
      </c>
      <c r="D432">
        <v>37045951503</v>
      </c>
      <c r="E432" t="str">
        <f>"37045951503"</f>
        <v>37045951503</v>
      </c>
      <c r="F432">
        <v>788</v>
      </c>
      <c r="G432" t="s">
        <v>12</v>
      </c>
      <c r="H432">
        <v>2022</v>
      </c>
      <c r="I432" t="s">
        <v>13</v>
      </c>
      <c r="J432" t="s">
        <v>14</v>
      </c>
    </row>
    <row r="433" spans="1:10" x14ac:dyDescent="0.35">
      <c r="A433" t="s">
        <v>10</v>
      </c>
      <c r="B433">
        <v>37045951601</v>
      </c>
      <c r="C433" t="s">
        <v>11</v>
      </c>
      <c r="D433">
        <v>37045951601</v>
      </c>
      <c r="E433" t="str">
        <f>"37045951601"</f>
        <v>37045951601</v>
      </c>
      <c r="F433">
        <v>847</v>
      </c>
      <c r="G433" t="s">
        <v>12</v>
      </c>
      <c r="H433">
        <v>2022</v>
      </c>
      <c r="I433" t="s">
        <v>13</v>
      </c>
      <c r="J433" t="s">
        <v>14</v>
      </c>
    </row>
    <row r="434" spans="1:10" x14ac:dyDescent="0.35">
      <c r="A434" t="s">
        <v>10</v>
      </c>
      <c r="B434">
        <v>37045951602</v>
      </c>
      <c r="C434" t="s">
        <v>11</v>
      </c>
      <c r="D434">
        <v>37045951602</v>
      </c>
      <c r="E434" t="str">
        <f>"37045951602"</f>
        <v>37045951602</v>
      </c>
      <c r="F434">
        <v>747</v>
      </c>
      <c r="G434" t="s">
        <v>12</v>
      </c>
      <c r="H434">
        <v>2022</v>
      </c>
      <c r="I434" t="s">
        <v>13</v>
      </c>
      <c r="J434" t="s">
        <v>14</v>
      </c>
    </row>
    <row r="435" spans="1:10" x14ac:dyDescent="0.35">
      <c r="A435" t="s">
        <v>10</v>
      </c>
      <c r="B435">
        <v>37047930100</v>
      </c>
      <c r="C435" t="s">
        <v>11</v>
      </c>
      <c r="D435">
        <v>37047930100</v>
      </c>
      <c r="E435" t="str">
        <f>"37047930100"</f>
        <v>37047930100</v>
      </c>
      <c r="F435">
        <v>950</v>
      </c>
      <c r="G435" t="s">
        <v>12</v>
      </c>
      <c r="H435">
        <v>2022</v>
      </c>
      <c r="I435" t="s">
        <v>13</v>
      </c>
      <c r="J435" t="s">
        <v>14</v>
      </c>
    </row>
    <row r="436" spans="1:10" x14ac:dyDescent="0.35">
      <c r="A436" t="s">
        <v>10</v>
      </c>
      <c r="B436">
        <v>37047930200</v>
      </c>
      <c r="C436" t="s">
        <v>11</v>
      </c>
      <c r="D436">
        <v>37047930200</v>
      </c>
      <c r="E436" t="str">
        <f>"37047930200"</f>
        <v>37047930200</v>
      </c>
      <c r="F436">
        <v>821</v>
      </c>
      <c r="G436" t="s">
        <v>12</v>
      </c>
      <c r="H436">
        <v>2022</v>
      </c>
      <c r="I436" t="s">
        <v>13</v>
      </c>
      <c r="J436" t="s">
        <v>14</v>
      </c>
    </row>
    <row r="437" spans="1:10" x14ac:dyDescent="0.35">
      <c r="A437" t="s">
        <v>10</v>
      </c>
      <c r="B437">
        <v>37047930300</v>
      </c>
      <c r="C437" t="s">
        <v>11</v>
      </c>
      <c r="D437">
        <v>37047930300</v>
      </c>
      <c r="E437" t="str">
        <f>"37047930300"</f>
        <v>37047930300</v>
      </c>
      <c r="F437">
        <v>967</v>
      </c>
      <c r="G437" t="s">
        <v>12</v>
      </c>
      <c r="H437">
        <v>2022</v>
      </c>
      <c r="I437" t="s">
        <v>13</v>
      </c>
      <c r="J437" t="s">
        <v>14</v>
      </c>
    </row>
    <row r="438" spans="1:10" x14ac:dyDescent="0.35">
      <c r="A438" t="s">
        <v>10</v>
      </c>
      <c r="B438">
        <v>37047930400</v>
      </c>
      <c r="C438" t="s">
        <v>11</v>
      </c>
      <c r="D438">
        <v>37047930400</v>
      </c>
      <c r="E438" t="str">
        <f>"37047930400"</f>
        <v>37047930400</v>
      </c>
      <c r="F438">
        <v>821</v>
      </c>
      <c r="G438" t="s">
        <v>12</v>
      </c>
      <c r="H438">
        <v>2022</v>
      </c>
      <c r="I438" t="s">
        <v>13</v>
      </c>
      <c r="J438" t="s">
        <v>14</v>
      </c>
    </row>
    <row r="439" spans="1:10" x14ac:dyDescent="0.35">
      <c r="A439" t="s">
        <v>10</v>
      </c>
      <c r="B439">
        <v>37047930500</v>
      </c>
      <c r="C439" t="s">
        <v>11</v>
      </c>
      <c r="D439">
        <v>37047930500</v>
      </c>
      <c r="E439" t="str">
        <f>"37047930500"</f>
        <v>37047930500</v>
      </c>
      <c r="F439">
        <v>725</v>
      </c>
      <c r="G439" t="s">
        <v>12</v>
      </c>
      <c r="H439">
        <v>2022</v>
      </c>
      <c r="I439" t="s">
        <v>13</v>
      </c>
      <c r="J439" t="s">
        <v>14</v>
      </c>
    </row>
    <row r="440" spans="1:10" x14ac:dyDescent="0.35">
      <c r="A440" t="s">
        <v>10</v>
      </c>
      <c r="B440">
        <v>37047930600</v>
      </c>
      <c r="C440" t="s">
        <v>11</v>
      </c>
      <c r="D440">
        <v>37047930600</v>
      </c>
      <c r="E440" t="str">
        <f>"37047930600"</f>
        <v>37047930600</v>
      </c>
      <c r="F440">
        <v>700</v>
      </c>
      <c r="G440" t="s">
        <v>12</v>
      </c>
      <c r="H440">
        <v>2022</v>
      </c>
      <c r="I440" t="s">
        <v>13</v>
      </c>
      <c r="J440" t="s">
        <v>14</v>
      </c>
    </row>
    <row r="441" spans="1:10" x14ac:dyDescent="0.35">
      <c r="A441" t="s">
        <v>10</v>
      </c>
      <c r="B441">
        <v>37047930700</v>
      </c>
      <c r="C441" t="s">
        <v>11</v>
      </c>
      <c r="D441">
        <v>37047930700</v>
      </c>
      <c r="E441" t="str">
        <f>"37047930700"</f>
        <v>37047930700</v>
      </c>
      <c r="F441">
        <v>668</v>
      </c>
      <c r="G441" t="s">
        <v>12</v>
      </c>
      <c r="H441">
        <v>2022</v>
      </c>
      <c r="I441" t="s">
        <v>13</v>
      </c>
      <c r="J441" t="s">
        <v>14</v>
      </c>
    </row>
    <row r="442" spans="1:10" x14ac:dyDescent="0.35">
      <c r="A442" t="s">
        <v>10</v>
      </c>
      <c r="B442">
        <v>37047930800</v>
      </c>
      <c r="C442" t="s">
        <v>11</v>
      </c>
      <c r="D442">
        <v>37047930800</v>
      </c>
      <c r="E442" t="str">
        <f>"37047930800"</f>
        <v>37047930800</v>
      </c>
      <c r="F442">
        <v>846</v>
      </c>
      <c r="G442" t="s">
        <v>12</v>
      </c>
      <c r="H442">
        <v>2022</v>
      </c>
      <c r="I442" t="s">
        <v>13</v>
      </c>
      <c r="J442" t="s">
        <v>14</v>
      </c>
    </row>
    <row r="443" spans="1:10" x14ac:dyDescent="0.35">
      <c r="A443" t="s">
        <v>10</v>
      </c>
      <c r="B443">
        <v>37047930900</v>
      </c>
      <c r="C443" t="s">
        <v>11</v>
      </c>
      <c r="D443">
        <v>37047930900</v>
      </c>
      <c r="E443" t="str">
        <f>"37047930900"</f>
        <v>37047930900</v>
      </c>
      <c r="F443">
        <v>656</v>
      </c>
      <c r="G443" t="s">
        <v>12</v>
      </c>
      <c r="H443">
        <v>2022</v>
      </c>
      <c r="I443" t="s">
        <v>13</v>
      </c>
      <c r="J443" t="s">
        <v>14</v>
      </c>
    </row>
    <row r="444" spans="1:10" x14ac:dyDescent="0.35">
      <c r="A444" t="s">
        <v>10</v>
      </c>
      <c r="B444">
        <v>37047931000</v>
      </c>
      <c r="C444" t="s">
        <v>11</v>
      </c>
      <c r="D444">
        <v>37047931000</v>
      </c>
      <c r="E444" t="str">
        <f>"37047931000"</f>
        <v>37047931000</v>
      </c>
      <c r="F444">
        <v>829</v>
      </c>
      <c r="G444" t="s">
        <v>12</v>
      </c>
      <c r="H444">
        <v>2022</v>
      </c>
      <c r="I444" t="s">
        <v>13</v>
      </c>
      <c r="J444" t="s">
        <v>14</v>
      </c>
    </row>
    <row r="445" spans="1:10" x14ac:dyDescent="0.35">
      <c r="A445" t="s">
        <v>10</v>
      </c>
      <c r="B445">
        <v>37047931100</v>
      </c>
      <c r="C445" t="s">
        <v>11</v>
      </c>
      <c r="D445">
        <v>37047931100</v>
      </c>
      <c r="E445" t="str">
        <f>"37047931100"</f>
        <v>37047931100</v>
      </c>
      <c r="F445">
        <v>773</v>
      </c>
      <c r="G445" t="s">
        <v>12</v>
      </c>
      <c r="H445">
        <v>2022</v>
      </c>
      <c r="I445" t="s">
        <v>13</v>
      </c>
      <c r="J445" t="s">
        <v>14</v>
      </c>
    </row>
    <row r="446" spans="1:10" x14ac:dyDescent="0.35">
      <c r="A446" t="s">
        <v>10</v>
      </c>
      <c r="B446">
        <v>37047931201</v>
      </c>
      <c r="C446" t="s">
        <v>11</v>
      </c>
      <c r="D446">
        <v>37047931201</v>
      </c>
      <c r="E446" t="str">
        <f>"37047931201"</f>
        <v>37047931201</v>
      </c>
      <c r="F446">
        <v>697</v>
      </c>
      <c r="G446" t="s">
        <v>12</v>
      </c>
      <c r="H446">
        <v>2022</v>
      </c>
      <c r="I446" t="s">
        <v>13</v>
      </c>
      <c r="J446" t="s">
        <v>14</v>
      </c>
    </row>
    <row r="447" spans="1:10" x14ac:dyDescent="0.35">
      <c r="A447" t="s">
        <v>10</v>
      </c>
      <c r="B447">
        <v>37047931202</v>
      </c>
      <c r="C447" t="s">
        <v>11</v>
      </c>
      <c r="D447">
        <v>37047931202</v>
      </c>
      <c r="E447" t="str">
        <f>"37047931202"</f>
        <v>37047931202</v>
      </c>
      <c r="F447">
        <v>620</v>
      </c>
      <c r="G447" t="s">
        <v>12</v>
      </c>
      <c r="H447">
        <v>2022</v>
      </c>
      <c r="I447" t="s">
        <v>13</v>
      </c>
      <c r="J447" t="s">
        <v>14</v>
      </c>
    </row>
    <row r="448" spans="1:10" x14ac:dyDescent="0.35">
      <c r="A448" t="s">
        <v>10</v>
      </c>
      <c r="B448">
        <v>37047931301</v>
      </c>
      <c r="C448" t="s">
        <v>11</v>
      </c>
      <c r="D448">
        <v>37047931301</v>
      </c>
      <c r="E448" t="str">
        <f>"37047931301"</f>
        <v>37047931301</v>
      </c>
      <c r="F448">
        <v>561</v>
      </c>
      <c r="G448" t="s">
        <v>12</v>
      </c>
      <c r="H448">
        <v>2022</v>
      </c>
      <c r="I448" t="s">
        <v>13</v>
      </c>
      <c r="J448" t="s">
        <v>14</v>
      </c>
    </row>
    <row r="449" spans="1:10" x14ac:dyDescent="0.35">
      <c r="A449" t="s">
        <v>10</v>
      </c>
      <c r="B449">
        <v>37047931302</v>
      </c>
      <c r="C449" t="s">
        <v>11</v>
      </c>
      <c r="D449">
        <v>37047931302</v>
      </c>
      <c r="E449" t="str">
        <f>"37047931302"</f>
        <v>37047931302</v>
      </c>
      <c r="F449">
        <v>716</v>
      </c>
      <c r="G449" t="s">
        <v>12</v>
      </c>
      <c r="H449">
        <v>2022</v>
      </c>
      <c r="I449" t="s">
        <v>13</v>
      </c>
      <c r="J449" t="s">
        <v>14</v>
      </c>
    </row>
    <row r="450" spans="1:10" x14ac:dyDescent="0.35">
      <c r="A450" t="s">
        <v>10</v>
      </c>
      <c r="B450">
        <v>37049960101</v>
      </c>
      <c r="C450" t="s">
        <v>11</v>
      </c>
      <c r="D450">
        <v>37049960101</v>
      </c>
      <c r="E450" t="str">
        <f>"37049960101"</f>
        <v>37049960101</v>
      </c>
      <c r="F450">
        <v>1405</v>
      </c>
      <c r="G450" t="s">
        <v>12</v>
      </c>
      <c r="H450">
        <v>2022</v>
      </c>
      <c r="I450" t="s">
        <v>13</v>
      </c>
      <c r="J450" t="s">
        <v>14</v>
      </c>
    </row>
    <row r="451" spans="1:10" x14ac:dyDescent="0.35">
      <c r="A451" t="s">
        <v>10</v>
      </c>
      <c r="B451">
        <v>37049960102</v>
      </c>
      <c r="C451" t="s">
        <v>11</v>
      </c>
      <c r="D451">
        <v>37049960102</v>
      </c>
      <c r="E451" t="str">
        <f>"37049960102"</f>
        <v>37049960102</v>
      </c>
      <c r="F451">
        <v>682</v>
      </c>
      <c r="G451" t="s">
        <v>12</v>
      </c>
      <c r="H451">
        <v>2022</v>
      </c>
      <c r="I451" t="s">
        <v>13</v>
      </c>
      <c r="J451" t="s">
        <v>14</v>
      </c>
    </row>
    <row r="452" spans="1:10" x14ac:dyDescent="0.35">
      <c r="A452" t="s">
        <v>10</v>
      </c>
      <c r="B452">
        <v>37049960201</v>
      </c>
      <c r="C452" t="s">
        <v>11</v>
      </c>
      <c r="D452">
        <v>37049960201</v>
      </c>
      <c r="E452" t="str">
        <f>"37049960201"</f>
        <v>37049960201</v>
      </c>
      <c r="F452">
        <v>1093</v>
      </c>
      <c r="G452" t="s">
        <v>12</v>
      </c>
      <c r="H452">
        <v>2022</v>
      </c>
      <c r="I452" t="s">
        <v>13</v>
      </c>
      <c r="J452" t="s">
        <v>14</v>
      </c>
    </row>
    <row r="453" spans="1:10" x14ac:dyDescent="0.35">
      <c r="A453" t="s">
        <v>10</v>
      </c>
      <c r="B453">
        <v>37049960202</v>
      </c>
      <c r="C453" t="s">
        <v>11</v>
      </c>
      <c r="D453">
        <v>37049960202</v>
      </c>
      <c r="E453" t="str">
        <f>"37049960202"</f>
        <v>37049960202</v>
      </c>
      <c r="F453">
        <v>616</v>
      </c>
      <c r="G453" t="s">
        <v>12</v>
      </c>
      <c r="H453">
        <v>2022</v>
      </c>
      <c r="I453" t="s">
        <v>13</v>
      </c>
      <c r="J453" t="s">
        <v>14</v>
      </c>
    </row>
    <row r="454" spans="1:10" x14ac:dyDescent="0.35">
      <c r="A454" t="s">
        <v>10</v>
      </c>
      <c r="B454">
        <v>37049960301</v>
      </c>
      <c r="C454" t="s">
        <v>11</v>
      </c>
      <c r="D454">
        <v>37049960301</v>
      </c>
      <c r="E454" t="str">
        <f>"37049960301"</f>
        <v>37049960301</v>
      </c>
      <c r="F454">
        <v>931</v>
      </c>
      <c r="G454" t="s">
        <v>12</v>
      </c>
      <c r="H454">
        <v>2022</v>
      </c>
      <c r="I454" t="s">
        <v>13</v>
      </c>
      <c r="J454" t="s">
        <v>14</v>
      </c>
    </row>
    <row r="455" spans="1:10" x14ac:dyDescent="0.35">
      <c r="A455" t="s">
        <v>10</v>
      </c>
      <c r="B455">
        <v>37049960302</v>
      </c>
      <c r="C455" t="s">
        <v>11</v>
      </c>
      <c r="D455">
        <v>37049960302</v>
      </c>
      <c r="E455" t="str">
        <f>"37049960302"</f>
        <v>37049960302</v>
      </c>
      <c r="F455">
        <v>641</v>
      </c>
      <c r="G455" t="s">
        <v>12</v>
      </c>
      <c r="H455">
        <v>2022</v>
      </c>
      <c r="I455" t="s">
        <v>13</v>
      </c>
      <c r="J455" t="s">
        <v>14</v>
      </c>
    </row>
    <row r="456" spans="1:10" x14ac:dyDescent="0.35">
      <c r="A456" t="s">
        <v>10</v>
      </c>
      <c r="B456">
        <v>37049960401</v>
      </c>
      <c r="C456" t="s">
        <v>11</v>
      </c>
      <c r="D456">
        <v>37049960401</v>
      </c>
      <c r="E456" t="str">
        <f>"37049960401"</f>
        <v>37049960401</v>
      </c>
      <c r="F456">
        <v>1087</v>
      </c>
      <c r="G456" t="s">
        <v>12</v>
      </c>
      <c r="H456">
        <v>2022</v>
      </c>
      <c r="I456" t="s">
        <v>13</v>
      </c>
      <c r="J456" t="s">
        <v>14</v>
      </c>
    </row>
    <row r="457" spans="1:10" x14ac:dyDescent="0.35">
      <c r="A457" t="s">
        <v>10</v>
      </c>
      <c r="B457">
        <v>37049960402</v>
      </c>
      <c r="C457" t="s">
        <v>11</v>
      </c>
      <c r="D457">
        <v>37049960402</v>
      </c>
      <c r="E457" t="str">
        <f>"37049960402"</f>
        <v>37049960402</v>
      </c>
      <c r="F457">
        <v>1088</v>
      </c>
      <c r="G457" t="s">
        <v>12</v>
      </c>
      <c r="H457">
        <v>2022</v>
      </c>
      <c r="I457" t="s">
        <v>13</v>
      </c>
      <c r="J457" t="s">
        <v>14</v>
      </c>
    </row>
    <row r="458" spans="1:10" x14ac:dyDescent="0.35">
      <c r="A458" t="s">
        <v>10</v>
      </c>
      <c r="B458">
        <v>37049960403</v>
      </c>
      <c r="C458" t="s">
        <v>11</v>
      </c>
      <c r="D458">
        <v>37049960403</v>
      </c>
      <c r="E458" t="str">
        <f>"37049960403"</f>
        <v>37049960403</v>
      </c>
      <c r="F458">
        <v>1329</v>
      </c>
      <c r="G458" t="s">
        <v>12</v>
      </c>
      <c r="H458">
        <v>2022</v>
      </c>
      <c r="I458" t="s">
        <v>13</v>
      </c>
      <c r="J458" t="s">
        <v>14</v>
      </c>
    </row>
    <row r="459" spans="1:10" x14ac:dyDescent="0.35">
      <c r="A459" t="s">
        <v>10</v>
      </c>
      <c r="B459">
        <v>37049960404</v>
      </c>
      <c r="C459" t="s">
        <v>11</v>
      </c>
      <c r="D459">
        <v>37049960404</v>
      </c>
      <c r="E459" t="str">
        <f>"37049960404"</f>
        <v>37049960404</v>
      </c>
      <c r="F459">
        <v>1156</v>
      </c>
      <c r="G459" t="s">
        <v>12</v>
      </c>
      <c r="H459">
        <v>2022</v>
      </c>
      <c r="I459" t="s">
        <v>13</v>
      </c>
      <c r="J459" t="s">
        <v>14</v>
      </c>
    </row>
    <row r="460" spans="1:10" x14ac:dyDescent="0.35">
      <c r="A460" t="s">
        <v>10</v>
      </c>
      <c r="B460">
        <v>37049960501</v>
      </c>
      <c r="C460" t="s">
        <v>11</v>
      </c>
      <c r="D460">
        <v>37049960501</v>
      </c>
      <c r="E460" t="str">
        <f>"37049960501"</f>
        <v>37049960501</v>
      </c>
      <c r="F460">
        <v>1062</v>
      </c>
      <c r="G460" t="s">
        <v>12</v>
      </c>
      <c r="H460">
        <v>2022</v>
      </c>
      <c r="I460" t="s">
        <v>13</v>
      </c>
      <c r="J460" t="s">
        <v>14</v>
      </c>
    </row>
    <row r="461" spans="1:10" x14ac:dyDescent="0.35">
      <c r="A461" t="s">
        <v>10</v>
      </c>
      <c r="B461">
        <v>37049960502</v>
      </c>
      <c r="C461" t="s">
        <v>11</v>
      </c>
      <c r="D461">
        <v>37049960502</v>
      </c>
      <c r="E461" t="str">
        <f>"37049960502"</f>
        <v>37049960502</v>
      </c>
      <c r="F461">
        <v>894</v>
      </c>
      <c r="G461" t="s">
        <v>12</v>
      </c>
      <c r="H461">
        <v>2022</v>
      </c>
      <c r="I461" t="s">
        <v>13</v>
      </c>
      <c r="J461" t="s">
        <v>14</v>
      </c>
    </row>
    <row r="462" spans="1:10" x14ac:dyDescent="0.35">
      <c r="A462" t="s">
        <v>10</v>
      </c>
      <c r="B462">
        <v>37049960600</v>
      </c>
      <c r="C462" t="s">
        <v>11</v>
      </c>
      <c r="D462">
        <v>37049960600</v>
      </c>
      <c r="E462" t="str">
        <f>"37049960600"</f>
        <v>37049960600</v>
      </c>
      <c r="F462">
        <v>1188</v>
      </c>
      <c r="G462" t="s">
        <v>12</v>
      </c>
      <c r="H462">
        <v>2022</v>
      </c>
      <c r="I462" t="s">
        <v>13</v>
      </c>
      <c r="J462" t="s">
        <v>14</v>
      </c>
    </row>
    <row r="463" spans="1:10" x14ac:dyDescent="0.35">
      <c r="A463" t="s">
        <v>10</v>
      </c>
      <c r="B463">
        <v>37049960700</v>
      </c>
      <c r="C463" t="s">
        <v>11</v>
      </c>
      <c r="D463">
        <v>37049960700</v>
      </c>
      <c r="E463" t="str">
        <f>"37049960700"</f>
        <v>37049960700</v>
      </c>
      <c r="F463">
        <v>1100</v>
      </c>
      <c r="G463" t="s">
        <v>12</v>
      </c>
      <c r="H463">
        <v>2022</v>
      </c>
      <c r="I463" t="s">
        <v>13</v>
      </c>
      <c r="J463" t="s">
        <v>14</v>
      </c>
    </row>
    <row r="464" spans="1:10" x14ac:dyDescent="0.35">
      <c r="A464" t="s">
        <v>10</v>
      </c>
      <c r="B464">
        <v>37049960800</v>
      </c>
      <c r="C464" t="s">
        <v>11</v>
      </c>
      <c r="D464">
        <v>37049960800</v>
      </c>
      <c r="E464" t="str">
        <f>"37049960800"</f>
        <v>37049960800</v>
      </c>
      <c r="F464">
        <v>764</v>
      </c>
      <c r="G464" t="s">
        <v>12</v>
      </c>
      <c r="H464">
        <v>2022</v>
      </c>
      <c r="I464" t="s">
        <v>13</v>
      </c>
      <c r="J464" t="s">
        <v>14</v>
      </c>
    </row>
    <row r="465" spans="1:10" x14ac:dyDescent="0.35">
      <c r="A465" t="s">
        <v>10</v>
      </c>
      <c r="B465">
        <v>37049960900</v>
      </c>
      <c r="C465" t="s">
        <v>11</v>
      </c>
      <c r="D465">
        <v>37049960900</v>
      </c>
      <c r="E465" t="str">
        <f>"37049960900"</f>
        <v>37049960900</v>
      </c>
      <c r="F465" t="s">
        <v>15</v>
      </c>
      <c r="G465" t="s">
        <v>12</v>
      </c>
      <c r="H465">
        <v>2022</v>
      </c>
      <c r="I465" t="s">
        <v>13</v>
      </c>
      <c r="J465" t="s">
        <v>14</v>
      </c>
    </row>
    <row r="466" spans="1:10" x14ac:dyDescent="0.35">
      <c r="A466" t="s">
        <v>10</v>
      </c>
      <c r="B466">
        <v>37049961002</v>
      </c>
      <c r="C466" t="s">
        <v>11</v>
      </c>
      <c r="D466">
        <v>37049961002</v>
      </c>
      <c r="E466" t="str">
        <f>"37049961002"</f>
        <v>37049961002</v>
      </c>
      <c r="F466">
        <v>1114</v>
      </c>
      <c r="G466" t="s">
        <v>12</v>
      </c>
      <c r="H466">
        <v>2022</v>
      </c>
      <c r="I466" t="s">
        <v>13</v>
      </c>
      <c r="J466" t="s">
        <v>14</v>
      </c>
    </row>
    <row r="467" spans="1:10" x14ac:dyDescent="0.35">
      <c r="A467" t="s">
        <v>10</v>
      </c>
      <c r="B467">
        <v>37049961003</v>
      </c>
      <c r="C467" t="s">
        <v>11</v>
      </c>
      <c r="D467">
        <v>37049961003</v>
      </c>
      <c r="E467" t="str">
        <f>"37049961003"</f>
        <v>37049961003</v>
      </c>
      <c r="F467">
        <v>1389</v>
      </c>
      <c r="G467" t="s">
        <v>12</v>
      </c>
      <c r="H467">
        <v>2022</v>
      </c>
      <c r="I467" t="s">
        <v>13</v>
      </c>
      <c r="J467" t="s">
        <v>14</v>
      </c>
    </row>
    <row r="468" spans="1:10" x14ac:dyDescent="0.35">
      <c r="A468" t="s">
        <v>10</v>
      </c>
      <c r="B468">
        <v>37049961004</v>
      </c>
      <c r="C468" t="s">
        <v>11</v>
      </c>
      <c r="D468">
        <v>37049961004</v>
      </c>
      <c r="E468" t="str">
        <f>"37049961004"</f>
        <v>37049961004</v>
      </c>
      <c r="F468" t="s">
        <v>15</v>
      </c>
      <c r="G468" t="s">
        <v>12</v>
      </c>
      <c r="H468">
        <v>2022</v>
      </c>
      <c r="I468" t="s">
        <v>13</v>
      </c>
      <c r="J468" t="s">
        <v>14</v>
      </c>
    </row>
    <row r="469" spans="1:10" x14ac:dyDescent="0.35">
      <c r="A469" t="s">
        <v>10</v>
      </c>
      <c r="B469">
        <v>37049961101</v>
      </c>
      <c r="C469" t="s">
        <v>11</v>
      </c>
      <c r="D469">
        <v>37049961101</v>
      </c>
      <c r="E469" t="str">
        <f>"37049961101"</f>
        <v>37049961101</v>
      </c>
      <c r="F469">
        <v>1452</v>
      </c>
      <c r="G469" t="s">
        <v>12</v>
      </c>
      <c r="H469">
        <v>2022</v>
      </c>
      <c r="I469" t="s">
        <v>13</v>
      </c>
      <c r="J469" t="s">
        <v>14</v>
      </c>
    </row>
    <row r="470" spans="1:10" x14ac:dyDescent="0.35">
      <c r="A470" t="s">
        <v>10</v>
      </c>
      <c r="B470">
        <v>37049961102</v>
      </c>
      <c r="C470" t="s">
        <v>11</v>
      </c>
      <c r="D470">
        <v>37049961102</v>
      </c>
      <c r="E470" t="str">
        <f>"37049961102"</f>
        <v>37049961102</v>
      </c>
      <c r="F470">
        <v>982</v>
      </c>
      <c r="G470" t="s">
        <v>12</v>
      </c>
      <c r="H470">
        <v>2022</v>
      </c>
      <c r="I470" t="s">
        <v>13</v>
      </c>
      <c r="J470" t="s">
        <v>14</v>
      </c>
    </row>
    <row r="471" spans="1:10" x14ac:dyDescent="0.35">
      <c r="A471" t="s">
        <v>10</v>
      </c>
      <c r="B471">
        <v>37049961201</v>
      </c>
      <c r="C471" t="s">
        <v>11</v>
      </c>
      <c r="D471">
        <v>37049961201</v>
      </c>
      <c r="E471" t="str">
        <f>"37049961201"</f>
        <v>37049961201</v>
      </c>
      <c r="F471">
        <v>1264</v>
      </c>
      <c r="G471" t="s">
        <v>12</v>
      </c>
      <c r="H471">
        <v>2022</v>
      </c>
      <c r="I471" t="s">
        <v>13</v>
      </c>
      <c r="J471" t="s">
        <v>14</v>
      </c>
    </row>
    <row r="472" spans="1:10" x14ac:dyDescent="0.35">
      <c r="A472" t="s">
        <v>10</v>
      </c>
      <c r="B472">
        <v>37049961202</v>
      </c>
      <c r="C472" t="s">
        <v>11</v>
      </c>
      <c r="D472">
        <v>37049961202</v>
      </c>
      <c r="E472" t="str">
        <f>"37049961202"</f>
        <v>37049961202</v>
      </c>
      <c r="F472">
        <v>1375</v>
      </c>
      <c r="G472" t="s">
        <v>12</v>
      </c>
      <c r="H472">
        <v>2022</v>
      </c>
      <c r="I472" t="s">
        <v>13</v>
      </c>
      <c r="J472" t="s">
        <v>14</v>
      </c>
    </row>
    <row r="473" spans="1:10" x14ac:dyDescent="0.35">
      <c r="A473" t="s">
        <v>10</v>
      </c>
      <c r="B473">
        <v>37049961301</v>
      </c>
      <c r="C473" t="s">
        <v>11</v>
      </c>
      <c r="D473">
        <v>37049961301</v>
      </c>
      <c r="E473" t="str">
        <f>"37049961301"</f>
        <v>37049961301</v>
      </c>
      <c r="F473">
        <v>1181</v>
      </c>
      <c r="G473" t="s">
        <v>12</v>
      </c>
      <c r="H473">
        <v>2022</v>
      </c>
      <c r="I473" t="s">
        <v>13</v>
      </c>
      <c r="J473" t="s">
        <v>14</v>
      </c>
    </row>
    <row r="474" spans="1:10" x14ac:dyDescent="0.35">
      <c r="A474" t="s">
        <v>10</v>
      </c>
      <c r="B474">
        <v>37049961302</v>
      </c>
      <c r="C474" t="s">
        <v>11</v>
      </c>
      <c r="D474">
        <v>37049961302</v>
      </c>
      <c r="E474" t="str">
        <f>"37049961302"</f>
        <v>37049961302</v>
      </c>
      <c r="F474">
        <v>1061</v>
      </c>
      <c r="G474" t="s">
        <v>12</v>
      </c>
      <c r="H474">
        <v>2022</v>
      </c>
      <c r="I474" t="s">
        <v>13</v>
      </c>
      <c r="J474" t="s">
        <v>14</v>
      </c>
    </row>
    <row r="475" spans="1:10" x14ac:dyDescent="0.35">
      <c r="A475" t="s">
        <v>10</v>
      </c>
      <c r="B475">
        <v>37049961303</v>
      </c>
      <c r="C475" t="s">
        <v>11</v>
      </c>
      <c r="D475">
        <v>37049961303</v>
      </c>
      <c r="E475" t="str">
        <f>"37049961303"</f>
        <v>37049961303</v>
      </c>
      <c r="F475">
        <v>1357</v>
      </c>
      <c r="G475" t="s">
        <v>12</v>
      </c>
      <c r="H475">
        <v>2022</v>
      </c>
      <c r="I475" t="s">
        <v>13</v>
      </c>
      <c r="J475" t="s">
        <v>14</v>
      </c>
    </row>
    <row r="476" spans="1:10" x14ac:dyDescent="0.35">
      <c r="A476" t="s">
        <v>10</v>
      </c>
      <c r="B476">
        <v>37051000200</v>
      </c>
      <c r="C476" t="s">
        <v>11</v>
      </c>
      <c r="D476">
        <v>37051000200</v>
      </c>
      <c r="E476" t="str">
        <f>"37051000200"</f>
        <v>37051000200</v>
      </c>
      <c r="F476">
        <v>696</v>
      </c>
      <c r="G476" t="s">
        <v>12</v>
      </c>
      <c r="H476">
        <v>2022</v>
      </c>
      <c r="I476" t="s">
        <v>13</v>
      </c>
      <c r="J476" t="s">
        <v>14</v>
      </c>
    </row>
    <row r="477" spans="1:10" x14ac:dyDescent="0.35">
      <c r="A477" t="s">
        <v>10</v>
      </c>
      <c r="B477">
        <v>37051000500</v>
      </c>
      <c r="C477" t="s">
        <v>11</v>
      </c>
      <c r="D477">
        <v>37051000500</v>
      </c>
      <c r="E477" t="str">
        <f>"37051000500"</f>
        <v>37051000500</v>
      </c>
      <c r="F477">
        <v>809</v>
      </c>
      <c r="G477" t="s">
        <v>12</v>
      </c>
      <c r="H477">
        <v>2022</v>
      </c>
      <c r="I477" t="s">
        <v>13</v>
      </c>
      <c r="J477" t="s">
        <v>14</v>
      </c>
    </row>
    <row r="478" spans="1:10" x14ac:dyDescent="0.35">
      <c r="A478" t="s">
        <v>10</v>
      </c>
      <c r="B478">
        <v>37051000600</v>
      </c>
      <c r="C478" t="s">
        <v>11</v>
      </c>
      <c r="D478">
        <v>37051000600</v>
      </c>
      <c r="E478" t="str">
        <f>"37051000600"</f>
        <v>37051000600</v>
      </c>
      <c r="F478">
        <v>1062</v>
      </c>
      <c r="G478" t="s">
        <v>12</v>
      </c>
      <c r="H478">
        <v>2022</v>
      </c>
      <c r="I478" t="s">
        <v>13</v>
      </c>
      <c r="J478" t="s">
        <v>14</v>
      </c>
    </row>
    <row r="479" spans="1:10" x14ac:dyDescent="0.35">
      <c r="A479" t="s">
        <v>10</v>
      </c>
      <c r="B479">
        <v>37051000701</v>
      </c>
      <c r="C479" t="s">
        <v>11</v>
      </c>
      <c r="D479">
        <v>37051000701</v>
      </c>
      <c r="E479" t="str">
        <f>"37051000701"</f>
        <v>37051000701</v>
      </c>
      <c r="F479">
        <v>1183</v>
      </c>
      <c r="G479" t="s">
        <v>12</v>
      </c>
      <c r="H479">
        <v>2022</v>
      </c>
      <c r="I479" t="s">
        <v>13</v>
      </c>
      <c r="J479" t="s">
        <v>14</v>
      </c>
    </row>
    <row r="480" spans="1:10" x14ac:dyDescent="0.35">
      <c r="A480" t="s">
        <v>10</v>
      </c>
      <c r="B480">
        <v>37051000702</v>
      </c>
      <c r="C480" t="s">
        <v>11</v>
      </c>
      <c r="D480">
        <v>37051000702</v>
      </c>
      <c r="E480" t="str">
        <f>"37051000702"</f>
        <v>37051000702</v>
      </c>
      <c r="F480">
        <v>1074</v>
      </c>
      <c r="G480" t="s">
        <v>12</v>
      </c>
      <c r="H480">
        <v>2022</v>
      </c>
      <c r="I480" t="s">
        <v>13</v>
      </c>
      <c r="J480" t="s">
        <v>14</v>
      </c>
    </row>
    <row r="481" spans="1:10" x14ac:dyDescent="0.35">
      <c r="A481" t="s">
        <v>10</v>
      </c>
      <c r="B481">
        <v>37051000800</v>
      </c>
      <c r="C481" t="s">
        <v>11</v>
      </c>
      <c r="D481">
        <v>37051000800</v>
      </c>
      <c r="E481" t="str">
        <f>"37051000800"</f>
        <v>37051000800</v>
      </c>
      <c r="F481">
        <v>1072</v>
      </c>
      <c r="G481" t="s">
        <v>12</v>
      </c>
      <c r="H481">
        <v>2022</v>
      </c>
      <c r="I481" t="s">
        <v>13</v>
      </c>
      <c r="J481" t="s">
        <v>14</v>
      </c>
    </row>
    <row r="482" spans="1:10" x14ac:dyDescent="0.35">
      <c r="A482" t="s">
        <v>10</v>
      </c>
      <c r="B482">
        <v>37051000900</v>
      </c>
      <c r="C482" t="s">
        <v>11</v>
      </c>
      <c r="D482">
        <v>37051000900</v>
      </c>
      <c r="E482" t="str">
        <f>"37051000900"</f>
        <v>37051000900</v>
      </c>
      <c r="F482">
        <v>953</v>
      </c>
      <c r="G482" t="s">
        <v>12</v>
      </c>
      <c r="H482">
        <v>2022</v>
      </c>
      <c r="I482" t="s">
        <v>13</v>
      </c>
      <c r="J482" t="s">
        <v>14</v>
      </c>
    </row>
    <row r="483" spans="1:10" x14ac:dyDescent="0.35">
      <c r="A483" t="s">
        <v>10</v>
      </c>
      <c r="B483">
        <v>37051001000</v>
      </c>
      <c r="C483" t="s">
        <v>11</v>
      </c>
      <c r="D483">
        <v>37051001000</v>
      </c>
      <c r="E483" t="str">
        <f>"37051001000"</f>
        <v>37051001000</v>
      </c>
      <c r="F483">
        <v>1003</v>
      </c>
      <c r="G483" t="s">
        <v>12</v>
      </c>
      <c r="H483">
        <v>2022</v>
      </c>
      <c r="I483" t="s">
        <v>13</v>
      </c>
      <c r="J483" t="s">
        <v>14</v>
      </c>
    </row>
    <row r="484" spans="1:10" x14ac:dyDescent="0.35">
      <c r="A484" t="s">
        <v>10</v>
      </c>
      <c r="B484">
        <v>37051001100</v>
      </c>
      <c r="C484" t="s">
        <v>11</v>
      </c>
      <c r="D484">
        <v>37051001100</v>
      </c>
      <c r="E484" t="str">
        <f>"37051001100"</f>
        <v>37051001100</v>
      </c>
      <c r="F484">
        <v>1114</v>
      </c>
      <c r="G484" t="s">
        <v>12</v>
      </c>
      <c r="H484">
        <v>2022</v>
      </c>
      <c r="I484" t="s">
        <v>13</v>
      </c>
      <c r="J484" t="s">
        <v>14</v>
      </c>
    </row>
    <row r="485" spans="1:10" x14ac:dyDescent="0.35">
      <c r="A485" t="s">
        <v>10</v>
      </c>
      <c r="B485">
        <v>37051001200</v>
      </c>
      <c r="C485" t="s">
        <v>11</v>
      </c>
      <c r="D485">
        <v>37051001200</v>
      </c>
      <c r="E485" t="str">
        <f>"37051001200"</f>
        <v>37051001200</v>
      </c>
      <c r="F485">
        <v>794</v>
      </c>
      <c r="G485" t="s">
        <v>12</v>
      </c>
      <c r="H485">
        <v>2022</v>
      </c>
      <c r="I485" t="s">
        <v>13</v>
      </c>
      <c r="J485" t="s">
        <v>14</v>
      </c>
    </row>
    <row r="486" spans="1:10" x14ac:dyDescent="0.35">
      <c r="A486" t="s">
        <v>10</v>
      </c>
      <c r="B486">
        <v>37051001401</v>
      </c>
      <c r="C486" t="s">
        <v>11</v>
      </c>
      <c r="D486">
        <v>37051001401</v>
      </c>
      <c r="E486" t="str">
        <f>"37051001401"</f>
        <v>37051001401</v>
      </c>
      <c r="F486">
        <v>949</v>
      </c>
      <c r="G486" t="s">
        <v>12</v>
      </c>
      <c r="H486">
        <v>2022</v>
      </c>
      <c r="I486" t="s">
        <v>13</v>
      </c>
      <c r="J486" t="s">
        <v>14</v>
      </c>
    </row>
    <row r="487" spans="1:10" x14ac:dyDescent="0.35">
      <c r="A487" t="s">
        <v>10</v>
      </c>
      <c r="B487">
        <v>37051001402</v>
      </c>
      <c r="C487" t="s">
        <v>11</v>
      </c>
      <c r="D487">
        <v>37051001402</v>
      </c>
      <c r="E487" t="str">
        <f>"37051001402"</f>
        <v>37051001402</v>
      </c>
      <c r="F487">
        <v>924</v>
      </c>
      <c r="G487" t="s">
        <v>12</v>
      </c>
      <c r="H487">
        <v>2022</v>
      </c>
      <c r="I487" t="s">
        <v>13</v>
      </c>
      <c r="J487" t="s">
        <v>14</v>
      </c>
    </row>
    <row r="488" spans="1:10" x14ac:dyDescent="0.35">
      <c r="A488" t="s">
        <v>10</v>
      </c>
      <c r="B488">
        <v>37051001500</v>
      </c>
      <c r="C488" t="s">
        <v>11</v>
      </c>
      <c r="D488">
        <v>37051001500</v>
      </c>
      <c r="E488" t="str">
        <f>"37051001500"</f>
        <v>37051001500</v>
      </c>
      <c r="F488">
        <v>1042</v>
      </c>
      <c r="G488" t="s">
        <v>12</v>
      </c>
      <c r="H488">
        <v>2022</v>
      </c>
      <c r="I488" t="s">
        <v>13</v>
      </c>
      <c r="J488" t="s">
        <v>14</v>
      </c>
    </row>
    <row r="489" spans="1:10" x14ac:dyDescent="0.35">
      <c r="A489" t="s">
        <v>10</v>
      </c>
      <c r="B489">
        <v>37051001603</v>
      </c>
      <c r="C489" t="s">
        <v>11</v>
      </c>
      <c r="D489">
        <v>37051001603</v>
      </c>
      <c r="E489" t="str">
        <f>"37051001603"</f>
        <v>37051001603</v>
      </c>
      <c r="F489">
        <v>924</v>
      </c>
      <c r="G489" t="s">
        <v>12</v>
      </c>
      <c r="H489">
        <v>2022</v>
      </c>
      <c r="I489" t="s">
        <v>13</v>
      </c>
      <c r="J489" t="s">
        <v>14</v>
      </c>
    </row>
    <row r="490" spans="1:10" x14ac:dyDescent="0.35">
      <c r="A490" t="s">
        <v>10</v>
      </c>
      <c r="B490">
        <v>37051001604</v>
      </c>
      <c r="C490" t="s">
        <v>11</v>
      </c>
      <c r="D490">
        <v>37051001604</v>
      </c>
      <c r="E490" t="str">
        <f>"37051001604"</f>
        <v>37051001604</v>
      </c>
      <c r="F490">
        <v>1144</v>
      </c>
      <c r="G490" t="s">
        <v>12</v>
      </c>
      <c r="H490">
        <v>2022</v>
      </c>
      <c r="I490" t="s">
        <v>13</v>
      </c>
      <c r="J490" t="s">
        <v>14</v>
      </c>
    </row>
    <row r="491" spans="1:10" x14ac:dyDescent="0.35">
      <c r="A491" t="s">
        <v>10</v>
      </c>
      <c r="B491">
        <v>37051001605</v>
      </c>
      <c r="C491" t="s">
        <v>11</v>
      </c>
      <c r="D491">
        <v>37051001605</v>
      </c>
      <c r="E491" t="str">
        <f>"37051001605"</f>
        <v>37051001605</v>
      </c>
      <c r="F491">
        <v>1011</v>
      </c>
      <c r="G491" t="s">
        <v>12</v>
      </c>
      <c r="H491">
        <v>2022</v>
      </c>
      <c r="I491" t="s">
        <v>13</v>
      </c>
      <c r="J491" t="s">
        <v>14</v>
      </c>
    </row>
    <row r="492" spans="1:10" x14ac:dyDescent="0.35">
      <c r="A492" t="s">
        <v>10</v>
      </c>
      <c r="B492">
        <v>37051001606</v>
      </c>
      <c r="C492" t="s">
        <v>11</v>
      </c>
      <c r="D492">
        <v>37051001606</v>
      </c>
      <c r="E492" t="str">
        <f>"37051001606"</f>
        <v>37051001606</v>
      </c>
      <c r="F492">
        <v>1023</v>
      </c>
      <c r="G492" t="s">
        <v>12</v>
      </c>
      <c r="H492">
        <v>2022</v>
      </c>
      <c r="I492" t="s">
        <v>13</v>
      </c>
      <c r="J492" t="s">
        <v>14</v>
      </c>
    </row>
    <row r="493" spans="1:10" x14ac:dyDescent="0.35">
      <c r="A493" t="s">
        <v>10</v>
      </c>
      <c r="B493">
        <v>37051001701</v>
      </c>
      <c r="C493" t="s">
        <v>11</v>
      </c>
      <c r="D493">
        <v>37051001701</v>
      </c>
      <c r="E493" t="str">
        <f>"37051001701"</f>
        <v>37051001701</v>
      </c>
      <c r="F493">
        <v>1077</v>
      </c>
      <c r="G493" t="s">
        <v>12</v>
      </c>
      <c r="H493">
        <v>2022</v>
      </c>
      <c r="I493" t="s">
        <v>13</v>
      </c>
      <c r="J493" t="s">
        <v>14</v>
      </c>
    </row>
    <row r="494" spans="1:10" x14ac:dyDescent="0.35">
      <c r="A494" t="s">
        <v>10</v>
      </c>
      <c r="B494">
        <v>37051001702</v>
      </c>
      <c r="C494" t="s">
        <v>11</v>
      </c>
      <c r="D494">
        <v>37051001702</v>
      </c>
      <c r="E494" t="str">
        <f>"37051001702"</f>
        <v>37051001702</v>
      </c>
      <c r="F494">
        <v>1115</v>
      </c>
      <c r="G494" t="s">
        <v>12</v>
      </c>
      <c r="H494">
        <v>2022</v>
      </c>
      <c r="I494" t="s">
        <v>13</v>
      </c>
      <c r="J494" t="s">
        <v>14</v>
      </c>
    </row>
    <row r="495" spans="1:10" x14ac:dyDescent="0.35">
      <c r="A495" t="s">
        <v>10</v>
      </c>
      <c r="B495">
        <v>37051001800</v>
      </c>
      <c r="C495" t="s">
        <v>11</v>
      </c>
      <c r="D495">
        <v>37051001800</v>
      </c>
      <c r="E495" t="str">
        <f>"37051001800"</f>
        <v>37051001800</v>
      </c>
      <c r="F495">
        <v>1054</v>
      </c>
      <c r="G495" t="s">
        <v>12</v>
      </c>
      <c r="H495">
        <v>2022</v>
      </c>
      <c r="I495" t="s">
        <v>13</v>
      </c>
      <c r="J495" t="s">
        <v>14</v>
      </c>
    </row>
    <row r="496" spans="1:10" x14ac:dyDescent="0.35">
      <c r="A496" t="s">
        <v>10</v>
      </c>
      <c r="B496">
        <v>37051001901</v>
      </c>
      <c r="C496" t="s">
        <v>11</v>
      </c>
      <c r="D496">
        <v>37051001901</v>
      </c>
      <c r="E496" t="str">
        <f>"37051001901"</f>
        <v>37051001901</v>
      </c>
      <c r="F496">
        <v>1158</v>
      </c>
      <c r="G496" t="s">
        <v>12</v>
      </c>
      <c r="H496">
        <v>2022</v>
      </c>
      <c r="I496" t="s">
        <v>13</v>
      </c>
      <c r="J496" t="s">
        <v>14</v>
      </c>
    </row>
    <row r="497" spans="1:10" x14ac:dyDescent="0.35">
      <c r="A497" t="s">
        <v>10</v>
      </c>
      <c r="B497">
        <v>37051001902</v>
      </c>
      <c r="C497" t="s">
        <v>11</v>
      </c>
      <c r="D497">
        <v>37051001902</v>
      </c>
      <c r="E497" t="str">
        <f>"37051001902"</f>
        <v>37051001902</v>
      </c>
      <c r="F497">
        <v>1166</v>
      </c>
      <c r="G497" t="s">
        <v>12</v>
      </c>
      <c r="H497">
        <v>2022</v>
      </c>
      <c r="I497" t="s">
        <v>13</v>
      </c>
      <c r="J497" t="s">
        <v>14</v>
      </c>
    </row>
    <row r="498" spans="1:10" x14ac:dyDescent="0.35">
      <c r="A498" t="s">
        <v>10</v>
      </c>
      <c r="B498">
        <v>37051001903</v>
      </c>
      <c r="C498" t="s">
        <v>11</v>
      </c>
      <c r="D498">
        <v>37051001903</v>
      </c>
      <c r="E498" t="str">
        <f>"37051001903"</f>
        <v>37051001903</v>
      </c>
      <c r="F498">
        <v>1050</v>
      </c>
      <c r="G498" t="s">
        <v>12</v>
      </c>
      <c r="H498">
        <v>2022</v>
      </c>
      <c r="I498" t="s">
        <v>13</v>
      </c>
      <c r="J498" t="s">
        <v>14</v>
      </c>
    </row>
    <row r="499" spans="1:10" x14ac:dyDescent="0.35">
      <c r="A499" t="s">
        <v>10</v>
      </c>
      <c r="B499">
        <v>37051002001</v>
      </c>
      <c r="C499" t="s">
        <v>11</v>
      </c>
      <c r="D499">
        <v>37051002001</v>
      </c>
      <c r="E499" t="str">
        <f>"37051002001"</f>
        <v>37051002001</v>
      </c>
      <c r="F499">
        <v>1170</v>
      </c>
      <c r="G499" t="s">
        <v>12</v>
      </c>
      <c r="H499">
        <v>2022</v>
      </c>
      <c r="I499" t="s">
        <v>13</v>
      </c>
      <c r="J499" t="s">
        <v>14</v>
      </c>
    </row>
    <row r="500" spans="1:10" x14ac:dyDescent="0.35">
      <c r="A500" t="s">
        <v>10</v>
      </c>
      <c r="B500">
        <v>37051002002</v>
      </c>
      <c r="C500" t="s">
        <v>11</v>
      </c>
      <c r="D500">
        <v>37051002002</v>
      </c>
      <c r="E500" t="str">
        <f>"37051002002"</f>
        <v>37051002002</v>
      </c>
      <c r="F500">
        <v>988</v>
      </c>
      <c r="G500" t="s">
        <v>12</v>
      </c>
      <c r="H500">
        <v>2022</v>
      </c>
      <c r="I500" t="s">
        <v>13</v>
      </c>
      <c r="J500" t="s">
        <v>14</v>
      </c>
    </row>
    <row r="501" spans="1:10" x14ac:dyDescent="0.35">
      <c r="A501" t="s">
        <v>10</v>
      </c>
      <c r="B501">
        <v>37051002100</v>
      </c>
      <c r="C501" t="s">
        <v>11</v>
      </c>
      <c r="D501">
        <v>37051002100</v>
      </c>
      <c r="E501" t="str">
        <f>"37051002100"</f>
        <v>37051002100</v>
      </c>
      <c r="F501">
        <v>951</v>
      </c>
      <c r="G501" t="s">
        <v>12</v>
      </c>
      <c r="H501">
        <v>2022</v>
      </c>
      <c r="I501" t="s">
        <v>13</v>
      </c>
      <c r="J501" t="s">
        <v>14</v>
      </c>
    </row>
    <row r="502" spans="1:10" x14ac:dyDescent="0.35">
      <c r="A502" t="s">
        <v>10</v>
      </c>
      <c r="B502">
        <v>37051002200</v>
      </c>
      <c r="C502" t="s">
        <v>11</v>
      </c>
      <c r="D502">
        <v>37051002200</v>
      </c>
      <c r="E502" t="str">
        <f>"37051002200"</f>
        <v>37051002200</v>
      </c>
      <c r="F502">
        <v>1368</v>
      </c>
      <c r="G502" t="s">
        <v>12</v>
      </c>
      <c r="H502">
        <v>2022</v>
      </c>
      <c r="I502" t="s">
        <v>13</v>
      </c>
      <c r="J502" t="s">
        <v>14</v>
      </c>
    </row>
    <row r="503" spans="1:10" x14ac:dyDescent="0.35">
      <c r="A503" t="s">
        <v>10</v>
      </c>
      <c r="B503">
        <v>37051002301</v>
      </c>
      <c r="C503" t="s">
        <v>11</v>
      </c>
      <c r="D503">
        <v>37051002301</v>
      </c>
      <c r="E503" t="str">
        <f>"37051002301"</f>
        <v>37051002301</v>
      </c>
      <c r="F503">
        <v>916</v>
      </c>
      <c r="G503" t="s">
        <v>12</v>
      </c>
      <c r="H503">
        <v>2022</v>
      </c>
      <c r="I503" t="s">
        <v>13</v>
      </c>
      <c r="J503" t="s">
        <v>14</v>
      </c>
    </row>
    <row r="504" spans="1:10" x14ac:dyDescent="0.35">
      <c r="A504" t="s">
        <v>10</v>
      </c>
      <c r="B504">
        <v>37051002302</v>
      </c>
      <c r="C504" t="s">
        <v>11</v>
      </c>
      <c r="D504">
        <v>37051002302</v>
      </c>
      <c r="E504" t="str">
        <f>"37051002302"</f>
        <v>37051002302</v>
      </c>
      <c r="F504">
        <v>805</v>
      </c>
      <c r="G504" t="s">
        <v>12</v>
      </c>
      <c r="H504">
        <v>2022</v>
      </c>
      <c r="I504" t="s">
        <v>13</v>
      </c>
      <c r="J504" t="s">
        <v>14</v>
      </c>
    </row>
    <row r="505" spans="1:10" x14ac:dyDescent="0.35">
      <c r="A505" t="s">
        <v>10</v>
      </c>
      <c r="B505">
        <v>37051002401</v>
      </c>
      <c r="C505" t="s">
        <v>11</v>
      </c>
      <c r="D505">
        <v>37051002401</v>
      </c>
      <c r="E505" t="str">
        <f>"37051002401"</f>
        <v>37051002401</v>
      </c>
      <c r="F505">
        <v>769</v>
      </c>
      <c r="G505" t="s">
        <v>12</v>
      </c>
      <c r="H505">
        <v>2022</v>
      </c>
      <c r="I505" t="s">
        <v>13</v>
      </c>
      <c r="J505" t="s">
        <v>14</v>
      </c>
    </row>
    <row r="506" spans="1:10" x14ac:dyDescent="0.35">
      <c r="A506" t="s">
        <v>10</v>
      </c>
      <c r="B506">
        <v>37051002402</v>
      </c>
      <c r="C506" t="s">
        <v>11</v>
      </c>
      <c r="D506">
        <v>37051002402</v>
      </c>
      <c r="E506" t="str">
        <f>"37051002402"</f>
        <v>37051002402</v>
      </c>
      <c r="F506">
        <v>884</v>
      </c>
      <c r="G506" t="s">
        <v>12</v>
      </c>
      <c r="H506">
        <v>2022</v>
      </c>
      <c r="I506" t="s">
        <v>13</v>
      </c>
      <c r="J506" t="s">
        <v>14</v>
      </c>
    </row>
    <row r="507" spans="1:10" x14ac:dyDescent="0.35">
      <c r="A507" t="s">
        <v>10</v>
      </c>
      <c r="B507">
        <v>37051002501</v>
      </c>
      <c r="C507" t="s">
        <v>11</v>
      </c>
      <c r="D507">
        <v>37051002501</v>
      </c>
      <c r="E507" t="str">
        <f>"37051002501"</f>
        <v>37051002501</v>
      </c>
      <c r="F507">
        <v>1202</v>
      </c>
      <c r="G507" t="s">
        <v>12</v>
      </c>
      <c r="H507">
        <v>2022</v>
      </c>
      <c r="I507" t="s">
        <v>13</v>
      </c>
      <c r="J507" t="s">
        <v>14</v>
      </c>
    </row>
    <row r="508" spans="1:10" x14ac:dyDescent="0.35">
      <c r="A508" t="s">
        <v>10</v>
      </c>
      <c r="B508">
        <v>37051002503</v>
      </c>
      <c r="C508" t="s">
        <v>11</v>
      </c>
      <c r="D508">
        <v>37051002503</v>
      </c>
      <c r="E508" t="str">
        <f>"37051002503"</f>
        <v>37051002503</v>
      </c>
      <c r="F508">
        <v>1024</v>
      </c>
      <c r="G508" t="s">
        <v>12</v>
      </c>
      <c r="H508">
        <v>2022</v>
      </c>
      <c r="I508" t="s">
        <v>13</v>
      </c>
      <c r="J508" t="s">
        <v>14</v>
      </c>
    </row>
    <row r="509" spans="1:10" x14ac:dyDescent="0.35">
      <c r="A509" t="s">
        <v>10</v>
      </c>
      <c r="B509">
        <v>37051002504</v>
      </c>
      <c r="C509" t="s">
        <v>11</v>
      </c>
      <c r="D509">
        <v>37051002504</v>
      </c>
      <c r="E509" t="str">
        <f>"37051002504"</f>
        <v>37051002504</v>
      </c>
      <c r="F509">
        <v>1143</v>
      </c>
      <c r="G509" t="s">
        <v>12</v>
      </c>
      <c r="H509">
        <v>2022</v>
      </c>
      <c r="I509" t="s">
        <v>13</v>
      </c>
      <c r="J509" t="s">
        <v>14</v>
      </c>
    </row>
    <row r="510" spans="1:10" x14ac:dyDescent="0.35">
      <c r="A510" t="s">
        <v>10</v>
      </c>
      <c r="B510">
        <v>37051002505</v>
      </c>
      <c r="C510" t="s">
        <v>11</v>
      </c>
      <c r="D510">
        <v>37051002505</v>
      </c>
      <c r="E510" t="str">
        <f>"37051002505"</f>
        <v>37051002505</v>
      </c>
      <c r="F510">
        <v>829</v>
      </c>
      <c r="G510" t="s">
        <v>12</v>
      </c>
      <c r="H510">
        <v>2022</v>
      </c>
      <c r="I510" t="s">
        <v>13</v>
      </c>
      <c r="J510" t="s">
        <v>14</v>
      </c>
    </row>
    <row r="511" spans="1:10" x14ac:dyDescent="0.35">
      <c r="A511" t="s">
        <v>10</v>
      </c>
      <c r="B511">
        <v>37051002506</v>
      </c>
      <c r="C511" t="s">
        <v>11</v>
      </c>
      <c r="D511">
        <v>37051002506</v>
      </c>
      <c r="E511" t="str">
        <f>"37051002506"</f>
        <v>37051002506</v>
      </c>
      <c r="F511">
        <v>1082</v>
      </c>
      <c r="G511" t="s">
        <v>12</v>
      </c>
      <c r="H511">
        <v>2022</v>
      </c>
      <c r="I511" t="s">
        <v>13</v>
      </c>
      <c r="J511" t="s">
        <v>14</v>
      </c>
    </row>
    <row r="512" spans="1:10" x14ac:dyDescent="0.35">
      <c r="A512" t="s">
        <v>10</v>
      </c>
      <c r="B512">
        <v>37051002600</v>
      </c>
      <c r="C512" t="s">
        <v>11</v>
      </c>
      <c r="D512">
        <v>37051002600</v>
      </c>
      <c r="E512" t="str">
        <f>"37051002600"</f>
        <v>37051002600</v>
      </c>
      <c r="F512">
        <v>917</v>
      </c>
      <c r="G512" t="s">
        <v>12</v>
      </c>
      <c r="H512">
        <v>2022</v>
      </c>
      <c r="I512" t="s">
        <v>13</v>
      </c>
      <c r="J512" t="s">
        <v>14</v>
      </c>
    </row>
    <row r="513" spans="1:10" x14ac:dyDescent="0.35">
      <c r="A513" t="s">
        <v>10</v>
      </c>
      <c r="B513">
        <v>37051002701</v>
      </c>
      <c r="C513" t="s">
        <v>11</v>
      </c>
      <c r="D513">
        <v>37051002701</v>
      </c>
      <c r="E513" t="str">
        <f>"37051002701"</f>
        <v>37051002701</v>
      </c>
      <c r="F513">
        <v>1097</v>
      </c>
      <c r="G513" t="s">
        <v>12</v>
      </c>
      <c r="H513">
        <v>2022</v>
      </c>
      <c r="I513" t="s">
        <v>13</v>
      </c>
      <c r="J513" t="s">
        <v>14</v>
      </c>
    </row>
    <row r="514" spans="1:10" x14ac:dyDescent="0.35">
      <c r="A514" t="s">
        <v>10</v>
      </c>
      <c r="B514">
        <v>37051002702</v>
      </c>
      <c r="C514" t="s">
        <v>11</v>
      </c>
      <c r="D514">
        <v>37051002702</v>
      </c>
      <c r="E514" t="str">
        <f>"37051002702"</f>
        <v>37051002702</v>
      </c>
      <c r="F514">
        <v>950</v>
      </c>
      <c r="G514" t="s">
        <v>12</v>
      </c>
      <c r="H514">
        <v>2022</v>
      </c>
      <c r="I514" t="s">
        <v>13</v>
      </c>
      <c r="J514" t="s">
        <v>14</v>
      </c>
    </row>
    <row r="515" spans="1:10" x14ac:dyDescent="0.35">
      <c r="A515" t="s">
        <v>10</v>
      </c>
      <c r="B515">
        <v>37051002801</v>
      </c>
      <c r="C515" t="s">
        <v>11</v>
      </c>
      <c r="D515">
        <v>37051002801</v>
      </c>
      <c r="E515" t="str">
        <f>"37051002801"</f>
        <v>37051002801</v>
      </c>
      <c r="F515">
        <v>864</v>
      </c>
      <c r="G515" t="s">
        <v>12</v>
      </c>
      <c r="H515">
        <v>2022</v>
      </c>
      <c r="I515" t="s">
        <v>13</v>
      </c>
      <c r="J515" t="s">
        <v>14</v>
      </c>
    </row>
    <row r="516" spans="1:10" x14ac:dyDescent="0.35">
      <c r="A516" t="s">
        <v>10</v>
      </c>
      <c r="B516">
        <v>37051002802</v>
      </c>
      <c r="C516" t="s">
        <v>11</v>
      </c>
      <c r="D516">
        <v>37051002802</v>
      </c>
      <c r="E516" t="str">
        <f>"37051002802"</f>
        <v>37051002802</v>
      </c>
      <c r="F516">
        <v>846</v>
      </c>
      <c r="G516" t="s">
        <v>12</v>
      </c>
      <c r="H516">
        <v>2022</v>
      </c>
      <c r="I516" t="s">
        <v>13</v>
      </c>
      <c r="J516" t="s">
        <v>14</v>
      </c>
    </row>
    <row r="517" spans="1:10" x14ac:dyDescent="0.35">
      <c r="A517" t="s">
        <v>10</v>
      </c>
      <c r="B517">
        <v>37051002900</v>
      </c>
      <c r="C517" t="s">
        <v>11</v>
      </c>
      <c r="D517">
        <v>37051002900</v>
      </c>
      <c r="E517" t="str">
        <f>"37051002900"</f>
        <v>37051002900</v>
      </c>
      <c r="F517">
        <v>741</v>
      </c>
      <c r="G517" t="s">
        <v>12</v>
      </c>
      <c r="H517">
        <v>2022</v>
      </c>
      <c r="I517" t="s">
        <v>13</v>
      </c>
      <c r="J517" t="s">
        <v>14</v>
      </c>
    </row>
    <row r="518" spans="1:10" x14ac:dyDescent="0.35">
      <c r="A518" t="s">
        <v>10</v>
      </c>
      <c r="B518">
        <v>37051003002</v>
      </c>
      <c r="C518" t="s">
        <v>11</v>
      </c>
      <c r="D518">
        <v>37051003002</v>
      </c>
      <c r="E518" t="str">
        <f>"37051003002"</f>
        <v>37051003002</v>
      </c>
      <c r="F518">
        <v>859</v>
      </c>
      <c r="G518" t="s">
        <v>12</v>
      </c>
      <c r="H518">
        <v>2022</v>
      </c>
      <c r="I518" t="s">
        <v>13</v>
      </c>
      <c r="J518" t="s">
        <v>14</v>
      </c>
    </row>
    <row r="519" spans="1:10" x14ac:dyDescent="0.35">
      <c r="A519" t="s">
        <v>10</v>
      </c>
      <c r="B519">
        <v>37051003003</v>
      </c>
      <c r="C519" t="s">
        <v>11</v>
      </c>
      <c r="D519">
        <v>37051003003</v>
      </c>
      <c r="E519" t="str">
        <f>"37051003003"</f>
        <v>37051003003</v>
      </c>
      <c r="F519">
        <v>1276</v>
      </c>
      <c r="G519" t="s">
        <v>12</v>
      </c>
      <c r="H519">
        <v>2022</v>
      </c>
      <c r="I519" t="s">
        <v>13</v>
      </c>
      <c r="J519" t="s">
        <v>14</v>
      </c>
    </row>
    <row r="520" spans="1:10" x14ac:dyDescent="0.35">
      <c r="A520" t="s">
        <v>10</v>
      </c>
      <c r="B520">
        <v>37051003004</v>
      </c>
      <c r="C520" t="s">
        <v>11</v>
      </c>
      <c r="D520">
        <v>37051003004</v>
      </c>
      <c r="E520" t="str">
        <f>"37051003004"</f>
        <v>37051003004</v>
      </c>
      <c r="F520">
        <v>1129</v>
      </c>
      <c r="G520" t="s">
        <v>12</v>
      </c>
      <c r="H520">
        <v>2022</v>
      </c>
      <c r="I520" t="s">
        <v>13</v>
      </c>
      <c r="J520" t="s">
        <v>14</v>
      </c>
    </row>
    <row r="521" spans="1:10" x14ac:dyDescent="0.35">
      <c r="A521" t="s">
        <v>10</v>
      </c>
      <c r="B521">
        <v>37051003102</v>
      </c>
      <c r="C521" t="s">
        <v>11</v>
      </c>
      <c r="D521">
        <v>37051003102</v>
      </c>
      <c r="E521" t="str">
        <f>"37051003102"</f>
        <v>37051003102</v>
      </c>
      <c r="F521">
        <v>1259</v>
      </c>
      <c r="G521" t="s">
        <v>12</v>
      </c>
      <c r="H521">
        <v>2022</v>
      </c>
      <c r="I521" t="s">
        <v>13</v>
      </c>
      <c r="J521" t="s">
        <v>14</v>
      </c>
    </row>
    <row r="522" spans="1:10" x14ac:dyDescent="0.35">
      <c r="A522" t="s">
        <v>10</v>
      </c>
      <c r="B522">
        <v>37051003103</v>
      </c>
      <c r="C522" t="s">
        <v>11</v>
      </c>
      <c r="D522">
        <v>37051003103</v>
      </c>
      <c r="E522" t="str">
        <f>"37051003103"</f>
        <v>37051003103</v>
      </c>
      <c r="F522">
        <v>1008</v>
      </c>
      <c r="G522" t="s">
        <v>12</v>
      </c>
      <c r="H522">
        <v>2022</v>
      </c>
      <c r="I522" t="s">
        <v>13</v>
      </c>
      <c r="J522" t="s">
        <v>14</v>
      </c>
    </row>
    <row r="523" spans="1:10" x14ac:dyDescent="0.35">
      <c r="A523" t="s">
        <v>10</v>
      </c>
      <c r="B523">
        <v>37051003105</v>
      </c>
      <c r="C523" t="s">
        <v>11</v>
      </c>
      <c r="D523">
        <v>37051003105</v>
      </c>
      <c r="E523" t="str">
        <f>"37051003105"</f>
        <v>37051003105</v>
      </c>
      <c r="F523">
        <v>1050</v>
      </c>
      <c r="G523" t="s">
        <v>12</v>
      </c>
      <c r="H523">
        <v>2022</v>
      </c>
      <c r="I523" t="s">
        <v>13</v>
      </c>
      <c r="J523" t="s">
        <v>14</v>
      </c>
    </row>
    <row r="524" spans="1:10" x14ac:dyDescent="0.35">
      <c r="A524" t="s">
        <v>10</v>
      </c>
      <c r="B524">
        <v>37051003106</v>
      </c>
      <c r="C524" t="s">
        <v>11</v>
      </c>
      <c r="D524">
        <v>37051003106</v>
      </c>
      <c r="E524" t="str">
        <f>"37051003106"</f>
        <v>37051003106</v>
      </c>
      <c r="F524">
        <v>780</v>
      </c>
      <c r="G524" t="s">
        <v>12</v>
      </c>
      <c r="H524">
        <v>2022</v>
      </c>
      <c r="I524" t="s">
        <v>13</v>
      </c>
      <c r="J524" t="s">
        <v>14</v>
      </c>
    </row>
    <row r="525" spans="1:10" x14ac:dyDescent="0.35">
      <c r="A525" t="s">
        <v>10</v>
      </c>
      <c r="B525">
        <v>37051003203</v>
      </c>
      <c r="C525" t="s">
        <v>11</v>
      </c>
      <c r="D525">
        <v>37051003203</v>
      </c>
      <c r="E525" t="str">
        <f>"37051003203"</f>
        <v>37051003203</v>
      </c>
      <c r="F525">
        <v>1183</v>
      </c>
      <c r="G525" t="s">
        <v>12</v>
      </c>
      <c r="H525">
        <v>2022</v>
      </c>
      <c r="I525" t="s">
        <v>13</v>
      </c>
      <c r="J525" t="s">
        <v>14</v>
      </c>
    </row>
    <row r="526" spans="1:10" x14ac:dyDescent="0.35">
      <c r="A526" t="s">
        <v>10</v>
      </c>
      <c r="B526">
        <v>37051003205</v>
      </c>
      <c r="C526" t="s">
        <v>11</v>
      </c>
      <c r="D526">
        <v>37051003205</v>
      </c>
      <c r="E526" t="str">
        <f>"37051003205"</f>
        <v>37051003205</v>
      </c>
      <c r="F526">
        <v>1265</v>
      </c>
      <c r="G526" t="s">
        <v>12</v>
      </c>
      <c r="H526">
        <v>2022</v>
      </c>
      <c r="I526" t="s">
        <v>13</v>
      </c>
      <c r="J526" t="s">
        <v>14</v>
      </c>
    </row>
    <row r="527" spans="1:10" x14ac:dyDescent="0.35">
      <c r="A527" t="s">
        <v>10</v>
      </c>
      <c r="B527">
        <v>37051003206</v>
      </c>
      <c r="C527" t="s">
        <v>11</v>
      </c>
      <c r="D527">
        <v>37051003206</v>
      </c>
      <c r="E527" t="str">
        <f>"37051003206"</f>
        <v>37051003206</v>
      </c>
      <c r="F527">
        <v>1285</v>
      </c>
      <c r="G527" t="s">
        <v>12</v>
      </c>
      <c r="H527">
        <v>2022</v>
      </c>
      <c r="I527" t="s">
        <v>13</v>
      </c>
      <c r="J527" t="s">
        <v>14</v>
      </c>
    </row>
    <row r="528" spans="1:10" x14ac:dyDescent="0.35">
      <c r="A528" t="s">
        <v>10</v>
      </c>
      <c r="B528">
        <v>37051003207</v>
      </c>
      <c r="C528" t="s">
        <v>11</v>
      </c>
      <c r="D528">
        <v>37051003207</v>
      </c>
      <c r="E528" t="str">
        <f>"37051003207"</f>
        <v>37051003207</v>
      </c>
      <c r="F528">
        <v>1644</v>
      </c>
      <c r="G528" t="s">
        <v>12</v>
      </c>
      <c r="H528">
        <v>2022</v>
      </c>
      <c r="I528" t="s">
        <v>13</v>
      </c>
      <c r="J528" t="s">
        <v>14</v>
      </c>
    </row>
    <row r="529" spans="1:10" x14ac:dyDescent="0.35">
      <c r="A529" t="s">
        <v>10</v>
      </c>
      <c r="B529">
        <v>37051003208</v>
      </c>
      <c r="C529" t="s">
        <v>11</v>
      </c>
      <c r="D529">
        <v>37051003208</v>
      </c>
      <c r="E529" t="str">
        <f>"37051003208"</f>
        <v>37051003208</v>
      </c>
      <c r="F529">
        <v>1101</v>
      </c>
      <c r="G529" t="s">
        <v>12</v>
      </c>
      <c r="H529">
        <v>2022</v>
      </c>
      <c r="I529" t="s">
        <v>13</v>
      </c>
      <c r="J529" t="s">
        <v>14</v>
      </c>
    </row>
    <row r="530" spans="1:10" x14ac:dyDescent="0.35">
      <c r="A530" t="s">
        <v>10</v>
      </c>
      <c r="B530">
        <v>37051003209</v>
      </c>
      <c r="C530" t="s">
        <v>11</v>
      </c>
      <c r="D530">
        <v>37051003209</v>
      </c>
      <c r="E530" t="str">
        <f>"37051003209"</f>
        <v>37051003209</v>
      </c>
      <c r="F530">
        <v>1231</v>
      </c>
      <c r="G530" t="s">
        <v>12</v>
      </c>
      <c r="H530">
        <v>2022</v>
      </c>
      <c r="I530" t="s">
        <v>13</v>
      </c>
      <c r="J530" t="s">
        <v>14</v>
      </c>
    </row>
    <row r="531" spans="1:10" x14ac:dyDescent="0.35">
      <c r="A531" t="s">
        <v>10</v>
      </c>
      <c r="B531">
        <v>37051003302</v>
      </c>
      <c r="C531" t="s">
        <v>11</v>
      </c>
      <c r="D531">
        <v>37051003302</v>
      </c>
      <c r="E531" t="str">
        <f>"37051003302"</f>
        <v>37051003302</v>
      </c>
      <c r="F531">
        <v>1083</v>
      </c>
      <c r="G531" t="s">
        <v>12</v>
      </c>
      <c r="H531">
        <v>2022</v>
      </c>
      <c r="I531" t="s">
        <v>13</v>
      </c>
      <c r="J531" t="s">
        <v>14</v>
      </c>
    </row>
    <row r="532" spans="1:10" x14ac:dyDescent="0.35">
      <c r="A532" t="s">
        <v>10</v>
      </c>
      <c r="B532">
        <v>37051003304</v>
      </c>
      <c r="C532" t="s">
        <v>11</v>
      </c>
      <c r="D532">
        <v>37051003304</v>
      </c>
      <c r="E532" t="str">
        <f>"37051003304"</f>
        <v>37051003304</v>
      </c>
      <c r="F532">
        <v>1186</v>
      </c>
      <c r="G532" t="s">
        <v>12</v>
      </c>
      <c r="H532">
        <v>2022</v>
      </c>
      <c r="I532" t="s">
        <v>13</v>
      </c>
      <c r="J532" t="s">
        <v>14</v>
      </c>
    </row>
    <row r="533" spans="1:10" x14ac:dyDescent="0.35">
      <c r="A533" t="s">
        <v>10</v>
      </c>
      <c r="B533">
        <v>37051003307</v>
      </c>
      <c r="C533" t="s">
        <v>11</v>
      </c>
      <c r="D533">
        <v>37051003307</v>
      </c>
      <c r="E533" t="str">
        <f>"37051003307"</f>
        <v>37051003307</v>
      </c>
      <c r="F533">
        <v>1093</v>
      </c>
      <c r="G533" t="s">
        <v>12</v>
      </c>
      <c r="H533">
        <v>2022</v>
      </c>
      <c r="I533" t="s">
        <v>13</v>
      </c>
      <c r="J533" t="s">
        <v>14</v>
      </c>
    </row>
    <row r="534" spans="1:10" x14ac:dyDescent="0.35">
      <c r="A534" t="s">
        <v>10</v>
      </c>
      <c r="B534">
        <v>37051003310</v>
      </c>
      <c r="C534" t="s">
        <v>11</v>
      </c>
      <c r="D534">
        <v>37051003310</v>
      </c>
      <c r="E534" t="str">
        <f>"37051003310"</f>
        <v>37051003310</v>
      </c>
      <c r="F534">
        <v>1060</v>
      </c>
      <c r="G534" t="s">
        <v>12</v>
      </c>
      <c r="H534">
        <v>2022</v>
      </c>
      <c r="I534" t="s">
        <v>13</v>
      </c>
      <c r="J534" t="s">
        <v>14</v>
      </c>
    </row>
    <row r="535" spans="1:10" x14ac:dyDescent="0.35">
      <c r="A535" t="s">
        <v>10</v>
      </c>
      <c r="B535">
        <v>37051003311</v>
      </c>
      <c r="C535" t="s">
        <v>11</v>
      </c>
      <c r="D535">
        <v>37051003311</v>
      </c>
      <c r="E535" t="str">
        <f>"37051003311"</f>
        <v>37051003311</v>
      </c>
      <c r="F535">
        <v>1089</v>
      </c>
      <c r="G535" t="s">
        <v>12</v>
      </c>
      <c r="H535">
        <v>2022</v>
      </c>
      <c r="I535" t="s">
        <v>13</v>
      </c>
      <c r="J535" t="s">
        <v>14</v>
      </c>
    </row>
    <row r="536" spans="1:10" x14ac:dyDescent="0.35">
      <c r="A536" t="s">
        <v>10</v>
      </c>
      <c r="B536">
        <v>37051003312</v>
      </c>
      <c r="C536" t="s">
        <v>11</v>
      </c>
      <c r="D536">
        <v>37051003312</v>
      </c>
      <c r="E536" t="str">
        <f>"37051003312"</f>
        <v>37051003312</v>
      </c>
      <c r="F536">
        <v>1244</v>
      </c>
      <c r="G536" t="s">
        <v>12</v>
      </c>
      <c r="H536">
        <v>2022</v>
      </c>
      <c r="I536" t="s">
        <v>13</v>
      </c>
      <c r="J536" t="s">
        <v>14</v>
      </c>
    </row>
    <row r="537" spans="1:10" x14ac:dyDescent="0.35">
      <c r="A537" t="s">
        <v>10</v>
      </c>
      <c r="B537">
        <v>37051003313</v>
      </c>
      <c r="C537" t="s">
        <v>11</v>
      </c>
      <c r="D537">
        <v>37051003313</v>
      </c>
      <c r="E537" t="str">
        <f>"37051003313"</f>
        <v>37051003313</v>
      </c>
      <c r="F537">
        <v>1394</v>
      </c>
      <c r="G537" t="s">
        <v>12</v>
      </c>
      <c r="H537">
        <v>2022</v>
      </c>
      <c r="I537" t="s">
        <v>13</v>
      </c>
      <c r="J537" t="s">
        <v>14</v>
      </c>
    </row>
    <row r="538" spans="1:10" x14ac:dyDescent="0.35">
      <c r="A538" t="s">
        <v>10</v>
      </c>
      <c r="B538">
        <v>37051003314</v>
      </c>
      <c r="C538" t="s">
        <v>11</v>
      </c>
      <c r="D538">
        <v>37051003314</v>
      </c>
      <c r="E538" t="str">
        <f>"37051003314"</f>
        <v>37051003314</v>
      </c>
      <c r="F538">
        <v>1168</v>
      </c>
      <c r="G538" t="s">
        <v>12</v>
      </c>
      <c r="H538">
        <v>2022</v>
      </c>
      <c r="I538" t="s">
        <v>13</v>
      </c>
      <c r="J538" t="s">
        <v>14</v>
      </c>
    </row>
    <row r="539" spans="1:10" x14ac:dyDescent="0.35">
      <c r="A539" t="s">
        <v>10</v>
      </c>
      <c r="B539">
        <v>37051003315</v>
      </c>
      <c r="C539" t="s">
        <v>11</v>
      </c>
      <c r="D539">
        <v>37051003315</v>
      </c>
      <c r="E539" t="str">
        <f>"37051003315"</f>
        <v>37051003315</v>
      </c>
      <c r="F539">
        <v>1198</v>
      </c>
      <c r="G539" t="s">
        <v>12</v>
      </c>
      <c r="H539">
        <v>2022</v>
      </c>
      <c r="I539" t="s">
        <v>13</v>
      </c>
      <c r="J539" t="s">
        <v>14</v>
      </c>
    </row>
    <row r="540" spans="1:10" x14ac:dyDescent="0.35">
      <c r="A540" t="s">
        <v>10</v>
      </c>
      <c r="B540">
        <v>37051003316</v>
      </c>
      <c r="C540" t="s">
        <v>11</v>
      </c>
      <c r="D540">
        <v>37051003316</v>
      </c>
      <c r="E540" t="str">
        <f>"37051003316"</f>
        <v>37051003316</v>
      </c>
      <c r="F540">
        <v>1057</v>
      </c>
      <c r="G540" t="s">
        <v>12</v>
      </c>
      <c r="H540">
        <v>2022</v>
      </c>
      <c r="I540" t="s">
        <v>13</v>
      </c>
      <c r="J540" t="s">
        <v>14</v>
      </c>
    </row>
    <row r="541" spans="1:10" x14ac:dyDescent="0.35">
      <c r="A541" t="s">
        <v>10</v>
      </c>
      <c r="B541">
        <v>37051003317</v>
      </c>
      <c r="C541" t="s">
        <v>11</v>
      </c>
      <c r="D541">
        <v>37051003317</v>
      </c>
      <c r="E541" t="str">
        <f>"37051003317"</f>
        <v>37051003317</v>
      </c>
      <c r="F541">
        <v>1347</v>
      </c>
      <c r="G541" t="s">
        <v>12</v>
      </c>
      <c r="H541">
        <v>2022</v>
      </c>
      <c r="I541" t="s">
        <v>13</v>
      </c>
      <c r="J541" t="s">
        <v>14</v>
      </c>
    </row>
    <row r="542" spans="1:10" x14ac:dyDescent="0.35">
      <c r="A542" t="s">
        <v>10</v>
      </c>
      <c r="B542">
        <v>37051003318</v>
      </c>
      <c r="C542" t="s">
        <v>11</v>
      </c>
      <c r="D542">
        <v>37051003318</v>
      </c>
      <c r="E542" t="str">
        <f>"37051003318"</f>
        <v>37051003318</v>
      </c>
      <c r="F542">
        <v>1246</v>
      </c>
      <c r="G542" t="s">
        <v>12</v>
      </c>
      <c r="H542">
        <v>2022</v>
      </c>
      <c r="I542" t="s">
        <v>13</v>
      </c>
      <c r="J542" t="s">
        <v>14</v>
      </c>
    </row>
    <row r="543" spans="1:10" x14ac:dyDescent="0.35">
      <c r="A543" t="s">
        <v>10</v>
      </c>
      <c r="B543">
        <v>37051003401</v>
      </c>
      <c r="C543" t="s">
        <v>11</v>
      </c>
      <c r="D543">
        <v>37051003401</v>
      </c>
      <c r="E543" t="str">
        <f>"37051003401"</f>
        <v>37051003401</v>
      </c>
      <c r="F543">
        <v>1349</v>
      </c>
      <c r="G543" t="s">
        <v>12</v>
      </c>
      <c r="H543">
        <v>2022</v>
      </c>
      <c r="I543" t="s">
        <v>13</v>
      </c>
      <c r="J543" t="s">
        <v>14</v>
      </c>
    </row>
    <row r="544" spans="1:10" x14ac:dyDescent="0.35">
      <c r="A544" t="s">
        <v>10</v>
      </c>
      <c r="B544">
        <v>37051003403</v>
      </c>
      <c r="C544" t="s">
        <v>11</v>
      </c>
      <c r="D544">
        <v>37051003403</v>
      </c>
      <c r="E544" t="str">
        <f>"37051003403"</f>
        <v>37051003403</v>
      </c>
      <c r="F544">
        <v>1370</v>
      </c>
      <c r="G544" t="s">
        <v>12</v>
      </c>
      <c r="H544">
        <v>2022</v>
      </c>
      <c r="I544" t="s">
        <v>13</v>
      </c>
      <c r="J544" t="s">
        <v>14</v>
      </c>
    </row>
    <row r="545" spans="1:10" x14ac:dyDescent="0.35">
      <c r="A545" t="s">
        <v>10</v>
      </c>
      <c r="B545">
        <v>37051003404</v>
      </c>
      <c r="C545" t="s">
        <v>11</v>
      </c>
      <c r="D545">
        <v>37051003404</v>
      </c>
      <c r="E545" t="str">
        <f>"37051003404"</f>
        <v>37051003404</v>
      </c>
      <c r="F545" t="s">
        <v>15</v>
      </c>
      <c r="G545" t="s">
        <v>12</v>
      </c>
      <c r="H545">
        <v>2022</v>
      </c>
      <c r="I545" t="s">
        <v>13</v>
      </c>
      <c r="J545" t="s">
        <v>14</v>
      </c>
    </row>
    <row r="546" spans="1:10" x14ac:dyDescent="0.35">
      <c r="A546" t="s">
        <v>10</v>
      </c>
      <c r="B546">
        <v>37051003408</v>
      </c>
      <c r="C546" t="s">
        <v>11</v>
      </c>
      <c r="D546">
        <v>37051003408</v>
      </c>
      <c r="E546" t="str">
        <f>"37051003408"</f>
        <v>37051003408</v>
      </c>
      <c r="F546">
        <v>1385</v>
      </c>
      <c r="G546" t="s">
        <v>12</v>
      </c>
      <c r="H546">
        <v>2022</v>
      </c>
      <c r="I546" t="s">
        <v>13</v>
      </c>
      <c r="J546" t="s">
        <v>14</v>
      </c>
    </row>
    <row r="547" spans="1:10" x14ac:dyDescent="0.35">
      <c r="A547" t="s">
        <v>10</v>
      </c>
      <c r="B547">
        <v>37051003409</v>
      </c>
      <c r="C547" t="s">
        <v>11</v>
      </c>
      <c r="D547">
        <v>37051003409</v>
      </c>
      <c r="E547" t="str">
        <f>"37051003409"</f>
        <v>37051003409</v>
      </c>
      <c r="F547">
        <v>1657</v>
      </c>
      <c r="G547" t="s">
        <v>12</v>
      </c>
      <c r="H547">
        <v>2022</v>
      </c>
      <c r="I547" t="s">
        <v>13</v>
      </c>
      <c r="J547" t="s">
        <v>14</v>
      </c>
    </row>
    <row r="548" spans="1:10" x14ac:dyDescent="0.35">
      <c r="A548" t="s">
        <v>10</v>
      </c>
      <c r="B548">
        <v>37051003410</v>
      </c>
      <c r="C548" t="s">
        <v>11</v>
      </c>
      <c r="D548">
        <v>37051003410</v>
      </c>
      <c r="E548" t="str">
        <f>"37051003410"</f>
        <v>37051003410</v>
      </c>
      <c r="F548">
        <v>1407</v>
      </c>
      <c r="G548" t="s">
        <v>12</v>
      </c>
      <c r="H548">
        <v>2022</v>
      </c>
      <c r="I548" t="s">
        <v>13</v>
      </c>
      <c r="J548" t="s">
        <v>14</v>
      </c>
    </row>
    <row r="549" spans="1:10" x14ac:dyDescent="0.35">
      <c r="A549" t="s">
        <v>10</v>
      </c>
      <c r="B549">
        <v>37051003501</v>
      </c>
      <c r="C549" t="s">
        <v>11</v>
      </c>
      <c r="D549">
        <v>37051003501</v>
      </c>
      <c r="E549" t="str">
        <f>"37051003501"</f>
        <v>37051003501</v>
      </c>
      <c r="F549">
        <v>999</v>
      </c>
      <c r="G549" t="s">
        <v>12</v>
      </c>
      <c r="H549">
        <v>2022</v>
      </c>
      <c r="I549" t="s">
        <v>13</v>
      </c>
      <c r="J549" t="s">
        <v>14</v>
      </c>
    </row>
    <row r="550" spans="1:10" x14ac:dyDescent="0.35">
      <c r="A550" t="s">
        <v>10</v>
      </c>
      <c r="B550">
        <v>37051003502</v>
      </c>
      <c r="C550" t="s">
        <v>11</v>
      </c>
      <c r="D550">
        <v>37051003502</v>
      </c>
      <c r="E550" t="str">
        <f>"37051003502"</f>
        <v>37051003502</v>
      </c>
      <c r="F550">
        <v>790</v>
      </c>
      <c r="G550" t="s">
        <v>12</v>
      </c>
      <c r="H550">
        <v>2022</v>
      </c>
      <c r="I550" t="s">
        <v>13</v>
      </c>
      <c r="J550" t="s">
        <v>14</v>
      </c>
    </row>
    <row r="551" spans="1:10" x14ac:dyDescent="0.35">
      <c r="A551" t="s">
        <v>10</v>
      </c>
      <c r="B551">
        <v>37051003601</v>
      </c>
      <c r="C551" t="s">
        <v>11</v>
      </c>
      <c r="D551">
        <v>37051003601</v>
      </c>
      <c r="E551" t="str">
        <f>"37051003601"</f>
        <v>37051003601</v>
      </c>
      <c r="F551">
        <v>1228</v>
      </c>
      <c r="G551" t="s">
        <v>12</v>
      </c>
      <c r="H551">
        <v>2022</v>
      </c>
      <c r="I551" t="s">
        <v>13</v>
      </c>
      <c r="J551" t="s">
        <v>14</v>
      </c>
    </row>
    <row r="552" spans="1:10" x14ac:dyDescent="0.35">
      <c r="A552" t="s">
        <v>10</v>
      </c>
      <c r="B552">
        <v>37051003602</v>
      </c>
      <c r="C552" t="s">
        <v>11</v>
      </c>
      <c r="D552">
        <v>37051003602</v>
      </c>
      <c r="E552" t="str">
        <f>"37051003602"</f>
        <v>37051003602</v>
      </c>
      <c r="F552">
        <v>1178</v>
      </c>
      <c r="G552" t="s">
        <v>12</v>
      </c>
      <c r="H552">
        <v>2022</v>
      </c>
      <c r="I552" t="s">
        <v>13</v>
      </c>
      <c r="J552" t="s">
        <v>14</v>
      </c>
    </row>
    <row r="553" spans="1:10" x14ac:dyDescent="0.35">
      <c r="A553" t="s">
        <v>10</v>
      </c>
      <c r="B553">
        <v>37051003700</v>
      </c>
      <c r="C553" t="s">
        <v>11</v>
      </c>
      <c r="D553">
        <v>37051003700</v>
      </c>
      <c r="E553" t="str">
        <f>"37051003700"</f>
        <v>37051003700</v>
      </c>
      <c r="F553">
        <v>1058</v>
      </c>
      <c r="G553" t="s">
        <v>12</v>
      </c>
      <c r="H553">
        <v>2022</v>
      </c>
      <c r="I553" t="s">
        <v>13</v>
      </c>
      <c r="J553" t="s">
        <v>14</v>
      </c>
    </row>
    <row r="554" spans="1:10" x14ac:dyDescent="0.35">
      <c r="A554" t="s">
        <v>10</v>
      </c>
      <c r="B554">
        <v>37051003800</v>
      </c>
      <c r="C554" t="s">
        <v>11</v>
      </c>
      <c r="D554">
        <v>37051003800</v>
      </c>
      <c r="E554" t="str">
        <f>"37051003800"</f>
        <v>37051003800</v>
      </c>
      <c r="F554">
        <v>926</v>
      </c>
      <c r="G554" t="s">
        <v>12</v>
      </c>
      <c r="H554">
        <v>2022</v>
      </c>
      <c r="I554" t="s">
        <v>13</v>
      </c>
      <c r="J554" t="s">
        <v>14</v>
      </c>
    </row>
    <row r="555" spans="1:10" x14ac:dyDescent="0.35">
      <c r="A555" t="s">
        <v>10</v>
      </c>
      <c r="B555">
        <v>37051980100</v>
      </c>
      <c r="C555" t="s">
        <v>11</v>
      </c>
      <c r="D555">
        <v>37051980100</v>
      </c>
      <c r="E555" t="str">
        <f>"37051980100"</f>
        <v>37051980100</v>
      </c>
      <c r="F555" t="s">
        <v>15</v>
      </c>
      <c r="G555" t="s">
        <v>12</v>
      </c>
      <c r="H555">
        <v>2022</v>
      </c>
      <c r="I555" t="s">
        <v>13</v>
      </c>
      <c r="J555" t="s">
        <v>14</v>
      </c>
    </row>
    <row r="556" spans="1:10" x14ac:dyDescent="0.35">
      <c r="A556" t="s">
        <v>10</v>
      </c>
      <c r="B556">
        <v>37051980200</v>
      </c>
      <c r="C556" t="s">
        <v>11</v>
      </c>
      <c r="D556">
        <v>37051980200</v>
      </c>
      <c r="E556" t="str">
        <f>"37051980200"</f>
        <v>37051980200</v>
      </c>
      <c r="F556" t="s">
        <v>15</v>
      </c>
      <c r="G556" t="s">
        <v>12</v>
      </c>
      <c r="H556">
        <v>2022</v>
      </c>
      <c r="I556" t="s">
        <v>13</v>
      </c>
      <c r="J556" t="s">
        <v>14</v>
      </c>
    </row>
    <row r="557" spans="1:10" x14ac:dyDescent="0.35">
      <c r="A557" t="s">
        <v>10</v>
      </c>
      <c r="B557">
        <v>37053110101</v>
      </c>
      <c r="C557" t="s">
        <v>11</v>
      </c>
      <c r="D557">
        <v>37053110101</v>
      </c>
      <c r="E557" t="str">
        <f>"37053110101"</f>
        <v>37053110101</v>
      </c>
      <c r="F557">
        <v>1452</v>
      </c>
      <c r="G557" t="s">
        <v>12</v>
      </c>
      <c r="H557">
        <v>2022</v>
      </c>
      <c r="I557" t="s">
        <v>13</v>
      </c>
      <c r="J557" t="s">
        <v>14</v>
      </c>
    </row>
    <row r="558" spans="1:10" x14ac:dyDescent="0.35">
      <c r="A558" t="s">
        <v>10</v>
      </c>
      <c r="B558">
        <v>37053110102</v>
      </c>
      <c r="C558" t="s">
        <v>11</v>
      </c>
      <c r="D558">
        <v>37053110102</v>
      </c>
      <c r="E558" t="str">
        <f>"37053110102"</f>
        <v>37053110102</v>
      </c>
      <c r="F558">
        <v>1375</v>
      </c>
      <c r="G558" t="s">
        <v>12</v>
      </c>
      <c r="H558">
        <v>2022</v>
      </c>
      <c r="I558" t="s">
        <v>13</v>
      </c>
      <c r="J558" t="s">
        <v>14</v>
      </c>
    </row>
    <row r="559" spans="1:10" x14ac:dyDescent="0.35">
      <c r="A559" t="s">
        <v>10</v>
      </c>
      <c r="B559">
        <v>37053110201</v>
      </c>
      <c r="C559" t="s">
        <v>11</v>
      </c>
      <c r="D559">
        <v>37053110201</v>
      </c>
      <c r="E559" t="str">
        <f>"37053110201"</f>
        <v>37053110201</v>
      </c>
      <c r="F559" t="s">
        <v>15</v>
      </c>
      <c r="G559" t="s">
        <v>12</v>
      </c>
      <c r="H559">
        <v>2022</v>
      </c>
      <c r="I559" t="s">
        <v>13</v>
      </c>
      <c r="J559" t="s">
        <v>14</v>
      </c>
    </row>
    <row r="560" spans="1:10" x14ac:dyDescent="0.35">
      <c r="A560" t="s">
        <v>10</v>
      </c>
      <c r="B560">
        <v>37053110202</v>
      </c>
      <c r="C560" t="s">
        <v>11</v>
      </c>
      <c r="D560">
        <v>37053110202</v>
      </c>
      <c r="E560" t="str">
        <f>"37053110202"</f>
        <v>37053110202</v>
      </c>
      <c r="F560">
        <v>1688</v>
      </c>
      <c r="G560" t="s">
        <v>12</v>
      </c>
      <c r="H560">
        <v>2022</v>
      </c>
      <c r="I560" t="s">
        <v>13</v>
      </c>
      <c r="J560" t="s">
        <v>14</v>
      </c>
    </row>
    <row r="561" spans="1:10" x14ac:dyDescent="0.35">
      <c r="A561" t="s">
        <v>10</v>
      </c>
      <c r="B561">
        <v>37053110301</v>
      </c>
      <c r="C561" t="s">
        <v>11</v>
      </c>
      <c r="D561">
        <v>37053110301</v>
      </c>
      <c r="E561" t="str">
        <f>"37053110301"</f>
        <v>37053110301</v>
      </c>
      <c r="F561">
        <v>1111</v>
      </c>
      <c r="G561" t="s">
        <v>12</v>
      </c>
      <c r="H561">
        <v>2022</v>
      </c>
      <c r="I561" t="s">
        <v>13</v>
      </c>
      <c r="J561" t="s">
        <v>14</v>
      </c>
    </row>
    <row r="562" spans="1:10" x14ac:dyDescent="0.35">
      <c r="A562" t="s">
        <v>10</v>
      </c>
      <c r="B562">
        <v>37053110302</v>
      </c>
      <c r="C562" t="s">
        <v>11</v>
      </c>
      <c r="D562">
        <v>37053110302</v>
      </c>
      <c r="E562" t="str">
        <f>"37053110302"</f>
        <v>37053110302</v>
      </c>
      <c r="F562">
        <v>1079</v>
      </c>
      <c r="G562" t="s">
        <v>12</v>
      </c>
      <c r="H562">
        <v>2022</v>
      </c>
      <c r="I562" t="s">
        <v>13</v>
      </c>
      <c r="J562" t="s">
        <v>14</v>
      </c>
    </row>
    <row r="563" spans="1:10" x14ac:dyDescent="0.35">
      <c r="A563" t="s">
        <v>10</v>
      </c>
      <c r="B563">
        <v>37053110401</v>
      </c>
      <c r="C563" t="s">
        <v>11</v>
      </c>
      <c r="D563">
        <v>37053110401</v>
      </c>
      <c r="E563" t="str">
        <f>"37053110401"</f>
        <v>37053110401</v>
      </c>
      <c r="F563">
        <v>1321</v>
      </c>
      <c r="G563" t="s">
        <v>12</v>
      </c>
      <c r="H563">
        <v>2022</v>
      </c>
      <c r="I563" t="s">
        <v>13</v>
      </c>
      <c r="J563" t="s">
        <v>14</v>
      </c>
    </row>
    <row r="564" spans="1:10" x14ac:dyDescent="0.35">
      <c r="A564" t="s">
        <v>10</v>
      </c>
      <c r="B564">
        <v>37053110403</v>
      </c>
      <c r="C564" t="s">
        <v>11</v>
      </c>
      <c r="D564">
        <v>37053110403</v>
      </c>
      <c r="E564" t="str">
        <f>"37053110403"</f>
        <v>37053110403</v>
      </c>
      <c r="F564">
        <v>1434</v>
      </c>
      <c r="G564" t="s">
        <v>12</v>
      </c>
      <c r="H564">
        <v>2022</v>
      </c>
      <c r="I564" t="s">
        <v>13</v>
      </c>
      <c r="J564" t="s">
        <v>14</v>
      </c>
    </row>
    <row r="565" spans="1:10" x14ac:dyDescent="0.35">
      <c r="A565" t="s">
        <v>10</v>
      </c>
      <c r="B565">
        <v>37053110404</v>
      </c>
      <c r="C565" t="s">
        <v>11</v>
      </c>
      <c r="D565">
        <v>37053110404</v>
      </c>
      <c r="E565" t="str">
        <f>"37053110404"</f>
        <v>37053110404</v>
      </c>
      <c r="F565">
        <v>1161</v>
      </c>
      <c r="G565" t="s">
        <v>12</v>
      </c>
      <c r="H565">
        <v>2022</v>
      </c>
      <c r="I565" t="s">
        <v>13</v>
      </c>
      <c r="J565" t="s">
        <v>14</v>
      </c>
    </row>
    <row r="566" spans="1:10" x14ac:dyDescent="0.35">
      <c r="A566" t="s">
        <v>10</v>
      </c>
      <c r="B566">
        <v>37053990100</v>
      </c>
      <c r="C566" t="s">
        <v>11</v>
      </c>
      <c r="D566">
        <v>37053990100</v>
      </c>
      <c r="E566" t="str">
        <f>"37053990100"</f>
        <v>37053990100</v>
      </c>
      <c r="F566" t="s">
        <v>15</v>
      </c>
      <c r="G566" t="s">
        <v>12</v>
      </c>
      <c r="H566">
        <v>2022</v>
      </c>
      <c r="I566" t="s">
        <v>13</v>
      </c>
      <c r="J566" t="s">
        <v>14</v>
      </c>
    </row>
    <row r="567" spans="1:10" x14ac:dyDescent="0.35">
      <c r="A567" t="s">
        <v>10</v>
      </c>
      <c r="B567">
        <v>37055970101</v>
      </c>
      <c r="C567" t="s">
        <v>11</v>
      </c>
      <c r="D567">
        <v>37055970101</v>
      </c>
      <c r="E567" t="str">
        <f>"37055970101"</f>
        <v>37055970101</v>
      </c>
      <c r="F567">
        <v>1717</v>
      </c>
      <c r="G567" t="s">
        <v>12</v>
      </c>
      <c r="H567">
        <v>2022</v>
      </c>
      <c r="I567" t="s">
        <v>13</v>
      </c>
      <c r="J567" t="s">
        <v>14</v>
      </c>
    </row>
    <row r="568" spans="1:10" x14ac:dyDescent="0.35">
      <c r="A568" t="s">
        <v>10</v>
      </c>
      <c r="B568">
        <v>37055970102</v>
      </c>
      <c r="C568" t="s">
        <v>11</v>
      </c>
      <c r="D568">
        <v>37055970102</v>
      </c>
      <c r="E568" t="str">
        <f>"37055970102"</f>
        <v>37055970102</v>
      </c>
      <c r="F568">
        <v>1296</v>
      </c>
      <c r="G568" t="s">
        <v>12</v>
      </c>
      <c r="H568">
        <v>2022</v>
      </c>
      <c r="I568" t="s">
        <v>13</v>
      </c>
      <c r="J568" t="s">
        <v>14</v>
      </c>
    </row>
    <row r="569" spans="1:10" x14ac:dyDescent="0.35">
      <c r="A569" t="s">
        <v>10</v>
      </c>
      <c r="B569">
        <v>37055970200</v>
      </c>
      <c r="C569" t="s">
        <v>11</v>
      </c>
      <c r="D569">
        <v>37055970200</v>
      </c>
      <c r="E569" t="str">
        <f>"37055970200"</f>
        <v>37055970200</v>
      </c>
      <c r="F569">
        <v>1301</v>
      </c>
      <c r="G569" t="s">
        <v>12</v>
      </c>
      <c r="H569">
        <v>2022</v>
      </c>
      <c r="I569" t="s">
        <v>13</v>
      </c>
      <c r="J569" t="s">
        <v>14</v>
      </c>
    </row>
    <row r="570" spans="1:10" x14ac:dyDescent="0.35">
      <c r="A570" t="s">
        <v>10</v>
      </c>
      <c r="B570">
        <v>37055970301</v>
      </c>
      <c r="C570" t="s">
        <v>11</v>
      </c>
      <c r="D570">
        <v>37055970301</v>
      </c>
      <c r="E570" t="str">
        <f>"37055970301"</f>
        <v>37055970301</v>
      </c>
      <c r="F570">
        <v>1804</v>
      </c>
      <c r="G570" t="s">
        <v>12</v>
      </c>
      <c r="H570">
        <v>2022</v>
      </c>
      <c r="I570" t="s">
        <v>13</v>
      </c>
      <c r="J570" t="s">
        <v>14</v>
      </c>
    </row>
    <row r="571" spans="1:10" x14ac:dyDescent="0.35">
      <c r="A571" t="s">
        <v>10</v>
      </c>
      <c r="B571">
        <v>37055970302</v>
      </c>
      <c r="C571" t="s">
        <v>11</v>
      </c>
      <c r="D571">
        <v>37055970302</v>
      </c>
      <c r="E571" t="str">
        <f>"37055970302"</f>
        <v>37055970302</v>
      </c>
      <c r="F571">
        <v>1204</v>
      </c>
      <c r="G571" t="s">
        <v>12</v>
      </c>
      <c r="H571">
        <v>2022</v>
      </c>
      <c r="I571" t="s">
        <v>13</v>
      </c>
      <c r="J571" t="s">
        <v>14</v>
      </c>
    </row>
    <row r="572" spans="1:10" x14ac:dyDescent="0.35">
      <c r="A572" t="s">
        <v>10</v>
      </c>
      <c r="B572">
        <v>37055970400</v>
      </c>
      <c r="C572" t="s">
        <v>11</v>
      </c>
      <c r="D572">
        <v>37055970400</v>
      </c>
      <c r="E572" t="str">
        <f>"37055970400"</f>
        <v>37055970400</v>
      </c>
      <c r="F572">
        <v>920</v>
      </c>
      <c r="G572" t="s">
        <v>12</v>
      </c>
      <c r="H572">
        <v>2022</v>
      </c>
      <c r="I572" t="s">
        <v>13</v>
      </c>
      <c r="J572" t="s">
        <v>14</v>
      </c>
    </row>
    <row r="573" spans="1:10" x14ac:dyDescent="0.35">
      <c r="A573" t="s">
        <v>10</v>
      </c>
      <c r="B573">
        <v>37055970501</v>
      </c>
      <c r="C573" t="s">
        <v>11</v>
      </c>
      <c r="D573">
        <v>37055970501</v>
      </c>
      <c r="E573" t="str">
        <f>"37055970501"</f>
        <v>37055970501</v>
      </c>
      <c r="F573">
        <v>1247</v>
      </c>
      <c r="G573" t="s">
        <v>12</v>
      </c>
      <c r="H573">
        <v>2022</v>
      </c>
      <c r="I573" t="s">
        <v>13</v>
      </c>
      <c r="J573" t="s">
        <v>14</v>
      </c>
    </row>
    <row r="574" spans="1:10" x14ac:dyDescent="0.35">
      <c r="A574" t="s">
        <v>10</v>
      </c>
      <c r="B574">
        <v>37055970502</v>
      </c>
      <c r="C574" t="s">
        <v>11</v>
      </c>
      <c r="D574">
        <v>37055970502</v>
      </c>
      <c r="E574" t="str">
        <f>"37055970502"</f>
        <v>37055970502</v>
      </c>
      <c r="F574">
        <v>1278</v>
      </c>
      <c r="G574" t="s">
        <v>12</v>
      </c>
      <c r="H574">
        <v>2022</v>
      </c>
      <c r="I574" t="s">
        <v>13</v>
      </c>
      <c r="J574" t="s">
        <v>14</v>
      </c>
    </row>
    <row r="575" spans="1:10" x14ac:dyDescent="0.35">
      <c r="A575" t="s">
        <v>10</v>
      </c>
      <c r="B575">
        <v>37055970601</v>
      </c>
      <c r="C575" t="s">
        <v>11</v>
      </c>
      <c r="D575">
        <v>37055970601</v>
      </c>
      <c r="E575" t="str">
        <f>"37055970601"</f>
        <v>37055970601</v>
      </c>
      <c r="F575">
        <v>1236</v>
      </c>
      <c r="G575" t="s">
        <v>12</v>
      </c>
      <c r="H575">
        <v>2022</v>
      </c>
      <c r="I575" t="s">
        <v>13</v>
      </c>
      <c r="J575" t="s">
        <v>14</v>
      </c>
    </row>
    <row r="576" spans="1:10" x14ac:dyDescent="0.35">
      <c r="A576" t="s">
        <v>10</v>
      </c>
      <c r="B576">
        <v>37055970602</v>
      </c>
      <c r="C576" t="s">
        <v>11</v>
      </c>
      <c r="D576">
        <v>37055970602</v>
      </c>
      <c r="E576" t="str">
        <f>"37055970602"</f>
        <v>37055970602</v>
      </c>
      <c r="F576">
        <v>1010</v>
      </c>
      <c r="G576" t="s">
        <v>12</v>
      </c>
      <c r="H576">
        <v>2022</v>
      </c>
      <c r="I576" t="s">
        <v>13</v>
      </c>
      <c r="J576" t="s">
        <v>14</v>
      </c>
    </row>
    <row r="577" spans="1:10" x14ac:dyDescent="0.35">
      <c r="A577" t="s">
        <v>10</v>
      </c>
      <c r="B577">
        <v>37055990100</v>
      </c>
      <c r="C577" t="s">
        <v>11</v>
      </c>
      <c r="D577">
        <v>37055990100</v>
      </c>
      <c r="E577" t="str">
        <f>"37055990100"</f>
        <v>37055990100</v>
      </c>
      <c r="F577" t="s">
        <v>15</v>
      </c>
      <c r="G577" t="s">
        <v>12</v>
      </c>
      <c r="H577">
        <v>2022</v>
      </c>
      <c r="I577" t="s">
        <v>13</v>
      </c>
      <c r="J577" t="s">
        <v>14</v>
      </c>
    </row>
    <row r="578" spans="1:10" x14ac:dyDescent="0.35">
      <c r="A578" t="s">
        <v>10</v>
      </c>
      <c r="B578">
        <v>37055990200</v>
      </c>
      <c r="C578" t="s">
        <v>11</v>
      </c>
      <c r="D578">
        <v>37055990200</v>
      </c>
      <c r="E578" t="str">
        <f>"37055990200"</f>
        <v>37055990200</v>
      </c>
      <c r="F578" t="s">
        <v>15</v>
      </c>
      <c r="G578" t="s">
        <v>12</v>
      </c>
      <c r="H578">
        <v>2022</v>
      </c>
      <c r="I578" t="s">
        <v>13</v>
      </c>
      <c r="J578" t="s">
        <v>14</v>
      </c>
    </row>
    <row r="579" spans="1:10" x14ac:dyDescent="0.35">
      <c r="A579" t="s">
        <v>10</v>
      </c>
      <c r="B579">
        <v>37057060101</v>
      </c>
      <c r="C579" t="s">
        <v>11</v>
      </c>
      <c r="D579">
        <v>37057060101</v>
      </c>
      <c r="E579" t="str">
        <f>"37057060101"</f>
        <v>37057060101</v>
      </c>
      <c r="F579">
        <v>1072</v>
      </c>
      <c r="G579" t="s">
        <v>12</v>
      </c>
      <c r="H579">
        <v>2022</v>
      </c>
      <c r="I579" t="s">
        <v>13</v>
      </c>
      <c r="J579" t="s">
        <v>14</v>
      </c>
    </row>
    <row r="580" spans="1:10" x14ac:dyDescent="0.35">
      <c r="A580" t="s">
        <v>10</v>
      </c>
      <c r="B580">
        <v>37057060103</v>
      </c>
      <c r="C580" t="s">
        <v>11</v>
      </c>
      <c r="D580">
        <v>37057060103</v>
      </c>
      <c r="E580" t="str">
        <f>"37057060103"</f>
        <v>37057060103</v>
      </c>
      <c r="F580">
        <v>976</v>
      </c>
      <c r="G580" t="s">
        <v>12</v>
      </c>
      <c r="H580">
        <v>2022</v>
      </c>
      <c r="I580" t="s">
        <v>13</v>
      </c>
      <c r="J580" t="s">
        <v>14</v>
      </c>
    </row>
    <row r="581" spans="1:10" x14ac:dyDescent="0.35">
      <c r="A581" t="s">
        <v>10</v>
      </c>
      <c r="B581">
        <v>37057060104</v>
      </c>
      <c r="C581" t="s">
        <v>11</v>
      </c>
      <c r="D581">
        <v>37057060104</v>
      </c>
      <c r="E581" t="str">
        <f>"37057060104"</f>
        <v>37057060104</v>
      </c>
      <c r="F581">
        <v>929</v>
      </c>
      <c r="G581" t="s">
        <v>12</v>
      </c>
      <c r="H581">
        <v>2022</v>
      </c>
      <c r="I581" t="s">
        <v>13</v>
      </c>
      <c r="J581" t="s">
        <v>14</v>
      </c>
    </row>
    <row r="582" spans="1:10" x14ac:dyDescent="0.35">
      <c r="A582" t="s">
        <v>10</v>
      </c>
      <c r="B582">
        <v>37057060201</v>
      </c>
      <c r="C582" t="s">
        <v>11</v>
      </c>
      <c r="D582">
        <v>37057060201</v>
      </c>
      <c r="E582" t="str">
        <f>"37057060201"</f>
        <v>37057060201</v>
      </c>
      <c r="F582">
        <v>925</v>
      </c>
      <c r="G582" t="s">
        <v>12</v>
      </c>
      <c r="H582">
        <v>2022</v>
      </c>
      <c r="I582" t="s">
        <v>13</v>
      </c>
      <c r="J582" t="s">
        <v>14</v>
      </c>
    </row>
    <row r="583" spans="1:10" x14ac:dyDescent="0.35">
      <c r="A583" t="s">
        <v>10</v>
      </c>
      <c r="B583">
        <v>37057060202</v>
      </c>
      <c r="C583" t="s">
        <v>11</v>
      </c>
      <c r="D583">
        <v>37057060202</v>
      </c>
      <c r="E583" t="str">
        <f>"37057060202"</f>
        <v>37057060202</v>
      </c>
      <c r="F583">
        <v>903</v>
      </c>
      <c r="G583" t="s">
        <v>12</v>
      </c>
      <c r="H583">
        <v>2022</v>
      </c>
      <c r="I583" t="s">
        <v>13</v>
      </c>
      <c r="J583" t="s">
        <v>14</v>
      </c>
    </row>
    <row r="584" spans="1:10" x14ac:dyDescent="0.35">
      <c r="A584" t="s">
        <v>10</v>
      </c>
      <c r="B584">
        <v>37057060203</v>
      </c>
      <c r="C584" t="s">
        <v>11</v>
      </c>
      <c r="D584">
        <v>37057060203</v>
      </c>
      <c r="E584" t="str">
        <f>"37057060203"</f>
        <v>37057060203</v>
      </c>
      <c r="F584">
        <v>816</v>
      </c>
      <c r="G584" t="s">
        <v>12</v>
      </c>
      <c r="H584">
        <v>2022</v>
      </c>
      <c r="I584" t="s">
        <v>13</v>
      </c>
      <c r="J584" t="s">
        <v>14</v>
      </c>
    </row>
    <row r="585" spans="1:10" x14ac:dyDescent="0.35">
      <c r="A585" t="s">
        <v>10</v>
      </c>
      <c r="B585">
        <v>37057060301</v>
      </c>
      <c r="C585" t="s">
        <v>11</v>
      </c>
      <c r="D585">
        <v>37057060301</v>
      </c>
      <c r="E585" t="str">
        <f>"37057060301"</f>
        <v>37057060301</v>
      </c>
      <c r="F585">
        <v>1333</v>
      </c>
      <c r="G585" t="s">
        <v>12</v>
      </c>
      <c r="H585">
        <v>2022</v>
      </c>
      <c r="I585" t="s">
        <v>13</v>
      </c>
      <c r="J585" t="s">
        <v>14</v>
      </c>
    </row>
    <row r="586" spans="1:10" x14ac:dyDescent="0.35">
      <c r="A586" t="s">
        <v>10</v>
      </c>
      <c r="B586">
        <v>37057060302</v>
      </c>
      <c r="C586" t="s">
        <v>11</v>
      </c>
      <c r="D586">
        <v>37057060302</v>
      </c>
      <c r="E586" t="str">
        <f>"37057060302"</f>
        <v>37057060302</v>
      </c>
      <c r="F586">
        <v>903</v>
      </c>
      <c r="G586" t="s">
        <v>12</v>
      </c>
      <c r="H586">
        <v>2022</v>
      </c>
      <c r="I586" t="s">
        <v>13</v>
      </c>
      <c r="J586" t="s">
        <v>14</v>
      </c>
    </row>
    <row r="587" spans="1:10" x14ac:dyDescent="0.35">
      <c r="A587" t="s">
        <v>10</v>
      </c>
      <c r="B587">
        <v>37057060303</v>
      </c>
      <c r="C587" t="s">
        <v>11</v>
      </c>
      <c r="D587">
        <v>37057060303</v>
      </c>
      <c r="E587" t="str">
        <f>"37057060303"</f>
        <v>37057060303</v>
      </c>
      <c r="F587">
        <v>751</v>
      </c>
      <c r="G587" t="s">
        <v>12</v>
      </c>
      <c r="H587">
        <v>2022</v>
      </c>
      <c r="I587" t="s">
        <v>13</v>
      </c>
      <c r="J587" t="s">
        <v>14</v>
      </c>
    </row>
    <row r="588" spans="1:10" x14ac:dyDescent="0.35">
      <c r="A588" t="s">
        <v>10</v>
      </c>
      <c r="B588">
        <v>37057060304</v>
      </c>
      <c r="C588" t="s">
        <v>11</v>
      </c>
      <c r="D588">
        <v>37057060304</v>
      </c>
      <c r="E588" t="str">
        <f>"37057060304"</f>
        <v>37057060304</v>
      </c>
      <c r="F588">
        <v>1075</v>
      </c>
      <c r="G588" t="s">
        <v>12</v>
      </c>
      <c r="H588">
        <v>2022</v>
      </c>
      <c r="I588" t="s">
        <v>13</v>
      </c>
      <c r="J588" t="s">
        <v>14</v>
      </c>
    </row>
    <row r="589" spans="1:10" x14ac:dyDescent="0.35">
      <c r="A589" t="s">
        <v>10</v>
      </c>
      <c r="B589">
        <v>37057060400</v>
      </c>
      <c r="C589" t="s">
        <v>11</v>
      </c>
      <c r="D589">
        <v>37057060400</v>
      </c>
      <c r="E589" t="str">
        <f>"37057060400"</f>
        <v>37057060400</v>
      </c>
      <c r="F589">
        <v>800</v>
      </c>
      <c r="G589" t="s">
        <v>12</v>
      </c>
      <c r="H589">
        <v>2022</v>
      </c>
      <c r="I589" t="s">
        <v>13</v>
      </c>
      <c r="J589" t="s">
        <v>14</v>
      </c>
    </row>
    <row r="590" spans="1:10" x14ac:dyDescent="0.35">
      <c r="A590" t="s">
        <v>10</v>
      </c>
      <c r="B590">
        <v>37057060500</v>
      </c>
      <c r="C590" t="s">
        <v>11</v>
      </c>
      <c r="D590">
        <v>37057060500</v>
      </c>
      <c r="E590" t="str">
        <f>"37057060500"</f>
        <v>37057060500</v>
      </c>
      <c r="F590">
        <v>783</v>
      </c>
      <c r="G590" t="s">
        <v>12</v>
      </c>
      <c r="H590">
        <v>2022</v>
      </c>
      <c r="I590" t="s">
        <v>13</v>
      </c>
      <c r="J590" t="s">
        <v>14</v>
      </c>
    </row>
    <row r="591" spans="1:10" x14ac:dyDescent="0.35">
      <c r="A591" t="s">
        <v>10</v>
      </c>
      <c r="B591">
        <v>37057060601</v>
      </c>
      <c r="C591" t="s">
        <v>11</v>
      </c>
      <c r="D591">
        <v>37057060601</v>
      </c>
      <c r="E591" t="str">
        <f>"37057060601"</f>
        <v>37057060601</v>
      </c>
      <c r="F591">
        <v>977</v>
      </c>
      <c r="G591" t="s">
        <v>12</v>
      </c>
      <c r="H591">
        <v>2022</v>
      </c>
      <c r="I591" t="s">
        <v>13</v>
      </c>
      <c r="J591" t="s">
        <v>14</v>
      </c>
    </row>
    <row r="592" spans="1:10" x14ac:dyDescent="0.35">
      <c r="A592" t="s">
        <v>10</v>
      </c>
      <c r="B592">
        <v>37057060602</v>
      </c>
      <c r="C592" t="s">
        <v>11</v>
      </c>
      <c r="D592">
        <v>37057060602</v>
      </c>
      <c r="E592" t="str">
        <f>"37057060602"</f>
        <v>37057060602</v>
      </c>
      <c r="F592">
        <v>906</v>
      </c>
      <c r="G592" t="s">
        <v>12</v>
      </c>
      <c r="H592">
        <v>2022</v>
      </c>
      <c r="I592" t="s">
        <v>13</v>
      </c>
      <c r="J592" t="s">
        <v>14</v>
      </c>
    </row>
    <row r="593" spans="1:10" x14ac:dyDescent="0.35">
      <c r="A593" t="s">
        <v>10</v>
      </c>
      <c r="B593">
        <v>37057060700</v>
      </c>
      <c r="C593" t="s">
        <v>11</v>
      </c>
      <c r="D593">
        <v>37057060700</v>
      </c>
      <c r="E593" t="str">
        <f>"37057060700"</f>
        <v>37057060700</v>
      </c>
      <c r="F593">
        <v>786</v>
      </c>
      <c r="G593" t="s">
        <v>12</v>
      </c>
      <c r="H593">
        <v>2022</v>
      </c>
      <c r="I593" t="s">
        <v>13</v>
      </c>
      <c r="J593" t="s">
        <v>14</v>
      </c>
    </row>
    <row r="594" spans="1:10" x14ac:dyDescent="0.35">
      <c r="A594" t="s">
        <v>10</v>
      </c>
      <c r="B594">
        <v>37057060800</v>
      </c>
      <c r="C594" t="s">
        <v>11</v>
      </c>
      <c r="D594">
        <v>37057060800</v>
      </c>
      <c r="E594" t="str">
        <f>"37057060800"</f>
        <v>37057060800</v>
      </c>
      <c r="F594">
        <v>763</v>
      </c>
      <c r="G594" t="s">
        <v>12</v>
      </c>
      <c r="H594">
        <v>2022</v>
      </c>
      <c r="I594" t="s">
        <v>13</v>
      </c>
      <c r="J594" t="s">
        <v>14</v>
      </c>
    </row>
    <row r="595" spans="1:10" x14ac:dyDescent="0.35">
      <c r="A595" t="s">
        <v>10</v>
      </c>
      <c r="B595">
        <v>37057060900</v>
      </c>
      <c r="C595" t="s">
        <v>11</v>
      </c>
      <c r="D595">
        <v>37057060900</v>
      </c>
      <c r="E595" t="str">
        <f>"37057060900"</f>
        <v>37057060900</v>
      </c>
      <c r="F595">
        <v>852</v>
      </c>
      <c r="G595" t="s">
        <v>12</v>
      </c>
      <c r="H595">
        <v>2022</v>
      </c>
      <c r="I595" t="s">
        <v>13</v>
      </c>
      <c r="J595" t="s">
        <v>14</v>
      </c>
    </row>
    <row r="596" spans="1:10" x14ac:dyDescent="0.35">
      <c r="A596" t="s">
        <v>10</v>
      </c>
      <c r="B596">
        <v>37057061000</v>
      </c>
      <c r="C596" t="s">
        <v>11</v>
      </c>
      <c r="D596">
        <v>37057061000</v>
      </c>
      <c r="E596" t="str">
        <f>"37057061000"</f>
        <v>37057061000</v>
      </c>
      <c r="F596">
        <v>580</v>
      </c>
      <c r="G596" t="s">
        <v>12</v>
      </c>
      <c r="H596">
        <v>2022</v>
      </c>
      <c r="I596" t="s">
        <v>13</v>
      </c>
      <c r="J596" t="s">
        <v>14</v>
      </c>
    </row>
    <row r="597" spans="1:10" x14ac:dyDescent="0.35">
      <c r="A597" t="s">
        <v>10</v>
      </c>
      <c r="B597">
        <v>37057061101</v>
      </c>
      <c r="C597" t="s">
        <v>11</v>
      </c>
      <c r="D597">
        <v>37057061101</v>
      </c>
      <c r="E597" t="str">
        <f>"37057061101"</f>
        <v>37057061101</v>
      </c>
      <c r="F597">
        <v>991</v>
      </c>
      <c r="G597" t="s">
        <v>12</v>
      </c>
      <c r="H597">
        <v>2022</v>
      </c>
      <c r="I597" t="s">
        <v>13</v>
      </c>
      <c r="J597" t="s">
        <v>14</v>
      </c>
    </row>
    <row r="598" spans="1:10" x14ac:dyDescent="0.35">
      <c r="A598" t="s">
        <v>10</v>
      </c>
      <c r="B598">
        <v>37057061102</v>
      </c>
      <c r="C598" t="s">
        <v>11</v>
      </c>
      <c r="D598">
        <v>37057061102</v>
      </c>
      <c r="E598" t="str">
        <f>"37057061102"</f>
        <v>37057061102</v>
      </c>
      <c r="F598">
        <v>849</v>
      </c>
      <c r="G598" t="s">
        <v>12</v>
      </c>
      <c r="H598">
        <v>2022</v>
      </c>
      <c r="I598" t="s">
        <v>13</v>
      </c>
      <c r="J598" t="s">
        <v>14</v>
      </c>
    </row>
    <row r="599" spans="1:10" x14ac:dyDescent="0.35">
      <c r="A599" t="s">
        <v>10</v>
      </c>
      <c r="B599">
        <v>37057061202</v>
      </c>
      <c r="C599" t="s">
        <v>11</v>
      </c>
      <c r="D599">
        <v>37057061202</v>
      </c>
      <c r="E599" t="str">
        <f>"37057061202"</f>
        <v>37057061202</v>
      </c>
      <c r="F599">
        <v>803</v>
      </c>
      <c r="G599" t="s">
        <v>12</v>
      </c>
      <c r="H599">
        <v>2022</v>
      </c>
      <c r="I599" t="s">
        <v>13</v>
      </c>
      <c r="J599" t="s">
        <v>14</v>
      </c>
    </row>
    <row r="600" spans="1:10" x14ac:dyDescent="0.35">
      <c r="A600" t="s">
        <v>10</v>
      </c>
      <c r="B600">
        <v>37057061203</v>
      </c>
      <c r="C600" t="s">
        <v>11</v>
      </c>
      <c r="D600">
        <v>37057061203</v>
      </c>
      <c r="E600" t="str">
        <f>"37057061203"</f>
        <v>37057061203</v>
      </c>
      <c r="F600">
        <v>810</v>
      </c>
      <c r="G600" t="s">
        <v>12</v>
      </c>
      <c r="H600">
        <v>2022</v>
      </c>
      <c r="I600" t="s">
        <v>13</v>
      </c>
      <c r="J600" t="s">
        <v>14</v>
      </c>
    </row>
    <row r="601" spans="1:10" x14ac:dyDescent="0.35">
      <c r="A601" t="s">
        <v>10</v>
      </c>
      <c r="B601">
        <v>37057061204</v>
      </c>
      <c r="C601" t="s">
        <v>11</v>
      </c>
      <c r="D601">
        <v>37057061204</v>
      </c>
      <c r="E601" t="str">
        <f>"37057061204"</f>
        <v>37057061204</v>
      </c>
      <c r="F601">
        <v>695</v>
      </c>
      <c r="G601" t="s">
        <v>12</v>
      </c>
      <c r="H601">
        <v>2022</v>
      </c>
      <c r="I601" t="s">
        <v>13</v>
      </c>
      <c r="J601" t="s">
        <v>14</v>
      </c>
    </row>
    <row r="602" spans="1:10" x14ac:dyDescent="0.35">
      <c r="A602" t="s">
        <v>10</v>
      </c>
      <c r="B602">
        <v>37057061300</v>
      </c>
      <c r="C602" t="s">
        <v>11</v>
      </c>
      <c r="D602">
        <v>37057061300</v>
      </c>
      <c r="E602" t="str">
        <f>"37057061300"</f>
        <v>37057061300</v>
      </c>
      <c r="F602">
        <v>825</v>
      </c>
      <c r="G602" t="s">
        <v>12</v>
      </c>
      <c r="H602">
        <v>2022</v>
      </c>
      <c r="I602" t="s">
        <v>13</v>
      </c>
      <c r="J602" t="s">
        <v>14</v>
      </c>
    </row>
    <row r="603" spans="1:10" x14ac:dyDescent="0.35">
      <c r="A603" t="s">
        <v>10</v>
      </c>
      <c r="B603">
        <v>37057061400</v>
      </c>
      <c r="C603" t="s">
        <v>11</v>
      </c>
      <c r="D603">
        <v>37057061400</v>
      </c>
      <c r="E603" t="str">
        <f>"37057061400"</f>
        <v>37057061400</v>
      </c>
      <c r="F603">
        <v>709</v>
      </c>
      <c r="G603" t="s">
        <v>12</v>
      </c>
      <c r="H603">
        <v>2022</v>
      </c>
      <c r="I603" t="s">
        <v>13</v>
      </c>
      <c r="J603" t="s">
        <v>14</v>
      </c>
    </row>
    <row r="604" spans="1:10" x14ac:dyDescent="0.35">
      <c r="A604" t="s">
        <v>10</v>
      </c>
      <c r="B604">
        <v>37057061501</v>
      </c>
      <c r="C604" t="s">
        <v>11</v>
      </c>
      <c r="D604">
        <v>37057061501</v>
      </c>
      <c r="E604" t="str">
        <f>"37057061501"</f>
        <v>37057061501</v>
      </c>
      <c r="F604">
        <v>864</v>
      </c>
      <c r="G604" t="s">
        <v>12</v>
      </c>
      <c r="H604">
        <v>2022</v>
      </c>
      <c r="I604" t="s">
        <v>13</v>
      </c>
      <c r="J604" t="s">
        <v>14</v>
      </c>
    </row>
    <row r="605" spans="1:10" x14ac:dyDescent="0.35">
      <c r="A605" t="s">
        <v>10</v>
      </c>
      <c r="B605">
        <v>37057061502</v>
      </c>
      <c r="C605" t="s">
        <v>11</v>
      </c>
      <c r="D605">
        <v>37057061502</v>
      </c>
      <c r="E605" t="str">
        <f>"37057061502"</f>
        <v>37057061502</v>
      </c>
      <c r="F605">
        <v>839</v>
      </c>
      <c r="G605" t="s">
        <v>12</v>
      </c>
      <c r="H605">
        <v>2022</v>
      </c>
      <c r="I605" t="s">
        <v>13</v>
      </c>
      <c r="J605" t="s">
        <v>14</v>
      </c>
    </row>
    <row r="606" spans="1:10" x14ac:dyDescent="0.35">
      <c r="A606" t="s">
        <v>10</v>
      </c>
      <c r="B606">
        <v>37057061600</v>
      </c>
      <c r="C606" t="s">
        <v>11</v>
      </c>
      <c r="D606">
        <v>37057061600</v>
      </c>
      <c r="E606" t="str">
        <f>"37057061600"</f>
        <v>37057061600</v>
      </c>
      <c r="F606">
        <v>881</v>
      </c>
      <c r="G606" t="s">
        <v>12</v>
      </c>
      <c r="H606">
        <v>2022</v>
      </c>
      <c r="I606" t="s">
        <v>13</v>
      </c>
      <c r="J606" t="s">
        <v>14</v>
      </c>
    </row>
    <row r="607" spans="1:10" x14ac:dyDescent="0.35">
      <c r="A607" t="s">
        <v>10</v>
      </c>
      <c r="B607">
        <v>37057061701</v>
      </c>
      <c r="C607" t="s">
        <v>11</v>
      </c>
      <c r="D607">
        <v>37057061701</v>
      </c>
      <c r="E607" t="str">
        <f>"37057061701"</f>
        <v>37057061701</v>
      </c>
      <c r="F607">
        <v>743</v>
      </c>
      <c r="G607" t="s">
        <v>12</v>
      </c>
      <c r="H607">
        <v>2022</v>
      </c>
      <c r="I607" t="s">
        <v>13</v>
      </c>
      <c r="J607" t="s">
        <v>14</v>
      </c>
    </row>
    <row r="608" spans="1:10" x14ac:dyDescent="0.35">
      <c r="A608" t="s">
        <v>10</v>
      </c>
      <c r="B608">
        <v>37057061703</v>
      </c>
      <c r="C608" t="s">
        <v>11</v>
      </c>
      <c r="D608">
        <v>37057061703</v>
      </c>
      <c r="E608" t="str">
        <f>"37057061703"</f>
        <v>37057061703</v>
      </c>
      <c r="F608">
        <v>888</v>
      </c>
      <c r="G608" t="s">
        <v>12</v>
      </c>
      <c r="H608">
        <v>2022</v>
      </c>
      <c r="I608" t="s">
        <v>13</v>
      </c>
      <c r="J608" t="s">
        <v>14</v>
      </c>
    </row>
    <row r="609" spans="1:10" x14ac:dyDescent="0.35">
      <c r="A609" t="s">
        <v>10</v>
      </c>
      <c r="B609">
        <v>37057061704</v>
      </c>
      <c r="C609" t="s">
        <v>11</v>
      </c>
      <c r="D609">
        <v>37057061704</v>
      </c>
      <c r="E609" t="str">
        <f>"37057061704"</f>
        <v>37057061704</v>
      </c>
      <c r="F609">
        <v>913</v>
      </c>
      <c r="G609" t="s">
        <v>12</v>
      </c>
      <c r="H609">
        <v>2022</v>
      </c>
      <c r="I609" t="s">
        <v>13</v>
      </c>
      <c r="J609" t="s">
        <v>14</v>
      </c>
    </row>
    <row r="610" spans="1:10" x14ac:dyDescent="0.35">
      <c r="A610" t="s">
        <v>10</v>
      </c>
      <c r="B610">
        <v>37057061705</v>
      </c>
      <c r="C610" t="s">
        <v>11</v>
      </c>
      <c r="D610">
        <v>37057061705</v>
      </c>
      <c r="E610" t="str">
        <f>"37057061705"</f>
        <v>37057061705</v>
      </c>
      <c r="F610">
        <v>720</v>
      </c>
      <c r="G610" t="s">
        <v>12</v>
      </c>
      <c r="H610">
        <v>2022</v>
      </c>
      <c r="I610" t="s">
        <v>13</v>
      </c>
      <c r="J610" t="s">
        <v>14</v>
      </c>
    </row>
    <row r="611" spans="1:10" x14ac:dyDescent="0.35">
      <c r="A611" t="s">
        <v>10</v>
      </c>
      <c r="B611">
        <v>37057061803</v>
      </c>
      <c r="C611" t="s">
        <v>11</v>
      </c>
      <c r="D611">
        <v>37057061803</v>
      </c>
      <c r="E611" t="str">
        <f>"37057061803"</f>
        <v>37057061803</v>
      </c>
      <c r="F611">
        <v>786</v>
      </c>
      <c r="G611" t="s">
        <v>12</v>
      </c>
      <c r="H611">
        <v>2022</v>
      </c>
      <c r="I611" t="s">
        <v>13</v>
      </c>
      <c r="J611" t="s">
        <v>14</v>
      </c>
    </row>
    <row r="612" spans="1:10" x14ac:dyDescent="0.35">
      <c r="A612" t="s">
        <v>10</v>
      </c>
      <c r="B612">
        <v>37057061805</v>
      </c>
      <c r="C612" t="s">
        <v>11</v>
      </c>
      <c r="D612">
        <v>37057061805</v>
      </c>
      <c r="E612" t="str">
        <f>"37057061805"</f>
        <v>37057061805</v>
      </c>
      <c r="F612">
        <v>856</v>
      </c>
      <c r="G612" t="s">
        <v>12</v>
      </c>
      <c r="H612">
        <v>2022</v>
      </c>
      <c r="I612" t="s">
        <v>13</v>
      </c>
      <c r="J612" t="s">
        <v>14</v>
      </c>
    </row>
    <row r="613" spans="1:10" x14ac:dyDescent="0.35">
      <c r="A613" t="s">
        <v>10</v>
      </c>
      <c r="B613">
        <v>37057061806</v>
      </c>
      <c r="C613" t="s">
        <v>11</v>
      </c>
      <c r="D613">
        <v>37057061806</v>
      </c>
      <c r="E613" t="str">
        <f>"37057061806"</f>
        <v>37057061806</v>
      </c>
      <c r="F613">
        <v>952</v>
      </c>
      <c r="G613" t="s">
        <v>12</v>
      </c>
      <c r="H613">
        <v>2022</v>
      </c>
      <c r="I613" t="s">
        <v>13</v>
      </c>
      <c r="J613" t="s">
        <v>14</v>
      </c>
    </row>
    <row r="614" spans="1:10" x14ac:dyDescent="0.35">
      <c r="A614" t="s">
        <v>10</v>
      </c>
      <c r="B614">
        <v>37057061807</v>
      </c>
      <c r="C614" t="s">
        <v>11</v>
      </c>
      <c r="D614">
        <v>37057061807</v>
      </c>
      <c r="E614" t="str">
        <f>"37057061807"</f>
        <v>37057061807</v>
      </c>
      <c r="F614" t="s">
        <v>15</v>
      </c>
      <c r="G614" t="s">
        <v>12</v>
      </c>
      <c r="H614">
        <v>2022</v>
      </c>
      <c r="I614" t="s">
        <v>13</v>
      </c>
      <c r="J614" t="s">
        <v>14</v>
      </c>
    </row>
    <row r="615" spans="1:10" x14ac:dyDescent="0.35">
      <c r="A615" t="s">
        <v>10</v>
      </c>
      <c r="B615">
        <v>37057061808</v>
      </c>
      <c r="C615" t="s">
        <v>11</v>
      </c>
      <c r="D615">
        <v>37057061808</v>
      </c>
      <c r="E615" t="str">
        <f>"37057061808"</f>
        <v>37057061808</v>
      </c>
      <c r="F615">
        <v>753</v>
      </c>
      <c r="G615" t="s">
        <v>12</v>
      </c>
      <c r="H615">
        <v>2022</v>
      </c>
      <c r="I615" t="s">
        <v>13</v>
      </c>
      <c r="J615" t="s">
        <v>14</v>
      </c>
    </row>
    <row r="616" spans="1:10" x14ac:dyDescent="0.35">
      <c r="A616" t="s">
        <v>10</v>
      </c>
      <c r="B616">
        <v>37057061902</v>
      </c>
      <c r="C616" t="s">
        <v>11</v>
      </c>
      <c r="D616">
        <v>37057061902</v>
      </c>
      <c r="E616" t="str">
        <f>"37057061902"</f>
        <v>37057061902</v>
      </c>
      <c r="F616">
        <v>737</v>
      </c>
      <c r="G616" t="s">
        <v>12</v>
      </c>
      <c r="H616">
        <v>2022</v>
      </c>
      <c r="I616" t="s">
        <v>13</v>
      </c>
      <c r="J616" t="s">
        <v>14</v>
      </c>
    </row>
    <row r="617" spans="1:10" x14ac:dyDescent="0.35">
      <c r="A617" t="s">
        <v>10</v>
      </c>
      <c r="B617">
        <v>37057061903</v>
      </c>
      <c r="C617" t="s">
        <v>11</v>
      </c>
      <c r="D617">
        <v>37057061903</v>
      </c>
      <c r="E617" t="str">
        <f>"37057061903"</f>
        <v>37057061903</v>
      </c>
      <c r="F617">
        <v>712</v>
      </c>
      <c r="G617" t="s">
        <v>12</v>
      </c>
      <c r="H617">
        <v>2022</v>
      </c>
      <c r="I617" t="s">
        <v>13</v>
      </c>
      <c r="J617" t="s">
        <v>14</v>
      </c>
    </row>
    <row r="618" spans="1:10" x14ac:dyDescent="0.35">
      <c r="A618" t="s">
        <v>10</v>
      </c>
      <c r="B618">
        <v>37057061904</v>
      </c>
      <c r="C618" t="s">
        <v>11</v>
      </c>
      <c r="D618">
        <v>37057061904</v>
      </c>
      <c r="E618" t="str">
        <f>"37057061904"</f>
        <v>37057061904</v>
      </c>
      <c r="F618">
        <v>1020</v>
      </c>
      <c r="G618" t="s">
        <v>12</v>
      </c>
      <c r="H618">
        <v>2022</v>
      </c>
      <c r="I618" t="s">
        <v>13</v>
      </c>
      <c r="J618" t="s">
        <v>14</v>
      </c>
    </row>
    <row r="619" spans="1:10" x14ac:dyDescent="0.35">
      <c r="A619" t="s">
        <v>10</v>
      </c>
      <c r="B619">
        <v>37057062001</v>
      </c>
      <c r="C619" t="s">
        <v>11</v>
      </c>
      <c r="D619">
        <v>37057062001</v>
      </c>
      <c r="E619" t="str">
        <f>"37057062001"</f>
        <v>37057062001</v>
      </c>
      <c r="F619">
        <v>838</v>
      </c>
      <c r="G619" t="s">
        <v>12</v>
      </c>
      <c r="H619">
        <v>2022</v>
      </c>
      <c r="I619" t="s">
        <v>13</v>
      </c>
      <c r="J619" t="s">
        <v>14</v>
      </c>
    </row>
    <row r="620" spans="1:10" x14ac:dyDescent="0.35">
      <c r="A620" t="s">
        <v>10</v>
      </c>
      <c r="B620">
        <v>37057062002</v>
      </c>
      <c r="C620" t="s">
        <v>11</v>
      </c>
      <c r="D620">
        <v>37057062002</v>
      </c>
      <c r="E620" t="str">
        <f>"37057062002"</f>
        <v>37057062002</v>
      </c>
      <c r="F620">
        <v>758</v>
      </c>
      <c r="G620" t="s">
        <v>12</v>
      </c>
      <c r="H620">
        <v>2022</v>
      </c>
      <c r="I620" t="s">
        <v>13</v>
      </c>
      <c r="J620" t="s">
        <v>14</v>
      </c>
    </row>
    <row r="621" spans="1:10" x14ac:dyDescent="0.35">
      <c r="A621" t="s">
        <v>10</v>
      </c>
      <c r="B621">
        <v>37059080101</v>
      </c>
      <c r="C621" t="s">
        <v>11</v>
      </c>
      <c r="D621">
        <v>37059080101</v>
      </c>
      <c r="E621" t="str">
        <f>"37059080101"</f>
        <v>37059080101</v>
      </c>
      <c r="F621">
        <v>837</v>
      </c>
      <c r="G621" t="s">
        <v>12</v>
      </c>
      <c r="H621">
        <v>2022</v>
      </c>
      <c r="I621" t="s">
        <v>13</v>
      </c>
      <c r="J621" t="s">
        <v>14</v>
      </c>
    </row>
    <row r="622" spans="1:10" x14ac:dyDescent="0.35">
      <c r="A622" t="s">
        <v>10</v>
      </c>
      <c r="B622">
        <v>37059080102</v>
      </c>
      <c r="C622" t="s">
        <v>11</v>
      </c>
      <c r="D622">
        <v>37059080102</v>
      </c>
      <c r="E622" t="str">
        <f>"37059080102"</f>
        <v>37059080102</v>
      </c>
      <c r="F622">
        <v>711</v>
      </c>
      <c r="G622" t="s">
        <v>12</v>
      </c>
      <c r="H622">
        <v>2022</v>
      </c>
      <c r="I622" t="s">
        <v>13</v>
      </c>
      <c r="J622" t="s">
        <v>14</v>
      </c>
    </row>
    <row r="623" spans="1:10" x14ac:dyDescent="0.35">
      <c r="A623" t="s">
        <v>10</v>
      </c>
      <c r="B623">
        <v>37059080200</v>
      </c>
      <c r="C623" t="s">
        <v>11</v>
      </c>
      <c r="D623">
        <v>37059080200</v>
      </c>
      <c r="E623" t="str">
        <f>"37059080200"</f>
        <v>37059080200</v>
      </c>
      <c r="F623">
        <v>1044</v>
      </c>
      <c r="G623" t="s">
        <v>12</v>
      </c>
      <c r="H623">
        <v>2022</v>
      </c>
      <c r="I623" t="s">
        <v>13</v>
      </c>
      <c r="J623" t="s">
        <v>14</v>
      </c>
    </row>
    <row r="624" spans="1:10" x14ac:dyDescent="0.35">
      <c r="A624" t="s">
        <v>10</v>
      </c>
      <c r="B624">
        <v>37059080301</v>
      </c>
      <c r="C624" t="s">
        <v>11</v>
      </c>
      <c r="D624">
        <v>37059080301</v>
      </c>
      <c r="E624" t="str">
        <f>"37059080301"</f>
        <v>37059080301</v>
      </c>
      <c r="F624">
        <v>691</v>
      </c>
      <c r="G624" t="s">
        <v>12</v>
      </c>
      <c r="H624">
        <v>2022</v>
      </c>
      <c r="I624" t="s">
        <v>13</v>
      </c>
      <c r="J624" t="s">
        <v>14</v>
      </c>
    </row>
    <row r="625" spans="1:10" x14ac:dyDescent="0.35">
      <c r="A625" t="s">
        <v>10</v>
      </c>
      <c r="B625">
        <v>37059080302</v>
      </c>
      <c r="C625" t="s">
        <v>11</v>
      </c>
      <c r="D625">
        <v>37059080302</v>
      </c>
      <c r="E625" t="str">
        <f>"37059080302"</f>
        <v>37059080302</v>
      </c>
      <c r="F625">
        <v>904</v>
      </c>
      <c r="G625" t="s">
        <v>12</v>
      </c>
      <c r="H625">
        <v>2022</v>
      </c>
      <c r="I625" t="s">
        <v>13</v>
      </c>
      <c r="J625" t="s">
        <v>14</v>
      </c>
    </row>
    <row r="626" spans="1:10" x14ac:dyDescent="0.35">
      <c r="A626" t="s">
        <v>10</v>
      </c>
      <c r="B626">
        <v>37059080400</v>
      </c>
      <c r="C626" t="s">
        <v>11</v>
      </c>
      <c r="D626">
        <v>37059080400</v>
      </c>
      <c r="E626" t="str">
        <f>"37059080400"</f>
        <v>37059080400</v>
      </c>
      <c r="F626">
        <v>852</v>
      </c>
      <c r="G626" t="s">
        <v>12</v>
      </c>
      <c r="H626">
        <v>2022</v>
      </c>
      <c r="I626" t="s">
        <v>13</v>
      </c>
      <c r="J626" t="s">
        <v>14</v>
      </c>
    </row>
    <row r="627" spans="1:10" x14ac:dyDescent="0.35">
      <c r="A627" t="s">
        <v>10</v>
      </c>
      <c r="B627">
        <v>37059080500</v>
      </c>
      <c r="C627" t="s">
        <v>11</v>
      </c>
      <c r="D627">
        <v>37059080500</v>
      </c>
      <c r="E627" t="str">
        <f>"37059080500"</f>
        <v>37059080500</v>
      </c>
      <c r="F627">
        <v>878</v>
      </c>
      <c r="G627" t="s">
        <v>12</v>
      </c>
      <c r="H627">
        <v>2022</v>
      </c>
      <c r="I627" t="s">
        <v>13</v>
      </c>
      <c r="J627" t="s">
        <v>14</v>
      </c>
    </row>
    <row r="628" spans="1:10" x14ac:dyDescent="0.35">
      <c r="A628" t="s">
        <v>10</v>
      </c>
      <c r="B628">
        <v>37059080600</v>
      </c>
      <c r="C628" t="s">
        <v>11</v>
      </c>
      <c r="D628">
        <v>37059080600</v>
      </c>
      <c r="E628" t="str">
        <f>"37059080600"</f>
        <v>37059080600</v>
      </c>
      <c r="F628">
        <v>611</v>
      </c>
      <c r="G628" t="s">
        <v>12</v>
      </c>
      <c r="H628">
        <v>2022</v>
      </c>
      <c r="I628" t="s">
        <v>13</v>
      </c>
      <c r="J628" t="s">
        <v>14</v>
      </c>
    </row>
    <row r="629" spans="1:10" x14ac:dyDescent="0.35">
      <c r="A629" t="s">
        <v>10</v>
      </c>
      <c r="B629">
        <v>37059080701</v>
      </c>
      <c r="C629" t="s">
        <v>11</v>
      </c>
      <c r="D629">
        <v>37059080701</v>
      </c>
      <c r="E629" t="str">
        <f>"37059080701"</f>
        <v>37059080701</v>
      </c>
      <c r="F629">
        <v>764</v>
      </c>
      <c r="G629" t="s">
        <v>12</v>
      </c>
      <c r="H629">
        <v>2022</v>
      </c>
      <c r="I629" t="s">
        <v>13</v>
      </c>
      <c r="J629" t="s">
        <v>14</v>
      </c>
    </row>
    <row r="630" spans="1:10" x14ac:dyDescent="0.35">
      <c r="A630" t="s">
        <v>10</v>
      </c>
      <c r="B630">
        <v>37059080702</v>
      </c>
      <c r="C630" t="s">
        <v>11</v>
      </c>
      <c r="D630">
        <v>37059080702</v>
      </c>
      <c r="E630" t="str">
        <f>"37059080702"</f>
        <v>37059080702</v>
      </c>
      <c r="F630">
        <v>859</v>
      </c>
      <c r="G630" t="s">
        <v>12</v>
      </c>
      <c r="H630">
        <v>2022</v>
      </c>
      <c r="I630" t="s">
        <v>13</v>
      </c>
      <c r="J630" t="s">
        <v>14</v>
      </c>
    </row>
    <row r="631" spans="1:10" x14ac:dyDescent="0.35">
      <c r="A631" t="s">
        <v>10</v>
      </c>
      <c r="B631">
        <v>37061090101</v>
      </c>
      <c r="C631" t="s">
        <v>11</v>
      </c>
      <c r="D631">
        <v>37061090101</v>
      </c>
      <c r="E631" t="str">
        <f>"37061090101"</f>
        <v>37061090101</v>
      </c>
      <c r="F631">
        <v>840</v>
      </c>
      <c r="G631" t="s">
        <v>12</v>
      </c>
      <c r="H631">
        <v>2022</v>
      </c>
      <c r="I631" t="s">
        <v>13</v>
      </c>
      <c r="J631" t="s">
        <v>14</v>
      </c>
    </row>
    <row r="632" spans="1:10" x14ac:dyDescent="0.35">
      <c r="A632" t="s">
        <v>10</v>
      </c>
      <c r="B632">
        <v>37061090102</v>
      </c>
      <c r="C632" t="s">
        <v>11</v>
      </c>
      <c r="D632">
        <v>37061090102</v>
      </c>
      <c r="E632" t="str">
        <f>"37061090102"</f>
        <v>37061090102</v>
      </c>
      <c r="F632">
        <v>741</v>
      </c>
      <c r="G632" t="s">
        <v>12</v>
      </c>
      <c r="H632">
        <v>2022</v>
      </c>
      <c r="I632" t="s">
        <v>13</v>
      </c>
      <c r="J632" t="s">
        <v>14</v>
      </c>
    </row>
    <row r="633" spans="1:10" x14ac:dyDescent="0.35">
      <c r="A633" t="s">
        <v>10</v>
      </c>
      <c r="B633">
        <v>37061090103</v>
      </c>
      <c r="C633" t="s">
        <v>11</v>
      </c>
      <c r="D633">
        <v>37061090103</v>
      </c>
      <c r="E633" t="str">
        <f>"37061090103"</f>
        <v>37061090103</v>
      </c>
      <c r="F633">
        <v>733</v>
      </c>
      <c r="G633" t="s">
        <v>12</v>
      </c>
      <c r="H633">
        <v>2022</v>
      </c>
      <c r="I633" t="s">
        <v>13</v>
      </c>
      <c r="J633" t="s">
        <v>14</v>
      </c>
    </row>
    <row r="634" spans="1:10" x14ac:dyDescent="0.35">
      <c r="A634" t="s">
        <v>10</v>
      </c>
      <c r="B634">
        <v>37061090201</v>
      </c>
      <c r="C634" t="s">
        <v>11</v>
      </c>
      <c r="D634">
        <v>37061090201</v>
      </c>
      <c r="E634" t="str">
        <f>"37061090201"</f>
        <v>37061090201</v>
      </c>
      <c r="F634">
        <v>845</v>
      </c>
      <c r="G634" t="s">
        <v>12</v>
      </c>
      <c r="H634">
        <v>2022</v>
      </c>
      <c r="I634" t="s">
        <v>13</v>
      </c>
      <c r="J634" t="s">
        <v>14</v>
      </c>
    </row>
    <row r="635" spans="1:10" x14ac:dyDescent="0.35">
      <c r="A635" t="s">
        <v>10</v>
      </c>
      <c r="B635">
        <v>37061090202</v>
      </c>
      <c r="C635" t="s">
        <v>11</v>
      </c>
      <c r="D635">
        <v>37061090202</v>
      </c>
      <c r="E635" t="str">
        <f>"37061090202"</f>
        <v>37061090202</v>
      </c>
      <c r="F635">
        <v>590</v>
      </c>
      <c r="G635" t="s">
        <v>12</v>
      </c>
      <c r="H635">
        <v>2022</v>
      </c>
      <c r="I635" t="s">
        <v>13</v>
      </c>
      <c r="J635" t="s">
        <v>14</v>
      </c>
    </row>
    <row r="636" spans="1:10" x14ac:dyDescent="0.35">
      <c r="A636" t="s">
        <v>10</v>
      </c>
      <c r="B636">
        <v>37061090301</v>
      </c>
      <c r="C636" t="s">
        <v>11</v>
      </c>
      <c r="D636">
        <v>37061090301</v>
      </c>
      <c r="E636" t="str">
        <f>"37061090301"</f>
        <v>37061090301</v>
      </c>
      <c r="F636">
        <v>872</v>
      </c>
      <c r="G636" t="s">
        <v>12</v>
      </c>
      <c r="H636">
        <v>2022</v>
      </c>
      <c r="I636" t="s">
        <v>13</v>
      </c>
      <c r="J636" t="s">
        <v>14</v>
      </c>
    </row>
    <row r="637" spans="1:10" x14ac:dyDescent="0.35">
      <c r="A637" t="s">
        <v>10</v>
      </c>
      <c r="B637">
        <v>37061090302</v>
      </c>
      <c r="C637" t="s">
        <v>11</v>
      </c>
      <c r="D637">
        <v>37061090302</v>
      </c>
      <c r="E637" t="str">
        <f>"37061090302"</f>
        <v>37061090302</v>
      </c>
      <c r="F637">
        <v>635</v>
      </c>
      <c r="G637" t="s">
        <v>12</v>
      </c>
      <c r="H637">
        <v>2022</v>
      </c>
      <c r="I637" t="s">
        <v>13</v>
      </c>
      <c r="J637" t="s">
        <v>14</v>
      </c>
    </row>
    <row r="638" spans="1:10" x14ac:dyDescent="0.35">
      <c r="A638" t="s">
        <v>10</v>
      </c>
      <c r="B638">
        <v>37061090401</v>
      </c>
      <c r="C638" t="s">
        <v>11</v>
      </c>
      <c r="D638">
        <v>37061090401</v>
      </c>
      <c r="E638" t="str">
        <f>"37061090401"</f>
        <v>37061090401</v>
      </c>
      <c r="F638">
        <v>838</v>
      </c>
      <c r="G638" t="s">
        <v>12</v>
      </c>
      <c r="H638">
        <v>2022</v>
      </c>
      <c r="I638" t="s">
        <v>13</v>
      </c>
      <c r="J638" t="s">
        <v>14</v>
      </c>
    </row>
    <row r="639" spans="1:10" x14ac:dyDescent="0.35">
      <c r="A639" t="s">
        <v>10</v>
      </c>
      <c r="B639">
        <v>37061090402</v>
      </c>
      <c r="C639" t="s">
        <v>11</v>
      </c>
      <c r="D639">
        <v>37061090402</v>
      </c>
      <c r="E639" t="str">
        <f>"37061090402"</f>
        <v>37061090402</v>
      </c>
      <c r="F639">
        <v>759</v>
      </c>
      <c r="G639" t="s">
        <v>12</v>
      </c>
      <c r="H639">
        <v>2022</v>
      </c>
      <c r="I639" t="s">
        <v>13</v>
      </c>
      <c r="J639" t="s">
        <v>14</v>
      </c>
    </row>
    <row r="640" spans="1:10" x14ac:dyDescent="0.35">
      <c r="A640" t="s">
        <v>10</v>
      </c>
      <c r="B640">
        <v>37061090503</v>
      </c>
      <c r="C640" t="s">
        <v>11</v>
      </c>
      <c r="D640">
        <v>37061090503</v>
      </c>
      <c r="E640" t="str">
        <f>"37061090503"</f>
        <v>37061090503</v>
      </c>
      <c r="F640">
        <v>721</v>
      </c>
      <c r="G640" t="s">
        <v>12</v>
      </c>
      <c r="H640">
        <v>2022</v>
      </c>
      <c r="I640" t="s">
        <v>13</v>
      </c>
      <c r="J640" t="s">
        <v>14</v>
      </c>
    </row>
    <row r="641" spans="1:10" x14ac:dyDescent="0.35">
      <c r="A641" t="s">
        <v>10</v>
      </c>
      <c r="B641">
        <v>37061090504</v>
      </c>
      <c r="C641" t="s">
        <v>11</v>
      </c>
      <c r="D641">
        <v>37061090504</v>
      </c>
      <c r="E641" t="str">
        <f>"37061090504"</f>
        <v>37061090504</v>
      </c>
      <c r="F641">
        <v>960</v>
      </c>
      <c r="G641" t="s">
        <v>12</v>
      </c>
      <c r="H641">
        <v>2022</v>
      </c>
      <c r="I641" t="s">
        <v>13</v>
      </c>
      <c r="J641" t="s">
        <v>14</v>
      </c>
    </row>
    <row r="642" spans="1:10" x14ac:dyDescent="0.35">
      <c r="A642" t="s">
        <v>10</v>
      </c>
      <c r="B642">
        <v>37061090505</v>
      </c>
      <c r="C642" t="s">
        <v>11</v>
      </c>
      <c r="D642">
        <v>37061090505</v>
      </c>
      <c r="E642" t="str">
        <f>"37061090505"</f>
        <v>37061090505</v>
      </c>
      <c r="F642">
        <v>686</v>
      </c>
      <c r="G642" t="s">
        <v>12</v>
      </c>
      <c r="H642">
        <v>2022</v>
      </c>
      <c r="I642" t="s">
        <v>13</v>
      </c>
      <c r="J642" t="s">
        <v>14</v>
      </c>
    </row>
    <row r="643" spans="1:10" x14ac:dyDescent="0.35">
      <c r="A643" t="s">
        <v>10</v>
      </c>
      <c r="B643">
        <v>37061090506</v>
      </c>
      <c r="C643" t="s">
        <v>11</v>
      </c>
      <c r="D643">
        <v>37061090506</v>
      </c>
      <c r="E643" t="str">
        <f>"37061090506"</f>
        <v>37061090506</v>
      </c>
      <c r="F643">
        <v>1015</v>
      </c>
      <c r="G643" t="s">
        <v>12</v>
      </c>
      <c r="H643">
        <v>2022</v>
      </c>
      <c r="I643" t="s">
        <v>13</v>
      </c>
      <c r="J643" t="s">
        <v>14</v>
      </c>
    </row>
    <row r="644" spans="1:10" x14ac:dyDescent="0.35">
      <c r="A644" t="s">
        <v>10</v>
      </c>
      <c r="B644">
        <v>37061090600</v>
      </c>
      <c r="C644" t="s">
        <v>11</v>
      </c>
      <c r="D644">
        <v>37061090600</v>
      </c>
      <c r="E644" t="str">
        <f>"37061090600"</f>
        <v>37061090600</v>
      </c>
      <c r="F644">
        <v>886</v>
      </c>
      <c r="G644" t="s">
        <v>12</v>
      </c>
      <c r="H644">
        <v>2022</v>
      </c>
      <c r="I644" t="s">
        <v>13</v>
      </c>
      <c r="J644" t="s">
        <v>14</v>
      </c>
    </row>
    <row r="645" spans="1:10" x14ac:dyDescent="0.35">
      <c r="A645" t="s">
        <v>10</v>
      </c>
      <c r="B645">
        <v>37061090703</v>
      </c>
      <c r="C645" t="s">
        <v>11</v>
      </c>
      <c r="D645">
        <v>37061090703</v>
      </c>
      <c r="E645" t="str">
        <f>"37061090703"</f>
        <v>37061090703</v>
      </c>
      <c r="F645">
        <v>979</v>
      </c>
      <c r="G645" t="s">
        <v>12</v>
      </c>
      <c r="H645">
        <v>2022</v>
      </c>
      <c r="I645" t="s">
        <v>13</v>
      </c>
      <c r="J645" t="s">
        <v>14</v>
      </c>
    </row>
    <row r="646" spans="1:10" x14ac:dyDescent="0.35">
      <c r="A646" t="s">
        <v>10</v>
      </c>
      <c r="B646">
        <v>37061090704</v>
      </c>
      <c r="C646" t="s">
        <v>11</v>
      </c>
      <c r="D646">
        <v>37061090704</v>
      </c>
      <c r="E646" t="str">
        <f>"37061090704"</f>
        <v>37061090704</v>
      </c>
      <c r="F646">
        <v>688</v>
      </c>
      <c r="G646" t="s">
        <v>12</v>
      </c>
      <c r="H646">
        <v>2022</v>
      </c>
      <c r="I646" t="s">
        <v>13</v>
      </c>
      <c r="J646" t="s">
        <v>14</v>
      </c>
    </row>
    <row r="647" spans="1:10" x14ac:dyDescent="0.35">
      <c r="A647" t="s">
        <v>10</v>
      </c>
      <c r="B647">
        <v>37061090705</v>
      </c>
      <c r="C647" t="s">
        <v>11</v>
      </c>
      <c r="D647">
        <v>37061090705</v>
      </c>
      <c r="E647" t="str">
        <f>"37061090705"</f>
        <v>37061090705</v>
      </c>
      <c r="F647">
        <v>661</v>
      </c>
      <c r="G647" t="s">
        <v>12</v>
      </c>
      <c r="H647">
        <v>2022</v>
      </c>
      <c r="I647" t="s">
        <v>13</v>
      </c>
      <c r="J647" t="s">
        <v>14</v>
      </c>
    </row>
    <row r="648" spans="1:10" x14ac:dyDescent="0.35">
      <c r="A648" t="s">
        <v>10</v>
      </c>
      <c r="B648">
        <v>37061090706</v>
      </c>
      <c r="C648" t="s">
        <v>11</v>
      </c>
      <c r="D648">
        <v>37061090706</v>
      </c>
      <c r="E648" t="str">
        <f>"37061090706"</f>
        <v>37061090706</v>
      </c>
      <c r="F648">
        <v>794</v>
      </c>
      <c r="G648" t="s">
        <v>12</v>
      </c>
      <c r="H648">
        <v>2022</v>
      </c>
      <c r="I648" t="s">
        <v>13</v>
      </c>
      <c r="J648" t="s">
        <v>14</v>
      </c>
    </row>
    <row r="649" spans="1:10" x14ac:dyDescent="0.35">
      <c r="A649" t="s">
        <v>10</v>
      </c>
      <c r="B649">
        <v>37061090801</v>
      </c>
      <c r="C649" t="s">
        <v>11</v>
      </c>
      <c r="D649">
        <v>37061090801</v>
      </c>
      <c r="E649" t="str">
        <f>"37061090801"</f>
        <v>37061090801</v>
      </c>
      <c r="F649">
        <v>674</v>
      </c>
      <c r="G649" t="s">
        <v>12</v>
      </c>
      <c r="H649">
        <v>2022</v>
      </c>
      <c r="I649" t="s">
        <v>13</v>
      </c>
      <c r="J649" t="s">
        <v>14</v>
      </c>
    </row>
    <row r="650" spans="1:10" x14ac:dyDescent="0.35">
      <c r="A650" t="s">
        <v>10</v>
      </c>
      <c r="B650">
        <v>37061090803</v>
      </c>
      <c r="C650" t="s">
        <v>11</v>
      </c>
      <c r="D650">
        <v>37061090803</v>
      </c>
      <c r="E650" t="str">
        <f>"37061090803"</f>
        <v>37061090803</v>
      </c>
      <c r="F650">
        <v>909</v>
      </c>
      <c r="G650" t="s">
        <v>12</v>
      </c>
      <c r="H650">
        <v>2022</v>
      </c>
      <c r="I650" t="s">
        <v>13</v>
      </c>
      <c r="J650" t="s">
        <v>14</v>
      </c>
    </row>
    <row r="651" spans="1:10" x14ac:dyDescent="0.35">
      <c r="A651" t="s">
        <v>10</v>
      </c>
      <c r="B651">
        <v>37061090804</v>
      </c>
      <c r="C651" t="s">
        <v>11</v>
      </c>
      <c r="D651">
        <v>37061090804</v>
      </c>
      <c r="E651" t="str">
        <f>"37061090804"</f>
        <v>37061090804</v>
      </c>
      <c r="F651">
        <v>831</v>
      </c>
      <c r="G651" t="s">
        <v>12</v>
      </c>
      <c r="H651">
        <v>2022</v>
      </c>
      <c r="I651" t="s">
        <v>13</v>
      </c>
      <c r="J651" t="s">
        <v>14</v>
      </c>
    </row>
    <row r="652" spans="1:10" x14ac:dyDescent="0.35">
      <c r="A652" t="s">
        <v>10</v>
      </c>
      <c r="B652">
        <v>37063000101</v>
      </c>
      <c r="C652" t="s">
        <v>11</v>
      </c>
      <c r="D652">
        <v>37063000101</v>
      </c>
      <c r="E652" t="str">
        <f>"37063000101"</f>
        <v>37063000101</v>
      </c>
      <c r="F652">
        <v>1274</v>
      </c>
      <c r="G652" t="s">
        <v>12</v>
      </c>
      <c r="H652">
        <v>2022</v>
      </c>
      <c r="I652" t="s">
        <v>13</v>
      </c>
      <c r="J652" t="s">
        <v>14</v>
      </c>
    </row>
    <row r="653" spans="1:10" x14ac:dyDescent="0.35">
      <c r="A653" t="s">
        <v>10</v>
      </c>
      <c r="B653">
        <v>37063000102</v>
      </c>
      <c r="C653" t="s">
        <v>11</v>
      </c>
      <c r="D653">
        <v>37063000102</v>
      </c>
      <c r="E653" t="str">
        <f>"37063000102"</f>
        <v>37063000102</v>
      </c>
      <c r="F653">
        <v>1169</v>
      </c>
      <c r="G653" t="s">
        <v>12</v>
      </c>
      <c r="H653">
        <v>2022</v>
      </c>
      <c r="I653" t="s">
        <v>13</v>
      </c>
      <c r="J653" t="s">
        <v>14</v>
      </c>
    </row>
    <row r="654" spans="1:10" x14ac:dyDescent="0.35">
      <c r="A654" t="s">
        <v>10</v>
      </c>
      <c r="B654">
        <v>37063000200</v>
      </c>
      <c r="C654" t="s">
        <v>11</v>
      </c>
      <c r="D654">
        <v>37063000200</v>
      </c>
      <c r="E654" t="str">
        <f>"37063000200"</f>
        <v>37063000200</v>
      </c>
      <c r="F654">
        <v>862</v>
      </c>
      <c r="G654" t="s">
        <v>12</v>
      </c>
      <c r="H654">
        <v>2022</v>
      </c>
      <c r="I654" t="s">
        <v>13</v>
      </c>
      <c r="J654" t="s">
        <v>14</v>
      </c>
    </row>
    <row r="655" spans="1:10" x14ac:dyDescent="0.35">
      <c r="A655" t="s">
        <v>10</v>
      </c>
      <c r="B655">
        <v>37063000301</v>
      </c>
      <c r="C655" t="s">
        <v>11</v>
      </c>
      <c r="D655">
        <v>37063000301</v>
      </c>
      <c r="E655" t="str">
        <f>"37063000301"</f>
        <v>37063000301</v>
      </c>
      <c r="F655">
        <v>1101</v>
      </c>
      <c r="G655" t="s">
        <v>12</v>
      </c>
      <c r="H655">
        <v>2022</v>
      </c>
      <c r="I655" t="s">
        <v>13</v>
      </c>
      <c r="J655" t="s">
        <v>14</v>
      </c>
    </row>
    <row r="656" spans="1:10" x14ac:dyDescent="0.35">
      <c r="A656" t="s">
        <v>10</v>
      </c>
      <c r="B656">
        <v>37063000302</v>
      </c>
      <c r="C656" t="s">
        <v>11</v>
      </c>
      <c r="D656">
        <v>37063000302</v>
      </c>
      <c r="E656" t="str">
        <f>"37063000302"</f>
        <v>37063000302</v>
      </c>
      <c r="F656">
        <v>1320</v>
      </c>
      <c r="G656" t="s">
        <v>12</v>
      </c>
      <c r="H656">
        <v>2022</v>
      </c>
      <c r="I656" t="s">
        <v>13</v>
      </c>
      <c r="J656" t="s">
        <v>14</v>
      </c>
    </row>
    <row r="657" spans="1:10" x14ac:dyDescent="0.35">
      <c r="A657" t="s">
        <v>10</v>
      </c>
      <c r="B657">
        <v>37063000401</v>
      </c>
      <c r="C657" t="s">
        <v>11</v>
      </c>
      <c r="D657">
        <v>37063000401</v>
      </c>
      <c r="E657" t="str">
        <f>"37063000401"</f>
        <v>37063000401</v>
      </c>
      <c r="F657">
        <v>1565</v>
      </c>
      <c r="G657" t="s">
        <v>12</v>
      </c>
      <c r="H657">
        <v>2022</v>
      </c>
      <c r="I657" t="s">
        <v>13</v>
      </c>
      <c r="J657" t="s">
        <v>14</v>
      </c>
    </row>
    <row r="658" spans="1:10" x14ac:dyDescent="0.35">
      <c r="A658" t="s">
        <v>10</v>
      </c>
      <c r="B658">
        <v>37063000402</v>
      </c>
      <c r="C658" t="s">
        <v>11</v>
      </c>
      <c r="D658">
        <v>37063000402</v>
      </c>
      <c r="E658" t="str">
        <f>"37063000402"</f>
        <v>37063000402</v>
      </c>
      <c r="F658">
        <v>1746</v>
      </c>
      <c r="G658" t="s">
        <v>12</v>
      </c>
      <c r="H658">
        <v>2022</v>
      </c>
      <c r="I658" t="s">
        <v>13</v>
      </c>
      <c r="J658" t="s">
        <v>14</v>
      </c>
    </row>
    <row r="659" spans="1:10" x14ac:dyDescent="0.35">
      <c r="A659" t="s">
        <v>10</v>
      </c>
      <c r="B659">
        <v>37063000500</v>
      </c>
      <c r="C659" t="s">
        <v>11</v>
      </c>
      <c r="D659">
        <v>37063000500</v>
      </c>
      <c r="E659" t="str">
        <f>"37063000500"</f>
        <v>37063000500</v>
      </c>
      <c r="F659">
        <v>964</v>
      </c>
      <c r="G659" t="s">
        <v>12</v>
      </c>
      <c r="H659">
        <v>2022</v>
      </c>
      <c r="I659" t="s">
        <v>13</v>
      </c>
      <c r="J659" t="s">
        <v>14</v>
      </c>
    </row>
    <row r="660" spans="1:10" x14ac:dyDescent="0.35">
      <c r="A660" t="s">
        <v>10</v>
      </c>
      <c r="B660">
        <v>37063000600</v>
      </c>
      <c r="C660" t="s">
        <v>11</v>
      </c>
      <c r="D660">
        <v>37063000600</v>
      </c>
      <c r="E660" t="str">
        <f>"37063000600"</f>
        <v>37063000600</v>
      </c>
      <c r="F660">
        <v>1062</v>
      </c>
      <c r="G660" t="s">
        <v>12</v>
      </c>
      <c r="H660">
        <v>2022</v>
      </c>
      <c r="I660" t="s">
        <v>13</v>
      </c>
      <c r="J660" t="s">
        <v>14</v>
      </c>
    </row>
    <row r="661" spans="1:10" x14ac:dyDescent="0.35">
      <c r="A661" t="s">
        <v>10</v>
      </c>
      <c r="B661">
        <v>37063000700</v>
      </c>
      <c r="C661" t="s">
        <v>11</v>
      </c>
      <c r="D661">
        <v>37063000700</v>
      </c>
      <c r="E661" t="str">
        <f>"37063000700"</f>
        <v>37063000700</v>
      </c>
      <c r="F661">
        <v>1315</v>
      </c>
      <c r="G661" t="s">
        <v>12</v>
      </c>
      <c r="H661">
        <v>2022</v>
      </c>
      <c r="I661" t="s">
        <v>13</v>
      </c>
      <c r="J661" t="s">
        <v>14</v>
      </c>
    </row>
    <row r="662" spans="1:10" x14ac:dyDescent="0.35">
      <c r="A662" t="s">
        <v>10</v>
      </c>
      <c r="B662">
        <v>37063000900</v>
      </c>
      <c r="C662" t="s">
        <v>11</v>
      </c>
      <c r="D662">
        <v>37063000900</v>
      </c>
      <c r="E662" t="str">
        <f>"37063000900"</f>
        <v>37063000900</v>
      </c>
      <c r="F662">
        <v>883</v>
      </c>
      <c r="G662" t="s">
        <v>12</v>
      </c>
      <c r="H662">
        <v>2022</v>
      </c>
      <c r="I662" t="s">
        <v>13</v>
      </c>
      <c r="J662" t="s">
        <v>14</v>
      </c>
    </row>
    <row r="663" spans="1:10" x14ac:dyDescent="0.35">
      <c r="A663" t="s">
        <v>10</v>
      </c>
      <c r="B663">
        <v>37063001001</v>
      </c>
      <c r="C663" t="s">
        <v>11</v>
      </c>
      <c r="D663">
        <v>37063001001</v>
      </c>
      <c r="E663" t="str">
        <f>"37063001001"</f>
        <v>37063001001</v>
      </c>
      <c r="F663">
        <v>1234</v>
      </c>
      <c r="G663" t="s">
        <v>12</v>
      </c>
      <c r="H663">
        <v>2022</v>
      </c>
      <c r="I663" t="s">
        <v>13</v>
      </c>
      <c r="J663" t="s">
        <v>14</v>
      </c>
    </row>
    <row r="664" spans="1:10" x14ac:dyDescent="0.35">
      <c r="A664" t="s">
        <v>10</v>
      </c>
      <c r="B664">
        <v>37063001002</v>
      </c>
      <c r="C664" t="s">
        <v>11</v>
      </c>
      <c r="D664">
        <v>37063001002</v>
      </c>
      <c r="E664" t="str">
        <f>"37063001002"</f>
        <v>37063001002</v>
      </c>
      <c r="F664">
        <v>874</v>
      </c>
      <c r="G664" t="s">
        <v>12</v>
      </c>
      <c r="H664">
        <v>2022</v>
      </c>
      <c r="I664" t="s">
        <v>13</v>
      </c>
      <c r="J664" t="s">
        <v>14</v>
      </c>
    </row>
    <row r="665" spans="1:10" x14ac:dyDescent="0.35">
      <c r="A665" t="s">
        <v>10</v>
      </c>
      <c r="B665">
        <v>37063001100</v>
      </c>
      <c r="C665" t="s">
        <v>11</v>
      </c>
      <c r="D665">
        <v>37063001100</v>
      </c>
      <c r="E665" t="str">
        <f>"37063001100"</f>
        <v>37063001100</v>
      </c>
      <c r="F665">
        <v>679</v>
      </c>
      <c r="G665" t="s">
        <v>12</v>
      </c>
      <c r="H665">
        <v>2022</v>
      </c>
      <c r="I665" t="s">
        <v>13</v>
      </c>
      <c r="J665" t="s">
        <v>14</v>
      </c>
    </row>
    <row r="666" spans="1:10" x14ac:dyDescent="0.35">
      <c r="A666" t="s">
        <v>10</v>
      </c>
      <c r="B666">
        <v>37063001301</v>
      </c>
      <c r="C666" t="s">
        <v>11</v>
      </c>
      <c r="D666">
        <v>37063001301</v>
      </c>
      <c r="E666" t="str">
        <f>"37063001301"</f>
        <v>37063001301</v>
      </c>
      <c r="F666">
        <v>861</v>
      </c>
      <c r="G666" t="s">
        <v>12</v>
      </c>
      <c r="H666">
        <v>2022</v>
      </c>
      <c r="I666" t="s">
        <v>13</v>
      </c>
      <c r="J666" t="s">
        <v>14</v>
      </c>
    </row>
    <row r="667" spans="1:10" x14ac:dyDescent="0.35">
      <c r="A667" t="s">
        <v>10</v>
      </c>
      <c r="B667">
        <v>37063001303</v>
      </c>
      <c r="C667" t="s">
        <v>11</v>
      </c>
      <c r="D667">
        <v>37063001303</v>
      </c>
      <c r="E667" t="str">
        <f>"37063001303"</f>
        <v>37063001303</v>
      </c>
      <c r="F667">
        <v>1212</v>
      </c>
      <c r="G667" t="s">
        <v>12</v>
      </c>
      <c r="H667">
        <v>2022</v>
      </c>
      <c r="I667" t="s">
        <v>13</v>
      </c>
      <c r="J667" t="s">
        <v>14</v>
      </c>
    </row>
    <row r="668" spans="1:10" x14ac:dyDescent="0.35">
      <c r="A668" t="s">
        <v>10</v>
      </c>
      <c r="B668">
        <v>37063001304</v>
      </c>
      <c r="C668" t="s">
        <v>11</v>
      </c>
      <c r="D668">
        <v>37063001304</v>
      </c>
      <c r="E668" t="str">
        <f>"37063001304"</f>
        <v>37063001304</v>
      </c>
      <c r="F668">
        <v>991</v>
      </c>
      <c r="G668" t="s">
        <v>12</v>
      </c>
      <c r="H668">
        <v>2022</v>
      </c>
      <c r="I668" t="s">
        <v>13</v>
      </c>
      <c r="J668" t="s">
        <v>14</v>
      </c>
    </row>
    <row r="669" spans="1:10" x14ac:dyDescent="0.35">
      <c r="A669" t="s">
        <v>10</v>
      </c>
      <c r="B669">
        <v>37063001400</v>
      </c>
      <c r="C669" t="s">
        <v>11</v>
      </c>
      <c r="D669">
        <v>37063001400</v>
      </c>
      <c r="E669" t="str">
        <f>"37063001400"</f>
        <v>37063001400</v>
      </c>
      <c r="F669">
        <v>808</v>
      </c>
      <c r="G669" t="s">
        <v>12</v>
      </c>
      <c r="H669">
        <v>2022</v>
      </c>
      <c r="I669" t="s">
        <v>13</v>
      </c>
      <c r="J669" t="s">
        <v>14</v>
      </c>
    </row>
    <row r="670" spans="1:10" x14ac:dyDescent="0.35">
      <c r="A670" t="s">
        <v>10</v>
      </c>
      <c r="B670">
        <v>37063001501</v>
      </c>
      <c r="C670" t="s">
        <v>11</v>
      </c>
      <c r="D670">
        <v>37063001501</v>
      </c>
      <c r="E670" t="str">
        <f>"37063001501"</f>
        <v>37063001501</v>
      </c>
      <c r="F670" t="s">
        <v>15</v>
      </c>
      <c r="G670" t="s">
        <v>12</v>
      </c>
      <c r="H670">
        <v>2022</v>
      </c>
      <c r="I670" t="s">
        <v>13</v>
      </c>
      <c r="J670" t="s">
        <v>14</v>
      </c>
    </row>
    <row r="671" spans="1:10" x14ac:dyDescent="0.35">
      <c r="A671" t="s">
        <v>10</v>
      </c>
      <c r="B671">
        <v>37063001503</v>
      </c>
      <c r="C671" t="s">
        <v>11</v>
      </c>
      <c r="D671">
        <v>37063001503</v>
      </c>
      <c r="E671" t="str">
        <f>"37063001503"</f>
        <v>37063001503</v>
      </c>
      <c r="F671" t="s">
        <v>15</v>
      </c>
      <c r="G671" t="s">
        <v>12</v>
      </c>
      <c r="H671">
        <v>2022</v>
      </c>
      <c r="I671" t="s">
        <v>13</v>
      </c>
      <c r="J671" t="s">
        <v>14</v>
      </c>
    </row>
    <row r="672" spans="1:10" x14ac:dyDescent="0.35">
      <c r="A672" t="s">
        <v>10</v>
      </c>
      <c r="B672">
        <v>37063001504</v>
      </c>
      <c r="C672" t="s">
        <v>11</v>
      </c>
      <c r="D672">
        <v>37063001504</v>
      </c>
      <c r="E672" t="str">
        <f>"37063001504"</f>
        <v>37063001504</v>
      </c>
      <c r="F672">
        <v>1118</v>
      </c>
      <c r="G672" t="s">
        <v>12</v>
      </c>
      <c r="H672">
        <v>2022</v>
      </c>
      <c r="I672" t="s">
        <v>13</v>
      </c>
      <c r="J672" t="s">
        <v>14</v>
      </c>
    </row>
    <row r="673" spans="1:10" x14ac:dyDescent="0.35">
      <c r="A673" t="s">
        <v>10</v>
      </c>
      <c r="B673">
        <v>37063001505</v>
      </c>
      <c r="C673" t="s">
        <v>11</v>
      </c>
      <c r="D673">
        <v>37063001505</v>
      </c>
      <c r="E673" t="str">
        <f>"37063001505"</f>
        <v>37063001505</v>
      </c>
      <c r="F673">
        <v>1237</v>
      </c>
      <c r="G673" t="s">
        <v>12</v>
      </c>
      <c r="H673">
        <v>2022</v>
      </c>
      <c r="I673" t="s">
        <v>13</v>
      </c>
      <c r="J673" t="s">
        <v>14</v>
      </c>
    </row>
    <row r="674" spans="1:10" x14ac:dyDescent="0.35">
      <c r="A674" t="s">
        <v>10</v>
      </c>
      <c r="B674">
        <v>37063001601</v>
      </c>
      <c r="C674" t="s">
        <v>11</v>
      </c>
      <c r="D674">
        <v>37063001601</v>
      </c>
      <c r="E674" t="str">
        <f>"37063001601"</f>
        <v>37063001601</v>
      </c>
      <c r="F674">
        <v>1376</v>
      </c>
      <c r="G674" t="s">
        <v>12</v>
      </c>
      <c r="H674">
        <v>2022</v>
      </c>
      <c r="I674" t="s">
        <v>13</v>
      </c>
      <c r="J674" t="s">
        <v>14</v>
      </c>
    </row>
    <row r="675" spans="1:10" x14ac:dyDescent="0.35">
      <c r="A675" t="s">
        <v>10</v>
      </c>
      <c r="B675">
        <v>37063001603</v>
      </c>
      <c r="C675" t="s">
        <v>11</v>
      </c>
      <c r="D675">
        <v>37063001603</v>
      </c>
      <c r="E675" t="str">
        <f>"37063001603"</f>
        <v>37063001603</v>
      </c>
      <c r="F675">
        <v>1782</v>
      </c>
      <c r="G675" t="s">
        <v>12</v>
      </c>
      <c r="H675">
        <v>2022</v>
      </c>
      <c r="I675" t="s">
        <v>13</v>
      </c>
      <c r="J675" t="s">
        <v>14</v>
      </c>
    </row>
    <row r="676" spans="1:10" x14ac:dyDescent="0.35">
      <c r="A676" t="s">
        <v>10</v>
      </c>
      <c r="B676">
        <v>37063001604</v>
      </c>
      <c r="C676" t="s">
        <v>11</v>
      </c>
      <c r="D676">
        <v>37063001604</v>
      </c>
      <c r="E676" t="str">
        <f>"37063001604"</f>
        <v>37063001604</v>
      </c>
      <c r="F676">
        <v>1561</v>
      </c>
      <c r="G676" t="s">
        <v>12</v>
      </c>
      <c r="H676">
        <v>2022</v>
      </c>
      <c r="I676" t="s">
        <v>13</v>
      </c>
      <c r="J676" t="s">
        <v>14</v>
      </c>
    </row>
    <row r="677" spans="1:10" x14ac:dyDescent="0.35">
      <c r="A677" t="s">
        <v>10</v>
      </c>
      <c r="B677">
        <v>37063001705</v>
      </c>
      <c r="C677" t="s">
        <v>11</v>
      </c>
      <c r="D677">
        <v>37063001705</v>
      </c>
      <c r="E677" t="str">
        <f>"37063001705"</f>
        <v>37063001705</v>
      </c>
      <c r="F677">
        <v>1402</v>
      </c>
      <c r="G677" t="s">
        <v>12</v>
      </c>
      <c r="H677">
        <v>2022</v>
      </c>
      <c r="I677" t="s">
        <v>13</v>
      </c>
      <c r="J677" t="s">
        <v>14</v>
      </c>
    </row>
    <row r="678" spans="1:10" x14ac:dyDescent="0.35">
      <c r="A678" t="s">
        <v>10</v>
      </c>
      <c r="B678">
        <v>37063001706</v>
      </c>
      <c r="C678" t="s">
        <v>11</v>
      </c>
      <c r="D678">
        <v>37063001706</v>
      </c>
      <c r="E678" t="str">
        <f>"37063001706"</f>
        <v>37063001706</v>
      </c>
      <c r="F678">
        <v>986</v>
      </c>
      <c r="G678" t="s">
        <v>12</v>
      </c>
      <c r="H678">
        <v>2022</v>
      </c>
      <c r="I678" t="s">
        <v>13</v>
      </c>
      <c r="J678" t="s">
        <v>14</v>
      </c>
    </row>
    <row r="679" spans="1:10" x14ac:dyDescent="0.35">
      <c r="A679" t="s">
        <v>10</v>
      </c>
      <c r="B679">
        <v>37063001708</v>
      </c>
      <c r="C679" t="s">
        <v>11</v>
      </c>
      <c r="D679">
        <v>37063001708</v>
      </c>
      <c r="E679" t="str">
        <f>"37063001708"</f>
        <v>37063001708</v>
      </c>
      <c r="F679">
        <v>1514</v>
      </c>
      <c r="G679" t="s">
        <v>12</v>
      </c>
      <c r="H679">
        <v>2022</v>
      </c>
      <c r="I679" t="s">
        <v>13</v>
      </c>
      <c r="J679" t="s">
        <v>14</v>
      </c>
    </row>
    <row r="680" spans="1:10" x14ac:dyDescent="0.35">
      <c r="A680" t="s">
        <v>10</v>
      </c>
      <c r="B680">
        <v>37063001709</v>
      </c>
      <c r="C680" t="s">
        <v>11</v>
      </c>
      <c r="D680">
        <v>37063001709</v>
      </c>
      <c r="E680" t="str">
        <f>"37063001709"</f>
        <v>37063001709</v>
      </c>
      <c r="F680">
        <v>1163</v>
      </c>
      <c r="G680" t="s">
        <v>12</v>
      </c>
      <c r="H680">
        <v>2022</v>
      </c>
      <c r="I680" t="s">
        <v>13</v>
      </c>
      <c r="J680" t="s">
        <v>14</v>
      </c>
    </row>
    <row r="681" spans="1:10" x14ac:dyDescent="0.35">
      <c r="A681" t="s">
        <v>10</v>
      </c>
      <c r="B681">
        <v>37063001710</v>
      </c>
      <c r="C681" t="s">
        <v>11</v>
      </c>
      <c r="D681">
        <v>37063001710</v>
      </c>
      <c r="E681" t="str">
        <f>"37063001710"</f>
        <v>37063001710</v>
      </c>
      <c r="F681">
        <v>1117</v>
      </c>
      <c r="G681" t="s">
        <v>12</v>
      </c>
      <c r="H681">
        <v>2022</v>
      </c>
      <c r="I681" t="s">
        <v>13</v>
      </c>
      <c r="J681" t="s">
        <v>14</v>
      </c>
    </row>
    <row r="682" spans="1:10" x14ac:dyDescent="0.35">
      <c r="A682" t="s">
        <v>10</v>
      </c>
      <c r="B682">
        <v>37063001711</v>
      </c>
      <c r="C682" t="s">
        <v>11</v>
      </c>
      <c r="D682">
        <v>37063001711</v>
      </c>
      <c r="E682" t="str">
        <f>"37063001711"</f>
        <v>37063001711</v>
      </c>
      <c r="F682">
        <v>1135</v>
      </c>
      <c r="G682" t="s">
        <v>12</v>
      </c>
      <c r="H682">
        <v>2022</v>
      </c>
      <c r="I682" t="s">
        <v>13</v>
      </c>
      <c r="J682" t="s">
        <v>14</v>
      </c>
    </row>
    <row r="683" spans="1:10" x14ac:dyDescent="0.35">
      <c r="A683" t="s">
        <v>10</v>
      </c>
      <c r="B683">
        <v>37063001712</v>
      </c>
      <c r="C683" t="s">
        <v>11</v>
      </c>
      <c r="D683">
        <v>37063001712</v>
      </c>
      <c r="E683" t="str">
        <f>"37063001712"</f>
        <v>37063001712</v>
      </c>
      <c r="F683">
        <v>1705</v>
      </c>
      <c r="G683" t="s">
        <v>12</v>
      </c>
      <c r="H683">
        <v>2022</v>
      </c>
      <c r="I683" t="s">
        <v>13</v>
      </c>
      <c r="J683" t="s">
        <v>14</v>
      </c>
    </row>
    <row r="684" spans="1:10" x14ac:dyDescent="0.35">
      <c r="A684" t="s">
        <v>10</v>
      </c>
      <c r="B684">
        <v>37063001713</v>
      </c>
      <c r="C684" t="s">
        <v>11</v>
      </c>
      <c r="D684">
        <v>37063001713</v>
      </c>
      <c r="E684" t="str">
        <f>"37063001713"</f>
        <v>37063001713</v>
      </c>
      <c r="F684">
        <v>1086</v>
      </c>
      <c r="G684" t="s">
        <v>12</v>
      </c>
      <c r="H684">
        <v>2022</v>
      </c>
      <c r="I684" t="s">
        <v>13</v>
      </c>
      <c r="J684" t="s">
        <v>14</v>
      </c>
    </row>
    <row r="685" spans="1:10" x14ac:dyDescent="0.35">
      <c r="A685" t="s">
        <v>10</v>
      </c>
      <c r="B685">
        <v>37063001801</v>
      </c>
      <c r="C685" t="s">
        <v>11</v>
      </c>
      <c r="D685">
        <v>37063001801</v>
      </c>
      <c r="E685" t="str">
        <f>"37063001801"</f>
        <v>37063001801</v>
      </c>
      <c r="F685">
        <v>1392</v>
      </c>
      <c r="G685" t="s">
        <v>12</v>
      </c>
      <c r="H685">
        <v>2022</v>
      </c>
      <c r="I685" t="s">
        <v>13</v>
      </c>
      <c r="J685" t="s">
        <v>14</v>
      </c>
    </row>
    <row r="686" spans="1:10" x14ac:dyDescent="0.35">
      <c r="A686" t="s">
        <v>10</v>
      </c>
      <c r="B686">
        <v>37063001802</v>
      </c>
      <c r="C686" t="s">
        <v>11</v>
      </c>
      <c r="D686">
        <v>37063001802</v>
      </c>
      <c r="E686" t="str">
        <f>"37063001802"</f>
        <v>37063001802</v>
      </c>
      <c r="F686">
        <v>931</v>
      </c>
      <c r="G686" t="s">
        <v>12</v>
      </c>
      <c r="H686">
        <v>2022</v>
      </c>
      <c r="I686" t="s">
        <v>13</v>
      </c>
      <c r="J686" t="s">
        <v>14</v>
      </c>
    </row>
    <row r="687" spans="1:10" x14ac:dyDescent="0.35">
      <c r="A687" t="s">
        <v>10</v>
      </c>
      <c r="B687">
        <v>37063001806</v>
      </c>
      <c r="C687" t="s">
        <v>11</v>
      </c>
      <c r="D687">
        <v>37063001806</v>
      </c>
      <c r="E687" t="str">
        <f>"37063001806"</f>
        <v>37063001806</v>
      </c>
      <c r="F687">
        <v>1347</v>
      </c>
      <c r="G687" t="s">
        <v>12</v>
      </c>
      <c r="H687">
        <v>2022</v>
      </c>
      <c r="I687" t="s">
        <v>13</v>
      </c>
      <c r="J687" t="s">
        <v>14</v>
      </c>
    </row>
    <row r="688" spans="1:10" x14ac:dyDescent="0.35">
      <c r="A688" t="s">
        <v>10</v>
      </c>
      <c r="B688">
        <v>37063001808</v>
      </c>
      <c r="C688" t="s">
        <v>11</v>
      </c>
      <c r="D688">
        <v>37063001808</v>
      </c>
      <c r="E688" t="str">
        <f>"37063001808"</f>
        <v>37063001808</v>
      </c>
      <c r="F688">
        <v>1715</v>
      </c>
      <c r="G688" t="s">
        <v>12</v>
      </c>
      <c r="H688">
        <v>2022</v>
      </c>
      <c r="I688" t="s">
        <v>13</v>
      </c>
      <c r="J688" t="s">
        <v>14</v>
      </c>
    </row>
    <row r="689" spans="1:10" x14ac:dyDescent="0.35">
      <c r="A689" t="s">
        <v>10</v>
      </c>
      <c r="B689">
        <v>37063001809</v>
      </c>
      <c r="C689" t="s">
        <v>11</v>
      </c>
      <c r="D689">
        <v>37063001809</v>
      </c>
      <c r="E689" t="str">
        <f>"37063001809"</f>
        <v>37063001809</v>
      </c>
      <c r="F689">
        <v>1500</v>
      </c>
      <c r="G689" t="s">
        <v>12</v>
      </c>
      <c r="H689">
        <v>2022</v>
      </c>
      <c r="I689" t="s">
        <v>13</v>
      </c>
      <c r="J689" t="s">
        <v>14</v>
      </c>
    </row>
    <row r="690" spans="1:10" x14ac:dyDescent="0.35">
      <c r="A690" t="s">
        <v>10</v>
      </c>
      <c r="B690">
        <v>37063001810</v>
      </c>
      <c r="C690" t="s">
        <v>11</v>
      </c>
      <c r="D690">
        <v>37063001810</v>
      </c>
      <c r="E690" t="str">
        <f>"37063001810"</f>
        <v>37063001810</v>
      </c>
      <c r="F690">
        <v>1288</v>
      </c>
      <c r="G690" t="s">
        <v>12</v>
      </c>
      <c r="H690">
        <v>2022</v>
      </c>
      <c r="I690" t="s">
        <v>13</v>
      </c>
      <c r="J690" t="s">
        <v>14</v>
      </c>
    </row>
    <row r="691" spans="1:10" x14ac:dyDescent="0.35">
      <c r="A691" t="s">
        <v>10</v>
      </c>
      <c r="B691">
        <v>37063001811</v>
      </c>
      <c r="C691" t="s">
        <v>11</v>
      </c>
      <c r="D691">
        <v>37063001811</v>
      </c>
      <c r="E691" t="str">
        <f>"37063001811"</f>
        <v>37063001811</v>
      </c>
      <c r="F691">
        <v>992</v>
      </c>
      <c r="G691" t="s">
        <v>12</v>
      </c>
      <c r="H691">
        <v>2022</v>
      </c>
      <c r="I691" t="s">
        <v>13</v>
      </c>
      <c r="J691" t="s">
        <v>14</v>
      </c>
    </row>
    <row r="692" spans="1:10" x14ac:dyDescent="0.35">
      <c r="A692" t="s">
        <v>10</v>
      </c>
      <c r="B692">
        <v>37063001900</v>
      </c>
      <c r="C692" t="s">
        <v>11</v>
      </c>
      <c r="D692">
        <v>37063001900</v>
      </c>
      <c r="E692" t="str">
        <f>"37063001900"</f>
        <v>37063001900</v>
      </c>
      <c r="F692">
        <v>1998</v>
      </c>
      <c r="G692" t="s">
        <v>12</v>
      </c>
      <c r="H692">
        <v>2022</v>
      </c>
      <c r="I692" t="s">
        <v>13</v>
      </c>
      <c r="J692" t="s">
        <v>14</v>
      </c>
    </row>
    <row r="693" spans="1:10" x14ac:dyDescent="0.35">
      <c r="A693" t="s">
        <v>10</v>
      </c>
      <c r="B693">
        <v>37063002007</v>
      </c>
      <c r="C693" t="s">
        <v>11</v>
      </c>
      <c r="D693">
        <v>37063002007</v>
      </c>
      <c r="E693" t="str">
        <f>"37063002007"</f>
        <v>37063002007</v>
      </c>
      <c r="F693">
        <v>1377</v>
      </c>
      <c r="G693" t="s">
        <v>12</v>
      </c>
      <c r="H693">
        <v>2022</v>
      </c>
      <c r="I693" t="s">
        <v>13</v>
      </c>
      <c r="J693" t="s">
        <v>14</v>
      </c>
    </row>
    <row r="694" spans="1:10" x14ac:dyDescent="0.35">
      <c r="A694" t="s">
        <v>10</v>
      </c>
      <c r="B694">
        <v>37063002008</v>
      </c>
      <c r="C694" t="s">
        <v>11</v>
      </c>
      <c r="D694">
        <v>37063002008</v>
      </c>
      <c r="E694" t="str">
        <f>"37063002008"</f>
        <v>37063002008</v>
      </c>
      <c r="F694">
        <v>2119</v>
      </c>
      <c r="G694" t="s">
        <v>12</v>
      </c>
      <c r="H694">
        <v>2022</v>
      </c>
      <c r="I694" t="s">
        <v>13</v>
      </c>
      <c r="J694" t="s">
        <v>14</v>
      </c>
    </row>
    <row r="695" spans="1:10" x14ac:dyDescent="0.35">
      <c r="A695" t="s">
        <v>10</v>
      </c>
      <c r="B695">
        <v>37063002009</v>
      </c>
      <c r="C695" t="s">
        <v>11</v>
      </c>
      <c r="D695">
        <v>37063002009</v>
      </c>
      <c r="E695" t="str">
        <f>"37063002009"</f>
        <v>37063002009</v>
      </c>
      <c r="F695">
        <v>867</v>
      </c>
      <c r="G695" t="s">
        <v>12</v>
      </c>
      <c r="H695">
        <v>2022</v>
      </c>
      <c r="I695" t="s">
        <v>13</v>
      </c>
      <c r="J695" t="s">
        <v>14</v>
      </c>
    </row>
    <row r="696" spans="1:10" x14ac:dyDescent="0.35">
      <c r="A696" t="s">
        <v>10</v>
      </c>
      <c r="B696">
        <v>37063002013</v>
      </c>
      <c r="C696" t="s">
        <v>11</v>
      </c>
      <c r="D696">
        <v>37063002013</v>
      </c>
      <c r="E696" t="str">
        <f>"37063002013"</f>
        <v>37063002013</v>
      </c>
      <c r="F696">
        <v>1611</v>
      </c>
      <c r="G696" t="s">
        <v>12</v>
      </c>
      <c r="H696">
        <v>2022</v>
      </c>
      <c r="I696" t="s">
        <v>13</v>
      </c>
      <c r="J696" t="s">
        <v>14</v>
      </c>
    </row>
    <row r="697" spans="1:10" x14ac:dyDescent="0.35">
      <c r="A697" t="s">
        <v>10</v>
      </c>
      <c r="B697">
        <v>37063002015</v>
      </c>
      <c r="C697" t="s">
        <v>11</v>
      </c>
      <c r="D697">
        <v>37063002015</v>
      </c>
      <c r="E697" t="str">
        <f>"37063002015"</f>
        <v>37063002015</v>
      </c>
      <c r="F697">
        <v>1348</v>
      </c>
      <c r="G697" t="s">
        <v>12</v>
      </c>
      <c r="H697">
        <v>2022</v>
      </c>
      <c r="I697" t="s">
        <v>13</v>
      </c>
      <c r="J697" t="s">
        <v>14</v>
      </c>
    </row>
    <row r="698" spans="1:10" x14ac:dyDescent="0.35">
      <c r="A698" t="s">
        <v>10</v>
      </c>
      <c r="B698">
        <v>37063002019</v>
      </c>
      <c r="C698" t="s">
        <v>11</v>
      </c>
      <c r="D698">
        <v>37063002019</v>
      </c>
      <c r="E698" t="str">
        <f>"37063002019"</f>
        <v>37063002019</v>
      </c>
      <c r="F698">
        <v>1406</v>
      </c>
      <c r="G698" t="s">
        <v>12</v>
      </c>
      <c r="H698">
        <v>2022</v>
      </c>
      <c r="I698" t="s">
        <v>13</v>
      </c>
      <c r="J698" t="s">
        <v>14</v>
      </c>
    </row>
    <row r="699" spans="1:10" x14ac:dyDescent="0.35">
      <c r="A699" t="s">
        <v>10</v>
      </c>
      <c r="B699">
        <v>37063002020</v>
      </c>
      <c r="C699" t="s">
        <v>11</v>
      </c>
      <c r="D699">
        <v>37063002020</v>
      </c>
      <c r="E699" t="str">
        <f>"37063002020"</f>
        <v>37063002020</v>
      </c>
      <c r="F699">
        <v>1951</v>
      </c>
      <c r="G699" t="s">
        <v>12</v>
      </c>
      <c r="H699">
        <v>2022</v>
      </c>
      <c r="I699" t="s">
        <v>13</v>
      </c>
      <c r="J699" t="s">
        <v>14</v>
      </c>
    </row>
    <row r="700" spans="1:10" x14ac:dyDescent="0.35">
      <c r="A700" t="s">
        <v>10</v>
      </c>
      <c r="B700">
        <v>37063002021</v>
      </c>
      <c r="C700" t="s">
        <v>11</v>
      </c>
      <c r="D700">
        <v>37063002021</v>
      </c>
      <c r="E700" t="str">
        <f>"37063002021"</f>
        <v>37063002021</v>
      </c>
      <c r="F700">
        <v>1420</v>
      </c>
      <c r="G700" t="s">
        <v>12</v>
      </c>
      <c r="H700">
        <v>2022</v>
      </c>
      <c r="I700" t="s">
        <v>13</v>
      </c>
      <c r="J700" t="s">
        <v>14</v>
      </c>
    </row>
    <row r="701" spans="1:10" x14ac:dyDescent="0.35">
      <c r="A701" t="s">
        <v>10</v>
      </c>
      <c r="B701">
        <v>37063002022</v>
      </c>
      <c r="C701" t="s">
        <v>11</v>
      </c>
      <c r="D701">
        <v>37063002022</v>
      </c>
      <c r="E701" t="str">
        <f>"37063002022"</f>
        <v>37063002022</v>
      </c>
      <c r="F701">
        <v>1347</v>
      </c>
      <c r="G701" t="s">
        <v>12</v>
      </c>
      <c r="H701">
        <v>2022</v>
      </c>
      <c r="I701" t="s">
        <v>13</v>
      </c>
      <c r="J701" t="s">
        <v>14</v>
      </c>
    </row>
    <row r="702" spans="1:10" x14ac:dyDescent="0.35">
      <c r="A702" t="s">
        <v>10</v>
      </c>
      <c r="B702">
        <v>37063002023</v>
      </c>
      <c r="C702" t="s">
        <v>11</v>
      </c>
      <c r="D702">
        <v>37063002023</v>
      </c>
      <c r="E702" t="str">
        <f>"37063002023"</f>
        <v>37063002023</v>
      </c>
      <c r="F702">
        <v>1367</v>
      </c>
      <c r="G702" t="s">
        <v>12</v>
      </c>
      <c r="H702">
        <v>2022</v>
      </c>
      <c r="I702" t="s">
        <v>13</v>
      </c>
      <c r="J702" t="s">
        <v>14</v>
      </c>
    </row>
    <row r="703" spans="1:10" x14ac:dyDescent="0.35">
      <c r="A703" t="s">
        <v>10</v>
      </c>
      <c r="B703">
        <v>37063002024</v>
      </c>
      <c r="C703" t="s">
        <v>11</v>
      </c>
      <c r="D703">
        <v>37063002024</v>
      </c>
      <c r="E703" t="str">
        <f>"37063002024"</f>
        <v>37063002024</v>
      </c>
      <c r="F703">
        <v>1431</v>
      </c>
      <c r="G703" t="s">
        <v>12</v>
      </c>
      <c r="H703">
        <v>2022</v>
      </c>
      <c r="I703" t="s">
        <v>13</v>
      </c>
      <c r="J703" t="s">
        <v>14</v>
      </c>
    </row>
    <row r="704" spans="1:10" x14ac:dyDescent="0.35">
      <c r="A704" t="s">
        <v>10</v>
      </c>
      <c r="B704">
        <v>37063002025</v>
      </c>
      <c r="C704" t="s">
        <v>11</v>
      </c>
      <c r="D704">
        <v>37063002025</v>
      </c>
      <c r="E704" t="str">
        <f>"37063002025"</f>
        <v>37063002025</v>
      </c>
      <c r="F704">
        <v>1438</v>
      </c>
      <c r="G704" t="s">
        <v>12</v>
      </c>
      <c r="H704">
        <v>2022</v>
      </c>
      <c r="I704" t="s">
        <v>13</v>
      </c>
      <c r="J704" t="s">
        <v>14</v>
      </c>
    </row>
    <row r="705" spans="1:10" x14ac:dyDescent="0.35">
      <c r="A705" t="s">
        <v>10</v>
      </c>
      <c r="B705">
        <v>37063002026</v>
      </c>
      <c r="C705" t="s">
        <v>11</v>
      </c>
      <c r="D705">
        <v>37063002026</v>
      </c>
      <c r="E705" t="str">
        <f>"37063002026"</f>
        <v>37063002026</v>
      </c>
      <c r="F705">
        <v>1273</v>
      </c>
      <c r="G705" t="s">
        <v>12</v>
      </c>
      <c r="H705">
        <v>2022</v>
      </c>
      <c r="I705" t="s">
        <v>13</v>
      </c>
      <c r="J705" t="s">
        <v>14</v>
      </c>
    </row>
    <row r="706" spans="1:10" x14ac:dyDescent="0.35">
      <c r="A706" t="s">
        <v>10</v>
      </c>
      <c r="B706">
        <v>37063002029</v>
      </c>
      <c r="C706" t="s">
        <v>11</v>
      </c>
      <c r="D706">
        <v>37063002029</v>
      </c>
      <c r="E706" t="str">
        <f>"37063002029"</f>
        <v>37063002029</v>
      </c>
      <c r="F706">
        <v>1655</v>
      </c>
      <c r="G706" t="s">
        <v>12</v>
      </c>
      <c r="H706">
        <v>2022</v>
      </c>
      <c r="I706" t="s">
        <v>13</v>
      </c>
      <c r="J706" t="s">
        <v>14</v>
      </c>
    </row>
    <row r="707" spans="1:10" x14ac:dyDescent="0.35">
      <c r="A707" t="s">
        <v>10</v>
      </c>
      <c r="B707">
        <v>37063002030</v>
      </c>
      <c r="C707" t="s">
        <v>11</v>
      </c>
      <c r="D707">
        <v>37063002030</v>
      </c>
      <c r="E707" t="str">
        <f>"37063002030"</f>
        <v>37063002030</v>
      </c>
      <c r="F707">
        <v>1442</v>
      </c>
      <c r="G707" t="s">
        <v>12</v>
      </c>
      <c r="H707">
        <v>2022</v>
      </c>
      <c r="I707" t="s">
        <v>13</v>
      </c>
      <c r="J707" t="s">
        <v>14</v>
      </c>
    </row>
    <row r="708" spans="1:10" x14ac:dyDescent="0.35">
      <c r="A708" t="s">
        <v>10</v>
      </c>
      <c r="B708">
        <v>37063002031</v>
      </c>
      <c r="C708" t="s">
        <v>11</v>
      </c>
      <c r="D708">
        <v>37063002031</v>
      </c>
      <c r="E708" t="str">
        <f>"37063002031"</f>
        <v>37063002031</v>
      </c>
      <c r="F708">
        <v>1344</v>
      </c>
      <c r="G708" t="s">
        <v>12</v>
      </c>
      <c r="H708">
        <v>2022</v>
      </c>
      <c r="I708" t="s">
        <v>13</v>
      </c>
      <c r="J708" t="s">
        <v>14</v>
      </c>
    </row>
    <row r="709" spans="1:10" x14ac:dyDescent="0.35">
      <c r="A709" t="s">
        <v>10</v>
      </c>
      <c r="B709">
        <v>37063002032</v>
      </c>
      <c r="C709" t="s">
        <v>11</v>
      </c>
      <c r="D709">
        <v>37063002032</v>
      </c>
      <c r="E709" t="str">
        <f>"37063002032"</f>
        <v>37063002032</v>
      </c>
      <c r="F709">
        <v>1169</v>
      </c>
      <c r="G709" t="s">
        <v>12</v>
      </c>
      <c r="H709">
        <v>2022</v>
      </c>
      <c r="I709" t="s">
        <v>13</v>
      </c>
      <c r="J709" t="s">
        <v>14</v>
      </c>
    </row>
    <row r="710" spans="1:10" x14ac:dyDescent="0.35">
      <c r="A710" t="s">
        <v>10</v>
      </c>
      <c r="B710">
        <v>37063002033</v>
      </c>
      <c r="C710" t="s">
        <v>11</v>
      </c>
      <c r="D710">
        <v>37063002033</v>
      </c>
      <c r="E710" t="str">
        <f>"37063002033"</f>
        <v>37063002033</v>
      </c>
      <c r="F710">
        <v>1675</v>
      </c>
      <c r="G710" t="s">
        <v>12</v>
      </c>
      <c r="H710">
        <v>2022</v>
      </c>
      <c r="I710" t="s">
        <v>13</v>
      </c>
      <c r="J710" t="s">
        <v>14</v>
      </c>
    </row>
    <row r="711" spans="1:10" x14ac:dyDescent="0.35">
      <c r="A711" t="s">
        <v>10</v>
      </c>
      <c r="B711">
        <v>37063002034</v>
      </c>
      <c r="C711" t="s">
        <v>11</v>
      </c>
      <c r="D711">
        <v>37063002034</v>
      </c>
      <c r="E711" t="str">
        <f>"37063002034"</f>
        <v>37063002034</v>
      </c>
      <c r="F711">
        <v>1549</v>
      </c>
      <c r="G711" t="s">
        <v>12</v>
      </c>
      <c r="H711">
        <v>2022</v>
      </c>
      <c r="I711" t="s">
        <v>13</v>
      </c>
      <c r="J711" t="s">
        <v>14</v>
      </c>
    </row>
    <row r="712" spans="1:10" x14ac:dyDescent="0.35">
      <c r="A712" t="s">
        <v>10</v>
      </c>
      <c r="B712">
        <v>37063002035</v>
      </c>
      <c r="C712" t="s">
        <v>11</v>
      </c>
      <c r="D712">
        <v>37063002035</v>
      </c>
      <c r="E712" t="str">
        <f>"37063002035"</f>
        <v>37063002035</v>
      </c>
      <c r="F712">
        <v>1407</v>
      </c>
      <c r="G712" t="s">
        <v>12</v>
      </c>
      <c r="H712">
        <v>2022</v>
      </c>
      <c r="I712" t="s">
        <v>13</v>
      </c>
      <c r="J712" t="s">
        <v>14</v>
      </c>
    </row>
    <row r="713" spans="1:10" x14ac:dyDescent="0.35">
      <c r="A713" t="s">
        <v>10</v>
      </c>
      <c r="B713">
        <v>37063002036</v>
      </c>
      <c r="C713" t="s">
        <v>11</v>
      </c>
      <c r="D713">
        <v>37063002036</v>
      </c>
      <c r="E713" t="str">
        <f>"37063002036"</f>
        <v>37063002036</v>
      </c>
      <c r="F713">
        <v>1328</v>
      </c>
      <c r="G713" t="s">
        <v>12</v>
      </c>
      <c r="H713">
        <v>2022</v>
      </c>
      <c r="I713" t="s">
        <v>13</v>
      </c>
      <c r="J713" t="s">
        <v>14</v>
      </c>
    </row>
    <row r="714" spans="1:10" x14ac:dyDescent="0.35">
      <c r="A714" t="s">
        <v>10</v>
      </c>
      <c r="B714">
        <v>37063002037</v>
      </c>
      <c r="C714" t="s">
        <v>11</v>
      </c>
      <c r="D714">
        <v>37063002037</v>
      </c>
      <c r="E714" t="str">
        <f>"37063002037"</f>
        <v>37063002037</v>
      </c>
      <c r="F714">
        <v>1443</v>
      </c>
      <c r="G714" t="s">
        <v>12</v>
      </c>
      <c r="H714">
        <v>2022</v>
      </c>
      <c r="I714" t="s">
        <v>13</v>
      </c>
      <c r="J714" t="s">
        <v>14</v>
      </c>
    </row>
    <row r="715" spans="1:10" x14ac:dyDescent="0.35">
      <c r="A715" t="s">
        <v>10</v>
      </c>
      <c r="B715">
        <v>37063002038</v>
      </c>
      <c r="C715" t="s">
        <v>11</v>
      </c>
      <c r="D715">
        <v>37063002038</v>
      </c>
      <c r="E715" t="str">
        <f>"37063002038"</f>
        <v>37063002038</v>
      </c>
      <c r="F715">
        <v>1409</v>
      </c>
      <c r="G715" t="s">
        <v>12</v>
      </c>
      <c r="H715">
        <v>2022</v>
      </c>
      <c r="I715" t="s">
        <v>13</v>
      </c>
      <c r="J715" t="s">
        <v>14</v>
      </c>
    </row>
    <row r="716" spans="1:10" x14ac:dyDescent="0.35">
      <c r="A716" t="s">
        <v>10</v>
      </c>
      <c r="B716">
        <v>37063002100</v>
      </c>
      <c r="C716" t="s">
        <v>11</v>
      </c>
      <c r="D716">
        <v>37063002100</v>
      </c>
      <c r="E716" t="str">
        <f>"37063002100"</f>
        <v>37063002100</v>
      </c>
      <c r="F716">
        <v>1383</v>
      </c>
      <c r="G716" t="s">
        <v>12</v>
      </c>
      <c r="H716">
        <v>2022</v>
      </c>
      <c r="I716" t="s">
        <v>13</v>
      </c>
      <c r="J716" t="s">
        <v>14</v>
      </c>
    </row>
    <row r="717" spans="1:10" x14ac:dyDescent="0.35">
      <c r="A717" t="s">
        <v>10</v>
      </c>
      <c r="B717">
        <v>37063002200</v>
      </c>
      <c r="C717" t="s">
        <v>11</v>
      </c>
      <c r="D717">
        <v>37063002200</v>
      </c>
      <c r="E717" t="str">
        <f>"37063002200"</f>
        <v>37063002200</v>
      </c>
      <c r="F717">
        <v>1768</v>
      </c>
      <c r="G717" t="s">
        <v>12</v>
      </c>
      <c r="H717">
        <v>2022</v>
      </c>
      <c r="I717" t="s">
        <v>13</v>
      </c>
      <c r="J717" t="s">
        <v>14</v>
      </c>
    </row>
    <row r="718" spans="1:10" x14ac:dyDescent="0.35">
      <c r="A718" t="s">
        <v>10</v>
      </c>
      <c r="B718">
        <v>37063002300</v>
      </c>
      <c r="C718" t="s">
        <v>11</v>
      </c>
      <c r="D718">
        <v>37063002300</v>
      </c>
      <c r="E718" t="str">
        <f>"37063002300"</f>
        <v>37063002300</v>
      </c>
      <c r="F718">
        <v>1391</v>
      </c>
      <c r="G718" t="s">
        <v>12</v>
      </c>
      <c r="H718">
        <v>2022</v>
      </c>
      <c r="I718" t="s">
        <v>13</v>
      </c>
      <c r="J718" t="s">
        <v>14</v>
      </c>
    </row>
    <row r="719" spans="1:10" x14ac:dyDescent="0.35">
      <c r="A719" t="s">
        <v>10</v>
      </c>
      <c r="B719">
        <v>37063980100</v>
      </c>
      <c r="C719" t="s">
        <v>11</v>
      </c>
      <c r="D719">
        <v>37063980100</v>
      </c>
      <c r="E719" t="str">
        <f>"37063980100"</f>
        <v>37063980100</v>
      </c>
      <c r="F719" t="s">
        <v>15</v>
      </c>
      <c r="G719" t="s">
        <v>12</v>
      </c>
      <c r="H719">
        <v>2022</v>
      </c>
      <c r="I719" t="s">
        <v>13</v>
      </c>
      <c r="J719" t="s">
        <v>14</v>
      </c>
    </row>
    <row r="720" spans="1:10" x14ac:dyDescent="0.35">
      <c r="A720" t="s">
        <v>10</v>
      </c>
      <c r="B720">
        <v>37065020200</v>
      </c>
      <c r="C720" t="s">
        <v>11</v>
      </c>
      <c r="D720">
        <v>37065020200</v>
      </c>
      <c r="E720" t="str">
        <f>"37065020200"</f>
        <v>37065020200</v>
      </c>
      <c r="F720">
        <v>791</v>
      </c>
      <c r="G720" t="s">
        <v>12</v>
      </c>
      <c r="H720">
        <v>2022</v>
      </c>
      <c r="I720" t="s">
        <v>13</v>
      </c>
      <c r="J720" t="s">
        <v>14</v>
      </c>
    </row>
    <row r="721" spans="1:10" x14ac:dyDescent="0.35">
      <c r="A721" t="s">
        <v>10</v>
      </c>
      <c r="B721">
        <v>37065020300</v>
      </c>
      <c r="C721" t="s">
        <v>11</v>
      </c>
      <c r="D721">
        <v>37065020300</v>
      </c>
      <c r="E721" t="str">
        <f>"37065020300"</f>
        <v>37065020300</v>
      </c>
      <c r="F721">
        <v>721</v>
      </c>
      <c r="G721" t="s">
        <v>12</v>
      </c>
      <c r="H721">
        <v>2022</v>
      </c>
      <c r="I721" t="s">
        <v>13</v>
      </c>
      <c r="J721" t="s">
        <v>14</v>
      </c>
    </row>
    <row r="722" spans="1:10" x14ac:dyDescent="0.35">
      <c r="A722" t="s">
        <v>10</v>
      </c>
      <c r="B722">
        <v>37065020400</v>
      </c>
      <c r="C722" t="s">
        <v>11</v>
      </c>
      <c r="D722">
        <v>37065020400</v>
      </c>
      <c r="E722" t="str">
        <f>"37065020400"</f>
        <v>37065020400</v>
      </c>
      <c r="F722">
        <v>794</v>
      </c>
      <c r="G722" t="s">
        <v>12</v>
      </c>
      <c r="H722">
        <v>2022</v>
      </c>
      <c r="I722" t="s">
        <v>13</v>
      </c>
      <c r="J722" t="s">
        <v>14</v>
      </c>
    </row>
    <row r="723" spans="1:10" x14ac:dyDescent="0.35">
      <c r="A723" t="s">
        <v>10</v>
      </c>
      <c r="B723">
        <v>37065020600</v>
      </c>
      <c r="C723" t="s">
        <v>11</v>
      </c>
      <c r="D723">
        <v>37065020600</v>
      </c>
      <c r="E723" t="str">
        <f>"37065020600"</f>
        <v>37065020600</v>
      </c>
      <c r="F723">
        <v>1074</v>
      </c>
      <c r="G723" t="s">
        <v>12</v>
      </c>
      <c r="H723">
        <v>2022</v>
      </c>
      <c r="I723" t="s">
        <v>13</v>
      </c>
      <c r="J723" t="s">
        <v>14</v>
      </c>
    </row>
    <row r="724" spans="1:10" x14ac:dyDescent="0.35">
      <c r="A724" t="s">
        <v>10</v>
      </c>
      <c r="B724">
        <v>37065020700</v>
      </c>
      <c r="C724" t="s">
        <v>11</v>
      </c>
      <c r="D724">
        <v>37065020700</v>
      </c>
      <c r="E724" t="str">
        <f>"37065020700"</f>
        <v>37065020700</v>
      </c>
      <c r="F724">
        <v>977</v>
      </c>
      <c r="G724" t="s">
        <v>12</v>
      </c>
      <c r="H724">
        <v>2022</v>
      </c>
      <c r="I724" t="s">
        <v>13</v>
      </c>
      <c r="J724" t="s">
        <v>14</v>
      </c>
    </row>
    <row r="725" spans="1:10" x14ac:dyDescent="0.35">
      <c r="A725" t="s">
        <v>10</v>
      </c>
      <c r="B725">
        <v>37065020800</v>
      </c>
      <c r="C725" t="s">
        <v>11</v>
      </c>
      <c r="D725">
        <v>37065020800</v>
      </c>
      <c r="E725" t="str">
        <f>"37065020800"</f>
        <v>37065020800</v>
      </c>
      <c r="F725">
        <v>940</v>
      </c>
      <c r="G725" t="s">
        <v>12</v>
      </c>
      <c r="H725">
        <v>2022</v>
      </c>
      <c r="I725" t="s">
        <v>13</v>
      </c>
      <c r="J725" t="s">
        <v>14</v>
      </c>
    </row>
    <row r="726" spans="1:10" x14ac:dyDescent="0.35">
      <c r="A726" t="s">
        <v>10</v>
      </c>
      <c r="B726">
        <v>37065020900</v>
      </c>
      <c r="C726" t="s">
        <v>11</v>
      </c>
      <c r="D726">
        <v>37065020900</v>
      </c>
      <c r="E726" t="str">
        <f>"37065020900"</f>
        <v>37065020900</v>
      </c>
      <c r="F726">
        <v>801</v>
      </c>
      <c r="G726" t="s">
        <v>12</v>
      </c>
      <c r="H726">
        <v>2022</v>
      </c>
      <c r="I726" t="s">
        <v>13</v>
      </c>
      <c r="J726" t="s">
        <v>14</v>
      </c>
    </row>
    <row r="727" spans="1:10" x14ac:dyDescent="0.35">
      <c r="A727" t="s">
        <v>10</v>
      </c>
      <c r="B727">
        <v>37065021000</v>
      </c>
      <c r="C727" t="s">
        <v>11</v>
      </c>
      <c r="D727">
        <v>37065021000</v>
      </c>
      <c r="E727" t="str">
        <f>"37065021000"</f>
        <v>37065021000</v>
      </c>
      <c r="F727">
        <v>808</v>
      </c>
      <c r="G727" t="s">
        <v>12</v>
      </c>
      <c r="H727">
        <v>2022</v>
      </c>
      <c r="I727" t="s">
        <v>13</v>
      </c>
      <c r="J727" t="s">
        <v>14</v>
      </c>
    </row>
    <row r="728" spans="1:10" x14ac:dyDescent="0.35">
      <c r="A728" t="s">
        <v>10</v>
      </c>
      <c r="B728">
        <v>37065021100</v>
      </c>
      <c r="C728" t="s">
        <v>11</v>
      </c>
      <c r="D728">
        <v>37065021100</v>
      </c>
      <c r="E728" t="str">
        <f>"37065021100"</f>
        <v>37065021100</v>
      </c>
      <c r="F728">
        <v>586</v>
      </c>
      <c r="G728" t="s">
        <v>12</v>
      </c>
      <c r="H728">
        <v>2022</v>
      </c>
      <c r="I728" t="s">
        <v>13</v>
      </c>
      <c r="J728" t="s">
        <v>14</v>
      </c>
    </row>
    <row r="729" spans="1:10" x14ac:dyDescent="0.35">
      <c r="A729" t="s">
        <v>10</v>
      </c>
      <c r="B729">
        <v>37065021200</v>
      </c>
      <c r="C729" t="s">
        <v>11</v>
      </c>
      <c r="D729">
        <v>37065021200</v>
      </c>
      <c r="E729" t="str">
        <f>"37065021200"</f>
        <v>37065021200</v>
      </c>
      <c r="F729">
        <v>469</v>
      </c>
      <c r="G729" t="s">
        <v>12</v>
      </c>
      <c r="H729">
        <v>2022</v>
      </c>
      <c r="I729" t="s">
        <v>13</v>
      </c>
      <c r="J729" t="s">
        <v>14</v>
      </c>
    </row>
    <row r="730" spans="1:10" x14ac:dyDescent="0.35">
      <c r="A730" t="s">
        <v>10</v>
      </c>
      <c r="B730">
        <v>37065021300</v>
      </c>
      <c r="C730" t="s">
        <v>11</v>
      </c>
      <c r="D730">
        <v>37065021300</v>
      </c>
      <c r="E730" t="str">
        <f>"37065021300"</f>
        <v>37065021300</v>
      </c>
      <c r="F730">
        <v>1001</v>
      </c>
      <c r="G730" t="s">
        <v>12</v>
      </c>
      <c r="H730">
        <v>2022</v>
      </c>
      <c r="I730" t="s">
        <v>13</v>
      </c>
      <c r="J730" t="s">
        <v>14</v>
      </c>
    </row>
    <row r="731" spans="1:10" x14ac:dyDescent="0.35">
      <c r="A731" t="s">
        <v>10</v>
      </c>
      <c r="B731">
        <v>37065021400</v>
      </c>
      <c r="C731" t="s">
        <v>11</v>
      </c>
      <c r="D731">
        <v>37065021400</v>
      </c>
      <c r="E731" t="str">
        <f>"37065021400"</f>
        <v>37065021400</v>
      </c>
      <c r="F731">
        <v>819</v>
      </c>
      <c r="G731" t="s">
        <v>12</v>
      </c>
      <c r="H731">
        <v>2022</v>
      </c>
      <c r="I731" t="s">
        <v>13</v>
      </c>
      <c r="J731" t="s">
        <v>14</v>
      </c>
    </row>
    <row r="732" spans="1:10" x14ac:dyDescent="0.35">
      <c r="A732" t="s">
        <v>10</v>
      </c>
      <c r="B732">
        <v>37065021500</v>
      </c>
      <c r="C732" t="s">
        <v>11</v>
      </c>
      <c r="D732">
        <v>37065021500</v>
      </c>
      <c r="E732" t="str">
        <f>"37065021500"</f>
        <v>37065021500</v>
      </c>
      <c r="F732">
        <v>806</v>
      </c>
      <c r="G732" t="s">
        <v>12</v>
      </c>
      <c r="H732">
        <v>2022</v>
      </c>
      <c r="I732" t="s">
        <v>13</v>
      </c>
      <c r="J732" t="s">
        <v>14</v>
      </c>
    </row>
    <row r="733" spans="1:10" x14ac:dyDescent="0.35">
      <c r="A733" t="s">
        <v>10</v>
      </c>
      <c r="B733">
        <v>37065021600</v>
      </c>
      <c r="C733" t="s">
        <v>11</v>
      </c>
      <c r="D733">
        <v>37065021600</v>
      </c>
      <c r="E733" t="str">
        <f>"37065021600"</f>
        <v>37065021600</v>
      </c>
      <c r="F733">
        <v>868</v>
      </c>
      <c r="G733" t="s">
        <v>12</v>
      </c>
      <c r="H733">
        <v>2022</v>
      </c>
      <c r="I733" t="s">
        <v>13</v>
      </c>
      <c r="J733" t="s">
        <v>14</v>
      </c>
    </row>
    <row r="734" spans="1:10" x14ac:dyDescent="0.35">
      <c r="A734" t="s">
        <v>10</v>
      </c>
      <c r="B734">
        <v>37067000100</v>
      </c>
      <c r="C734" t="s">
        <v>11</v>
      </c>
      <c r="D734">
        <v>37067000100</v>
      </c>
      <c r="E734" t="str">
        <f>"37067000100"</f>
        <v>37067000100</v>
      </c>
      <c r="F734">
        <v>1608</v>
      </c>
      <c r="G734" t="s">
        <v>12</v>
      </c>
      <c r="H734">
        <v>2022</v>
      </c>
      <c r="I734" t="s">
        <v>13</v>
      </c>
      <c r="J734" t="s">
        <v>14</v>
      </c>
    </row>
    <row r="735" spans="1:10" x14ac:dyDescent="0.35">
      <c r="A735" t="s">
        <v>10</v>
      </c>
      <c r="B735">
        <v>37067000200</v>
      </c>
      <c r="C735" t="s">
        <v>11</v>
      </c>
      <c r="D735">
        <v>37067000200</v>
      </c>
      <c r="E735" t="str">
        <f>"37067000200"</f>
        <v>37067000200</v>
      </c>
      <c r="F735">
        <v>822</v>
      </c>
      <c r="G735" t="s">
        <v>12</v>
      </c>
      <c r="H735">
        <v>2022</v>
      </c>
      <c r="I735" t="s">
        <v>13</v>
      </c>
      <c r="J735" t="s">
        <v>14</v>
      </c>
    </row>
    <row r="736" spans="1:10" x14ac:dyDescent="0.35">
      <c r="A736" t="s">
        <v>10</v>
      </c>
      <c r="B736">
        <v>37067000301</v>
      </c>
      <c r="C736" t="s">
        <v>11</v>
      </c>
      <c r="D736">
        <v>37067000301</v>
      </c>
      <c r="E736" t="str">
        <f>"37067000301"</f>
        <v>37067000301</v>
      </c>
      <c r="F736">
        <v>428</v>
      </c>
      <c r="G736" t="s">
        <v>12</v>
      </c>
      <c r="H736">
        <v>2022</v>
      </c>
      <c r="I736" t="s">
        <v>13</v>
      </c>
      <c r="J736" t="s">
        <v>14</v>
      </c>
    </row>
    <row r="737" spans="1:10" x14ac:dyDescent="0.35">
      <c r="A737" t="s">
        <v>10</v>
      </c>
      <c r="B737">
        <v>37067000302</v>
      </c>
      <c r="C737" t="s">
        <v>11</v>
      </c>
      <c r="D737">
        <v>37067000302</v>
      </c>
      <c r="E737" t="str">
        <f>"37067000302"</f>
        <v>37067000302</v>
      </c>
      <c r="F737">
        <v>916</v>
      </c>
      <c r="G737" t="s">
        <v>12</v>
      </c>
      <c r="H737">
        <v>2022</v>
      </c>
      <c r="I737" t="s">
        <v>13</v>
      </c>
      <c r="J737" t="s">
        <v>14</v>
      </c>
    </row>
    <row r="738" spans="1:10" x14ac:dyDescent="0.35">
      <c r="A738" t="s">
        <v>10</v>
      </c>
      <c r="B738">
        <v>37067000400</v>
      </c>
      <c r="C738" t="s">
        <v>11</v>
      </c>
      <c r="D738">
        <v>37067000400</v>
      </c>
      <c r="E738" t="str">
        <f>"37067000400"</f>
        <v>37067000400</v>
      </c>
      <c r="F738">
        <v>873</v>
      </c>
      <c r="G738" t="s">
        <v>12</v>
      </c>
      <c r="H738">
        <v>2022</v>
      </c>
      <c r="I738" t="s">
        <v>13</v>
      </c>
      <c r="J738" t="s">
        <v>14</v>
      </c>
    </row>
    <row r="739" spans="1:10" x14ac:dyDescent="0.35">
      <c r="A739" t="s">
        <v>10</v>
      </c>
      <c r="B739">
        <v>37067000500</v>
      </c>
      <c r="C739" t="s">
        <v>11</v>
      </c>
      <c r="D739">
        <v>37067000500</v>
      </c>
      <c r="E739" t="str">
        <f>"37067000500"</f>
        <v>37067000500</v>
      </c>
      <c r="F739">
        <v>650</v>
      </c>
      <c r="G739" t="s">
        <v>12</v>
      </c>
      <c r="H739">
        <v>2022</v>
      </c>
      <c r="I739" t="s">
        <v>13</v>
      </c>
      <c r="J739" t="s">
        <v>14</v>
      </c>
    </row>
    <row r="740" spans="1:10" x14ac:dyDescent="0.35">
      <c r="A740" t="s">
        <v>10</v>
      </c>
      <c r="B740">
        <v>37067000600</v>
      </c>
      <c r="C740" t="s">
        <v>11</v>
      </c>
      <c r="D740">
        <v>37067000600</v>
      </c>
      <c r="E740" t="str">
        <f>"37067000600"</f>
        <v>37067000600</v>
      </c>
      <c r="F740">
        <v>712</v>
      </c>
      <c r="G740" t="s">
        <v>12</v>
      </c>
      <c r="H740">
        <v>2022</v>
      </c>
      <c r="I740" t="s">
        <v>13</v>
      </c>
      <c r="J740" t="s">
        <v>14</v>
      </c>
    </row>
    <row r="741" spans="1:10" x14ac:dyDescent="0.35">
      <c r="A741" t="s">
        <v>10</v>
      </c>
      <c r="B741">
        <v>37067000700</v>
      </c>
      <c r="C741" t="s">
        <v>11</v>
      </c>
      <c r="D741">
        <v>37067000700</v>
      </c>
      <c r="E741" t="str">
        <f>"37067000700"</f>
        <v>37067000700</v>
      </c>
      <c r="F741">
        <v>639</v>
      </c>
      <c r="G741" t="s">
        <v>12</v>
      </c>
      <c r="H741">
        <v>2022</v>
      </c>
      <c r="I741" t="s">
        <v>13</v>
      </c>
      <c r="J741" t="s">
        <v>14</v>
      </c>
    </row>
    <row r="742" spans="1:10" x14ac:dyDescent="0.35">
      <c r="A742" t="s">
        <v>10</v>
      </c>
      <c r="B742">
        <v>37067000801</v>
      </c>
      <c r="C742" t="s">
        <v>11</v>
      </c>
      <c r="D742">
        <v>37067000801</v>
      </c>
      <c r="E742" t="str">
        <f>"37067000801"</f>
        <v>37067000801</v>
      </c>
      <c r="F742">
        <v>801</v>
      </c>
      <c r="G742" t="s">
        <v>12</v>
      </c>
      <c r="H742">
        <v>2022</v>
      </c>
      <c r="I742" t="s">
        <v>13</v>
      </c>
      <c r="J742" t="s">
        <v>14</v>
      </c>
    </row>
    <row r="743" spans="1:10" x14ac:dyDescent="0.35">
      <c r="A743" t="s">
        <v>10</v>
      </c>
      <c r="B743">
        <v>37067000802</v>
      </c>
      <c r="C743" t="s">
        <v>11</v>
      </c>
      <c r="D743">
        <v>37067000802</v>
      </c>
      <c r="E743" t="str">
        <f>"37067000802"</f>
        <v>37067000802</v>
      </c>
      <c r="F743">
        <v>719</v>
      </c>
      <c r="G743" t="s">
        <v>12</v>
      </c>
      <c r="H743">
        <v>2022</v>
      </c>
      <c r="I743" t="s">
        <v>13</v>
      </c>
      <c r="J743" t="s">
        <v>14</v>
      </c>
    </row>
    <row r="744" spans="1:10" x14ac:dyDescent="0.35">
      <c r="A744" t="s">
        <v>10</v>
      </c>
      <c r="B744">
        <v>37067000900</v>
      </c>
      <c r="C744" t="s">
        <v>11</v>
      </c>
      <c r="D744">
        <v>37067000900</v>
      </c>
      <c r="E744" t="str">
        <f>"37067000900"</f>
        <v>37067000900</v>
      </c>
      <c r="F744">
        <v>666</v>
      </c>
      <c r="G744" t="s">
        <v>12</v>
      </c>
      <c r="H744">
        <v>2022</v>
      </c>
      <c r="I744" t="s">
        <v>13</v>
      </c>
      <c r="J744" t="s">
        <v>14</v>
      </c>
    </row>
    <row r="745" spans="1:10" x14ac:dyDescent="0.35">
      <c r="A745" t="s">
        <v>10</v>
      </c>
      <c r="B745">
        <v>37067001000</v>
      </c>
      <c r="C745" t="s">
        <v>11</v>
      </c>
      <c r="D745">
        <v>37067001000</v>
      </c>
      <c r="E745" t="str">
        <f>"37067001000"</f>
        <v>37067001000</v>
      </c>
      <c r="F745">
        <v>863</v>
      </c>
      <c r="G745" t="s">
        <v>12</v>
      </c>
      <c r="H745">
        <v>2022</v>
      </c>
      <c r="I745" t="s">
        <v>13</v>
      </c>
      <c r="J745" t="s">
        <v>14</v>
      </c>
    </row>
    <row r="746" spans="1:10" x14ac:dyDescent="0.35">
      <c r="A746" t="s">
        <v>10</v>
      </c>
      <c r="B746">
        <v>37067001100</v>
      </c>
      <c r="C746" t="s">
        <v>11</v>
      </c>
      <c r="D746">
        <v>37067001100</v>
      </c>
      <c r="E746" t="str">
        <f>"37067001100"</f>
        <v>37067001100</v>
      </c>
      <c r="F746">
        <v>997</v>
      </c>
      <c r="G746" t="s">
        <v>12</v>
      </c>
      <c r="H746">
        <v>2022</v>
      </c>
      <c r="I746" t="s">
        <v>13</v>
      </c>
      <c r="J746" t="s">
        <v>14</v>
      </c>
    </row>
    <row r="747" spans="1:10" x14ac:dyDescent="0.35">
      <c r="A747" t="s">
        <v>10</v>
      </c>
      <c r="B747">
        <v>37067001200</v>
      </c>
      <c r="C747" t="s">
        <v>11</v>
      </c>
      <c r="D747">
        <v>37067001200</v>
      </c>
      <c r="E747" t="str">
        <f>"37067001200"</f>
        <v>37067001200</v>
      </c>
      <c r="F747">
        <v>1423</v>
      </c>
      <c r="G747" t="s">
        <v>12</v>
      </c>
      <c r="H747">
        <v>2022</v>
      </c>
      <c r="I747" t="s">
        <v>13</v>
      </c>
      <c r="J747" t="s">
        <v>14</v>
      </c>
    </row>
    <row r="748" spans="1:10" x14ac:dyDescent="0.35">
      <c r="A748" t="s">
        <v>10</v>
      </c>
      <c r="B748">
        <v>37067001300</v>
      </c>
      <c r="C748" t="s">
        <v>11</v>
      </c>
      <c r="D748">
        <v>37067001300</v>
      </c>
      <c r="E748" t="str">
        <f>"37067001300"</f>
        <v>37067001300</v>
      </c>
      <c r="F748">
        <v>908</v>
      </c>
      <c r="G748" t="s">
        <v>12</v>
      </c>
      <c r="H748">
        <v>2022</v>
      </c>
      <c r="I748" t="s">
        <v>13</v>
      </c>
      <c r="J748" t="s">
        <v>14</v>
      </c>
    </row>
    <row r="749" spans="1:10" x14ac:dyDescent="0.35">
      <c r="A749" t="s">
        <v>10</v>
      </c>
      <c r="B749">
        <v>37067001400</v>
      </c>
      <c r="C749" t="s">
        <v>11</v>
      </c>
      <c r="D749">
        <v>37067001400</v>
      </c>
      <c r="E749" t="str">
        <f>"37067001400"</f>
        <v>37067001400</v>
      </c>
      <c r="F749">
        <v>842</v>
      </c>
      <c r="G749" t="s">
        <v>12</v>
      </c>
      <c r="H749">
        <v>2022</v>
      </c>
      <c r="I749" t="s">
        <v>13</v>
      </c>
      <c r="J749" t="s">
        <v>14</v>
      </c>
    </row>
    <row r="750" spans="1:10" x14ac:dyDescent="0.35">
      <c r="A750" t="s">
        <v>10</v>
      </c>
      <c r="B750">
        <v>37067001500</v>
      </c>
      <c r="C750" t="s">
        <v>11</v>
      </c>
      <c r="D750">
        <v>37067001500</v>
      </c>
      <c r="E750" t="str">
        <f>"37067001500"</f>
        <v>37067001500</v>
      </c>
      <c r="F750">
        <v>870</v>
      </c>
      <c r="G750" t="s">
        <v>12</v>
      </c>
      <c r="H750">
        <v>2022</v>
      </c>
      <c r="I750" t="s">
        <v>13</v>
      </c>
      <c r="J750" t="s">
        <v>14</v>
      </c>
    </row>
    <row r="751" spans="1:10" x14ac:dyDescent="0.35">
      <c r="A751" t="s">
        <v>10</v>
      </c>
      <c r="B751">
        <v>37067001601</v>
      </c>
      <c r="C751" t="s">
        <v>11</v>
      </c>
      <c r="D751">
        <v>37067001601</v>
      </c>
      <c r="E751" t="str">
        <f>"37067001601"</f>
        <v>37067001601</v>
      </c>
      <c r="F751">
        <v>930</v>
      </c>
      <c r="G751" t="s">
        <v>12</v>
      </c>
      <c r="H751">
        <v>2022</v>
      </c>
      <c r="I751" t="s">
        <v>13</v>
      </c>
      <c r="J751" t="s">
        <v>14</v>
      </c>
    </row>
    <row r="752" spans="1:10" x14ac:dyDescent="0.35">
      <c r="A752" t="s">
        <v>10</v>
      </c>
      <c r="B752">
        <v>37067001602</v>
      </c>
      <c r="C752" t="s">
        <v>11</v>
      </c>
      <c r="D752">
        <v>37067001602</v>
      </c>
      <c r="E752" t="str">
        <f>"37067001602"</f>
        <v>37067001602</v>
      </c>
      <c r="F752">
        <v>687</v>
      </c>
      <c r="G752" t="s">
        <v>12</v>
      </c>
      <c r="H752">
        <v>2022</v>
      </c>
      <c r="I752" t="s">
        <v>13</v>
      </c>
      <c r="J752" t="s">
        <v>14</v>
      </c>
    </row>
    <row r="753" spans="1:10" x14ac:dyDescent="0.35">
      <c r="A753" t="s">
        <v>10</v>
      </c>
      <c r="B753">
        <v>37067001700</v>
      </c>
      <c r="C753" t="s">
        <v>11</v>
      </c>
      <c r="D753">
        <v>37067001700</v>
      </c>
      <c r="E753" t="str">
        <f>"37067001700"</f>
        <v>37067001700</v>
      </c>
      <c r="F753">
        <v>853</v>
      </c>
      <c r="G753" t="s">
        <v>12</v>
      </c>
      <c r="H753">
        <v>2022</v>
      </c>
      <c r="I753" t="s">
        <v>13</v>
      </c>
      <c r="J753" t="s">
        <v>14</v>
      </c>
    </row>
    <row r="754" spans="1:10" x14ac:dyDescent="0.35">
      <c r="A754" t="s">
        <v>10</v>
      </c>
      <c r="B754">
        <v>37067001800</v>
      </c>
      <c r="C754" t="s">
        <v>11</v>
      </c>
      <c r="D754">
        <v>37067001800</v>
      </c>
      <c r="E754" t="str">
        <f>"37067001800"</f>
        <v>37067001800</v>
      </c>
      <c r="F754">
        <v>865</v>
      </c>
      <c r="G754" t="s">
        <v>12</v>
      </c>
      <c r="H754">
        <v>2022</v>
      </c>
      <c r="I754" t="s">
        <v>13</v>
      </c>
      <c r="J754" t="s">
        <v>14</v>
      </c>
    </row>
    <row r="755" spans="1:10" x14ac:dyDescent="0.35">
      <c r="A755" t="s">
        <v>10</v>
      </c>
      <c r="B755">
        <v>37067001901</v>
      </c>
      <c r="C755" t="s">
        <v>11</v>
      </c>
      <c r="D755">
        <v>37067001901</v>
      </c>
      <c r="E755" t="str">
        <f>"37067001901"</f>
        <v>37067001901</v>
      </c>
      <c r="F755">
        <v>867</v>
      </c>
      <c r="G755" t="s">
        <v>12</v>
      </c>
      <c r="H755">
        <v>2022</v>
      </c>
      <c r="I755" t="s">
        <v>13</v>
      </c>
      <c r="J755" t="s">
        <v>14</v>
      </c>
    </row>
    <row r="756" spans="1:10" x14ac:dyDescent="0.35">
      <c r="A756" t="s">
        <v>10</v>
      </c>
      <c r="B756">
        <v>37067001902</v>
      </c>
      <c r="C756" t="s">
        <v>11</v>
      </c>
      <c r="D756">
        <v>37067001902</v>
      </c>
      <c r="E756" t="str">
        <f>"37067001902"</f>
        <v>37067001902</v>
      </c>
      <c r="F756">
        <v>973</v>
      </c>
      <c r="G756" t="s">
        <v>12</v>
      </c>
      <c r="H756">
        <v>2022</v>
      </c>
      <c r="I756" t="s">
        <v>13</v>
      </c>
      <c r="J756" t="s">
        <v>14</v>
      </c>
    </row>
    <row r="757" spans="1:10" x14ac:dyDescent="0.35">
      <c r="A757" t="s">
        <v>10</v>
      </c>
      <c r="B757">
        <v>37067002001</v>
      </c>
      <c r="C757" t="s">
        <v>11</v>
      </c>
      <c r="D757">
        <v>37067002001</v>
      </c>
      <c r="E757" t="str">
        <f>"37067002001"</f>
        <v>37067002001</v>
      </c>
      <c r="F757">
        <v>1063</v>
      </c>
      <c r="G757" t="s">
        <v>12</v>
      </c>
      <c r="H757">
        <v>2022</v>
      </c>
      <c r="I757" t="s">
        <v>13</v>
      </c>
      <c r="J757" t="s">
        <v>14</v>
      </c>
    </row>
    <row r="758" spans="1:10" x14ac:dyDescent="0.35">
      <c r="A758" t="s">
        <v>10</v>
      </c>
      <c r="B758">
        <v>37067002002</v>
      </c>
      <c r="C758" t="s">
        <v>11</v>
      </c>
      <c r="D758">
        <v>37067002002</v>
      </c>
      <c r="E758" t="str">
        <f>"37067002002"</f>
        <v>37067002002</v>
      </c>
      <c r="F758">
        <v>838</v>
      </c>
      <c r="G758" t="s">
        <v>12</v>
      </c>
      <c r="H758">
        <v>2022</v>
      </c>
      <c r="I758" t="s">
        <v>13</v>
      </c>
      <c r="J758" t="s">
        <v>14</v>
      </c>
    </row>
    <row r="759" spans="1:10" x14ac:dyDescent="0.35">
      <c r="A759" t="s">
        <v>10</v>
      </c>
      <c r="B759">
        <v>37067002100</v>
      </c>
      <c r="C759" t="s">
        <v>11</v>
      </c>
      <c r="D759">
        <v>37067002100</v>
      </c>
      <c r="E759" t="str">
        <f>"37067002100"</f>
        <v>37067002100</v>
      </c>
      <c r="F759">
        <v>1218</v>
      </c>
      <c r="G759" t="s">
        <v>12</v>
      </c>
      <c r="H759">
        <v>2022</v>
      </c>
      <c r="I759" t="s">
        <v>13</v>
      </c>
      <c r="J759" t="s">
        <v>14</v>
      </c>
    </row>
    <row r="760" spans="1:10" x14ac:dyDescent="0.35">
      <c r="A760" t="s">
        <v>10</v>
      </c>
      <c r="B760">
        <v>37067002200</v>
      </c>
      <c r="C760" t="s">
        <v>11</v>
      </c>
      <c r="D760">
        <v>37067002200</v>
      </c>
      <c r="E760" t="str">
        <f>"37067002200"</f>
        <v>37067002200</v>
      </c>
      <c r="F760">
        <v>1032</v>
      </c>
      <c r="G760" t="s">
        <v>12</v>
      </c>
      <c r="H760">
        <v>2022</v>
      </c>
      <c r="I760" t="s">
        <v>13</v>
      </c>
      <c r="J760" t="s">
        <v>14</v>
      </c>
    </row>
    <row r="761" spans="1:10" x14ac:dyDescent="0.35">
      <c r="A761" t="s">
        <v>10</v>
      </c>
      <c r="B761">
        <v>37067002501</v>
      </c>
      <c r="C761" t="s">
        <v>11</v>
      </c>
      <c r="D761">
        <v>37067002501</v>
      </c>
      <c r="E761" t="str">
        <f>"37067002501"</f>
        <v>37067002501</v>
      </c>
      <c r="F761">
        <v>1373</v>
      </c>
      <c r="G761" t="s">
        <v>12</v>
      </c>
      <c r="H761">
        <v>2022</v>
      </c>
      <c r="I761" t="s">
        <v>13</v>
      </c>
      <c r="J761" t="s">
        <v>14</v>
      </c>
    </row>
    <row r="762" spans="1:10" x14ac:dyDescent="0.35">
      <c r="A762" t="s">
        <v>10</v>
      </c>
      <c r="B762">
        <v>37067002502</v>
      </c>
      <c r="C762" t="s">
        <v>11</v>
      </c>
      <c r="D762">
        <v>37067002502</v>
      </c>
      <c r="E762" t="str">
        <f>"37067002502"</f>
        <v>37067002502</v>
      </c>
      <c r="F762">
        <v>1801</v>
      </c>
      <c r="G762" t="s">
        <v>12</v>
      </c>
      <c r="H762">
        <v>2022</v>
      </c>
      <c r="I762" t="s">
        <v>13</v>
      </c>
      <c r="J762" t="s">
        <v>14</v>
      </c>
    </row>
    <row r="763" spans="1:10" x14ac:dyDescent="0.35">
      <c r="A763" t="s">
        <v>10</v>
      </c>
      <c r="B763">
        <v>37067002601</v>
      </c>
      <c r="C763" t="s">
        <v>11</v>
      </c>
      <c r="D763">
        <v>37067002601</v>
      </c>
      <c r="E763" t="str">
        <f>"37067002601"</f>
        <v>37067002601</v>
      </c>
      <c r="F763">
        <v>1401</v>
      </c>
      <c r="G763" t="s">
        <v>12</v>
      </c>
      <c r="H763">
        <v>2022</v>
      </c>
      <c r="I763" t="s">
        <v>13</v>
      </c>
      <c r="J763" t="s">
        <v>14</v>
      </c>
    </row>
    <row r="764" spans="1:10" x14ac:dyDescent="0.35">
      <c r="A764" t="s">
        <v>10</v>
      </c>
      <c r="B764">
        <v>37067002604</v>
      </c>
      <c r="C764" t="s">
        <v>11</v>
      </c>
      <c r="D764">
        <v>37067002604</v>
      </c>
      <c r="E764" t="str">
        <f>"37067002604"</f>
        <v>37067002604</v>
      </c>
      <c r="F764">
        <v>1213</v>
      </c>
      <c r="G764" t="s">
        <v>12</v>
      </c>
      <c r="H764">
        <v>2022</v>
      </c>
      <c r="I764" t="s">
        <v>13</v>
      </c>
      <c r="J764" t="s">
        <v>14</v>
      </c>
    </row>
    <row r="765" spans="1:10" x14ac:dyDescent="0.35">
      <c r="A765" t="s">
        <v>10</v>
      </c>
      <c r="B765">
        <v>37067002605</v>
      </c>
      <c r="C765" t="s">
        <v>11</v>
      </c>
      <c r="D765">
        <v>37067002605</v>
      </c>
      <c r="E765" t="str">
        <f>"37067002605"</f>
        <v>37067002605</v>
      </c>
      <c r="F765">
        <v>1131</v>
      </c>
      <c r="G765" t="s">
        <v>12</v>
      </c>
      <c r="H765">
        <v>2022</v>
      </c>
      <c r="I765" t="s">
        <v>13</v>
      </c>
      <c r="J765" t="s">
        <v>14</v>
      </c>
    </row>
    <row r="766" spans="1:10" x14ac:dyDescent="0.35">
      <c r="A766" t="s">
        <v>10</v>
      </c>
      <c r="B766">
        <v>37067002606</v>
      </c>
      <c r="C766" t="s">
        <v>11</v>
      </c>
      <c r="D766">
        <v>37067002606</v>
      </c>
      <c r="E766" t="str">
        <f>"37067002606"</f>
        <v>37067002606</v>
      </c>
      <c r="F766">
        <v>1094</v>
      </c>
      <c r="G766" t="s">
        <v>12</v>
      </c>
      <c r="H766">
        <v>2022</v>
      </c>
      <c r="I766" t="s">
        <v>13</v>
      </c>
      <c r="J766" t="s">
        <v>14</v>
      </c>
    </row>
    <row r="767" spans="1:10" x14ac:dyDescent="0.35">
      <c r="A767" t="s">
        <v>10</v>
      </c>
      <c r="B767">
        <v>37067002701</v>
      </c>
      <c r="C767" t="s">
        <v>11</v>
      </c>
      <c r="D767">
        <v>37067002701</v>
      </c>
      <c r="E767" t="str">
        <f>"37067002701"</f>
        <v>37067002701</v>
      </c>
      <c r="F767">
        <v>980</v>
      </c>
      <c r="G767" t="s">
        <v>12</v>
      </c>
      <c r="H767">
        <v>2022</v>
      </c>
      <c r="I767" t="s">
        <v>13</v>
      </c>
      <c r="J767" t="s">
        <v>14</v>
      </c>
    </row>
    <row r="768" spans="1:10" x14ac:dyDescent="0.35">
      <c r="A768" t="s">
        <v>10</v>
      </c>
      <c r="B768">
        <v>37067002702</v>
      </c>
      <c r="C768" t="s">
        <v>11</v>
      </c>
      <c r="D768">
        <v>37067002702</v>
      </c>
      <c r="E768" t="str">
        <f>"37067002702"</f>
        <v>37067002702</v>
      </c>
      <c r="F768">
        <v>975</v>
      </c>
      <c r="G768" t="s">
        <v>12</v>
      </c>
      <c r="H768">
        <v>2022</v>
      </c>
      <c r="I768" t="s">
        <v>13</v>
      </c>
      <c r="J768" t="s">
        <v>14</v>
      </c>
    </row>
    <row r="769" spans="1:10" x14ac:dyDescent="0.35">
      <c r="A769" t="s">
        <v>10</v>
      </c>
      <c r="B769">
        <v>37067002704</v>
      </c>
      <c r="C769" t="s">
        <v>11</v>
      </c>
      <c r="D769">
        <v>37067002704</v>
      </c>
      <c r="E769" t="str">
        <f>"37067002704"</f>
        <v>37067002704</v>
      </c>
      <c r="F769">
        <v>801</v>
      </c>
      <c r="G769" t="s">
        <v>12</v>
      </c>
      <c r="H769">
        <v>2022</v>
      </c>
      <c r="I769" t="s">
        <v>13</v>
      </c>
      <c r="J769" t="s">
        <v>14</v>
      </c>
    </row>
    <row r="770" spans="1:10" x14ac:dyDescent="0.35">
      <c r="A770" t="s">
        <v>10</v>
      </c>
      <c r="B770">
        <v>37067002705</v>
      </c>
      <c r="C770" t="s">
        <v>11</v>
      </c>
      <c r="D770">
        <v>37067002705</v>
      </c>
      <c r="E770" t="str">
        <f>"37067002705"</f>
        <v>37067002705</v>
      </c>
      <c r="F770">
        <v>1026</v>
      </c>
      <c r="G770" t="s">
        <v>12</v>
      </c>
      <c r="H770">
        <v>2022</v>
      </c>
      <c r="I770" t="s">
        <v>13</v>
      </c>
      <c r="J770" t="s">
        <v>14</v>
      </c>
    </row>
    <row r="771" spans="1:10" x14ac:dyDescent="0.35">
      <c r="A771" t="s">
        <v>10</v>
      </c>
      <c r="B771">
        <v>37067002801</v>
      </c>
      <c r="C771" t="s">
        <v>11</v>
      </c>
      <c r="D771">
        <v>37067002801</v>
      </c>
      <c r="E771" t="str">
        <f>"37067002801"</f>
        <v>37067002801</v>
      </c>
      <c r="F771">
        <v>765</v>
      </c>
      <c r="G771" t="s">
        <v>12</v>
      </c>
      <c r="H771">
        <v>2022</v>
      </c>
      <c r="I771" t="s">
        <v>13</v>
      </c>
      <c r="J771" t="s">
        <v>14</v>
      </c>
    </row>
    <row r="772" spans="1:10" x14ac:dyDescent="0.35">
      <c r="A772" t="s">
        <v>10</v>
      </c>
      <c r="B772">
        <v>37067002804</v>
      </c>
      <c r="C772" t="s">
        <v>11</v>
      </c>
      <c r="D772">
        <v>37067002804</v>
      </c>
      <c r="E772" t="str">
        <f>"37067002804"</f>
        <v>37067002804</v>
      </c>
      <c r="F772">
        <v>794</v>
      </c>
      <c r="G772" t="s">
        <v>12</v>
      </c>
      <c r="H772">
        <v>2022</v>
      </c>
      <c r="I772" t="s">
        <v>13</v>
      </c>
      <c r="J772" t="s">
        <v>14</v>
      </c>
    </row>
    <row r="773" spans="1:10" x14ac:dyDescent="0.35">
      <c r="A773" t="s">
        <v>10</v>
      </c>
      <c r="B773">
        <v>37067002806</v>
      </c>
      <c r="C773" t="s">
        <v>11</v>
      </c>
      <c r="D773">
        <v>37067002806</v>
      </c>
      <c r="E773" t="str">
        <f>"37067002806"</f>
        <v>37067002806</v>
      </c>
      <c r="F773">
        <v>821</v>
      </c>
      <c r="G773" t="s">
        <v>12</v>
      </c>
      <c r="H773">
        <v>2022</v>
      </c>
      <c r="I773" t="s">
        <v>13</v>
      </c>
      <c r="J773" t="s">
        <v>14</v>
      </c>
    </row>
    <row r="774" spans="1:10" x14ac:dyDescent="0.35">
      <c r="A774" t="s">
        <v>10</v>
      </c>
      <c r="B774">
        <v>37067002807</v>
      </c>
      <c r="C774" t="s">
        <v>11</v>
      </c>
      <c r="D774">
        <v>37067002807</v>
      </c>
      <c r="E774" t="str">
        <f>"37067002807"</f>
        <v>37067002807</v>
      </c>
      <c r="F774">
        <v>1159</v>
      </c>
      <c r="G774" t="s">
        <v>12</v>
      </c>
      <c r="H774">
        <v>2022</v>
      </c>
      <c r="I774" t="s">
        <v>13</v>
      </c>
      <c r="J774" t="s">
        <v>14</v>
      </c>
    </row>
    <row r="775" spans="1:10" x14ac:dyDescent="0.35">
      <c r="A775" t="s">
        <v>10</v>
      </c>
      <c r="B775">
        <v>37067002808</v>
      </c>
      <c r="C775" t="s">
        <v>11</v>
      </c>
      <c r="D775">
        <v>37067002808</v>
      </c>
      <c r="E775" t="str">
        <f>"37067002808"</f>
        <v>37067002808</v>
      </c>
      <c r="F775">
        <v>929</v>
      </c>
      <c r="G775" t="s">
        <v>12</v>
      </c>
      <c r="H775">
        <v>2022</v>
      </c>
      <c r="I775" t="s">
        <v>13</v>
      </c>
      <c r="J775" t="s">
        <v>14</v>
      </c>
    </row>
    <row r="776" spans="1:10" x14ac:dyDescent="0.35">
      <c r="A776" t="s">
        <v>10</v>
      </c>
      <c r="B776">
        <v>37067002809</v>
      </c>
      <c r="C776" t="s">
        <v>11</v>
      </c>
      <c r="D776">
        <v>37067002809</v>
      </c>
      <c r="E776" t="str">
        <f>"37067002809"</f>
        <v>37067002809</v>
      </c>
      <c r="F776">
        <v>1666</v>
      </c>
      <c r="G776" t="s">
        <v>12</v>
      </c>
      <c r="H776">
        <v>2022</v>
      </c>
      <c r="I776" t="s">
        <v>13</v>
      </c>
      <c r="J776" t="s">
        <v>14</v>
      </c>
    </row>
    <row r="777" spans="1:10" x14ac:dyDescent="0.35">
      <c r="A777" t="s">
        <v>10</v>
      </c>
      <c r="B777">
        <v>37067002901</v>
      </c>
      <c r="C777" t="s">
        <v>11</v>
      </c>
      <c r="D777">
        <v>37067002901</v>
      </c>
      <c r="E777" t="str">
        <f>"37067002901"</f>
        <v>37067002901</v>
      </c>
      <c r="F777">
        <v>835</v>
      </c>
      <c r="G777" t="s">
        <v>12</v>
      </c>
      <c r="H777">
        <v>2022</v>
      </c>
      <c r="I777" t="s">
        <v>13</v>
      </c>
      <c r="J777" t="s">
        <v>14</v>
      </c>
    </row>
    <row r="778" spans="1:10" x14ac:dyDescent="0.35">
      <c r="A778" t="s">
        <v>10</v>
      </c>
      <c r="B778">
        <v>37067002903</v>
      </c>
      <c r="C778" t="s">
        <v>11</v>
      </c>
      <c r="D778">
        <v>37067002903</v>
      </c>
      <c r="E778" t="str">
        <f>"37067002903"</f>
        <v>37067002903</v>
      </c>
      <c r="F778">
        <v>1435</v>
      </c>
      <c r="G778" t="s">
        <v>12</v>
      </c>
      <c r="H778">
        <v>2022</v>
      </c>
      <c r="I778" t="s">
        <v>13</v>
      </c>
      <c r="J778" t="s">
        <v>14</v>
      </c>
    </row>
    <row r="779" spans="1:10" x14ac:dyDescent="0.35">
      <c r="A779" t="s">
        <v>10</v>
      </c>
      <c r="B779">
        <v>37067002904</v>
      </c>
      <c r="C779" t="s">
        <v>11</v>
      </c>
      <c r="D779">
        <v>37067002904</v>
      </c>
      <c r="E779" t="str">
        <f>"37067002904"</f>
        <v>37067002904</v>
      </c>
      <c r="F779">
        <v>795</v>
      </c>
      <c r="G779" t="s">
        <v>12</v>
      </c>
      <c r="H779">
        <v>2022</v>
      </c>
      <c r="I779" t="s">
        <v>13</v>
      </c>
      <c r="J779" t="s">
        <v>14</v>
      </c>
    </row>
    <row r="780" spans="1:10" x14ac:dyDescent="0.35">
      <c r="A780" t="s">
        <v>10</v>
      </c>
      <c r="B780">
        <v>37067003002</v>
      </c>
      <c r="C780" t="s">
        <v>11</v>
      </c>
      <c r="D780">
        <v>37067003002</v>
      </c>
      <c r="E780" t="str">
        <f>"37067003002"</f>
        <v>37067003002</v>
      </c>
      <c r="F780">
        <v>1286</v>
      </c>
      <c r="G780" t="s">
        <v>12</v>
      </c>
      <c r="H780">
        <v>2022</v>
      </c>
      <c r="I780" t="s">
        <v>13</v>
      </c>
      <c r="J780" t="s">
        <v>14</v>
      </c>
    </row>
    <row r="781" spans="1:10" x14ac:dyDescent="0.35">
      <c r="A781" t="s">
        <v>10</v>
      </c>
      <c r="B781">
        <v>37067003003</v>
      </c>
      <c r="C781" t="s">
        <v>11</v>
      </c>
      <c r="D781">
        <v>37067003003</v>
      </c>
      <c r="E781" t="str">
        <f>"37067003003"</f>
        <v>37067003003</v>
      </c>
      <c r="F781">
        <v>671</v>
      </c>
      <c r="G781" t="s">
        <v>12</v>
      </c>
      <c r="H781">
        <v>2022</v>
      </c>
      <c r="I781" t="s">
        <v>13</v>
      </c>
      <c r="J781" t="s">
        <v>14</v>
      </c>
    </row>
    <row r="782" spans="1:10" x14ac:dyDescent="0.35">
      <c r="A782" t="s">
        <v>10</v>
      </c>
      <c r="B782">
        <v>37067003004</v>
      </c>
      <c r="C782" t="s">
        <v>11</v>
      </c>
      <c r="D782">
        <v>37067003004</v>
      </c>
      <c r="E782" t="str">
        <f>"37067003004"</f>
        <v>37067003004</v>
      </c>
      <c r="F782">
        <v>956</v>
      </c>
      <c r="G782" t="s">
        <v>12</v>
      </c>
      <c r="H782">
        <v>2022</v>
      </c>
      <c r="I782" t="s">
        <v>13</v>
      </c>
      <c r="J782" t="s">
        <v>14</v>
      </c>
    </row>
    <row r="783" spans="1:10" x14ac:dyDescent="0.35">
      <c r="A783" t="s">
        <v>10</v>
      </c>
      <c r="B783">
        <v>37067003103</v>
      </c>
      <c r="C783" t="s">
        <v>11</v>
      </c>
      <c r="D783">
        <v>37067003103</v>
      </c>
      <c r="E783" t="str">
        <f>"37067003103"</f>
        <v>37067003103</v>
      </c>
      <c r="F783">
        <v>1196</v>
      </c>
      <c r="G783" t="s">
        <v>12</v>
      </c>
      <c r="H783">
        <v>2022</v>
      </c>
      <c r="I783" t="s">
        <v>13</v>
      </c>
      <c r="J783" t="s">
        <v>14</v>
      </c>
    </row>
    <row r="784" spans="1:10" x14ac:dyDescent="0.35">
      <c r="A784" t="s">
        <v>10</v>
      </c>
      <c r="B784">
        <v>37067003105</v>
      </c>
      <c r="C784" t="s">
        <v>11</v>
      </c>
      <c r="D784">
        <v>37067003105</v>
      </c>
      <c r="E784" t="str">
        <f>"37067003105"</f>
        <v>37067003105</v>
      </c>
      <c r="F784">
        <v>947</v>
      </c>
      <c r="G784" t="s">
        <v>12</v>
      </c>
      <c r="H784">
        <v>2022</v>
      </c>
      <c r="I784" t="s">
        <v>13</v>
      </c>
      <c r="J784" t="s">
        <v>14</v>
      </c>
    </row>
    <row r="785" spans="1:10" x14ac:dyDescent="0.35">
      <c r="A785" t="s">
        <v>10</v>
      </c>
      <c r="B785">
        <v>37067003106</v>
      </c>
      <c r="C785" t="s">
        <v>11</v>
      </c>
      <c r="D785">
        <v>37067003106</v>
      </c>
      <c r="E785" t="str">
        <f>"37067003106"</f>
        <v>37067003106</v>
      </c>
      <c r="F785">
        <v>1168</v>
      </c>
      <c r="G785" t="s">
        <v>12</v>
      </c>
      <c r="H785">
        <v>2022</v>
      </c>
      <c r="I785" t="s">
        <v>13</v>
      </c>
      <c r="J785" t="s">
        <v>14</v>
      </c>
    </row>
    <row r="786" spans="1:10" x14ac:dyDescent="0.35">
      <c r="A786" t="s">
        <v>10</v>
      </c>
      <c r="B786">
        <v>37067003107</v>
      </c>
      <c r="C786" t="s">
        <v>11</v>
      </c>
      <c r="D786">
        <v>37067003107</v>
      </c>
      <c r="E786" t="str">
        <f>"37067003107"</f>
        <v>37067003107</v>
      </c>
      <c r="F786">
        <v>786</v>
      </c>
      <c r="G786" t="s">
        <v>12</v>
      </c>
      <c r="H786">
        <v>2022</v>
      </c>
      <c r="I786" t="s">
        <v>13</v>
      </c>
      <c r="J786" t="s">
        <v>14</v>
      </c>
    </row>
    <row r="787" spans="1:10" x14ac:dyDescent="0.35">
      <c r="A787" t="s">
        <v>10</v>
      </c>
      <c r="B787">
        <v>37067003108</v>
      </c>
      <c r="C787" t="s">
        <v>11</v>
      </c>
      <c r="D787">
        <v>37067003108</v>
      </c>
      <c r="E787" t="str">
        <f>"37067003108"</f>
        <v>37067003108</v>
      </c>
      <c r="F787">
        <v>1256</v>
      </c>
      <c r="G787" t="s">
        <v>12</v>
      </c>
      <c r="H787">
        <v>2022</v>
      </c>
      <c r="I787" t="s">
        <v>13</v>
      </c>
      <c r="J787" t="s">
        <v>14</v>
      </c>
    </row>
    <row r="788" spans="1:10" x14ac:dyDescent="0.35">
      <c r="A788" t="s">
        <v>10</v>
      </c>
      <c r="B788">
        <v>37067003201</v>
      </c>
      <c r="C788" t="s">
        <v>11</v>
      </c>
      <c r="D788">
        <v>37067003201</v>
      </c>
      <c r="E788" t="str">
        <f>"37067003201"</f>
        <v>37067003201</v>
      </c>
      <c r="F788">
        <v>847</v>
      </c>
      <c r="G788" t="s">
        <v>12</v>
      </c>
      <c r="H788">
        <v>2022</v>
      </c>
      <c r="I788" t="s">
        <v>13</v>
      </c>
      <c r="J788" t="s">
        <v>14</v>
      </c>
    </row>
    <row r="789" spans="1:10" x14ac:dyDescent="0.35">
      <c r="A789" t="s">
        <v>10</v>
      </c>
      <c r="B789">
        <v>37067003202</v>
      </c>
      <c r="C789" t="s">
        <v>11</v>
      </c>
      <c r="D789">
        <v>37067003202</v>
      </c>
      <c r="E789" t="str">
        <f>"37067003202"</f>
        <v>37067003202</v>
      </c>
      <c r="F789">
        <v>904</v>
      </c>
      <c r="G789" t="s">
        <v>12</v>
      </c>
      <c r="H789">
        <v>2022</v>
      </c>
      <c r="I789" t="s">
        <v>13</v>
      </c>
      <c r="J789" t="s">
        <v>14</v>
      </c>
    </row>
    <row r="790" spans="1:10" x14ac:dyDescent="0.35">
      <c r="A790" t="s">
        <v>10</v>
      </c>
      <c r="B790">
        <v>37067003307</v>
      </c>
      <c r="C790" t="s">
        <v>11</v>
      </c>
      <c r="D790">
        <v>37067003307</v>
      </c>
      <c r="E790" t="str">
        <f>"37067003307"</f>
        <v>37067003307</v>
      </c>
      <c r="F790">
        <v>1212</v>
      </c>
      <c r="G790" t="s">
        <v>12</v>
      </c>
      <c r="H790">
        <v>2022</v>
      </c>
      <c r="I790" t="s">
        <v>13</v>
      </c>
      <c r="J790" t="s">
        <v>14</v>
      </c>
    </row>
    <row r="791" spans="1:10" x14ac:dyDescent="0.35">
      <c r="A791" t="s">
        <v>10</v>
      </c>
      <c r="B791">
        <v>37067003308</v>
      </c>
      <c r="C791" t="s">
        <v>11</v>
      </c>
      <c r="D791">
        <v>37067003308</v>
      </c>
      <c r="E791" t="str">
        <f>"37067003308"</f>
        <v>37067003308</v>
      </c>
      <c r="F791">
        <v>1806</v>
      </c>
      <c r="G791" t="s">
        <v>12</v>
      </c>
      <c r="H791">
        <v>2022</v>
      </c>
      <c r="I791" t="s">
        <v>13</v>
      </c>
      <c r="J791" t="s">
        <v>14</v>
      </c>
    </row>
    <row r="792" spans="1:10" x14ac:dyDescent="0.35">
      <c r="A792" t="s">
        <v>10</v>
      </c>
      <c r="B792">
        <v>37067003309</v>
      </c>
      <c r="C792" t="s">
        <v>11</v>
      </c>
      <c r="D792">
        <v>37067003309</v>
      </c>
      <c r="E792" t="str">
        <f>"37067003309"</f>
        <v>37067003309</v>
      </c>
      <c r="F792">
        <v>874</v>
      </c>
      <c r="G792" t="s">
        <v>12</v>
      </c>
      <c r="H792">
        <v>2022</v>
      </c>
      <c r="I792" t="s">
        <v>13</v>
      </c>
      <c r="J792" t="s">
        <v>14</v>
      </c>
    </row>
    <row r="793" spans="1:10" x14ac:dyDescent="0.35">
      <c r="A793" t="s">
        <v>10</v>
      </c>
      <c r="B793">
        <v>37067003310</v>
      </c>
      <c r="C793" t="s">
        <v>11</v>
      </c>
      <c r="D793">
        <v>37067003310</v>
      </c>
      <c r="E793" t="str">
        <f>"37067003310"</f>
        <v>37067003310</v>
      </c>
      <c r="F793">
        <v>1597</v>
      </c>
      <c r="G793" t="s">
        <v>12</v>
      </c>
      <c r="H793">
        <v>2022</v>
      </c>
      <c r="I793" t="s">
        <v>13</v>
      </c>
      <c r="J793" t="s">
        <v>14</v>
      </c>
    </row>
    <row r="794" spans="1:10" x14ac:dyDescent="0.35">
      <c r="A794" t="s">
        <v>10</v>
      </c>
      <c r="B794">
        <v>37067003311</v>
      </c>
      <c r="C794" t="s">
        <v>11</v>
      </c>
      <c r="D794">
        <v>37067003311</v>
      </c>
      <c r="E794" t="str">
        <f>"37067003311"</f>
        <v>37067003311</v>
      </c>
      <c r="F794">
        <v>1301</v>
      </c>
      <c r="G794" t="s">
        <v>12</v>
      </c>
      <c r="H794">
        <v>2022</v>
      </c>
      <c r="I794" t="s">
        <v>13</v>
      </c>
      <c r="J794" t="s">
        <v>14</v>
      </c>
    </row>
    <row r="795" spans="1:10" x14ac:dyDescent="0.35">
      <c r="A795" t="s">
        <v>10</v>
      </c>
      <c r="B795">
        <v>37067003312</v>
      </c>
      <c r="C795" t="s">
        <v>11</v>
      </c>
      <c r="D795">
        <v>37067003312</v>
      </c>
      <c r="E795" t="str">
        <f>"37067003312"</f>
        <v>37067003312</v>
      </c>
      <c r="F795">
        <v>1275</v>
      </c>
      <c r="G795" t="s">
        <v>12</v>
      </c>
      <c r="H795">
        <v>2022</v>
      </c>
      <c r="I795" t="s">
        <v>13</v>
      </c>
      <c r="J795" t="s">
        <v>14</v>
      </c>
    </row>
    <row r="796" spans="1:10" x14ac:dyDescent="0.35">
      <c r="A796" t="s">
        <v>10</v>
      </c>
      <c r="B796">
        <v>37067003313</v>
      </c>
      <c r="C796" t="s">
        <v>11</v>
      </c>
      <c r="D796">
        <v>37067003313</v>
      </c>
      <c r="E796" t="str">
        <f>"37067003313"</f>
        <v>37067003313</v>
      </c>
      <c r="F796">
        <v>757</v>
      </c>
      <c r="G796" t="s">
        <v>12</v>
      </c>
      <c r="H796">
        <v>2022</v>
      </c>
      <c r="I796" t="s">
        <v>13</v>
      </c>
      <c r="J796" t="s">
        <v>14</v>
      </c>
    </row>
    <row r="797" spans="1:10" x14ac:dyDescent="0.35">
      <c r="A797" t="s">
        <v>10</v>
      </c>
      <c r="B797">
        <v>37067003314</v>
      </c>
      <c r="C797" t="s">
        <v>11</v>
      </c>
      <c r="D797">
        <v>37067003314</v>
      </c>
      <c r="E797" t="str">
        <f>"37067003314"</f>
        <v>37067003314</v>
      </c>
      <c r="F797">
        <v>1151</v>
      </c>
      <c r="G797" t="s">
        <v>12</v>
      </c>
      <c r="H797">
        <v>2022</v>
      </c>
      <c r="I797" t="s">
        <v>13</v>
      </c>
      <c r="J797" t="s">
        <v>14</v>
      </c>
    </row>
    <row r="798" spans="1:10" x14ac:dyDescent="0.35">
      <c r="A798" t="s">
        <v>10</v>
      </c>
      <c r="B798">
        <v>37067003315</v>
      </c>
      <c r="C798" t="s">
        <v>11</v>
      </c>
      <c r="D798">
        <v>37067003315</v>
      </c>
      <c r="E798" t="str">
        <f>"37067003315"</f>
        <v>37067003315</v>
      </c>
      <c r="F798">
        <v>926</v>
      </c>
      <c r="G798" t="s">
        <v>12</v>
      </c>
      <c r="H798">
        <v>2022</v>
      </c>
      <c r="I798" t="s">
        <v>13</v>
      </c>
      <c r="J798" t="s">
        <v>14</v>
      </c>
    </row>
    <row r="799" spans="1:10" x14ac:dyDescent="0.35">
      <c r="A799" t="s">
        <v>10</v>
      </c>
      <c r="B799">
        <v>37067003402</v>
      </c>
      <c r="C799" t="s">
        <v>11</v>
      </c>
      <c r="D799">
        <v>37067003402</v>
      </c>
      <c r="E799" t="str">
        <f>"37067003402"</f>
        <v>37067003402</v>
      </c>
      <c r="F799">
        <v>746</v>
      </c>
      <c r="G799" t="s">
        <v>12</v>
      </c>
      <c r="H799">
        <v>2022</v>
      </c>
      <c r="I799" t="s">
        <v>13</v>
      </c>
      <c r="J799" t="s">
        <v>14</v>
      </c>
    </row>
    <row r="800" spans="1:10" x14ac:dyDescent="0.35">
      <c r="A800" t="s">
        <v>10</v>
      </c>
      <c r="B800">
        <v>37067003403</v>
      </c>
      <c r="C800" t="s">
        <v>11</v>
      </c>
      <c r="D800">
        <v>37067003403</v>
      </c>
      <c r="E800" t="str">
        <f>"37067003403"</f>
        <v>37067003403</v>
      </c>
      <c r="F800">
        <v>717</v>
      </c>
      <c r="G800" t="s">
        <v>12</v>
      </c>
      <c r="H800">
        <v>2022</v>
      </c>
      <c r="I800" t="s">
        <v>13</v>
      </c>
      <c r="J800" t="s">
        <v>14</v>
      </c>
    </row>
    <row r="801" spans="1:10" x14ac:dyDescent="0.35">
      <c r="A801" t="s">
        <v>10</v>
      </c>
      <c r="B801">
        <v>37067003404</v>
      </c>
      <c r="C801" t="s">
        <v>11</v>
      </c>
      <c r="D801">
        <v>37067003404</v>
      </c>
      <c r="E801" t="str">
        <f>"37067003404"</f>
        <v>37067003404</v>
      </c>
      <c r="F801">
        <v>790</v>
      </c>
      <c r="G801" t="s">
        <v>12</v>
      </c>
      <c r="H801">
        <v>2022</v>
      </c>
      <c r="I801" t="s">
        <v>13</v>
      </c>
      <c r="J801" t="s">
        <v>14</v>
      </c>
    </row>
    <row r="802" spans="1:10" x14ac:dyDescent="0.35">
      <c r="A802" t="s">
        <v>10</v>
      </c>
      <c r="B802">
        <v>37067003500</v>
      </c>
      <c r="C802" t="s">
        <v>11</v>
      </c>
      <c r="D802">
        <v>37067003500</v>
      </c>
      <c r="E802" t="str">
        <f>"37067003500"</f>
        <v>37067003500</v>
      </c>
      <c r="F802">
        <v>1039</v>
      </c>
      <c r="G802" t="s">
        <v>12</v>
      </c>
      <c r="H802">
        <v>2022</v>
      </c>
      <c r="I802" t="s">
        <v>13</v>
      </c>
      <c r="J802" t="s">
        <v>14</v>
      </c>
    </row>
    <row r="803" spans="1:10" x14ac:dyDescent="0.35">
      <c r="A803" t="s">
        <v>10</v>
      </c>
      <c r="B803">
        <v>37067003600</v>
      </c>
      <c r="C803" t="s">
        <v>11</v>
      </c>
      <c r="D803">
        <v>37067003600</v>
      </c>
      <c r="E803" t="str">
        <f>"37067003600"</f>
        <v>37067003600</v>
      </c>
      <c r="F803">
        <v>1158</v>
      </c>
      <c r="G803" t="s">
        <v>12</v>
      </c>
      <c r="H803">
        <v>2022</v>
      </c>
      <c r="I803" t="s">
        <v>13</v>
      </c>
      <c r="J803" t="s">
        <v>14</v>
      </c>
    </row>
    <row r="804" spans="1:10" x14ac:dyDescent="0.35">
      <c r="A804" t="s">
        <v>10</v>
      </c>
      <c r="B804">
        <v>37067003701</v>
      </c>
      <c r="C804" t="s">
        <v>11</v>
      </c>
      <c r="D804">
        <v>37067003701</v>
      </c>
      <c r="E804" t="str">
        <f>"37067003701"</f>
        <v>37067003701</v>
      </c>
      <c r="F804">
        <v>892</v>
      </c>
      <c r="G804" t="s">
        <v>12</v>
      </c>
      <c r="H804">
        <v>2022</v>
      </c>
      <c r="I804" t="s">
        <v>13</v>
      </c>
      <c r="J804" t="s">
        <v>14</v>
      </c>
    </row>
    <row r="805" spans="1:10" x14ac:dyDescent="0.35">
      <c r="A805" t="s">
        <v>10</v>
      </c>
      <c r="B805">
        <v>37067003702</v>
      </c>
      <c r="C805" t="s">
        <v>11</v>
      </c>
      <c r="D805">
        <v>37067003702</v>
      </c>
      <c r="E805" t="str">
        <f>"37067003702"</f>
        <v>37067003702</v>
      </c>
      <c r="F805">
        <v>1163</v>
      </c>
      <c r="G805" t="s">
        <v>12</v>
      </c>
      <c r="H805">
        <v>2022</v>
      </c>
      <c r="I805" t="s">
        <v>13</v>
      </c>
      <c r="J805" t="s">
        <v>14</v>
      </c>
    </row>
    <row r="806" spans="1:10" x14ac:dyDescent="0.35">
      <c r="A806" t="s">
        <v>10</v>
      </c>
      <c r="B806">
        <v>37067003703</v>
      </c>
      <c r="C806" t="s">
        <v>11</v>
      </c>
      <c r="D806">
        <v>37067003703</v>
      </c>
      <c r="E806" t="str">
        <f>"37067003703"</f>
        <v>37067003703</v>
      </c>
      <c r="F806">
        <v>1123</v>
      </c>
      <c r="G806" t="s">
        <v>12</v>
      </c>
      <c r="H806">
        <v>2022</v>
      </c>
      <c r="I806" t="s">
        <v>13</v>
      </c>
      <c r="J806" t="s">
        <v>14</v>
      </c>
    </row>
    <row r="807" spans="1:10" x14ac:dyDescent="0.35">
      <c r="A807" t="s">
        <v>10</v>
      </c>
      <c r="B807">
        <v>37067003803</v>
      </c>
      <c r="C807" t="s">
        <v>11</v>
      </c>
      <c r="D807">
        <v>37067003803</v>
      </c>
      <c r="E807" t="str">
        <f>"37067003803"</f>
        <v>37067003803</v>
      </c>
      <c r="F807">
        <v>977</v>
      </c>
      <c r="G807" t="s">
        <v>12</v>
      </c>
      <c r="H807">
        <v>2022</v>
      </c>
      <c r="I807" t="s">
        <v>13</v>
      </c>
      <c r="J807" t="s">
        <v>14</v>
      </c>
    </row>
    <row r="808" spans="1:10" x14ac:dyDescent="0.35">
      <c r="A808" t="s">
        <v>10</v>
      </c>
      <c r="B808">
        <v>37067003804</v>
      </c>
      <c r="C808" t="s">
        <v>11</v>
      </c>
      <c r="D808">
        <v>37067003804</v>
      </c>
      <c r="E808" t="str">
        <f>"37067003804"</f>
        <v>37067003804</v>
      </c>
      <c r="F808">
        <v>1233</v>
      </c>
      <c r="G808" t="s">
        <v>12</v>
      </c>
      <c r="H808">
        <v>2022</v>
      </c>
      <c r="I808" t="s">
        <v>13</v>
      </c>
      <c r="J808" t="s">
        <v>14</v>
      </c>
    </row>
    <row r="809" spans="1:10" x14ac:dyDescent="0.35">
      <c r="A809" t="s">
        <v>10</v>
      </c>
      <c r="B809">
        <v>37067003805</v>
      </c>
      <c r="C809" t="s">
        <v>11</v>
      </c>
      <c r="D809">
        <v>37067003805</v>
      </c>
      <c r="E809" t="str">
        <f>"37067003805"</f>
        <v>37067003805</v>
      </c>
      <c r="F809">
        <v>1063</v>
      </c>
      <c r="G809" t="s">
        <v>12</v>
      </c>
      <c r="H809">
        <v>2022</v>
      </c>
      <c r="I809" t="s">
        <v>13</v>
      </c>
      <c r="J809" t="s">
        <v>14</v>
      </c>
    </row>
    <row r="810" spans="1:10" x14ac:dyDescent="0.35">
      <c r="A810" t="s">
        <v>10</v>
      </c>
      <c r="B810">
        <v>37067003806</v>
      </c>
      <c r="C810" t="s">
        <v>11</v>
      </c>
      <c r="D810">
        <v>37067003806</v>
      </c>
      <c r="E810" t="str">
        <f>"37067003806"</f>
        <v>37067003806</v>
      </c>
      <c r="F810">
        <v>1215</v>
      </c>
      <c r="G810" t="s">
        <v>12</v>
      </c>
      <c r="H810">
        <v>2022</v>
      </c>
      <c r="I810" t="s">
        <v>13</v>
      </c>
      <c r="J810" t="s">
        <v>14</v>
      </c>
    </row>
    <row r="811" spans="1:10" x14ac:dyDescent="0.35">
      <c r="A811" t="s">
        <v>10</v>
      </c>
      <c r="B811">
        <v>37067003903</v>
      </c>
      <c r="C811" t="s">
        <v>11</v>
      </c>
      <c r="D811">
        <v>37067003903</v>
      </c>
      <c r="E811" t="str">
        <f>"37067003903"</f>
        <v>37067003903</v>
      </c>
      <c r="F811">
        <v>1016</v>
      </c>
      <c r="G811" t="s">
        <v>12</v>
      </c>
      <c r="H811">
        <v>2022</v>
      </c>
      <c r="I811" t="s">
        <v>13</v>
      </c>
      <c r="J811" t="s">
        <v>14</v>
      </c>
    </row>
    <row r="812" spans="1:10" x14ac:dyDescent="0.35">
      <c r="A812" t="s">
        <v>10</v>
      </c>
      <c r="B812">
        <v>37067003904</v>
      </c>
      <c r="C812" t="s">
        <v>11</v>
      </c>
      <c r="D812">
        <v>37067003904</v>
      </c>
      <c r="E812" t="str">
        <f>"37067003904"</f>
        <v>37067003904</v>
      </c>
      <c r="F812">
        <v>1109</v>
      </c>
      <c r="G812" t="s">
        <v>12</v>
      </c>
      <c r="H812">
        <v>2022</v>
      </c>
      <c r="I812" t="s">
        <v>13</v>
      </c>
      <c r="J812" t="s">
        <v>14</v>
      </c>
    </row>
    <row r="813" spans="1:10" x14ac:dyDescent="0.35">
      <c r="A813" t="s">
        <v>10</v>
      </c>
      <c r="B813">
        <v>37067003905</v>
      </c>
      <c r="C813" t="s">
        <v>11</v>
      </c>
      <c r="D813">
        <v>37067003905</v>
      </c>
      <c r="E813" t="str">
        <f>"37067003905"</f>
        <v>37067003905</v>
      </c>
      <c r="F813">
        <v>1030</v>
      </c>
      <c r="G813" t="s">
        <v>12</v>
      </c>
      <c r="H813">
        <v>2022</v>
      </c>
      <c r="I813" t="s">
        <v>13</v>
      </c>
      <c r="J813" t="s">
        <v>14</v>
      </c>
    </row>
    <row r="814" spans="1:10" x14ac:dyDescent="0.35">
      <c r="A814" t="s">
        <v>10</v>
      </c>
      <c r="B814">
        <v>37067003906</v>
      </c>
      <c r="C814" t="s">
        <v>11</v>
      </c>
      <c r="D814">
        <v>37067003906</v>
      </c>
      <c r="E814" t="str">
        <f>"37067003906"</f>
        <v>37067003906</v>
      </c>
      <c r="F814">
        <v>860</v>
      </c>
      <c r="G814" t="s">
        <v>12</v>
      </c>
      <c r="H814">
        <v>2022</v>
      </c>
      <c r="I814" t="s">
        <v>13</v>
      </c>
      <c r="J814" t="s">
        <v>14</v>
      </c>
    </row>
    <row r="815" spans="1:10" x14ac:dyDescent="0.35">
      <c r="A815" t="s">
        <v>10</v>
      </c>
      <c r="B815">
        <v>37067003908</v>
      </c>
      <c r="C815" t="s">
        <v>11</v>
      </c>
      <c r="D815">
        <v>37067003908</v>
      </c>
      <c r="E815" t="str">
        <f>"37067003908"</f>
        <v>37067003908</v>
      </c>
      <c r="F815">
        <v>1507</v>
      </c>
      <c r="G815" t="s">
        <v>12</v>
      </c>
      <c r="H815">
        <v>2022</v>
      </c>
      <c r="I815" t="s">
        <v>13</v>
      </c>
      <c r="J815" t="s">
        <v>14</v>
      </c>
    </row>
    <row r="816" spans="1:10" x14ac:dyDescent="0.35">
      <c r="A816" t="s">
        <v>10</v>
      </c>
      <c r="B816">
        <v>37067003909</v>
      </c>
      <c r="C816" t="s">
        <v>11</v>
      </c>
      <c r="D816">
        <v>37067003909</v>
      </c>
      <c r="E816" t="str">
        <f>"37067003909"</f>
        <v>37067003909</v>
      </c>
      <c r="F816">
        <v>1096</v>
      </c>
      <c r="G816" t="s">
        <v>12</v>
      </c>
      <c r="H816">
        <v>2022</v>
      </c>
      <c r="I816" t="s">
        <v>13</v>
      </c>
      <c r="J816" t="s">
        <v>14</v>
      </c>
    </row>
    <row r="817" spans="1:10" x14ac:dyDescent="0.35">
      <c r="A817" t="s">
        <v>10</v>
      </c>
      <c r="B817">
        <v>37067004005</v>
      </c>
      <c r="C817" t="s">
        <v>11</v>
      </c>
      <c r="D817">
        <v>37067004005</v>
      </c>
      <c r="E817" t="str">
        <f>"37067004005"</f>
        <v>37067004005</v>
      </c>
      <c r="F817">
        <v>1224</v>
      </c>
      <c r="G817" t="s">
        <v>12</v>
      </c>
      <c r="H817">
        <v>2022</v>
      </c>
      <c r="I817" t="s">
        <v>13</v>
      </c>
      <c r="J817" t="s">
        <v>14</v>
      </c>
    </row>
    <row r="818" spans="1:10" x14ac:dyDescent="0.35">
      <c r="A818" t="s">
        <v>10</v>
      </c>
      <c r="B818">
        <v>37067004007</v>
      </c>
      <c r="C818" t="s">
        <v>11</v>
      </c>
      <c r="D818">
        <v>37067004007</v>
      </c>
      <c r="E818" t="str">
        <f>"37067004007"</f>
        <v>37067004007</v>
      </c>
      <c r="F818">
        <v>1195</v>
      </c>
      <c r="G818" t="s">
        <v>12</v>
      </c>
      <c r="H818">
        <v>2022</v>
      </c>
      <c r="I818" t="s">
        <v>13</v>
      </c>
      <c r="J818" t="s">
        <v>14</v>
      </c>
    </row>
    <row r="819" spans="1:10" x14ac:dyDescent="0.35">
      <c r="A819" t="s">
        <v>10</v>
      </c>
      <c r="B819">
        <v>37067004009</v>
      </c>
      <c r="C819" t="s">
        <v>11</v>
      </c>
      <c r="D819">
        <v>37067004009</v>
      </c>
      <c r="E819" t="str">
        <f>"37067004009"</f>
        <v>37067004009</v>
      </c>
      <c r="F819">
        <v>1125</v>
      </c>
      <c r="G819" t="s">
        <v>12</v>
      </c>
      <c r="H819">
        <v>2022</v>
      </c>
      <c r="I819" t="s">
        <v>13</v>
      </c>
      <c r="J819" t="s">
        <v>14</v>
      </c>
    </row>
    <row r="820" spans="1:10" x14ac:dyDescent="0.35">
      <c r="A820" t="s">
        <v>10</v>
      </c>
      <c r="B820">
        <v>37067004010</v>
      </c>
      <c r="C820" t="s">
        <v>11</v>
      </c>
      <c r="D820">
        <v>37067004010</v>
      </c>
      <c r="E820" t="str">
        <f>"37067004010"</f>
        <v>37067004010</v>
      </c>
      <c r="F820">
        <v>1447</v>
      </c>
      <c r="G820" t="s">
        <v>12</v>
      </c>
      <c r="H820">
        <v>2022</v>
      </c>
      <c r="I820" t="s">
        <v>13</v>
      </c>
      <c r="J820" t="s">
        <v>14</v>
      </c>
    </row>
    <row r="821" spans="1:10" x14ac:dyDescent="0.35">
      <c r="A821" t="s">
        <v>10</v>
      </c>
      <c r="B821">
        <v>37067004011</v>
      </c>
      <c r="C821" t="s">
        <v>11</v>
      </c>
      <c r="D821">
        <v>37067004011</v>
      </c>
      <c r="E821" t="str">
        <f>"37067004011"</f>
        <v>37067004011</v>
      </c>
      <c r="F821">
        <v>949</v>
      </c>
      <c r="G821" t="s">
        <v>12</v>
      </c>
      <c r="H821">
        <v>2022</v>
      </c>
      <c r="I821" t="s">
        <v>13</v>
      </c>
      <c r="J821" t="s">
        <v>14</v>
      </c>
    </row>
    <row r="822" spans="1:10" x14ac:dyDescent="0.35">
      <c r="A822" t="s">
        <v>10</v>
      </c>
      <c r="B822">
        <v>37067004012</v>
      </c>
      <c r="C822" t="s">
        <v>11</v>
      </c>
      <c r="D822">
        <v>37067004012</v>
      </c>
      <c r="E822" t="str">
        <f>"37067004012"</f>
        <v>37067004012</v>
      </c>
      <c r="F822">
        <v>900</v>
      </c>
      <c r="G822" t="s">
        <v>12</v>
      </c>
      <c r="H822">
        <v>2022</v>
      </c>
      <c r="I822" t="s">
        <v>13</v>
      </c>
      <c r="J822" t="s">
        <v>14</v>
      </c>
    </row>
    <row r="823" spans="1:10" x14ac:dyDescent="0.35">
      <c r="A823" t="s">
        <v>10</v>
      </c>
      <c r="B823">
        <v>37067004013</v>
      </c>
      <c r="C823" t="s">
        <v>11</v>
      </c>
      <c r="D823">
        <v>37067004013</v>
      </c>
      <c r="E823" t="str">
        <f>"37067004013"</f>
        <v>37067004013</v>
      </c>
      <c r="F823">
        <v>1282</v>
      </c>
      <c r="G823" t="s">
        <v>12</v>
      </c>
      <c r="H823">
        <v>2022</v>
      </c>
      <c r="I823" t="s">
        <v>13</v>
      </c>
      <c r="J823" t="s">
        <v>14</v>
      </c>
    </row>
    <row r="824" spans="1:10" x14ac:dyDescent="0.35">
      <c r="A824" t="s">
        <v>10</v>
      </c>
      <c r="B824">
        <v>37067004014</v>
      </c>
      <c r="C824" t="s">
        <v>11</v>
      </c>
      <c r="D824">
        <v>37067004014</v>
      </c>
      <c r="E824" t="str">
        <f>"37067004014"</f>
        <v>37067004014</v>
      </c>
      <c r="F824">
        <v>813</v>
      </c>
      <c r="G824" t="s">
        <v>12</v>
      </c>
      <c r="H824">
        <v>2022</v>
      </c>
      <c r="I824" t="s">
        <v>13</v>
      </c>
      <c r="J824" t="s">
        <v>14</v>
      </c>
    </row>
    <row r="825" spans="1:10" x14ac:dyDescent="0.35">
      <c r="A825" t="s">
        <v>10</v>
      </c>
      <c r="B825">
        <v>37067004015</v>
      </c>
      <c r="C825" t="s">
        <v>11</v>
      </c>
      <c r="D825">
        <v>37067004015</v>
      </c>
      <c r="E825" t="str">
        <f>"37067004015"</f>
        <v>37067004015</v>
      </c>
      <c r="F825">
        <v>1141</v>
      </c>
      <c r="G825" t="s">
        <v>12</v>
      </c>
      <c r="H825">
        <v>2022</v>
      </c>
      <c r="I825" t="s">
        <v>13</v>
      </c>
      <c r="J825" t="s">
        <v>14</v>
      </c>
    </row>
    <row r="826" spans="1:10" x14ac:dyDescent="0.35">
      <c r="A826" t="s">
        <v>10</v>
      </c>
      <c r="B826">
        <v>37067004102</v>
      </c>
      <c r="C826" t="s">
        <v>11</v>
      </c>
      <c r="D826">
        <v>37067004102</v>
      </c>
      <c r="E826" t="str">
        <f>"37067004102"</f>
        <v>37067004102</v>
      </c>
      <c r="F826">
        <v>909</v>
      </c>
      <c r="G826" t="s">
        <v>12</v>
      </c>
      <c r="H826">
        <v>2022</v>
      </c>
      <c r="I826" t="s">
        <v>13</v>
      </c>
      <c r="J826" t="s">
        <v>14</v>
      </c>
    </row>
    <row r="827" spans="1:10" x14ac:dyDescent="0.35">
      <c r="A827" t="s">
        <v>10</v>
      </c>
      <c r="B827">
        <v>37067004103</v>
      </c>
      <c r="C827" t="s">
        <v>11</v>
      </c>
      <c r="D827">
        <v>37067004103</v>
      </c>
      <c r="E827" t="str">
        <f>"37067004103"</f>
        <v>37067004103</v>
      </c>
      <c r="F827">
        <v>1281</v>
      </c>
      <c r="G827" t="s">
        <v>12</v>
      </c>
      <c r="H827">
        <v>2022</v>
      </c>
      <c r="I827" t="s">
        <v>13</v>
      </c>
      <c r="J827" t="s">
        <v>14</v>
      </c>
    </row>
    <row r="828" spans="1:10" x14ac:dyDescent="0.35">
      <c r="A828" t="s">
        <v>10</v>
      </c>
      <c r="B828">
        <v>37067004104</v>
      </c>
      <c r="C828" t="s">
        <v>11</v>
      </c>
      <c r="D828">
        <v>37067004104</v>
      </c>
      <c r="E828" t="str">
        <f>"37067004104"</f>
        <v>37067004104</v>
      </c>
      <c r="F828">
        <v>1635</v>
      </c>
      <c r="G828" t="s">
        <v>12</v>
      </c>
      <c r="H828">
        <v>2022</v>
      </c>
      <c r="I828" t="s">
        <v>13</v>
      </c>
      <c r="J828" t="s">
        <v>14</v>
      </c>
    </row>
    <row r="829" spans="1:10" x14ac:dyDescent="0.35">
      <c r="A829" t="s">
        <v>10</v>
      </c>
      <c r="B829">
        <v>37069060100</v>
      </c>
      <c r="C829" t="s">
        <v>11</v>
      </c>
      <c r="D829">
        <v>37069060100</v>
      </c>
      <c r="E829" t="str">
        <f>"37069060100"</f>
        <v>37069060100</v>
      </c>
      <c r="F829">
        <v>941</v>
      </c>
      <c r="G829" t="s">
        <v>12</v>
      </c>
      <c r="H829">
        <v>2022</v>
      </c>
      <c r="I829" t="s">
        <v>13</v>
      </c>
      <c r="J829" t="s">
        <v>14</v>
      </c>
    </row>
    <row r="830" spans="1:10" x14ac:dyDescent="0.35">
      <c r="A830" t="s">
        <v>10</v>
      </c>
      <c r="B830">
        <v>37069060200</v>
      </c>
      <c r="C830" t="s">
        <v>11</v>
      </c>
      <c r="D830">
        <v>37069060200</v>
      </c>
      <c r="E830" t="str">
        <f>"37069060200"</f>
        <v>37069060200</v>
      </c>
      <c r="F830">
        <v>829</v>
      </c>
      <c r="G830" t="s">
        <v>12</v>
      </c>
      <c r="H830">
        <v>2022</v>
      </c>
      <c r="I830" t="s">
        <v>13</v>
      </c>
      <c r="J830" t="s">
        <v>14</v>
      </c>
    </row>
    <row r="831" spans="1:10" x14ac:dyDescent="0.35">
      <c r="A831" t="s">
        <v>10</v>
      </c>
      <c r="B831">
        <v>37069060301</v>
      </c>
      <c r="C831" t="s">
        <v>11</v>
      </c>
      <c r="D831">
        <v>37069060301</v>
      </c>
      <c r="E831" t="str">
        <f>"37069060301"</f>
        <v>37069060301</v>
      </c>
      <c r="F831">
        <v>978</v>
      </c>
      <c r="G831" t="s">
        <v>12</v>
      </c>
      <c r="H831">
        <v>2022</v>
      </c>
      <c r="I831" t="s">
        <v>13</v>
      </c>
      <c r="J831" t="s">
        <v>14</v>
      </c>
    </row>
    <row r="832" spans="1:10" x14ac:dyDescent="0.35">
      <c r="A832" t="s">
        <v>10</v>
      </c>
      <c r="B832">
        <v>37069060302</v>
      </c>
      <c r="C832" t="s">
        <v>11</v>
      </c>
      <c r="D832">
        <v>37069060302</v>
      </c>
      <c r="E832" t="str">
        <f>"37069060302"</f>
        <v>37069060302</v>
      </c>
      <c r="F832">
        <v>833</v>
      </c>
      <c r="G832" t="s">
        <v>12</v>
      </c>
      <c r="H832">
        <v>2022</v>
      </c>
      <c r="I832" t="s">
        <v>13</v>
      </c>
      <c r="J832" t="s">
        <v>14</v>
      </c>
    </row>
    <row r="833" spans="1:10" x14ac:dyDescent="0.35">
      <c r="A833" t="s">
        <v>10</v>
      </c>
      <c r="B833">
        <v>37069060401</v>
      </c>
      <c r="C833" t="s">
        <v>11</v>
      </c>
      <c r="D833">
        <v>37069060401</v>
      </c>
      <c r="E833" t="str">
        <f>"37069060401"</f>
        <v>37069060401</v>
      </c>
      <c r="F833">
        <v>890</v>
      </c>
      <c r="G833" t="s">
        <v>12</v>
      </c>
      <c r="H833">
        <v>2022</v>
      </c>
      <c r="I833" t="s">
        <v>13</v>
      </c>
      <c r="J833" t="s">
        <v>14</v>
      </c>
    </row>
    <row r="834" spans="1:10" x14ac:dyDescent="0.35">
      <c r="A834" t="s">
        <v>10</v>
      </c>
      <c r="B834">
        <v>37069060403</v>
      </c>
      <c r="C834" t="s">
        <v>11</v>
      </c>
      <c r="D834">
        <v>37069060403</v>
      </c>
      <c r="E834" t="str">
        <f>"37069060403"</f>
        <v>37069060403</v>
      </c>
      <c r="F834">
        <v>946</v>
      </c>
      <c r="G834" t="s">
        <v>12</v>
      </c>
      <c r="H834">
        <v>2022</v>
      </c>
      <c r="I834" t="s">
        <v>13</v>
      </c>
      <c r="J834" t="s">
        <v>14</v>
      </c>
    </row>
    <row r="835" spans="1:10" x14ac:dyDescent="0.35">
      <c r="A835" t="s">
        <v>10</v>
      </c>
      <c r="B835">
        <v>37069060404</v>
      </c>
      <c r="C835" t="s">
        <v>11</v>
      </c>
      <c r="D835">
        <v>37069060404</v>
      </c>
      <c r="E835" t="str">
        <f>"37069060404"</f>
        <v>37069060404</v>
      </c>
      <c r="F835">
        <v>969</v>
      </c>
      <c r="G835" t="s">
        <v>12</v>
      </c>
      <c r="H835">
        <v>2022</v>
      </c>
      <c r="I835" t="s">
        <v>13</v>
      </c>
      <c r="J835" t="s">
        <v>14</v>
      </c>
    </row>
    <row r="836" spans="1:10" x14ac:dyDescent="0.35">
      <c r="A836" t="s">
        <v>10</v>
      </c>
      <c r="B836">
        <v>37069060501</v>
      </c>
      <c r="C836" t="s">
        <v>11</v>
      </c>
      <c r="D836">
        <v>37069060501</v>
      </c>
      <c r="E836" t="str">
        <f>"37069060501"</f>
        <v>37069060501</v>
      </c>
      <c r="F836">
        <v>1019</v>
      </c>
      <c r="G836" t="s">
        <v>12</v>
      </c>
      <c r="H836">
        <v>2022</v>
      </c>
      <c r="I836" t="s">
        <v>13</v>
      </c>
      <c r="J836" t="s">
        <v>14</v>
      </c>
    </row>
    <row r="837" spans="1:10" x14ac:dyDescent="0.35">
      <c r="A837" t="s">
        <v>10</v>
      </c>
      <c r="B837">
        <v>37069060502</v>
      </c>
      <c r="C837" t="s">
        <v>11</v>
      </c>
      <c r="D837">
        <v>37069060502</v>
      </c>
      <c r="E837" t="str">
        <f>"37069060502"</f>
        <v>37069060502</v>
      </c>
      <c r="F837">
        <v>1109</v>
      </c>
      <c r="G837" t="s">
        <v>12</v>
      </c>
      <c r="H837">
        <v>2022</v>
      </c>
      <c r="I837" t="s">
        <v>13</v>
      </c>
      <c r="J837" t="s">
        <v>14</v>
      </c>
    </row>
    <row r="838" spans="1:10" x14ac:dyDescent="0.35">
      <c r="A838" t="s">
        <v>10</v>
      </c>
      <c r="B838">
        <v>37069060601</v>
      </c>
      <c r="C838" t="s">
        <v>11</v>
      </c>
      <c r="D838">
        <v>37069060601</v>
      </c>
      <c r="E838" t="str">
        <f>"37069060601"</f>
        <v>37069060601</v>
      </c>
      <c r="F838">
        <v>899</v>
      </c>
      <c r="G838" t="s">
        <v>12</v>
      </c>
      <c r="H838">
        <v>2022</v>
      </c>
      <c r="I838" t="s">
        <v>13</v>
      </c>
      <c r="J838" t="s">
        <v>14</v>
      </c>
    </row>
    <row r="839" spans="1:10" x14ac:dyDescent="0.35">
      <c r="A839" t="s">
        <v>10</v>
      </c>
      <c r="B839">
        <v>37069060602</v>
      </c>
      <c r="C839" t="s">
        <v>11</v>
      </c>
      <c r="D839">
        <v>37069060602</v>
      </c>
      <c r="E839" t="str">
        <f>"37069060602"</f>
        <v>37069060602</v>
      </c>
      <c r="F839">
        <v>1010</v>
      </c>
      <c r="G839" t="s">
        <v>12</v>
      </c>
      <c r="H839">
        <v>2022</v>
      </c>
      <c r="I839" t="s">
        <v>13</v>
      </c>
      <c r="J839" t="s">
        <v>14</v>
      </c>
    </row>
    <row r="840" spans="1:10" x14ac:dyDescent="0.35">
      <c r="A840" t="s">
        <v>10</v>
      </c>
      <c r="B840">
        <v>37069060701</v>
      </c>
      <c r="C840" t="s">
        <v>11</v>
      </c>
      <c r="D840">
        <v>37069060701</v>
      </c>
      <c r="E840" t="str">
        <f>"37069060701"</f>
        <v>37069060701</v>
      </c>
      <c r="F840">
        <v>878</v>
      </c>
      <c r="G840" t="s">
        <v>12</v>
      </c>
      <c r="H840">
        <v>2022</v>
      </c>
      <c r="I840" t="s">
        <v>13</v>
      </c>
      <c r="J840" t="s">
        <v>14</v>
      </c>
    </row>
    <row r="841" spans="1:10" x14ac:dyDescent="0.35">
      <c r="A841" t="s">
        <v>10</v>
      </c>
      <c r="B841">
        <v>37069060702</v>
      </c>
      <c r="C841" t="s">
        <v>11</v>
      </c>
      <c r="D841">
        <v>37069060702</v>
      </c>
      <c r="E841" t="str">
        <f>"37069060702"</f>
        <v>37069060702</v>
      </c>
      <c r="F841">
        <v>1167</v>
      </c>
      <c r="G841" t="s">
        <v>12</v>
      </c>
      <c r="H841">
        <v>2022</v>
      </c>
      <c r="I841" t="s">
        <v>13</v>
      </c>
      <c r="J841" t="s">
        <v>14</v>
      </c>
    </row>
    <row r="842" spans="1:10" x14ac:dyDescent="0.35">
      <c r="A842" t="s">
        <v>10</v>
      </c>
      <c r="B842">
        <v>37069060703</v>
      </c>
      <c r="C842" t="s">
        <v>11</v>
      </c>
      <c r="D842">
        <v>37069060703</v>
      </c>
      <c r="E842" t="str">
        <f>"37069060703"</f>
        <v>37069060703</v>
      </c>
      <c r="F842">
        <v>1137</v>
      </c>
      <c r="G842" t="s">
        <v>12</v>
      </c>
      <c r="H842">
        <v>2022</v>
      </c>
      <c r="I842" t="s">
        <v>13</v>
      </c>
      <c r="J842" t="s">
        <v>14</v>
      </c>
    </row>
    <row r="843" spans="1:10" x14ac:dyDescent="0.35">
      <c r="A843" t="s">
        <v>10</v>
      </c>
      <c r="B843">
        <v>37069060801</v>
      </c>
      <c r="C843" t="s">
        <v>11</v>
      </c>
      <c r="D843">
        <v>37069060801</v>
      </c>
      <c r="E843" t="str">
        <f>"37069060801"</f>
        <v>37069060801</v>
      </c>
      <c r="F843">
        <v>700</v>
      </c>
      <c r="G843" t="s">
        <v>12</v>
      </c>
      <c r="H843">
        <v>2022</v>
      </c>
      <c r="I843" t="s">
        <v>13</v>
      </c>
      <c r="J843" t="s">
        <v>14</v>
      </c>
    </row>
    <row r="844" spans="1:10" x14ac:dyDescent="0.35">
      <c r="A844" t="s">
        <v>10</v>
      </c>
      <c r="B844">
        <v>37069060802</v>
      </c>
      <c r="C844" t="s">
        <v>11</v>
      </c>
      <c r="D844">
        <v>37069060802</v>
      </c>
      <c r="E844" t="str">
        <f>"37069060802"</f>
        <v>37069060802</v>
      </c>
      <c r="F844">
        <v>1118</v>
      </c>
      <c r="G844" t="s">
        <v>12</v>
      </c>
      <c r="H844">
        <v>2022</v>
      </c>
      <c r="I844" t="s">
        <v>13</v>
      </c>
      <c r="J844" t="s">
        <v>14</v>
      </c>
    </row>
    <row r="845" spans="1:10" x14ac:dyDescent="0.35">
      <c r="A845" t="s">
        <v>10</v>
      </c>
      <c r="B845">
        <v>37071030103</v>
      </c>
      <c r="C845" t="s">
        <v>11</v>
      </c>
      <c r="D845">
        <v>37071030103</v>
      </c>
      <c r="E845" t="str">
        <f>"37071030103"</f>
        <v>37071030103</v>
      </c>
      <c r="F845">
        <v>836</v>
      </c>
      <c r="G845" t="s">
        <v>12</v>
      </c>
      <c r="H845">
        <v>2022</v>
      </c>
      <c r="I845" t="s">
        <v>13</v>
      </c>
      <c r="J845" t="s">
        <v>14</v>
      </c>
    </row>
    <row r="846" spans="1:10" x14ac:dyDescent="0.35">
      <c r="A846" t="s">
        <v>10</v>
      </c>
      <c r="B846">
        <v>37071030104</v>
      </c>
      <c r="C846" t="s">
        <v>11</v>
      </c>
      <c r="D846">
        <v>37071030104</v>
      </c>
      <c r="E846" t="str">
        <f>"37071030104"</f>
        <v>37071030104</v>
      </c>
      <c r="F846">
        <v>1270</v>
      </c>
      <c r="G846" t="s">
        <v>12</v>
      </c>
      <c r="H846">
        <v>2022</v>
      </c>
      <c r="I846" t="s">
        <v>13</v>
      </c>
      <c r="J846" t="s">
        <v>14</v>
      </c>
    </row>
    <row r="847" spans="1:10" x14ac:dyDescent="0.35">
      <c r="A847" t="s">
        <v>10</v>
      </c>
      <c r="B847">
        <v>37071030105</v>
      </c>
      <c r="C847" t="s">
        <v>11</v>
      </c>
      <c r="D847">
        <v>37071030105</v>
      </c>
      <c r="E847" t="str">
        <f>"37071030105"</f>
        <v>37071030105</v>
      </c>
      <c r="F847">
        <v>1290</v>
      </c>
      <c r="G847" t="s">
        <v>12</v>
      </c>
      <c r="H847">
        <v>2022</v>
      </c>
      <c r="I847" t="s">
        <v>13</v>
      </c>
      <c r="J847" t="s">
        <v>14</v>
      </c>
    </row>
    <row r="848" spans="1:10" x14ac:dyDescent="0.35">
      <c r="A848" t="s">
        <v>10</v>
      </c>
      <c r="B848">
        <v>37071030106</v>
      </c>
      <c r="C848" t="s">
        <v>11</v>
      </c>
      <c r="D848">
        <v>37071030106</v>
      </c>
      <c r="E848" t="str">
        <f>"37071030106"</f>
        <v>37071030106</v>
      </c>
      <c r="F848" t="s">
        <v>15</v>
      </c>
      <c r="G848" t="s">
        <v>12</v>
      </c>
      <c r="H848">
        <v>2022</v>
      </c>
      <c r="I848" t="s">
        <v>13</v>
      </c>
      <c r="J848" t="s">
        <v>14</v>
      </c>
    </row>
    <row r="849" spans="1:10" x14ac:dyDescent="0.35">
      <c r="A849" t="s">
        <v>10</v>
      </c>
      <c r="B849">
        <v>37071030205</v>
      </c>
      <c r="C849" t="s">
        <v>11</v>
      </c>
      <c r="D849">
        <v>37071030205</v>
      </c>
      <c r="E849" t="str">
        <f>"37071030205"</f>
        <v>37071030205</v>
      </c>
      <c r="F849">
        <v>1036</v>
      </c>
      <c r="G849" t="s">
        <v>12</v>
      </c>
      <c r="H849">
        <v>2022</v>
      </c>
      <c r="I849" t="s">
        <v>13</v>
      </c>
      <c r="J849" t="s">
        <v>14</v>
      </c>
    </row>
    <row r="850" spans="1:10" x14ac:dyDescent="0.35">
      <c r="A850" t="s">
        <v>10</v>
      </c>
      <c r="B850">
        <v>37071030206</v>
      </c>
      <c r="C850" t="s">
        <v>11</v>
      </c>
      <c r="D850">
        <v>37071030206</v>
      </c>
      <c r="E850" t="str">
        <f>"37071030206"</f>
        <v>37071030206</v>
      </c>
      <c r="F850">
        <v>2136</v>
      </c>
      <c r="G850" t="s">
        <v>12</v>
      </c>
      <c r="H850">
        <v>2022</v>
      </c>
      <c r="I850" t="s">
        <v>13</v>
      </c>
      <c r="J850" t="s">
        <v>14</v>
      </c>
    </row>
    <row r="851" spans="1:10" x14ac:dyDescent="0.35">
      <c r="A851" t="s">
        <v>10</v>
      </c>
      <c r="B851">
        <v>37071030207</v>
      </c>
      <c r="C851" t="s">
        <v>11</v>
      </c>
      <c r="D851">
        <v>37071030207</v>
      </c>
      <c r="E851" t="str">
        <f>"37071030207"</f>
        <v>37071030207</v>
      </c>
      <c r="F851">
        <v>1136</v>
      </c>
      <c r="G851" t="s">
        <v>12</v>
      </c>
      <c r="H851">
        <v>2022</v>
      </c>
      <c r="I851" t="s">
        <v>13</v>
      </c>
      <c r="J851" t="s">
        <v>14</v>
      </c>
    </row>
    <row r="852" spans="1:10" x14ac:dyDescent="0.35">
      <c r="A852" t="s">
        <v>10</v>
      </c>
      <c r="B852">
        <v>37071030208</v>
      </c>
      <c r="C852" t="s">
        <v>11</v>
      </c>
      <c r="D852">
        <v>37071030208</v>
      </c>
      <c r="E852" t="str">
        <f>"37071030208"</f>
        <v>37071030208</v>
      </c>
      <c r="F852" t="s">
        <v>15</v>
      </c>
      <c r="G852" t="s">
        <v>12</v>
      </c>
      <c r="H852">
        <v>2022</v>
      </c>
      <c r="I852" t="s">
        <v>13</v>
      </c>
      <c r="J852" t="s">
        <v>14</v>
      </c>
    </row>
    <row r="853" spans="1:10" x14ac:dyDescent="0.35">
      <c r="A853" t="s">
        <v>10</v>
      </c>
      <c r="B853">
        <v>37071030209</v>
      </c>
      <c r="C853" t="s">
        <v>11</v>
      </c>
      <c r="D853">
        <v>37071030209</v>
      </c>
      <c r="E853" t="str">
        <f>"37071030209"</f>
        <v>37071030209</v>
      </c>
      <c r="F853">
        <v>906</v>
      </c>
      <c r="G853" t="s">
        <v>12</v>
      </c>
      <c r="H853">
        <v>2022</v>
      </c>
      <c r="I853" t="s">
        <v>13</v>
      </c>
      <c r="J853" t="s">
        <v>14</v>
      </c>
    </row>
    <row r="854" spans="1:10" x14ac:dyDescent="0.35">
      <c r="A854" t="s">
        <v>10</v>
      </c>
      <c r="B854">
        <v>37071030301</v>
      </c>
      <c r="C854" t="s">
        <v>11</v>
      </c>
      <c r="D854">
        <v>37071030301</v>
      </c>
      <c r="E854" t="str">
        <f>"37071030301"</f>
        <v>37071030301</v>
      </c>
      <c r="F854">
        <v>726</v>
      </c>
      <c r="G854" t="s">
        <v>12</v>
      </c>
      <c r="H854">
        <v>2022</v>
      </c>
      <c r="I854" t="s">
        <v>13</v>
      </c>
      <c r="J854" t="s">
        <v>14</v>
      </c>
    </row>
    <row r="855" spans="1:10" x14ac:dyDescent="0.35">
      <c r="A855" t="s">
        <v>10</v>
      </c>
      <c r="B855">
        <v>37071030302</v>
      </c>
      <c r="C855" t="s">
        <v>11</v>
      </c>
      <c r="D855">
        <v>37071030302</v>
      </c>
      <c r="E855" t="str">
        <f>"37071030302"</f>
        <v>37071030302</v>
      </c>
      <c r="F855">
        <v>896</v>
      </c>
      <c r="G855" t="s">
        <v>12</v>
      </c>
      <c r="H855">
        <v>2022</v>
      </c>
      <c r="I855" t="s">
        <v>13</v>
      </c>
      <c r="J855" t="s">
        <v>14</v>
      </c>
    </row>
    <row r="856" spans="1:10" x14ac:dyDescent="0.35">
      <c r="A856" t="s">
        <v>10</v>
      </c>
      <c r="B856">
        <v>37071030401</v>
      </c>
      <c r="C856" t="s">
        <v>11</v>
      </c>
      <c r="D856">
        <v>37071030401</v>
      </c>
      <c r="E856" t="str">
        <f>"37071030401"</f>
        <v>37071030401</v>
      </c>
      <c r="F856">
        <v>736</v>
      </c>
      <c r="G856" t="s">
        <v>12</v>
      </c>
      <c r="H856">
        <v>2022</v>
      </c>
      <c r="I856" t="s">
        <v>13</v>
      </c>
      <c r="J856" t="s">
        <v>14</v>
      </c>
    </row>
    <row r="857" spans="1:10" x14ac:dyDescent="0.35">
      <c r="A857" t="s">
        <v>10</v>
      </c>
      <c r="B857">
        <v>37071030403</v>
      </c>
      <c r="C857" t="s">
        <v>11</v>
      </c>
      <c r="D857">
        <v>37071030403</v>
      </c>
      <c r="E857" t="str">
        <f>"37071030403"</f>
        <v>37071030403</v>
      </c>
      <c r="F857">
        <v>825</v>
      </c>
      <c r="G857" t="s">
        <v>12</v>
      </c>
      <c r="H857">
        <v>2022</v>
      </c>
      <c r="I857" t="s">
        <v>13</v>
      </c>
      <c r="J857" t="s">
        <v>14</v>
      </c>
    </row>
    <row r="858" spans="1:10" x14ac:dyDescent="0.35">
      <c r="A858" t="s">
        <v>10</v>
      </c>
      <c r="B858">
        <v>37071030404</v>
      </c>
      <c r="C858" t="s">
        <v>11</v>
      </c>
      <c r="D858">
        <v>37071030404</v>
      </c>
      <c r="E858" t="str">
        <f>"37071030404"</f>
        <v>37071030404</v>
      </c>
      <c r="F858">
        <v>908</v>
      </c>
      <c r="G858" t="s">
        <v>12</v>
      </c>
      <c r="H858">
        <v>2022</v>
      </c>
      <c r="I858" t="s">
        <v>13</v>
      </c>
      <c r="J858" t="s">
        <v>14</v>
      </c>
    </row>
    <row r="859" spans="1:10" x14ac:dyDescent="0.35">
      <c r="A859" t="s">
        <v>10</v>
      </c>
      <c r="B859">
        <v>37071030501</v>
      </c>
      <c r="C859" t="s">
        <v>11</v>
      </c>
      <c r="D859">
        <v>37071030501</v>
      </c>
      <c r="E859" t="str">
        <f>"37071030501"</f>
        <v>37071030501</v>
      </c>
      <c r="F859">
        <v>908</v>
      </c>
      <c r="G859" t="s">
        <v>12</v>
      </c>
      <c r="H859">
        <v>2022</v>
      </c>
      <c r="I859" t="s">
        <v>13</v>
      </c>
      <c r="J859" t="s">
        <v>14</v>
      </c>
    </row>
    <row r="860" spans="1:10" x14ac:dyDescent="0.35">
      <c r="A860" t="s">
        <v>10</v>
      </c>
      <c r="B860">
        <v>37071030503</v>
      </c>
      <c r="C860" t="s">
        <v>11</v>
      </c>
      <c r="D860">
        <v>37071030503</v>
      </c>
      <c r="E860" t="str">
        <f>"37071030503"</f>
        <v>37071030503</v>
      </c>
      <c r="F860">
        <v>816</v>
      </c>
      <c r="G860" t="s">
        <v>12</v>
      </c>
      <c r="H860">
        <v>2022</v>
      </c>
      <c r="I860" t="s">
        <v>13</v>
      </c>
      <c r="J860" t="s">
        <v>14</v>
      </c>
    </row>
    <row r="861" spans="1:10" x14ac:dyDescent="0.35">
      <c r="A861" t="s">
        <v>10</v>
      </c>
      <c r="B861">
        <v>37071030504</v>
      </c>
      <c r="C861" t="s">
        <v>11</v>
      </c>
      <c r="D861">
        <v>37071030504</v>
      </c>
      <c r="E861" t="str">
        <f>"37071030504"</f>
        <v>37071030504</v>
      </c>
      <c r="F861">
        <v>1092</v>
      </c>
      <c r="G861" t="s">
        <v>12</v>
      </c>
      <c r="H861">
        <v>2022</v>
      </c>
      <c r="I861" t="s">
        <v>13</v>
      </c>
      <c r="J861" t="s">
        <v>14</v>
      </c>
    </row>
    <row r="862" spans="1:10" x14ac:dyDescent="0.35">
      <c r="A862" t="s">
        <v>10</v>
      </c>
      <c r="B862">
        <v>37071030601</v>
      </c>
      <c r="C862" t="s">
        <v>11</v>
      </c>
      <c r="D862">
        <v>37071030601</v>
      </c>
      <c r="E862" t="str">
        <f>"37071030601"</f>
        <v>37071030601</v>
      </c>
      <c r="F862">
        <v>1008</v>
      </c>
      <c r="G862" t="s">
        <v>12</v>
      </c>
      <c r="H862">
        <v>2022</v>
      </c>
      <c r="I862" t="s">
        <v>13</v>
      </c>
      <c r="J862" t="s">
        <v>14</v>
      </c>
    </row>
    <row r="863" spans="1:10" x14ac:dyDescent="0.35">
      <c r="A863" t="s">
        <v>10</v>
      </c>
      <c r="B863">
        <v>37071030602</v>
      </c>
      <c r="C863" t="s">
        <v>11</v>
      </c>
      <c r="D863">
        <v>37071030602</v>
      </c>
      <c r="E863" t="str">
        <f>"37071030602"</f>
        <v>37071030602</v>
      </c>
      <c r="F863">
        <v>688</v>
      </c>
      <c r="G863" t="s">
        <v>12</v>
      </c>
      <c r="H863">
        <v>2022</v>
      </c>
      <c r="I863" t="s">
        <v>13</v>
      </c>
      <c r="J863" t="s">
        <v>14</v>
      </c>
    </row>
    <row r="864" spans="1:10" x14ac:dyDescent="0.35">
      <c r="A864" t="s">
        <v>10</v>
      </c>
      <c r="B864">
        <v>37071030700</v>
      </c>
      <c r="C864" t="s">
        <v>11</v>
      </c>
      <c r="D864">
        <v>37071030700</v>
      </c>
      <c r="E864" t="str">
        <f>"37071030700"</f>
        <v>37071030700</v>
      </c>
      <c r="F864">
        <v>919</v>
      </c>
      <c r="G864" t="s">
        <v>12</v>
      </c>
      <c r="H864">
        <v>2022</v>
      </c>
      <c r="I864" t="s">
        <v>13</v>
      </c>
      <c r="J864" t="s">
        <v>14</v>
      </c>
    </row>
    <row r="865" spans="1:10" x14ac:dyDescent="0.35">
      <c r="A865" t="s">
        <v>10</v>
      </c>
      <c r="B865">
        <v>37071030801</v>
      </c>
      <c r="C865" t="s">
        <v>11</v>
      </c>
      <c r="D865">
        <v>37071030801</v>
      </c>
      <c r="E865" t="str">
        <f>"37071030801"</f>
        <v>37071030801</v>
      </c>
      <c r="F865">
        <v>1125</v>
      </c>
      <c r="G865" t="s">
        <v>12</v>
      </c>
      <c r="H865">
        <v>2022</v>
      </c>
      <c r="I865" t="s">
        <v>13</v>
      </c>
      <c r="J865" t="s">
        <v>14</v>
      </c>
    </row>
    <row r="866" spans="1:10" x14ac:dyDescent="0.35">
      <c r="A866" t="s">
        <v>10</v>
      </c>
      <c r="B866">
        <v>37071030802</v>
      </c>
      <c r="C866" t="s">
        <v>11</v>
      </c>
      <c r="D866">
        <v>37071030802</v>
      </c>
      <c r="E866" t="str">
        <f>"37071030802"</f>
        <v>37071030802</v>
      </c>
      <c r="F866">
        <v>778</v>
      </c>
      <c r="G866" t="s">
        <v>12</v>
      </c>
      <c r="H866">
        <v>2022</v>
      </c>
      <c r="I866" t="s">
        <v>13</v>
      </c>
      <c r="J866" t="s">
        <v>14</v>
      </c>
    </row>
    <row r="867" spans="1:10" x14ac:dyDescent="0.35">
      <c r="A867" t="s">
        <v>10</v>
      </c>
      <c r="B867">
        <v>37071030901</v>
      </c>
      <c r="C867" t="s">
        <v>11</v>
      </c>
      <c r="D867">
        <v>37071030901</v>
      </c>
      <c r="E867" t="str">
        <f>"37071030901"</f>
        <v>37071030901</v>
      </c>
      <c r="F867">
        <v>814</v>
      </c>
      <c r="G867" t="s">
        <v>12</v>
      </c>
      <c r="H867">
        <v>2022</v>
      </c>
      <c r="I867" t="s">
        <v>13</v>
      </c>
      <c r="J867" t="s">
        <v>14</v>
      </c>
    </row>
    <row r="868" spans="1:10" x14ac:dyDescent="0.35">
      <c r="A868" t="s">
        <v>10</v>
      </c>
      <c r="B868">
        <v>37071030902</v>
      </c>
      <c r="C868" t="s">
        <v>11</v>
      </c>
      <c r="D868">
        <v>37071030902</v>
      </c>
      <c r="E868" t="str">
        <f>"37071030902"</f>
        <v>37071030902</v>
      </c>
      <c r="F868">
        <v>836</v>
      </c>
      <c r="G868" t="s">
        <v>12</v>
      </c>
      <c r="H868">
        <v>2022</v>
      </c>
      <c r="I868" t="s">
        <v>13</v>
      </c>
      <c r="J868" t="s">
        <v>14</v>
      </c>
    </row>
    <row r="869" spans="1:10" x14ac:dyDescent="0.35">
      <c r="A869" t="s">
        <v>10</v>
      </c>
      <c r="B869">
        <v>37071031001</v>
      </c>
      <c r="C869" t="s">
        <v>11</v>
      </c>
      <c r="D869">
        <v>37071031001</v>
      </c>
      <c r="E869" t="str">
        <f>"37071031001"</f>
        <v>37071031001</v>
      </c>
      <c r="F869">
        <v>733</v>
      </c>
      <c r="G869" t="s">
        <v>12</v>
      </c>
      <c r="H869">
        <v>2022</v>
      </c>
      <c r="I869" t="s">
        <v>13</v>
      </c>
      <c r="J869" t="s">
        <v>14</v>
      </c>
    </row>
    <row r="870" spans="1:10" x14ac:dyDescent="0.35">
      <c r="A870" t="s">
        <v>10</v>
      </c>
      <c r="B870">
        <v>37071031004</v>
      </c>
      <c r="C870" t="s">
        <v>11</v>
      </c>
      <c r="D870">
        <v>37071031004</v>
      </c>
      <c r="E870" t="str">
        <f>"37071031004"</f>
        <v>37071031004</v>
      </c>
      <c r="F870">
        <v>870</v>
      </c>
      <c r="G870" t="s">
        <v>12</v>
      </c>
      <c r="H870">
        <v>2022</v>
      </c>
      <c r="I870" t="s">
        <v>13</v>
      </c>
      <c r="J870" t="s">
        <v>14</v>
      </c>
    </row>
    <row r="871" spans="1:10" x14ac:dyDescent="0.35">
      <c r="A871" t="s">
        <v>10</v>
      </c>
      <c r="B871">
        <v>37071031005</v>
      </c>
      <c r="C871" t="s">
        <v>11</v>
      </c>
      <c r="D871">
        <v>37071031005</v>
      </c>
      <c r="E871" t="str">
        <f>"37071031005"</f>
        <v>37071031005</v>
      </c>
      <c r="F871">
        <v>1250</v>
      </c>
      <c r="G871" t="s">
        <v>12</v>
      </c>
      <c r="H871">
        <v>2022</v>
      </c>
      <c r="I871" t="s">
        <v>13</v>
      </c>
      <c r="J871" t="s">
        <v>14</v>
      </c>
    </row>
    <row r="872" spans="1:10" x14ac:dyDescent="0.35">
      <c r="A872" t="s">
        <v>10</v>
      </c>
      <c r="B872">
        <v>37071031006</v>
      </c>
      <c r="C872" t="s">
        <v>11</v>
      </c>
      <c r="D872">
        <v>37071031006</v>
      </c>
      <c r="E872" t="str">
        <f>"37071031006"</f>
        <v>37071031006</v>
      </c>
      <c r="F872" t="s">
        <v>15</v>
      </c>
      <c r="G872" t="s">
        <v>12</v>
      </c>
      <c r="H872">
        <v>2022</v>
      </c>
      <c r="I872" t="s">
        <v>13</v>
      </c>
      <c r="J872" t="s">
        <v>14</v>
      </c>
    </row>
    <row r="873" spans="1:10" x14ac:dyDescent="0.35">
      <c r="A873" t="s">
        <v>10</v>
      </c>
      <c r="B873">
        <v>37071031101</v>
      </c>
      <c r="C873" t="s">
        <v>11</v>
      </c>
      <c r="D873">
        <v>37071031101</v>
      </c>
      <c r="E873" t="str">
        <f>"37071031101"</f>
        <v>37071031101</v>
      </c>
      <c r="F873">
        <v>676</v>
      </c>
      <c r="G873" t="s">
        <v>12</v>
      </c>
      <c r="H873">
        <v>2022</v>
      </c>
      <c r="I873" t="s">
        <v>13</v>
      </c>
      <c r="J873" t="s">
        <v>14</v>
      </c>
    </row>
    <row r="874" spans="1:10" x14ac:dyDescent="0.35">
      <c r="A874" t="s">
        <v>10</v>
      </c>
      <c r="B874">
        <v>37071031102</v>
      </c>
      <c r="C874" t="s">
        <v>11</v>
      </c>
      <c r="D874">
        <v>37071031102</v>
      </c>
      <c r="E874" t="str">
        <f>"37071031102"</f>
        <v>37071031102</v>
      </c>
      <c r="F874">
        <v>1088</v>
      </c>
      <c r="G874" t="s">
        <v>12</v>
      </c>
      <c r="H874">
        <v>2022</v>
      </c>
      <c r="I874" t="s">
        <v>13</v>
      </c>
      <c r="J874" t="s">
        <v>14</v>
      </c>
    </row>
    <row r="875" spans="1:10" x14ac:dyDescent="0.35">
      <c r="A875" t="s">
        <v>10</v>
      </c>
      <c r="B875">
        <v>37071031202</v>
      </c>
      <c r="C875" t="s">
        <v>11</v>
      </c>
      <c r="D875">
        <v>37071031202</v>
      </c>
      <c r="E875" t="str">
        <f>"37071031202"</f>
        <v>37071031202</v>
      </c>
      <c r="F875">
        <v>1068</v>
      </c>
      <c r="G875" t="s">
        <v>12</v>
      </c>
      <c r="H875">
        <v>2022</v>
      </c>
      <c r="I875" t="s">
        <v>13</v>
      </c>
      <c r="J875" t="s">
        <v>14</v>
      </c>
    </row>
    <row r="876" spans="1:10" x14ac:dyDescent="0.35">
      <c r="A876" t="s">
        <v>10</v>
      </c>
      <c r="B876">
        <v>37071031203</v>
      </c>
      <c r="C876" t="s">
        <v>11</v>
      </c>
      <c r="D876">
        <v>37071031203</v>
      </c>
      <c r="E876" t="str">
        <f>"37071031203"</f>
        <v>37071031203</v>
      </c>
      <c r="F876">
        <v>1610</v>
      </c>
      <c r="G876" t="s">
        <v>12</v>
      </c>
      <c r="H876">
        <v>2022</v>
      </c>
      <c r="I876" t="s">
        <v>13</v>
      </c>
      <c r="J876" t="s">
        <v>14</v>
      </c>
    </row>
    <row r="877" spans="1:10" x14ac:dyDescent="0.35">
      <c r="A877" t="s">
        <v>10</v>
      </c>
      <c r="B877">
        <v>37071031204</v>
      </c>
      <c r="C877" t="s">
        <v>11</v>
      </c>
      <c r="D877">
        <v>37071031204</v>
      </c>
      <c r="E877" t="str">
        <f>"37071031204"</f>
        <v>37071031204</v>
      </c>
      <c r="F877">
        <v>1108</v>
      </c>
      <c r="G877" t="s">
        <v>12</v>
      </c>
      <c r="H877">
        <v>2022</v>
      </c>
      <c r="I877" t="s">
        <v>13</v>
      </c>
      <c r="J877" t="s">
        <v>14</v>
      </c>
    </row>
    <row r="878" spans="1:10" x14ac:dyDescent="0.35">
      <c r="A878" t="s">
        <v>10</v>
      </c>
      <c r="B878">
        <v>37071031301</v>
      </c>
      <c r="C878" t="s">
        <v>11</v>
      </c>
      <c r="D878">
        <v>37071031301</v>
      </c>
      <c r="E878" t="str">
        <f>"37071031301"</f>
        <v>37071031301</v>
      </c>
      <c r="F878">
        <v>1038</v>
      </c>
      <c r="G878" t="s">
        <v>12</v>
      </c>
      <c r="H878">
        <v>2022</v>
      </c>
      <c r="I878" t="s">
        <v>13</v>
      </c>
      <c r="J878" t="s">
        <v>14</v>
      </c>
    </row>
    <row r="879" spans="1:10" x14ac:dyDescent="0.35">
      <c r="A879" t="s">
        <v>10</v>
      </c>
      <c r="B879">
        <v>37071031303</v>
      </c>
      <c r="C879" t="s">
        <v>11</v>
      </c>
      <c r="D879">
        <v>37071031303</v>
      </c>
      <c r="E879" t="str">
        <f>"37071031303"</f>
        <v>37071031303</v>
      </c>
      <c r="F879">
        <v>965</v>
      </c>
      <c r="G879" t="s">
        <v>12</v>
      </c>
      <c r="H879">
        <v>2022</v>
      </c>
      <c r="I879" t="s">
        <v>13</v>
      </c>
      <c r="J879" t="s">
        <v>14</v>
      </c>
    </row>
    <row r="880" spans="1:10" x14ac:dyDescent="0.35">
      <c r="A880" t="s">
        <v>10</v>
      </c>
      <c r="B880">
        <v>37071031304</v>
      </c>
      <c r="C880" t="s">
        <v>11</v>
      </c>
      <c r="D880">
        <v>37071031304</v>
      </c>
      <c r="E880" t="str">
        <f>"37071031304"</f>
        <v>37071031304</v>
      </c>
      <c r="F880" t="s">
        <v>15</v>
      </c>
      <c r="G880" t="s">
        <v>12</v>
      </c>
      <c r="H880">
        <v>2022</v>
      </c>
      <c r="I880" t="s">
        <v>13</v>
      </c>
      <c r="J880" t="s">
        <v>14</v>
      </c>
    </row>
    <row r="881" spans="1:10" x14ac:dyDescent="0.35">
      <c r="A881" t="s">
        <v>10</v>
      </c>
      <c r="B881">
        <v>37071031401</v>
      </c>
      <c r="C881" t="s">
        <v>11</v>
      </c>
      <c r="D881">
        <v>37071031401</v>
      </c>
      <c r="E881" t="str">
        <f>"37071031401"</f>
        <v>37071031401</v>
      </c>
      <c r="F881">
        <v>1017</v>
      </c>
      <c r="G881" t="s">
        <v>12</v>
      </c>
      <c r="H881">
        <v>2022</v>
      </c>
      <c r="I881" t="s">
        <v>13</v>
      </c>
      <c r="J881" t="s">
        <v>14</v>
      </c>
    </row>
    <row r="882" spans="1:10" x14ac:dyDescent="0.35">
      <c r="A882" t="s">
        <v>10</v>
      </c>
      <c r="B882">
        <v>37071031402</v>
      </c>
      <c r="C882" t="s">
        <v>11</v>
      </c>
      <c r="D882">
        <v>37071031402</v>
      </c>
      <c r="E882" t="str">
        <f>"37071031402"</f>
        <v>37071031402</v>
      </c>
      <c r="F882">
        <v>1072</v>
      </c>
      <c r="G882" t="s">
        <v>12</v>
      </c>
      <c r="H882">
        <v>2022</v>
      </c>
      <c r="I882" t="s">
        <v>13</v>
      </c>
      <c r="J882" t="s">
        <v>14</v>
      </c>
    </row>
    <row r="883" spans="1:10" x14ac:dyDescent="0.35">
      <c r="A883" t="s">
        <v>10</v>
      </c>
      <c r="B883">
        <v>37071031500</v>
      </c>
      <c r="C883" t="s">
        <v>11</v>
      </c>
      <c r="D883">
        <v>37071031500</v>
      </c>
      <c r="E883" t="str">
        <f>"37071031500"</f>
        <v>37071031500</v>
      </c>
      <c r="F883">
        <v>917</v>
      </c>
      <c r="G883" t="s">
        <v>12</v>
      </c>
      <c r="H883">
        <v>2022</v>
      </c>
      <c r="I883" t="s">
        <v>13</v>
      </c>
      <c r="J883" t="s">
        <v>14</v>
      </c>
    </row>
    <row r="884" spans="1:10" x14ac:dyDescent="0.35">
      <c r="A884" t="s">
        <v>10</v>
      </c>
      <c r="B884">
        <v>37071031600</v>
      </c>
      <c r="C884" t="s">
        <v>11</v>
      </c>
      <c r="D884">
        <v>37071031600</v>
      </c>
      <c r="E884" t="str">
        <f>"37071031600"</f>
        <v>37071031600</v>
      </c>
      <c r="F884">
        <v>909</v>
      </c>
      <c r="G884" t="s">
        <v>12</v>
      </c>
      <c r="H884">
        <v>2022</v>
      </c>
      <c r="I884" t="s">
        <v>13</v>
      </c>
      <c r="J884" t="s">
        <v>14</v>
      </c>
    </row>
    <row r="885" spans="1:10" x14ac:dyDescent="0.35">
      <c r="A885" t="s">
        <v>10</v>
      </c>
      <c r="B885">
        <v>37071031703</v>
      </c>
      <c r="C885" t="s">
        <v>11</v>
      </c>
      <c r="D885">
        <v>37071031703</v>
      </c>
      <c r="E885" t="str">
        <f>"37071031703"</f>
        <v>37071031703</v>
      </c>
      <c r="F885">
        <v>1102</v>
      </c>
      <c r="G885" t="s">
        <v>12</v>
      </c>
      <c r="H885">
        <v>2022</v>
      </c>
      <c r="I885" t="s">
        <v>13</v>
      </c>
      <c r="J885" t="s">
        <v>14</v>
      </c>
    </row>
    <row r="886" spans="1:10" x14ac:dyDescent="0.35">
      <c r="A886" t="s">
        <v>10</v>
      </c>
      <c r="B886">
        <v>37071031704</v>
      </c>
      <c r="C886" t="s">
        <v>11</v>
      </c>
      <c r="D886">
        <v>37071031704</v>
      </c>
      <c r="E886" t="str">
        <f>"37071031704"</f>
        <v>37071031704</v>
      </c>
      <c r="F886">
        <v>860</v>
      </c>
      <c r="G886" t="s">
        <v>12</v>
      </c>
      <c r="H886">
        <v>2022</v>
      </c>
      <c r="I886" t="s">
        <v>13</v>
      </c>
      <c r="J886" t="s">
        <v>14</v>
      </c>
    </row>
    <row r="887" spans="1:10" x14ac:dyDescent="0.35">
      <c r="A887" t="s">
        <v>10</v>
      </c>
      <c r="B887">
        <v>37071031705</v>
      </c>
      <c r="C887" t="s">
        <v>11</v>
      </c>
      <c r="D887">
        <v>37071031705</v>
      </c>
      <c r="E887" t="str">
        <f>"37071031705"</f>
        <v>37071031705</v>
      </c>
      <c r="F887">
        <v>843</v>
      </c>
      <c r="G887" t="s">
        <v>12</v>
      </c>
      <c r="H887">
        <v>2022</v>
      </c>
      <c r="I887" t="s">
        <v>13</v>
      </c>
      <c r="J887" t="s">
        <v>14</v>
      </c>
    </row>
    <row r="888" spans="1:10" x14ac:dyDescent="0.35">
      <c r="A888" t="s">
        <v>10</v>
      </c>
      <c r="B888">
        <v>37071031706</v>
      </c>
      <c r="C888" t="s">
        <v>11</v>
      </c>
      <c r="D888">
        <v>37071031706</v>
      </c>
      <c r="E888" t="str">
        <f>"37071031706"</f>
        <v>37071031706</v>
      </c>
      <c r="F888">
        <v>943</v>
      </c>
      <c r="G888" t="s">
        <v>12</v>
      </c>
      <c r="H888">
        <v>2022</v>
      </c>
      <c r="I888" t="s">
        <v>13</v>
      </c>
      <c r="J888" t="s">
        <v>14</v>
      </c>
    </row>
    <row r="889" spans="1:10" x14ac:dyDescent="0.35">
      <c r="A889" t="s">
        <v>10</v>
      </c>
      <c r="B889">
        <v>37071031800</v>
      </c>
      <c r="C889" t="s">
        <v>11</v>
      </c>
      <c r="D889">
        <v>37071031800</v>
      </c>
      <c r="E889" t="str">
        <f>"37071031800"</f>
        <v>37071031800</v>
      </c>
      <c r="F889">
        <v>1069</v>
      </c>
      <c r="G889" t="s">
        <v>12</v>
      </c>
      <c r="H889">
        <v>2022</v>
      </c>
      <c r="I889" t="s">
        <v>13</v>
      </c>
      <c r="J889" t="s">
        <v>14</v>
      </c>
    </row>
    <row r="890" spans="1:10" x14ac:dyDescent="0.35">
      <c r="A890" t="s">
        <v>10</v>
      </c>
      <c r="B890">
        <v>37071031901</v>
      </c>
      <c r="C890" t="s">
        <v>11</v>
      </c>
      <c r="D890">
        <v>37071031901</v>
      </c>
      <c r="E890" t="str">
        <f>"37071031901"</f>
        <v>37071031901</v>
      </c>
      <c r="F890">
        <v>1091</v>
      </c>
      <c r="G890" t="s">
        <v>12</v>
      </c>
      <c r="H890">
        <v>2022</v>
      </c>
      <c r="I890" t="s">
        <v>13</v>
      </c>
      <c r="J890" t="s">
        <v>14</v>
      </c>
    </row>
    <row r="891" spans="1:10" x14ac:dyDescent="0.35">
      <c r="A891" t="s">
        <v>10</v>
      </c>
      <c r="B891">
        <v>37071031902</v>
      </c>
      <c r="C891" t="s">
        <v>11</v>
      </c>
      <c r="D891">
        <v>37071031902</v>
      </c>
      <c r="E891" t="str">
        <f>"37071031902"</f>
        <v>37071031902</v>
      </c>
      <c r="F891">
        <v>960</v>
      </c>
      <c r="G891" t="s">
        <v>12</v>
      </c>
      <c r="H891">
        <v>2022</v>
      </c>
      <c r="I891" t="s">
        <v>13</v>
      </c>
      <c r="J891" t="s">
        <v>14</v>
      </c>
    </row>
    <row r="892" spans="1:10" x14ac:dyDescent="0.35">
      <c r="A892" t="s">
        <v>10</v>
      </c>
      <c r="B892">
        <v>37071032000</v>
      </c>
      <c r="C892" t="s">
        <v>11</v>
      </c>
      <c r="D892">
        <v>37071032000</v>
      </c>
      <c r="E892" t="str">
        <f>"37071032000"</f>
        <v>37071032000</v>
      </c>
      <c r="F892">
        <v>943</v>
      </c>
      <c r="G892" t="s">
        <v>12</v>
      </c>
      <c r="H892">
        <v>2022</v>
      </c>
      <c r="I892" t="s">
        <v>13</v>
      </c>
      <c r="J892" t="s">
        <v>14</v>
      </c>
    </row>
    <row r="893" spans="1:10" x14ac:dyDescent="0.35">
      <c r="A893" t="s">
        <v>10</v>
      </c>
      <c r="B893">
        <v>37071032100</v>
      </c>
      <c r="C893" t="s">
        <v>11</v>
      </c>
      <c r="D893">
        <v>37071032100</v>
      </c>
      <c r="E893" t="str">
        <f>"37071032100"</f>
        <v>37071032100</v>
      </c>
      <c r="F893">
        <v>1152</v>
      </c>
      <c r="G893" t="s">
        <v>12</v>
      </c>
      <c r="H893">
        <v>2022</v>
      </c>
      <c r="I893" t="s">
        <v>13</v>
      </c>
      <c r="J893" t="s">
        <v>14</v>
      </c>
    </row>
    <row r="894" spans="1:10" x14ac:dyDescent="0.35">
      <c r="A894" t="s">
        <v>10</v>
      </c>
      <c r="B894">
        <v>37071032201</v>
      </c>
      <c r="C894" t="s">
        <v>11</v>
      </c>
      <c r="D894">
        <v>37071032201</v>
      </c>
      <c r="E894" t="str">
        <f>"37071032201"</f>
        <v>37071032201</v>
      </c>
      <c r="F894">
        <v>1155</v>
      </c>
      <c r="G894" t="s">
        <v>12</v>
      </c>
      <c r="H894">
        <v>2022</v>
      </c>
      <c r="I894" t="s">
        <v>13</v>
      </c>
      <c r="J894" t="s">
        <v>14</v>
      </c>
    </row>
    <row r="895" spans="1:10" x14ac:dyDescent="0.35">
      <c r="A895" t="s">
        <v>10</v>
      </c>
      <c r="B895">
        <v>37071032202</v>
      </c>
      <c r="C895" t="s">
        <v>11</v>
      </c>
      <c r="D895">
        <v>37071032202</v>
      </c>
      <c r="E895" t="str">
        <f>"37071032202"</f>
        <v>37071032202</v>
      </c>
      <c r="F895">
        <v>1067</v>
      </c>
      <c r="G895" t="s">
        <v>12</v>
      </c>
      <c r="H895">
        <v>2022</v>
      </c>
      <c r="I895" t="s">
        <v>13</v>
      </c>
      <c r="J895" t="s">
        <v>14</v>
      </c>
    </row>
    <row r="896" spans="1:10" x14ac:dyDescent="0.35">
      <c r="A896" t="s">
        <v>10</v>
      </c>
      <c r="B896">
        <v>37071032301</v>
      </c>
      <c r="C896" t="s">
        <v>11</v>
      </c>
      <c r="D896">
        <v>37071032301</v>
      </c>
      <c r="E896" t="str">
        <f>"37071032301"</f>
        <v>37071032301</v>
      </c>
      <c r="F896">
        <v>1356</v>
      </c>
      <c r="G896" t="s">
        <v>12</v>
      </c>
      <c r="H896">
        <v>2022</v>
      </c>
      <c r="I896" t="s">
        <v>13</v>
      </c>
      <c r="J896" t="s">
        <v>14</v>
      </c>
    </row>
    <row r="897" spans="1:10" x14ac:dyDescent="0.35">
      <c r="A897" t="s">
        <v>10</v>
      </c>
      <c r="B897">
        <v>37071032302</v>
      </c>
      <c r="C897" t="s">
        <v>11</v>
      </c>
      <c r="D897">
        <v>37071032302</v>
      </c>
      <c r="E897" t="str">
        <f>"37071032302"</f>
        <v>37071032302</v>
      </c>
      <c r="F897">
        <v>814</v>
      </c>
      <c r="G897" t="s">
        <v>12</v>
      </c>
      <c r="H897">
        <v>2022</v>
      </c>
      <c r="I897" t="s">
        <v>13</v>
      </c>
      <c r="J897" t="s">
        <v>14</v>
      </c>
    </row>
    <row r="898" spans="1:10" x14ac:dyDescent="0.35">
      <c r="A898" t="s">
        <v>10</v>
      </c>
      <c r="B898">
        <v>37071032403</v>
      </c>
      <c r="C898" t="s">
        <v>11</v>
      </c>
      <c r="D898">
        <v>37071032403</v>
      </c>
      <c r="E898" t="str">
        <f>"37071032403"</f>
        <v>37071032403</v>
      </c>
      <c r="F898">
        <v>1056</v>
      </c>
      <c r="G898" t="s">
        <v>12</v>
      </c>
      <c r="H898">
        <v>2022</v>
      </c>
      <c r="I898" t="s">
        <v>13</v>
      </c>
      <c r="J898" t="s">
        <v>14</v>
      </c>
    </row>
    <row r="899" spans="1:10" x14ac:dyDescent="0.35">
      <c r="A899" t="s">
        <v>10</v>
      </c>
      <c r="B899">
        <v>37071032404</v>
      </c>
      <c r="C899" t="s">
        <v>11</v>
      </c>
      <c r="D899">
        <v>37071032404</v>
      </c>
      <c r="E899" t="str">
        <f>"37071032404"</f>
        <v>37071032404</v>
      </c>
      <c r="F899">
        <v>1239</v>
      </c>
      <c r="G899" t="s">
        <v>12</v>
      </c>
      <c r="H899">
        <v>2022</v>
      </c>
      <c r="I899" t="s">
        <v>13</v>
      </c>
      <c r="J899" t="s">
        <v>14</v>
      </c>
    </row>
    <row r="900" spans="1:10" x14ac:dyDescent="0.35">
      <c r="A900" t="s">
        <v>10</v>
      </c>
      <c r="B900">
        <v>37071032405</v>
      </c>
      <c r="C900" t="s">
        <v>11</v>
      </c>
      <c r="D900">
        <v>37071032405</v>
      </c>
      <c r="E900" t="str">
        <f>"37071032405"</f>
        <v>37071032405</v>
      </c>
      <c r="F900">
        <v>1492</v>
      </c>
      <c r="G900" t="s">
        <v>12</v>
      </c>
      <c r="H900">
        <v>2022</v>
      </c>
      <c r="I900" t="s">
        <v>13</v>
      </c>
      <c r="J900" t="s">
        <v>14</v>
      </c>
    </row>
    <row r="901" spans="1:10" x14ac:dyDescent="0.35">
      <c r="A901" t="s">
        <v>10</v>
      </c>
      <c r="B901">
        <v>37071032406</v>
      </c>
      <c r="C901" t="s">
        <v>11</v>
      </c>
      <c r="D901">
        <v>37071032406</v>
      </c>
      <c r="E901" t="str">
        <f>"37071032406"</f>
        <v>37071032406</v>
      </c>
      <c r="F901">
        <v>1449</v>
      </c>
      <c r="G901" t="s">
        <v>12</v>
      </c>
      <c r="H901">
        <v>2022</v>
      </c>
      <c r="I901" t="s">
        <v>13</v>
      </c>
      <c r="J901" t="s">
        <v>14</v>
      </c>
    </row>
    <row r="902" spans="1:10" x14ac:dyDescent="0.35">
      <c r="A902" t="s">
        <v>10</v>
      </c>
      <c r="B902">
        <v>37071032505</v>
      </c>
      <c r="C902" t="s">
        <v>11</v>
      </c>
      <c r="D902">
        <v>37071032505</v>
      </c>
      <c r="E902" t="str">
        <f>"37071032505"</f>
        <v>37071032505</v>
      </c>
      <c r="F902">
        <v>1268</v>
      </c>
      <c r="G902" t="s">
        <v>12</v>
      </c>
      <c r="H902">
        <v>2022</v>
      </c>
      <c r="I902" t="s">
        <v>13</v>
      </c>
      <c r="J902" t="s">
        <v>14</v>
      </c>
    </row>
    <row r="903" spans="1:10" x14ac:dyDescent="0.35">
      <c r="A903" t="s">
        <v>10</v>
      </c>
      <c r="B903">
        <v>37071032506</v>
      </c>
      <c r="C903" t="s">
        <v>11</v>
      </c>
      <c r="D903">
        <v>37071032506</v>
      </c>
      <c r="E903" t="str">
        <f>"37071032506"</f>
        <v>37071032506</v>
      </c>
      <c r="F903">
        <v>1082</v>
      </c>
      <c r="G903" t="s">
        <v>12</v>
      </c>
      <c r="H903">
        <v>2022</v>
      </c>
      <c r="I903" t="s">
        <v>13</v>
      </c>
      <c r="J903" t="s">
        <v>14</v>
      </c>
    </row>
    <row r="904" spans="1:10" x14ac:dyDescent="0.35">
      <c r="A904" t="s">
        <v>10</v>
      </c>
      <c r="B904">
        <v>37071032507</v>
      </c>
      <c r="C904" t="s">
        <v>11</v>
      </c>
      <c r="D904">
        <v>37071032507</v>
      </c>
      <c r="E904" t="str">
        <f>"37071032507"</f>
        <v>37071032507</v>
      </c>
      <c r="F904">
        <v>1353</v>
      </c>
      <c r="G904" t="s">
        <v>12</v>
      </c>
      <c r="H904">
        <v>2022</v>
      </c>
      <c r="I904" t="s">
        <v>13</v>
      </c>
      <c r="J904" t="s">
        <v>14</v>
      </c>
    </row>
    <row r="905" spans="1:10" x14ac:dyDescent="0.35">
      <c r="A905" t="s">
        <v>10</v>
      </c>
      <c r="B905">
        <v>37071032508</v>
      </c>
      <c r="C905" t="s">
        <v>11</v>
      </c>
      <c r="D905">
        <v>37071032508</v>
      </c>
      <c r="E905" t="str">
        <f>"37071032508"</f>
        <v>37071032508</v>
      </c>
      <c r="F905">
        <v>1833</v>
      </c>
      <c r="G905" t="s">
        <v>12</v>
      </c>
      <c r="H905">
        <v>2022</v>
      </c>
      <c r="I905" t="s">
        <v>13</v>
      </c>
      <c r="J905" t="s">
        <v>14</v>
      </c>
    </row>
    <row r="906" spans="1:10" x14ac:dyDescent="0.35">
      <c r="A906" t="s">
        <v>10</v>
      </c>
      <c r="B906">
        <v>37071032509</v>
      </c>
      <c r="C906" t="s">
        <v>11</v>
      </c>
      <c r="D906">
        <v>37071032509</v>
      </c>
      <c r="E906" t="str">
        <f>"37071032509"</f>
        <v>37071032509</v>
      </c>
      <c r="F906">
        <v>941</v>
      </c>
      <c r="G906" t="s">
        <v>12</v>
      </c>
      <c r="H906">
        <v>2022</v>
      </c>
      <c r="I906" t="s">
        <v>13</v>
      </c>
      <c r="J906" t="s">
        <v>14</v>
      </c>
    </row>
    <row r="907" spans="1:10" x14ac:dyDescent="0.35">
      <c r="A907" t="s">
        <v>10</v>
      </c>
      <c r="B907">
        <v>37071032510</v>
      </c>
      <c r="C907" t="s">
        <v>11</v>
      </c>
      <c r="D907">
        <v>37071032510</v>
      </c>
      <c r="E907" t="str">
        <f>"37071032510"</f>
        <v>37071032510</v>
      </c>
      <c r="F907" t="s">
        <v>15</v>
      </c>
      <c r="G907" t="s">
        <v>12</v>
      </c>
      <c r="H907">
        <v>2022</v>
      </c>
      <c r="I907" t="s">
        <v>13</v>
      </c>
      <c r="J907" t="s">
        <v>14</v>
      </c>
    </row>
    <row r="908" spans="1:10" x14ac:dyDescent="0.35">
      <c r="A908" t="s">
        <v>10</v>
      </c>
      <c r="B908">
        <v>37071032600</v>
      </c>
      <c r="C908" t="s">
        <v>11</v>
      </c>
      <c r="D908">
        <v>37071032600</v>
      </c>
      <c r="E908" t="str">
        <f>"37071032600"</f>
        <v>37071032600</v>
      </c>
      <c r="F908">
        <v>1232</v>
      </c>
      <c r="G908" t="s">
        <v>12</v>
      </c>
      <c r="H908">
        <v>2022</v>
      </c>
      <c r="I908" t="s">
        <v>13</v>
      </c>
      <c r="J908" t="s">
        <v>14</v>
      </c>
    </row>
    <row r="909" spans="1:10" x14ac:dyDescent="0.35">
      <c r="A909" t="s">
        <v>10</v>
      </c>
      <c r="B909">
        <v>37071032702</v>
      </c>
      <c r="C909" t="s">
        <v>11</v>
      </c>
      <c r="D909">
        <v>37071032702</v>
      </c>
      <c r="E909" t="str">
        <f>"37071032702"</f>
        <v>37071032702</v>
      </c>
      <c r="F909">
        <v>1122</v>
      </c>
      <c r="G909" t="s">
        <v>12</v>
      </c>
      <c r="H909">
        <v>2022</v>
      </c>
      <c r="I909" t="s">
        <v>13</v>
      </c>
      <c r="J909" t="s">
        <v>14</v>
      </c>
    </row>
    <row r="910" spans="1:10" x14ac:dyDescent="0.35">
      <c r="A910" t="s">
        <v>10</v>
      </c>
      <c r="B910">
        <v>37071032703</v>
      </c>
      <c r="C910" t="s">
        <v>11</v>
      </c>
      <c r="D910">
        <v>37071032703</v>
      </c>
      <c r="E910" t="str">
        <f>"37071032703"</f>
        <v>37071032703</v>
      </c>
      <c r="F910">
        <v>1112</v>
      </c>
      <c r="G910" t="s">
        <v>12</v>
      </c>
      <c r="H910">
        <v>2022</v>
      </c>
      <c r="I910" t="s">
        <v>13</v>
      </c>
      <c r="J910" t="s">
        <v>14</v>
      </c>
    </row>
    <row r="911" spans="1:10" x14ac:dyDescent="0.35">
      <c r="A911" t="s">
        <v>10</v>
      </c>
      <c r="B911">
        <v>37071032704</v>
      </c>
      <c r="C911" t="s">
        <v>11</v>
      </c>
      <c r="D911">
        <v>37071032704</v>
      </c>
      <c r="E911" t="str">
        <f>"37071032704"</f>
        <v>37071032704</v>
      </c>
      <c r="F911">
        <v>1120</v>
      </c>
      <c r="G911" t="s">
        <v>12</v>
      </c>
      <c r="H911">
        <v>2022</v>
      </c>
      <c r="I911" t="s">
        <v>13</v>
      </c>
      <c r="J911" t="s">
        <v>14</v>
      </c>
    </row>
    <row r="912" spans="1:10" x14ac:dyDescent="0.35">
      <c r="A912" t="s">
        <v>10</v>
      </c>
      <c r="B912">
        <v>37071032801</v>
      </c>
      <c r="C912" t="s">
        <v>11</v>
      </c>
      <c r="D912">
        <v>37071032801</v>
      </c>
      <c r="E912" t="str">
        <f>"37071032801"</f>
        <v>37071032801</v>
      </c>
      <c r="F912">
        <v>920</v>
      </c>
      <c r="G912" t="s">
        <v>12</v>
      </c>
      <c r="H912">
        <v>2022</v>
      </c>
      <c r="I912" t="s">
        <v>13</v>
      </c>
      <c r="J912" t="s">
        <v>14</v>
      </c>
    </row>
    <row r="913" spans="1:10" x14ac:dyDescent="0.35">
      <c r="A913" t="s">
        <v>10</v>
      </c>
      <c r="B913">
        <v>37071032802</v>
      </c>
      <c r="C913" t="s">
        <v>11</v>
      </c>
      <c r="D913">
        <v>37071032802</v>
      </c>
      <c r="E913" t="str">
        <f>"37071032802"</f>
        <v>37071032802</v>
      </c>
      <c r="F913">
        <v>968</v>
      </c>
      <c r="G913" t="s">
        <v>12</v>
      </c>
      <c r="H913">
        <v>2022</v>
      </c>
      <c r="I913" t="s">
        <v>13</v>
      </c>
      <c r="J913" t="s">
        <v>14</v>
      </c>
    </row>
    <row r="914" spans="1:10" x14ac:dyDescent="0.35">
      <c r="A914" t="s">
        <v>10</v>
      </c>
      <c r="B914">
        <v>37071032900</v>
      </c>
      <c r="C914" t="s">
        <v>11</v>
      </c>
      <c r="D914">
        <v>37071032900</v>
      </c>
      <c r="E914" t="str">
        <f>"37071032900"</f>
        <v>37071032900</v>
      </c>
      <c r="F914">
        <v>1151</v>
      </c>
      <c r="G914" t="s">
        <v>12</v>
      </c>
      <c r="H914">
        <v>2022</v>
      </c>
      <c r="I914" t="s">
        <v>13</v>
      </c>
      <c r="J914" t="s">
        <v>14</v>
      </c>
    </row>
    <row r="915" spans="1:10" x14ac:dyDescent="0.35">
      <c r="A915" t="s">
        <v>10</v>
      </c>
      <c r="B915">
        <v>37071033100</v>
      </c>
      <c r="C915" t="s">
        <v>11</v>
      </c>
      <c r="D915">
        <v>37071033100</v>
      </c>
      <c r="E915" t="str">
        <f>"37071033100"</f>
        <v>37071033100</v>
      </c>
      <c r="F915">
        <v>909</v>
      </c>
      <c r="G915" t="s">
        <v>12</v>
      </c>
      <c r="H915">
        <v>2022</v>
      </c>
      <c r="I915" t="s">
        <v>13</v>
      </c>
      <c r="J915" t="s">
        <v>14</v>
      </c>
    </row>
    <row r="916" spans="1:10" x14ac:dyDescent="0.35">
      <c r="A916" t="s">
        <v>10</v>
      </c>
      <c r="B916">
        <v>37071033202</v>
      </c>
      <c r="C916" t="s">
        <v>11</v>
      </c>
      <c r="D916">
        <v>37071033202</v>
      </c>
      <c r="E916" t="str">
        <f>"37071033202"</f>
        <v>37071033202</v>
      </c>
      <c r="F916">
        <v>1085</v>
      </c>
      <c r="G916" t="s">
        <v>12</v>
      </c>
      <c r="H916">
        <v>2022</v>
      </c>
      <c r="I916" t="s">
        <v>13</v>
      </c>
      <c r="J916" t="s">
        <v>14</v>
      </c>
    </row>
    <row r="917" spans="1:10" x14ac:dyDescent="0.35">
      <c r="A917" t="s">
        <v>10</v>
      </c>
      <c r="B917">
        <v>37071033203</v>
      </c>
      <c r="C917" t="s">
        <v>11</v>
      </c>
      <c r="D917">
        <v>37071033203</v>
      </c>
      <c r="E917" t="str">
        <f>"37071033203"</f>
        <v>37071033203</v>
      </c>
      <c r="F917">
        <v>958</v>
      </c>
      <c r="G917" t="s">
        <v>12</v>
      </c>
      <c r="H917">
        <v>2022</v>
      </c>
      <c r="I917" t="s">
        <v>13</v>
      </c>
      <c r="J917" t="s">
        <v>14</v>
      </c>
    </row>
    <row r="918" spans="1:10" x14ac:dyDescent="0.35">
      <c r="A918" t="s">
        <v>10</v>
      </c>
      <c r="B918">
        <v>37071033204</v>
      </c>
      <c r="C918" t="s">
        <v>11</v>
      </c>
      <c r="D918">
        <v>37071033204</v>
      </c>
      <c r="E918" t="str">
        <f>"37071033204"</f>
        <v>37071033204</v>
      </c>
      <c r="F918">
        <v>1091</v>
      </c>
      <c r="G918" t="s">
        <v>12</v>
      </c>
      <c r="H918">
        <v>2022</v>
      </c>
      <c r="I918" t="s">
        <v>13</v>
      </c>
      <c r="J918" t="s">
        <v>14</v>
      </c>
    </row>
    <row r="919" spans="1:10" x14ac:dyDescent="0.35">
      <c r="A919" t="s">
        <v>10</v>
      </c>
      <c r="B919">
        <v>37071033303</v>
      </c>
      <c r="C919" t="s">
        <v>11</v>
      </c>
      <c r="D919">
        <v>37071033303</v>
      </c>
      <c r="E919" t="str">
        <f>"37071033303"</f>
        <v>37071033303</v>
      </c>
      <c r="F919">
        <v>1242</v>
      </c>
      <c r="G919" t="s">
        <v>12</v>
      </c>
      <c r="H919">
        <v>2022</v>
      </c>
      <c r="I919" t="s">
        <v>13</v>
      </c>
      <c r="J919" t="s">
        <v>14</v>
      </c>
    </row>
    <row r="920" spans="1:10" x14ac:dyDescent="0.35">
      <c r="A920" t="s">
        <v>10</v>
      </c>
      <c r="B920">
        <v>37071033306</v>
      </c>
      <c r="C920" t="s">
        <v>11</v>
      </c>
      <c r="D920">
        <v>37071033306</v>
      </c>
      <c r="E920" t="str">
        <f>"37071033306"</f>
        <v>37071033306</v>
      </c>
      <c r="F920">
        <v>847</v>
      </c>
      <c r="G920" t="s">
        <v>12</v>
      </c>
      <c r="H920">
        <v>2022</v>
      </c>
      <c r="I920" t="s">
        <v>13</v>
      </c>
      <c r="J920" t="s">
        <v>14</v>
      </c>
    </row>
    <row r="921" spans="1:10" x14ac:dyDescent="0.35">
      <c r="A921" t="s">
        <v>10</v>
      </c>
      <c r="B921">
        <v>37071033308</v>
      </c>
      <c r="C921" t="s">
        <v>11</v>
      </c>
      <c r="D921">
        <v>37071033308</v>
      </c>
      <c r="E921" t="str">
        <f>"37071033308"</f>
        <v>37071033308</v>
      </c>
      <c r="F921">
        <v>1144</v>
      </c>
      <c r="G921" t="s">
        <v>12</v>
      </c>
      <c r="H921">
        <v>2022</v>
      </c>
      <c r="I921" t="s">
        <v>13</v>
      </c>
      <c r="J921" t="s">
        <v>14</v>
      </c>
    </row>
    <row r="922" spans="1:10" x14ac:dyDescent="0.35">
      <c r="A922" t="s">
        <v>10</v>
      </c>
      <c r="B922">
        <v>37071033309</v>
      </c>
      <c r="C922" t="s">
        <v>11</v>
      </c>
      <c r="D922">
        <v>37071033309</v>
      </c>
      <c r="E922" t="str">
        <f>"37071033309"</f>
        <v>37071033309</v>
      </c>
      <c r="F922" t="s">
        <v>15</v>
      </c>
      <c r="G922" t="s">
        <v>12</v>
      </c>
      <c r="H922">
        <v>2022</v>
      </c>
      <c r="I922" t="s">
        <v>13</v>
      </c>
      <c r="J922" t="s">
        <v>14</v>
      </c>
    </row>
    <row r="923" spans="1:10" x14ac:dyDescent="0.35">
      <c r="A923" t="s">
        <v>10</v>
      </c>
      <c r="B923">
        <v>37071033310</v>
      </c>
      <c r="C923" t="s">
        <v>11</v>
      </c>
      <c r="D923">
        <v>37071033310</v>
      </c>
      <c r="E923" t="str">
        <f>"37071033310"</f>
        <v>37071033310</v>
      </c>
      <c r="F923">
        <v>848</v>
      </c>
      <c r="G923" t="s">
        <v>12</v>
      </c>
      <c r="H923">
        <v>2022</v>
      </c>
      <c r="I923" t="s">
        <v>13</v>
      </c>
      <c r="J923" t="s">
        <v>14</v>
      </c>
    </row>
    <row r="924" spans="1:10" x14ac:dyDescent="0.35">
      <c r="A924" t="s">
        <v>10</v>
      </c>
      <c r="B924">
        <v>37071033311</v>
      </c>
      <c r="C924" t="s">
        <v>11</v>
      </c>
      <c r="D924">
        <v>37071033311</v>
      </c>
      <c r="E924" t="str">
        <f>"37071033311"</f>
        <v>37071033311</v>
      </c>
      <c r="F924">
        <v>610</v>
      </c>
      <c r="G924" t="s">
        <v>12</v>
      </c>
      <c r="H924">
        <v>2022</v>
      </c>
      <c r="I924" t="s">
        <v>13</v>
      </c>
      <c r="J924" t="s">
        <v>14</v>
      </c>
    </row>
    <row r="925" spans="1:10" x14ac:dyDescent="0.35">
      <c r="A925" t="s">
        <v>10</v>
      </c>
      <c r="B925">
        <v>37071033312</v>
      </c>
      <c r="C925" t="s">
        <v>11</v>
      </c>
      <c r="D925">
        <v>37071033312</v>
      </c>
      <c r="E925" t="str">
        <f>"37071033312"</f>
        <v>37071033312</v>
      </c>
      <c r="F925">
        <v>1066</v>
      </c>
      <c r="G925" t="s">
        <v>12</v>
      </c>
      <c r="H925">
        <v>2022</v>
      </c>
      <c r="I925" t="s">
        <v>13</v>
      </c>
      <c r="J925" t="s">
        <v>14</v>
      </c>
    </row>
    <row r="926" spans="1:10" x14ac:dyDescent="0.35">
      <c r="A926" t="s">
        <v>10</v>
      </c>
      <c r="B926">
        <v>37071033313</v>
      </c>
      <c r="C926" t="s">
        <v>11</v>
      </c>
      <c r="D926">
        <v>37071033313</v>
      </c>
      <c r="E926" t="str">
        <f>"37071033313"</f>
        <v>37071033313</v>
      </c>
      <c r="F926">
        <v>1242</v>
      </c>
      <c r="G926" t="s">
        <v>12</v>
      </c>
      <c r="H926">
        <v>2022</v>
      </c>
      <c r="I926" t="s">
        <v>13</v>
      </c>
      <c r="J926" t="s">
        <v>14</v>
      </c>
    </row>
    <row r="927" spans="1:10" x14ac:dyDescent="0.35">
      <c r="A927" t="s">
        <v>10</v>
      </c>
      <c r="B927">
        <v>37071033400</v>
      </c>
      <c r="C927" t="s">
        <v>11</v>
      </c>
      <c r="D927">
        <v>37071033400</v>
      </c>
      <c r="E927" t="str">
        <f>"37071033400"</f>
        <v>37071033400</v>
      </c>
      <c r="F927">
        <v>940</v>
      </c>
      <c r="G927" t="s">
        <v>12</v>
      </c>
      <c r="H927">
        <v>2022</v>
      </c>
      <c r="I927" t="s">
        <v>13</v>
      </c>
      <c r="J927" t="s">
        <v>14</v>
      </c>
    </row>
    <row r="928" spans="1:10" x14ac:dyDescent="0.35">
      <c r="A928" t="s">
        <v>10</v>
      </c>
      <c r="B928">
        <v>37071033501</v>
      </c>
      <c r="C928" t="s">
        <v>11</v>
      </c>
      <c r="D928">
        <v>37071033501</v>
      </c>
      <c r="E928" t="str">
        <f>"37071033501"</f>
        <v>37071033501</v>
      </c>
      <c r="F928">
        <v>934</v>
      </c>
      <c r="G928" t="s">
        <v>12</v>
      </c>
      <c r="H928">
        <v>2022</v>
      </c>
      <c r="I928" t="s">
        <v>13</v>
      </c>
      <c r="J928" t="s">
        <v>14</v>
      </c>
    </row>
    <row r="929" spans="1:10" x14ac:dyDescent="0.35">
      <c r="A929" t="s">
        <v>10</v>
      </c>
      <c r="B929">
        <v>37071033502</v>
      </c>
      <c r="C929" t="s">
        <v>11</v>
      </c>
      <c r="D929">
        <v>37071033502</v>
      </c>
      <c r="E929" t="str">
        <f>"37071033502"</f>
        <v>37071033502</v>
      </c>
      <c r="F929" t="s">
        <v>15</v>
      </c>
      <c r="G929" t="s">
        <v>12</v>
      </c>
      <c r="H929">
        <v>2022</v>
      </c>
      <c r="I929" t="s">
        <v>13</v>
      </c>
      <c r="J929" t="s">
        <v>14</v>
      </c>
    </row>
    <row r="930" spans="1:10" x14ac:dyDescent="0.35">
      <c r="A930" t="s">
        <v>10</v>
      </c>
      <c r="B930">
        <v>37073970100</v>
      </c>
      <c r="C930" t="s">
        <v>11</v>
      </c>
      <c r="D930">
        <v>37073970100</v>
      </c>
      <c r="E930" t="str">
        <f>"37073970100"</f>
        <v>37073970100</v>
      </c>
      <c r="F930">
        <v>921</v>
      </c>
      <c r="G930" t="s">
        <v>12</v>
      </c>
      <c r="H930">
        <v>2022</v>
      </c>
      <c r="I930" t="s">
        <v>13</v>
      </c>
      <c r="J930" t="s">
        <v>14</v>
      </c>
    </row>
    <row r="931" spans="1:10" x14ac:dyDescent="0.35">
      <c r="A931" t="s">
        <v>10</v>
      </c>
      <c r="B931">
        <v>37073970200</v>
      </c>
      <c r="C931" t="s">
        <v>11</v>
      </c>
      <c r="D931">
        <v>37073970200</v>
      </c>
      <c r="E931" t="str">
        <f>"37073970200"</f>
        <v>37073970200</v>
      </c>
      <c r="F931">
        <v>1058</v>
      </c>
      <c r="G931" t="s">
        <v>12</v>
      </c>
      <c r="H931">
        <v>2022</v>
      </c>
      <c r="I931" t="s">
        <v>13</v>
      </c>
      <c r="J931" t="s">
        <v>14</v>
      </c>
    </row>
    <row r="932" spans="1:10" x14ac:dyDescent="0.35">
      <c r="A932" t="s">
        <v>10</v>
      </c>
      <c r="B932">
        <v>37073970300</v>
      </c>
      <c r="C932" t="s">
        <v>11</v>
      </c>
      <c r="D932">
        <v>37073970300</v>
      </c>
      <c r="E932" t="str">
        <f>"37073970300"</f>
        <v>37073970300</v>
      </c>
      <c r="F932">
        <v>696</v>
      </c>
      <c r="G932" t="s">
        <v>12</v>
      </c>
      <c r="H932">
        <v>2022</v>
      </c>
      <c r="I932" t="s">
        <v>13</v>
      </c>
      <c r="J932" t="s">
        <v>14</v>
      </c>
    </row>
    <row r="933" spans="1:10" x14ac:dyDescent="0.35">
      <c r="A933" t="s">
        <v>10</v>
      </c>
      <c r="B933">
        <v>37075920100</v>
      </c>
      <c r="C933" t="s">
        <v>11</v>
      </c>
      <c r="D933">
        <v>37075920100</v>
      </c>
      <c r="E933" t="str">
        <f>"37075920100"</f>
        <v>37075920100</v>
      </c>
      <c r="F933">
        <v>832</v>
      </c>
      <c r="G933" t="s">
        <v>12</v>
      </c>
      <c r="H933">
        <v>2022</v>
      </c>
      <c r="I933" t="s">
        <v>13</v>
      </c>
      <c r="J933" t="s">
        <v>14</v>
      </c>
    </row>
    <row r="934" spans="1:10" x14ac:dyDescent="0.35">
      <c r="A934" t="s">
        <v>10</v>
      </c>
      <c r="B934">
        <v>37075920200</v>
      </c>
      <c r="C934" t="s">
        <v>11</v>
      </c>
      <c r="D934">
        <v>37075920200</v>
      </c>
      <c r="E934" t="str">
        <f>"37075920200"</f>
        <v>37075920200</v>
      </c>
      <c r="F934">
        <v>648</v>
      </c>
      <c r="G934" t="s">
        <v>12</v>
      </c>
      <c r="H934">
        <v>2022</v>
      </c>
      <c r="I934" t="s">
        <v>13</v>
      </c>
      <c r="J934" t="s">
        <v>14</v>
      </c>
    </row>
    <row r="935" spans="1:10" x14ac:dyDescent="0.35">
      <c r="A935" t="s">
        <v>10</v>
      </c>
      <c r="B935">
        <v>37075920300</v>
      </c>
      <c r="C935" t="s">
        <v>11</v>
      </c>
      <c r="D935">
        <v>37075920300</v>
      </c>
      <c r="E935" t="str">
        <f>"37075920300"</f>
        <v>37075920300</v>
      </c>
      <c r="F935">
        <v>521</v>
      </c>
      <c r="G935" t="s">
        <v>12</v>
      </c>
      <c r="H935">
        <v>2022</v>
      </c>
      <c r="I935" t="s">
        <v>13</v>
      </c>
      <c r="J935" t="s">
        <v>14</v>
      </c>
    </row>
    <row r="936" spans="1:10" x14ac:dyDescent="0.35">
      <c r="A936" t="s">
        <v>10</v>
      </c>
      <c r="B936">
        <v>37077970101</v>
      </c>
      <c r="C936" t="s">
        <v>11</v>
      </c>
      <c r="D936">
        <v>37077970101</v>
      </c>
      <c r="E936" t="str">
        <f>"37077970101"</f>
        <v>37077970101</v>
      </c>
      <c r="F936">
        <v>826</v>
      </c>
      <c r="G936" t="s">
        <v>12</v>
      </c>
      <c r="H936">
        <v>2022</v>
      </c>
      <c r="I936" t="s">
        <v>13</v>
      </c>
      <c r="J936" t="s">
        <v>14</v>
      </c>
    </row>
    <row r="937" spans="1:10" x14ac:dyDescent="0.35">
      <c r="A937" t="s">
        <v>10</v>
      </c>
      <c r="B937">
        <v>37077970102</v>
      </c>
      <c r="C937" t="s">
        <v>11</v>
      </c>
      <c r="D937">
        <v>37077970102</v>
      </c>
      <c r="E937" t="str">
        <f>"37077970102"</f>
        <v>37077970102</v>
      </c>
      <c r="F937">
        <v>750</v>
      </c>
      <c r="G937" t="s">
        <v>12</v>
      </c>
      <c r="H937">
        <v>2022</v>
      </c>
      <c r="I937" t="s">
        <v>13</v>
      </c>
      <c r="J937" t="s">
        <v>14</v>
      </c>
    </row>
    <row r="938" spans="1:10" x14ac:dyDescent="0.35">
      <c r="A938" t="s">
        <v>10</v>
      </c>
      <c r="B938">
        <v>37077970200</v>
      </c>
      <c r="C938" t="s">
        <v>11</v>
      </c>
      <c r="D938">
        <v>37077970200</v>
      </c>
      <c r="E938" t="str">
        <f>"37077970200"</f>
        <v>37077970200</v>
      </c>
      <c r="F938">
        <v>921</v>
      </c>
      <c r="G938" t="s">
        <v>12</v>
      </c>
      <c r="H938">
        <v>2022</v>
      </c>
      <c r="I938" t="s">
        <v>13</v>
      </c>
      <c r="J938" t="s">
        <v>14</v>
      </c>
    </row>
    <row r="939" spans="1:10" x14ac:dyDescent="0.35">
      <c r="A939" t="s">
        <v>10</v>
      </c>
      <c r="B939">
        <v>37077970300</v>
      </c>
      <c r="C939" t="s">
        <v>11</v>
      </c>
      <c r="D939">
        <v>37077970300</v>
      </c>
      <c r="E939" t="str">
        <f>"37077970300"</f>
        <v>37077970300</v>
      </c>
      <c r="F939">
        <v>892</v>
      </c>
      <c r="G939" t="s">
        <v>12</v>
      </c>
      <c r="H939">
        <v>2022</v>
      </c>
      <c r="I939" t="s">
        <v>13</v>
      </c>
      <c r="J939" t="s">
        <v>14</v>
      </c>
    </row>
    <row r="940" spans="1:10" x14ac:dyDescent="0.35">
      <c r="A940" t="s">
        <v>10</v>
      </c>
      <c r="B940">
        <v>37077970400</v>
      </c>
      <c r="C940" t="s">
        <v>11</v>
      </c>
      <c r="D940">
        <v>37077970400</v>
      </c>
      <c r="E940" t="str">
        <f>"37077970400"</f>
        <v>37077970400</v>
      </c>
      <c r="F940">
        <v>902</v>
      </c>
      <c r="G940" t="s">
        <v>12</v>
      </c>
      <c r="H940">
        <v>2022</v>
      </c>
      <c r="I940" t="s">
        <v>13</v>
      </c>
      <c r="J940" t="s">
        <v>14</v>
      </c>
    </row>
    <row r="941" spans="1:10" x14ac:dyDescent="0.35">
      <c r="A941" t="s">
        <v>10</v>
      </c>
      <c r="B941">
        <v>37077970500</v>
      </c>
      <c r="C941" t="s">
        <v>11</v>
      </c>
      <c r="D941">
        <v>37077970500</v>
      </c>
      <c r="E941" t="str">
        <f>"37077970500"</f>
        <v>37077970500</v>
      </c>
      <c r="F941">
        <v>730</v>
      </c>
      <c r="G941" t="s">
        <v>12</v>
      </c>
      <c r="H941">
        <v>2022</v>
      </c>
      <c r="I941" t="s">
        <v>13</v>
      </c>
      <c r="J941" t="s">
        <v>14</v>
      </c>
    </row>
    <row r="942" spans="1:10" x14ac:dyDescent="0.35">
      <c r="A942" t="s">
        <v>10</v>
      </c>
      <c r="B942">
        <v>37077970601</v>
      </c>
      <c r="C942" t="s">
        <v>11</v>
      </c>
      <c r="D942">
        <v>37077970601</v>
      </c>
      <c r="E942" t="str">
        <f>"37077970601"</f>
        <v>37077970601</v>
      </c>
      <c r="F942">
        <v>948</v>
      </c>
      <c r="G942" t="s">
        <v>12</v>
      </c>
      <c r="H942">
        <v>2022</v>
      </c>
      <c r="I942" t="s">
        <v>13</v>
      </c>
      <c r="J942" t="s">
        <v>14</v>
      </c>
    </row>
    <row r="943" spans="1:10" x14ac:dyDescent="0.35">
      <c r="A943" t="s">
        <v>10</v>
      </c>
      <c r="B943">
        <v>37077970604</v>
      </c>
      <c r="C943" t="s">
        <v>11</v>
      </c>
      <c r="D943">
        <v>37077970604</v>
      </c>
      <c r="E943" t="str">
        <f>"37077970604"</f>
        <v>37077970604</v>
      </c>
      <c r="F943">
        <v>886</v>
      </c>
      <c r="G943" t="s">
        <v>12</v>
      </c>
      <c r="H943">
        <v>2022</v>
      </c>
      <c r="I943" t="s">
        <v>13</v>
      </c>
      <c r="J943" t="s">
        <v>14</v>
      </c>
    </row>
    <row r="944" spans="1:10" x14ac:dyDescent="0.35">
      <c r="A944" t="s">
        <v>10</v>
      </c>
      <c r="B944">
        <v>37077970605</v>
      </c>
      <c r="C944" t="s">
        <v>11</v>
      </c>
      <c r="D944">
        <v>37077970605</v>
      </c>
      <c r="E944" t="str">
        <f>"37077970605"</f>
        <v>37077970605</v>
      </c>
      <c r="F944" t="s">
        <v>15</v>
      </c>
      <c r="G944" t="s">
        <v>12</v>
      </c>
      <c r="H944">
        <v>2022</v>
      </c>
      <c r="I944" t="s">
        <v>13</v>
      </c>
      <c r="J944" t="s">
        <v>14</v>
      </c>
    </row>
    <row r="945" spans="1:10" x14ac:dyDescent="0.35">
      <c r="A945" t="s">
        <v>10</v>
      </c>
      <c r="B945">
        <v>37077970606</v>
      </c>
      <c r="C945" t="s">
        <v>11</v>
      </c>
      <c r="D945">
        <v>37077970606</v>
      </c>
      <c r="E945" t="str">
        <f>"37077970606"</f>
        <v>37077970606</v>
      </c>
      <c r="F945">
        <v>1113</v>
      </c>
      <c r="G945" t="s">
        <v>12</v>
      </c>
      <c r="H945">
        <v>2022</v>
      </c>
      <c r="I945" t="s">
        <v>13</v>
      </c>
      <c r="J945" t="s">
        <v>14</v>
      </c>
    </row>
    <row r="946" spans="1:10" x14ac:dyDescent="0.35">
      <c r="A946" t="s">
        <v>10</v>
      </c>
      <c r="B946">
        <v>37077970607</v>
      </c>
      <c r="C946" t="s">
        <v>11</v>
      </c>
      <c r="D946">
        <v>37077970607</v>
      </c>
      <c r="E946" t="str">
        <f>"37077970607"</f>
        <v>37077970607</v>
      </c>
      <c r="F946">
        <v>1149</v>
      </c>
      <c r="G946" t="s">
        <v>12</v>
      </c>
      <c r="H946">
        <v>2022</v>
      </c>
      <c r="I946" t="s">
        <v>13</v>
      </c>
      <c r="J946" t="s">
        <v>14</v>
      </c>
    </row>
    <row r="947" spans="1:10" x14ac:dyDescent="0.35">
      <c r="A947" t="s">
        <v>10</v>
      </c>
      <c r="B947">
        <v>37077970701</v>
      </c>
      <c r="C947" t="s">
        <v>11</v>
      </c>
      <c r="D947">
        <v>37077970701</v>
      </c>
      <c r="E947" t="str">
        <f>"37077970701"</f>
        <v>37077970701</v>
      </c>
      <c r="F947">
        <v>882</v>
      </c>
      <c r="G947" t="s">
        <v>12</v>
      </c>
      <c r="H947">
        <v>2022</v>
      </c>
      <c r="I947" t="s">
        <v>13</v>
      </c>
      <c r="J947" t="s">
        <v>14</v>
      </c>
    </row>
    <row r="948" spans="1:10" x14ac:dyDescent="0.35">
      <c r="A948" t="s">
        <v>10</v>
      </c>
      <c r="B948">
        <v>37077970702</v>
      </c>
      <c r="C948" t="s">
        <v>11</v>
      </c>
      <c r="D948">
        <v>37077970702</v>
      </c>
      <c r="E948" t="str">
        <f>"37077970702"</f>
        <v>37077970702</v>
      </c>
      <c r="F948">
        <v>972</v>
      </c>
      <c r="G948" t="s">
        <v>12</v>
      </c>
      <c r="H948">
        <v>2022</v>
      </c>
      <c r="I948" t="s">
        <v>13</v>
      </c>
      <c r="J948" t="s">
        <v>14</v>
      </c>
    </row>
    <row r="949" spans="1:10" x14ac:dyDescent="0.35">
      <c r="A949" t="s">
        <v>10</v>
      </c>
      <c r="B949">
        <v>37077970703</v>
      </c>
      <c r="C949" t="s">
        <v>11</v>
      </c>
      <c r="D949">
        <v>37077970703</v>
      </c>
      <c r="E949" t="str">
        <f>"37077970703"</f>
        <v>37077970703</v>
      </c>
      <c r="F949">
        <v>1103</v>
      </c>
      <c r="G949" t="s">
        <v>12</v>
      </c>
      <c r="H949">
        <v>2022</v>
      </c>
      <c r="I949" t="s">
        <v>13</v>
      </c>
      <c r="J949" t="s">
        <v>14</v>
      </c>
    </row>
    <row r="950" spans="1:10" x14ac:dyDescent="0.35">
      <c r="A950" t="s">
        <v>10</v>
      </c>
      <c r="B950">
        <v>37077970704</v>
      </c>
      <c r="C950" t="s">
        <v>11</v>
      </c>
      <c r="D950">
        <v>37077970704</v>
      </c>
      <c r="E950" t="str">
        <f>"37077970704"</f>
        <v>37077970704</v>
      </c>
      <c r="F950" t="s">
        <v>15</v>
      </c>
      <c r="G950" t="s">
        <v>12</v>
      </c>
      <c r="H950">
        <v>2022</v>
      </c>
      <c r="I950" t="s">
        <v>13</v>
      </c>
      <c r="J950" t="s">
        <v>14</v>
      </c>
    </row>
    <row r="951" spans="1:10" x14ac:dyDescent="0.35">
      <c r="A951" t="s">
        <v>10</v>
      </c>
      <c r="B951">
        <v>37079950101</v>
      </c>
      <c r="C951" t="s">
        <v>11</v>
      </c>
      <c r="D951">
        <v>37079950101</v>
      </c>
      <c r="E951" t="str">
        <f>"37079950101"</f>
        <v>37079950101</v>
      </c>
      <c r="F951">
        <v>731</v>
      </c>
      <c r="G951" t="s">
        <v>12</v>
      </c>
      <c r="H951">
        <v>2022</v>
      </c>
      <c r="I951" t="s">
        <v>13</v>
      </c>
      <c r="J951" t="s">
        <v>14</v>
      </c>
    </row>
    <row r="952" spans="1:10" x14ac:dyDescent="0.35">
      <c r="A952" t="s">
        <v>10</v>
      </c>
      <c r="B952">
        <v>37079950102</v>
      </c>
      <c r="C952" t="s">
        <v>11</v>
      </c>
      <c r="D952">
        <v>37079950102</v>
      </c>
      <c r="E952" t="str">
        <f>"37079950102"</f>
        <v>37079950102</v>
      </c>
      <c r="F952">
        <v>908</v>
      </c>
      <c r="G952" t="s">
        <v>12</v>
      </c>
      <c r="H952">
        <v>2022</v>
      </c>
      <c r="I952" t="s">
        <v>13</v>
      </c>
      <c r="J952" t="s">
        <v>14</v>
      </c>
    </row>
    <row r="953" spans="1:10" x14ac:dyDescent="0.35">
      <c r="A953" t="s">
        <v>10</v>
      </c>
      <c r="B953">
        <v>37079950200</v>
      </c>
      <c r="C953" t="s">
        <v>11</v>
      </c>
      <c r="D953">
        <v>37079950200</v>
      </c>
      <c r="E953" t="str">
        <f>"37079950200"</f>
        <v>37079950200</v>
      </c>
      <c r="F953">
        <v>863</v>
      </c>
      <c r="G953" t="s">
        <v>12</v>
      </c>
      <c r="H953">
        <v>2022</v>
      </c>
      <c r="I953" t="s">
        <v>13</v>
      </c>
      <c r="J953" t="s">
        <v>14</v>
      </c>
    </row>
    <row r="954" spans="1:10" x14ac:dyDescent="0.35">
      <c r="A954" t="s">
        <v>10</v>
      </c>
      <c r="B954">
        <v>37079950301</v>
      </c>
      <c r="C954" t="s">
        <v>11</v>
      </c>
      <c r="D954">
        <v>37079950301</v>
      </c>
      <c r="E954" t="str">
        <f>"37079950301"</f>
        <v>37079950301</v>
      </c>
      <c r="F954">
        <v>868</v>
      </c>
      <c r="G954" t="s">
        <v>12</v>
      </c>
      <c r="H954">
        <v>2022</v>
      </c>
      <c r="I954" t="s">
        <v>13</v>
      </c>
      <c r="J954" t="s">
        <v>14</v>
      </c>
    </row>
    <row r="955" spans="1:10" x14ac:dyDescent="0.35">
      <c r="A955" t="s">
        <v>10</v>
      </c>
      <c r="B955">
        <v>37079950302</v>
      </c>
      <c r="C955" t="s">
        <v>11</v>
      </c>
      <c r="D955">
        <v>37079950302</v>
      </c>
      <c r="E955" t="str">
        <f>"37079950302"</f>
        <v>37079950302</v>
      </c>
      <c r="F955">
        <v>651</v>
      </c>
      <c r="G955" t="s">
        <v>12</v>
      </c>
      <c r="H955">
        <v>2022</v>
      </c>
      <c r="I955" t="s">
        <v>13</v>
      </c>
      <c r="J955" t="s">
        <v>14</v>
      </c>
    </row>
    <row r="956" spans="1:10" x14ac:dyDescent="0.35">
      <c r="A956" t="s">
        <v>10</v>
      </c>
      <c r="B956">
        <v>37081010100</v>
      </c>
      <c r="C956" t="s">
        <v>11</v>
      </c>
      <c r="D956">
        <v>37081010100</v>
      </c>
      <c r="E956" t="str">
        <f>"37081010100"</f>
        <v>37081010100</v>
      </c>
      <c r="F956">
        <v>876</v>
      </c>
      <c r="G956" t="s">
        <v>12</v>
      </c>
      <c r="H956">
        <v>2022</v>
      </c>
      <c r="I956" t="s">
        <v>13</v>
      </c>
      <c r="J956" t="s">
        <v>14</v>
      </c>
    </row>
    <row r="957" spans="1:10" x14ac:dyDescent="0.35">
      <c r="A957" t="s">
        <v>10</v>
      </c>
      <c r="B957">
        <v>37081010200</v>
      </c>
      <c r="C957" t="s">
        <v>11</v>
      </c>
      <c r="D957">
        <v>37081010200</v>
      </c>
      <c r="E957" t="str">
        <f>"37081010200"</f>
        <v>37081010200</v>
      </c>
      <c r="F957">
        <v>899</v>
      </c>
      <c r="G957" t="s">
        <v>12</v>
      </c>
      <c r="H957">
        <v>2022</v>
      </c>
      <c r="I957" t="s">
        <v>13</v>
      </c>
      <c r="J957" t="s">
        <v>14</v>
      </c>
    </row>
    <row r="958" spans="1:10" x14ac:dyDescent="0.35">
      <c r="A958" t="s">
        <v>10</v>
      </c>
      <c r="B958">
        <v>37081010300</v>
      </c>
      <c r="C958" t="s">
        <v>11</v>
      </c>
      <c r="D958">
        <v>37081010300</v>
      </c>
      <c r="E958" t="str">
        <f>"37081010300"</f>
        <v>37081010300</v>
      </c>
      <c r="F958">
        <v>966</v>
      </c>
      <c r="G958" t="s">
        <v>12</v>
      </c>
      <c r="H958">
        <v>2022</v>
      </c>
      <c r="I958" t="s">
        <v>13</v>
      </c>
      <c r="J958" t="s">
        <v>14</v>
      </c>
    </row>
    <row r="959" spans="1:10" x14ac:dyDescent="0.35">
      <c r="A959" t="s">
        <v>10</v>
      </c>
      <c r="B959">
        <v>37081010401</v>
      </c>
      <c r="C959" t="s">
        <v>11</v>
      </c>
      <c r="D959">
        <v>37081010401</v>
      </c>
      <c r="E959" t="str">
        <f>"37081010401"</f>
        <v>37081010401</v>
      </c>
      <c r="F959">
        <v>969</v>
      </c>
      <c r="G959" t="s">
        <v>12</v>
      </c>
      <c r="H959">
        <v>2022</v>
      </c>
      <c r="I959" t="s">
        <v>13</v>
      </c>
      <c r="J959" t="s">
        <v>14</v>
      </c>
    </row>
    <row r="960" spans="1:10" x14ac:dyDescent="0.35">
      <c r="A960" t="s">
        <v>10</v>
      </c>
      <c r="B960">
        <v>37081010403</v>
      </c>
      <c r="C960" t="s">
        <v>11</v>
      </c>
      <c r="D960">
        <v>37081010403</v>
      </c>
      <c r="E960" t="str">
        <f>"37081010403"</f>
        <v>37081010403</v>
      </c>
      <c r="F960">
        <v>1028</v>
      </c>
      <c r="G960" t="s">
        <v>12</v>
      </c>
      <c r="H960">
        <v>2022</v>
      </c>
      <c r="I960" t="s">
        <v>13</v>
      </c>
      <c r="J960" t="s">
        <v>14</v>
      </c>
    </row>
    <row r="961" spans="1:10" x14ac:dyDescent="0.35">
      <c r="A961" t="s">
        <v>10</v>
      </c>
      <c r="B961">
        <v>37081010404</v>
      </c>
      <c r="C961" t="s">
        <v>11</v>
      </c>
      <c r="D961">
        <v>37081010404</v>
      </c>
      <c r="E961" t="str">
        <f>"37081010404"</f>
        <v>37081010404</v>
      </c>
      <c r="F961">
        <v>1413</v>
      </c>
      <c r="G961" t="s">
        <v>12</v>
      </c>
      <c r="H961">
        <v>2022</v>
      </c>
      <c r="I961" t="s">
        <v>13</v>
      </c>
      <c r="J961" t="s">
        <v>14</v>
      </c>
    </row>
    <row r="962" spans="1:10" x14ac:dyDescent="0.35">
      <c r="A962" t="s">
        <v>10</v>
      </c>
      <c r="B962">
        <v>37081010500</v>
      </c>
      <c r="C962" t="s">
        <v>11</v>
      </c>
      <c r="D962">
        <v>37081010500</v>
      </c>
      <c r="E962" t="str">
        <f>"37081010500"</f>
        <v>37081010500</v>
      </c>
      <c r="F962">
        <v>1046</v>
      </c>
      <c r="G962" t="s">
        <v>12</v>
      </c>
      <c r="H962">
        <v>2022</v>
      </c>
      <c r="I962" t="s">
        <v>13</v>
      </c>
      <c r="J962" t="s">
        <v>14</v>
      </c>
    </row>
    <row r="963" spans="1:10" x14ac:dyDescent="0.35">
      <c r="A963" t="s">
        <v>10</v>
      </c>
      <c r="B963">
        <v>37081010601</v>
      </c>
      <c r="C963" t="s">
        <v>11</v>
      </c>
      <c r="D963">
        <v>37081010601</v>
      </c>
      <c r="E963" t="str">
        <f>"37081010601"</f>
        <v>37081010601</v>
      </c>
      <c r="F963">
        <v>886</v>
      </c>
      <c r="G963" t="s">
        <v>12</v>
      </c>
      <c r="H963">
        <v>2022</v>
      </c>
      <c r="I963" t="s">
        <v>13</v>
      </c>
      <c r="J963" t="s">
        <v>14</v>
      </c>
    </row>
    <row r="964" spans="1:10" x14ac:dyDescent="0.35">
      <c r="A964" t="s">
        <v>10</v>
      </c>
      <c r="B964">
        <v>37081010602</v>
      </c>
      <c r="C964" t="s">
        <v>11</v>
      </c>
      <c r="D964">
        <v>37081010602</v>
      </c>
      <c r="E964" t="str">
        <f>"37081010602"</f>
        <v>37081010602</v>
      </c>
      <c r="F964">
        <v>1038</v>
      </c>
      <c r="G964" t="s">
        <v>12</v>
      </c>
      <c r="H964">
        <v>2022</v>
      </c>
      <c r="I964" t="s">
        <v>13</v>
      </c>
      <c r="J964" t="s">
        <v>14</v>
      </c>
    </row>
    <row r="965" spans="1:10" x14ac:dyDescent="0.35">
      <c r="A965" t="s">
        <v>10</v>
      </c>
      <c r="B965">
        <v>37081010701</v>
      </c>
      <c r="C965" t="s">
        <v>11</v>
      </c>
      <c r="D965">
        <v>37081010701</v>
      </c>
      <c r="E965" t="str">
        <f>"37081010701"</f>
        <v>37081010701</v>
      </c>
      <c r="F965">
        <v>982</v>
      </c>
      <c r="G965" t="s">
        <v>12</v>
      </c>
      <c r="H965">
        <v>2022</v>
      </c>
      <c r="I965" t="s">
        <v>13</v>
      </c>
      <c r="J965" t="s">
        <v>14</v>
      </c>
    </row>
    <row r="966" spans="1:10" x14ac:dyDescent="0.35">
      <c r="A966" t="s">
        <v>10</v>
      </c>
      <c r="B966">
        <v>37081010702</v>
      </c>
      <c r="C966" t="s">
        <v>11</v>
      </c>
      <c r="D966">
        <v>37081010702</v>
      </c>
      <c r="E966" t="str">
        <f>"37081010702"</f>
        <v>37081010702</v>
      </c>
      <c r="F966">
        <v>903</v>
      </c>
      <c r="G966" t="s">
        <v>12</v>
      </c>
      <c r="H966">
        <v>2022</v>
      </c>
      <c r="I966" t="s">
        <v>13</v>
      </c>
      <c r="J966" t="s">
        <v>14</v>
      </c>
    </row>
    <row r="967" spans="1:10" x14ac:dyDescent="0.35">
      <c r="A967" t="s">
        <v>10</v>
      </c>
      <c r="B967">
        <v>37081010800</v>
      </c>
      <c r="C967" t="s">
        <v>11</v>
      </c>
      <c r="D967">
        <v>37081010800</v>
      </c>
      <c r="E967" t="str">
        <f>"37081010800"</f>
        <v>37081010800</v>
      </c>
      <c r="F967">
        <v>1116</v>
      </c>
      <c r="G967" t="s">
        <v>12</v>
      </c>
      <c r="H967">
        <v>2022</v>
      </c>
      <c r="I967" t="s">
        <v>13</v>
      </c>
      <c r="J967" t="s">
        <v>14</v>
      </c>
    </row>
    <row r="968" spans="1:10" x14ac:dyDescent="0.35">
      <c r="A968" t="s">
        <v>10</v>
      </c>
      <c r="B968">
        <v>37081010900</v>
      </c>
      <c r="C968" t="s">
        <v>11</v>
      </c>
      <c r="D968">
        <v>37081010900</v>
      </c>
      <c r="E968" t="str">
        <f>"37081010900"</f>
        <v>37081010900</v>
      </c>
      <c r="F968">
        <v>807</v>
      </c>
      <c r="G968" t="s">
        <v>12</v>
      </c>
      <c r="H968">
        <v>2022</v>
      </c>
      <c r="I968" t="s">
        <v>13</v>
      </c>
      <c r="J968" t="s">
        <v>14</v>
      </c>
    </row>
    <row r="969" spans="1:10" x14ac:dyDescent="0.35">
      <c r="A969" t="s">
        <v>10</v>
      </c>
      <c r="B969">
        <v>37081011000</v>
      </c>
      <c r="C969" t="s">
        <v>11</v>
      </c>
      <c r="D969">
        <v>37081011000</v>
      </c>
      <c r="E969" t="str">
        <f>"37081011000"</f>
        <v>37081011000</v>
      </c>
      <c r="F969">
        <v>774</v>
      </c>
      <c r="G969" t="s">
        <v>12</v>
      </c>
      <c r="H969">
        <v>2022</v>
      </c>
      <c r="I969" t="s">
        <v>13</v>
      </c>
      <c r="J969" t="s">
        <v>14</v>
      </c>
    </row>
    <row r="970" spans="1:10" x14ac:dyDescent="0.35">
      <c r="A970" t="s">
        <v>10</v>
      </c>
      <c r="B970">
        <v>37081011101</v>
      </c>
      <c r="C970" t="s">
        <v>11</v>
      </c>
      <c r="D970">
        <v>37081011101</v>
      </c>
      <c r="E970" t="str">
        <f>"37081011101"</f>
        <v>37081011101</v>
      </c>
      <c r="F970">
        <v>719</v>
      </c>
      <c r="G970" t="s">
        <v>12</v>
      </c>
      <c r="H970">
        <v>2022</v>
      </c>
      <c r="I970" t="s">
        <v>13</v>
      </c>
      <c r="J970" t="s">
        <v>14</v>
      </c>
    </row>
    <row r="971" spans="1:10" x14ac:dyDescent="0.35">
      <c r="A971" t="s">
        <v>10</v>
      </c>
      <c r="B971">
        <v>37081011102</v>
      </c>
      <c r="C971" t="s">
        <v>11</v>
      </c>
      <c r="D971">
        <v>37081011102</v>
      </c>
      <c r="E971" t="str">
        <f>"37081011102"</f>
        <v>37081011102</v>
      </c>
      <c r="F971">
        <v>1086</v>
      </c>
      <c r="G971" t="s">
        <v>12</v>
      </c>
      <c r="H971">
        <v>2022</v>
      </c>
      <c r="I971" t="s">
        <v>13</v>
      </c>
      <c r="J971" t="s">
        <v>14</v>
      </c>
    </row>
    <row r="972" spans="1:10" x14ac:dyDescent="0.35">
      <c r="A972" t="s">
        <v>10</v>
      </c>
      <c r="B972">
        <v>37081011201</v>
      </c>
      <c r="C972" t="s">
        <v>11</v>
      </c>
      <c r="D972">
        <v>37081011201</v>
      </c>
      <c r="E972" t="str">
        <f>"37081011201"</f>
        <v>37081011201</v>
      </c>
      <c r="F972">
        <v>896</v>
      </c>
      <c r="G972" t="s">
        <v>12</v>
      </c>
      <c r="H972">
        <v>2022</v>
      </c>
      <c r="I972" t="s">
        <v>13</v>
      </c>
      <c r="J972" t="s">
        <v>14</v>
      </c>
    </row>
    <row r="973" spans="1:10" x14ac:dyDescent="0.35">
      <c r="A973" t="s">
        <v>10</v>
      </c>
      <c r="B973">
        <v>37081011202</v>
      </c>
      <c r="C973" t="s">
        <v>11</v>
      </c>
      <c r="D973">
        <v>37081011202</v>
      </c>
      <c r="E973" t="str">
        <f>"37081011202"</f>
        <v>37081011202</v>
      </c>
      <c r="F973">
        <v>909</v>
      </c>
      <c r="G973" t="s">
        <v>12</v>
      </c>
      <c r="H973">
        <v>2022</v>
      </c>
      <c r="I973" t="s">
        <v>13</v>
      </c>
      <c r="J973" t="s">
        <v>14</v>
      </c>
    </row>
    <row r="974" spans="1:10" x14ac:dyDescent="0.35">
      <c r="A974" t="s">
        <v>10</v>
      </c>
      <c r="B974">
        <v>37081011300</v>
      </c>
      <c r="C974" t="s">
        <v>11</v>
      </c>
      <c r="D974">
        <v>37081011300</v>
      </c>
      <c r="E974" t="str">
        <f>"37081011300"</f>
        <v>37081011300</v>
      </c>
      <c r="F974">
        <v>946</v>
      </c>
      <c r="G974" t="s">
        <v>12</v>
      </c>
      <c r="H974">
        <v>2022</v>
      </c>
      <c r="I974" t="s">
        <v>13</v>
      </c>
      <c r="J974" t="s">
        <v>14</v>
      </c>
    </row>
    <row r="975" spans="1:10" x14ac:dyDescent="0.35">
      <c r="A975" t="s">
        <v>10</v>
      </c>
      <c r="B975">
        <v>37081011400</v>
      </c>
      <c r="C975" t="s">
        <v>11</v>
      </c>
      <c r="D975">
        <v>37081011400</v>
      </c>
      <c r="E975" t="str">
        <f>"37081011400"</f>
        <v>37081011400</v>
      </c>
      <c r="F975">
        <v>656</v>
      </c>
      <c r="G975" t="s">
        <v>12</v>
      </c>
      <c r="H975">
        <v>2022</v>
      </c>
      <c r="I975" t="s">
        <v>13</v>
      </c>
      <c r="J975" t="s">
        <v>14</v>
      </c>
    </row>
    <row r="976" spans="1:10" x14ac:dyDescent="0.35">
      <c r="A976" t="s">
        <v>10</v>
      </c>
      <c r="B976">
        <v>37081011500</v>
      </c>
      <c r="C976" t="s">
        <v>11</v>
      </c>
      <c r="D976">
        <v>37081011500</v>
      </c>
      <c r="E976" t="str">
        <f>"37081011500"</f>
        <v>37081011500</v>
      </c>
      <c r="F976">
        <v>929</v>
      </c>
      <c r="G976" t="s">
        <v>12</v>
      </c>
      <c r="H976">
        <v>2022</v>
      </c>
      <c r="I976" t="s">
        <v>13</v>
      </c>
      <c r="J976" t="s">
        <v>14</v>
      </c>
    </row>
    <row r="977" spans="1:10" x14ac:dyDescent="0.35">
      <c r="A977" t="s">
        <v>10</v>
      </c>
      <c r="B977">
        <v>37081011601</v>
      </c>
      <c r="C977" t="s">
        <v>11</v>
      </c>
      <c r="D977">
        <v>37081011601</v>
      </c>
      <c r="E977" t="str">
        <f>"37081011601"</f>
        <v>37081011601</v>
      </c>
      <c r="F977">
        <v>1066</v>
      </c>
      <c r="G977" t="s">
        <v>12</v>
      </c>
      <c r="H977">
        <v>2022</v>
      </c>
      <c r="I977" t="s">
        <v>13</v>
      </c>
      <c r="J977" t="s">
        <v>14</v>
      </c>
    </row>
    <row r="978" spans="1:10" x14ac:dyDescent="0.35">
      <c r="A978" t="s">
        <v>10</v>
      </c>
      <c r="B978">
        <v>37081011602</v>
      </c>
      <c r="C978" t="s">
        <v>11</v>
      </c>
      <c r="D978">
        <v>37081011602</v>
      </c>
      <c r="E978" t="str">
        <f>"37081011602"</f>
        <v>37081011602</v>
      </c>
      <c r="F978">
        <v>1080</v>
      </c>
      <c r="G978" t="s">
        <v>12</v>
      </c>
      <c r="H978">
        <v>2022</v>
      </c>
      <c r="I978" t="s">
        <v>13</v>
      </c>
      <c r="J978" t="s">
        <v>14</v>
      </c>
    </row>
    <row r="979" spans="1:10" x14ac:dyDescent="0.35">
      <c r="A979" t="s">
        <v>10</v>
      </c>
      <c r="B979">
        <v>37081011904</v>
      </c>
      <c r="C979" t="s">
        <v>11</v>
      </c>
      <c r="D979">
        <v>37081011904</v>
      </c>
      <c r="E979" t="str">
        <f>"37081011904"</f>
        <v>37081011904</v>
      </c>
      <c r="F979">
        <v>877</v>
      </c>
      <c r="G979" t="s">
        <v>12</v>
      </c>
      <c r="H979">
        <v>2022</v>
      </c>
      <c r="I979" t="s">
        <v>13</v>
      </c>
      <c r="J979" t="s">
        <v>14</v>
      </c>
    </row>
    <row r="980" spans="1:10" x14ac:dyDescent="0.35">
      <c r="A980" t="s">
        <v>10</v>
      </c>
      <c r="B980">
        <v>37081011905</v>
      </c>
      <c r="C980" t="s">
        <v>11</v>
      </c>
      <c r="D980">
        <v>37081011905</v>
      </c>
      <c r="E980" t="str">
        <f>"37081011905"</f>
        <v>37081011905</v>
      </c>
      <c r="F980">
        <v>975</v>
      </c>
      <c r="G980" t="s">
        <v>12</v>
      </c>
      <c r="H980">
        <v>2022</v>
      </c>
      <c r="I980" t="s">
        <v>13</v>
      </c>
      <c r="J980" t="s">
        <v>14</v>
      </c>
    </row>
    <row r="981" spans="1:10" x14ac:dyDescent="0.35">
      <c r="A981" t="s">
        <v>10</v>
      </c>
      <c r="B981">
        <v>37081012503</v>
      </c>
      <c r="C981" t="s">
        <v>11</v>
      </c>
      <c r="D981">
        <v>37081012503</v>
      </c>
      <c r="E981" t="str">
        <f>"37081012503"</f>
        <v>37081012503</v>
      </c>
      <c r="F981">
        <v>1093</v>
      </c>
      <c r="G981" t="s">
        <v>12</v>
      </c>
      <c r="H981">
        <v>2022</v>
      </c>
      <c r="I981" t="s">
        <v>13</v>
      </c>
      <c r="J981" t="s">
        <v>14</v>
      </c>
    </row>
    <row r="982" spans="1:10" x14ac:dyDescent="0.35">
      <c r="A982" t="s">
        <v>10</v>
      </c>
      <c r="B982">
        <v>37081012504</v>
      </c>
      <c r="C982" t="s">
        <v>11</v>
      </c>
      <c r="D982">
        <v>37081012504</v>
      </c>
      <c r="E982" t="str">
        <f>"37081012504"</f>
        <v>37081012504</v>
      </c>
      <c r="F982">
        <v>1045</v>
      </c>
      <c r="G982" t="s">
        <v>12</v>
      </c>
      <c r="H982">
        <v>2022</v>
      </c>
      <c r="I982" t="s">
        <v>13</v>
      </c>
      <c r="J982" t="s">
        <v>14</v>
      </c>
    </row>
    <row r="983" spans="1:10" x14ac:dyDescent="0.35">
      <c r="A983" t="s">
        <v>10</v>
      </c>
      <c r="B983">
        <v>37081012505</v>
      </c>
      <c r="C983" t="s">
        <v>11</v>
      </c>
      <c r="D983">
        <v>37081012505</v>
      </c>
      <c r="E983" t="str">
        <f>"37081012505"</f>
        <v>37081012505</v>
      </c>
      <c r="F983">
        <v>1620</v>
      </c>
      <c r="G983" t="s">
        <v>12</v>
      </c>
      <c r="H983">
        <v>2022</v>
      </c>
      <c r="I983" t="s">
        <v>13</v>
      </c>
      <c r="J983" t="s">
        <v>14</v>
      </c>
    </row>
    <row r="984" spans="1:10" x14ac:dyDescent="0.35">
      <c r="A984" t="s">
        <v>10</v>
      </c>
      <c r="B984">
        <v>37081012508</v>
      </c>
      <c r="C984" t="s">
        <v>11</v>
      </c>
      <c r="D984">
        <v>37081012508</v>
      </c>
      <c r="E984" t="str">
        <f>"37081012508"</f>
        <v>37081012508</v>
      </c>
      <c r="F984">
        <v>1269</v>
      </c>
      <c r="G984" t="s">
        <v>12</v>
      </c>
      <c r="H984">
        <v>2022</v>
      </c>
      <c r="I984" t="s">
        <v>13</v>
      </c>
      <c r="J984" t="s">
        <v>14</v>
      </c>
    </row>
    <row r="985" spans="1:10" x14ac:dyDescent="0.35">
      <c r="A985" t="s">
        <v>10</v>
      </c>
      <c r="B985">
        <v>37081012509</v>
      </c>
      <c r="C985" t="s">
        <v>11</v>
      </c>
      <c r="D985">
        <v>37081012509</v>
      </c>
      <c r="E985" t="str">
        <f>"37081012509"</f>
        <v>37081012509</v>
      </c>
      <c r="F985">
        <v>1858</v>
      </c>
      <c r="G985" t="s">
        <v>12</v>
      </c>
      <c r="H985">
        <v>2022</v>
      </c>
      <c r="I985" t="s">
        <v>13</v>
      </c>
      <c r="J985" t="s">
        <v>14</v>
      </c>
    </row>
    <row r="986" spans="1:10" x14ac:dyDescent="0.35">
      <c r="A986" t="s">
        <v>10</v>
      </c>
      <c r="B986">
        <v>37081012510</v>
      </c>
      <c r="C986" t="s">
        <v>11</v>
      </c>
      <c r="D986">
        <v>37081012510</v>
      </c>
      <c r="E986" t="str">
        <f>"37081012510"</f>
        <v>37081012510</v>
      </c>
      <c r="F986" t="s">
        <v>15</v>
      </c>
      <c r="G986" t="s">
        <v>12</v>
      </c>
      <c r="H986">
        <v>2022</v>
      </c>
      <c r="I986" t="s">
        <v>13</v>
      </c>
      <c r="J986" t="s">
        <v>14</v>
      </c>
    </row>
    <row r="987" spans="1:10" x14ac:dyDescent="0.35">
      <c r="A987" t="s">
        <v>10</v>
      </c>
      <c r="B987">
        <v>37081012511</v>
      </c>
      <c r="C987" t="s">
        <v>11</v>
      </c>
      <c r="D987">
        <v>37081012511</v>
      </c>
      <c r="E987" t="str">
        <f>"37081012511"</f>
        <v>37081012511</v>
      </c>
      <c r="F987" t="s">
        <v>15</v>
      </c>
      <c r="G987" t="s">
        <v>12</v>
      </c>
      <c r="H987">
        <v>2022</v>
      </c>
      <c r="I987" t="s">
        <v>13</v>
      </c>
      <c r="J987" t="s">
        <v>14</v>
      </c>
    </row>
    <row r="988" spans="1:10" x14ac:dyDescent="0.35">
      <c r="A988" t="s">
        <v>10</v>
      </c>
      <c r="B988">
        <v>37081012604</v>
      </c>
      <c r="C988" t="s">
        <v>11</v>
      </c>
      <c r="D988">
        <v>37081012604</v>
      </c>
      <c r="E988" t="str">
        <f>"37081012604"</f>
        <v>37081012604</v>
      </c>
      <c r="F988">
        <v>791</v>
      </c>
      <c r="G988" t="s">
        <v>12</v>
      </c>
      <c r="H988">
        <v>2022</v>
      </c>
      <c r="I988" t="s">
        <v>13</v>
      </c>
      <c r="J988" t="s">
        <v>14</v>
      </c>
    </row>
    <row r="989" spans="1:10" x14ac:dyDescent="0.35">
      <c r="A989" t="s">
        <v>10</v>
      </c>
      <c r="B989">
        <v>37081012607</v>
      </c>
      <c r="C989" t="s">
        <v>11</v>
      </c>
      <c r="D989">
        <v>37081012607</v>
      </c>
      <c r="E989" t="str">
        <f>"37081012607"</f>
        <v>37081012607</v>
      </c>
      <c r="F989">
        <v>1171</v>
      </c>
      <c r="G989" t="s">
        <v>12</v>
      </c>
      <c r="H989">
        <v>2022</v>
      </c>
      <c r="I989" t="s">
        <v>13</v>
      </c>
      <c r="J989" t="s">
        <v>14</v>
      </c>
    </row>
    <row r="990" spans="1:10" x14ac:dyDescent="0.35">
      <c r="A990" t="s">
        <v>10</v>
      </c>
      <c r="B990">
        <v>37081012608</v>
      </c>
      <c r="C990" t="s">
        <v>11</v>
      </c>
      <c r="D990">
        <v>37081012608</v>
      </c>
      <c r="E990" t="str">
        <f>"37081012608"</f>
        <v>37081012608</v>
      </c>
      <c r="F990">
        <v>856</v>
      </c>
      <c r="G990" t="s">
        <v>12</v>
      </c>
      <c r="H990">
        <v>2022</v>
      </c>
      <c r="I990" t="s">
        <v>13</v>
      </c>
      <c r="J990" t="s">
        <v>14</v>
      </c>
    </row>
    <row r="991" spans="1:10" x14ac:dyDescent="0.35">
      <c r="A991" t="s">
        <v>10</v>
      </c>
      <c r="B991">
        <v>37081012610</v>
      </c>
      <c r="C991" t="s">
        <v>11</v>
      </c>
      <c r="D991">
        <v>37081012610</v>
      </c>
      <c r="E991" t="str">
        <f>"37081012610"</f>
        <v>37081012610</v>
      </c>
      <c r="F991">
        <v>1247</v>
      </c>
      <c r="G991" t="s">
        <v>12</v>
      </c>
      <c r="H991">
        <v>2022</v>
      </c>
      <c r="I991" t="s">
        <v>13</v>
      </c>
      <c r="J991" t="s">
        <v>14</v>
      </c>
    </row>
    <row r="992" spans="1:10" x14ac:dyDescent="0.35">
      <c r="A992" t="s">
        <v>10</v>
      </c>
      <c r="B992">
        <v>37081012611</v>
      </c>
      <c r="C992" t="s">
        <v>11</v>
      </c>
      <c r="D992">
        <v>37081012611</v>
      </c>
      <c r="E992" t="str">
        <f>"37081012611"</f>
        <v>37081012611</v>
      </c>
      <c r="F992">
        <v>1094</v>
      </c>
      <c r="G992" t="s">
        <v>12</v>
      </c>
      <c r="H992">
        <v>2022</v>
      </c>
      <c r="I992" t="s">
        <v>13</v>
      </c>
      <c r="J992" t="s">
        <v>14</v>
      </c>
    </row>
    <row r="993" spans="1:10" x14ac:dyDescent="0.35">
      <c r="A993" t="s">
        <v>10</v>
      </c>
      <c r="B993">
        <v>37081012612</v>
      </c>
      <c r="C993" t="s">
        <v>11</v>
      </c>
      <c r="D993">
        <v>37081012612</v>
      </c>
      <c r="E993" t="str">
        <f>"37081012612"</f>
        <v>37081012612</v>
      </c>
      <c r="F993">
        <v>994</v>
      </c>
      <c r="G993" t="s">
        <v>12</v>
      </c>
      <c r="H993">
        <v>2022</v>
      </c>
      <c r="I993" t="s">
        <v>13</v>
      </c>
      <c r="J993" t="s">
        <v>14</v>
      </c>
    </row>
    <row r="994" spans="1:10" x14ac:dyDescent="0.35">
      <c r="A994" t="s">
        <v>10</v>
      </c>
      <c r="B994">
        <v>37081012617</v>
      </c>
      <c r="C994" t="s">
        <v>11</v>
      </c>
      <c r="D994">
        <v>37081012617</v>
      </c>
      <c r="E994" t="str">
        <f>"37081012617"</f>
        <v>37081012617</v>
      </c>
      <c r="F994">
        <v>946</v>
      </c>
      <c r="G994" t="s">
        <v>12</v>
      </c>
      <c r="H994">
        <v>2022</v>
      </c>
      <c r="I994" t="s">
        <v>13</v>
      </c>
      <c r="J994" t="s">
        <v>14</v>
      </c>
    </row>
    <row r="995" spans="1:10" x14ac:dyDescent="0.35">
      <c r="A995" t="s">
        <v>10</v>
      </c>
      <c r="B995">
        <v>37081012618</v>
      </c>
      <c r="C995" t="s">
        <v>11</v>
      </c>
      <c r="D995">
        <v>37081012618</v>
      </c>
      <c r="E995" t="str">
        <f>"37081012618"</f>
        <v>37081012618</v>
      </c>
      <c r="F995">
        <v>892</v>
      </c>
      <c r="G995" t="s">
        <v>12</v>
      </c>
      <c r="H995">
        <v>2022</v>
      </c>
      <c r="I995" t="s">
        <v>13</v>
      </c>
      <c r="J995" t="s">
        <v>14</v>
      </c>
    </row>
    <row r="996" spans="1:10" x14ac:dyDescent="0.35">
      <c r="A996" t="s">
        <v>10</v>
      </c>
      <c r="B996">
        <v>37081012619</v>
      </c>
      <c r="C996" t="s">
        <v>11</v>
      </c>
      <c r="D996">
        <v>37081012619</v>
      </c>
      <c r="E996" t="str">
        <f>"37081012619"</f>
        <v>37081012619</v>
      </c>
      <c r="F996">
        <v>972</v>
      </c>
      <c r="G996" t="s">
        <v>12</v>
      </c>
      <c r="H996">
        <v>2022</v>
      </c>
      <c r="I996" t="s">
        <v>13</v>
      </c>
      <c r="J996" t="s">
        <v>14</v>
      </c>
    </row>
    <row r="997" spans="1:10" x14ac:dyDescent="0.35">
      <c r="A997" t="s">
        <v>10</v>
      </c>
      <c r="B997">
        <v>37081012620</v>
      </c>
      <c r="C997" t="s">
        <v>11</v>
      </c>
      <c r="D997">
        <v>37081012620</v>
      </c>
      <c r="E997" t="str">
        <f>"37081012620"</f>
        <v>37081012620</v>
      </c>
      <c r="F997">
        <v>1097</v>
      </c>
      <c r="G997" t="s">
        <v>12</v>
      </c>
      <c r="H997">
        <v>2022</v>
      </c>
      <c r="I997" t="s">
        <v>13</v>
      </c>
      <c r="J997" t="s">
        <v>14</v>
      </c>
    </row>
    <row r="998" spans="1:10" x14ac:dyDescent="0.35">
      <c r="A998" t="s">
        <v>10</v>
      </c>
      <c r="B998">
        <v>37081012621</v>
      </c>
      <c r="C998" t="s">
        <v>11</v>
      </c>
      <c r="D998">
        <v>37081012621</v>
      </c>
      <c r="E998" t="str">
        <f>"37081012621"</f>
        <v>37081012621</v>
      </c>
      <c r="F998">
        <v>933</v>
      </c>
      <c r="G998" t="s">
        <v>12</v>
      </c>
      <c r="H998">
        <v>2022</v>
      </c>
      <c r="I998" t="s">
        <v>13</v>
      </c>
      <c r="J998" t="s">
        <v>14</v>
      </c>
    </row>
    <row r="999" spans="1:10" x14ac:dyDescent="0.35">
      <c r="A999" t="s">
        <v>10</v>
      </c>
      <c r="B999">
        <v>37081012703</v>
      </c>
      <c r="C999" t="s">
        <v>11</v>
      </c>
      <c r="D999">
        <v>37081012703</v>
      </c>
      <c r="E999" t="str">
        <f>"37081012703"</f>
        <v>37081012703</v>
      </c>
      <c r="F999">
        <v>1019</v>
      </c>
      <c r="G999" t="s">
        <v>12</v>
      </c>
      <c r="H999">
        <v>2022</v>
      </c>
      <c r="I999" t="s">
        <v>13</v>
      </c>
      <c r="J999" t="s">
        <v>14</v>
      </c>
    </row>
    <row r="1000" spans="1:10" x14ac:dyDescent="0.35">
      <c r="A1000" t="s">
        <v>10</v>
      </c>
      <c r="B1000">
        <v>37081012704</v>
      </c>
      <c r="C1000" t="s">
        <v>11</v>
      </c>
      <c r="D1000">
        <v>37081012704</v>
      </c>
      <c r="E1000" t="str">
        <f>"37081012704"</f>
        <v>37081012704</v>
      </c>
      <c r="F1000">
        <v>955</v>
      </c>
      <c r="G1000" t="s">
        <v>12</v>
      </c>
      <c r="H1000">
        <v>2022</v>
      </c>
      <c r="I1000" t="s">
        <v>13</v>
      </c>
      <c r="J1000" t="s">
        <v>14</v>
      </c>
    </row>
    <row r="1001" spans="1:10" x14ac:dyDescent="0.35">
      <c r="A1001" t="s">
        <v>10</v>
      </c>
      <c r="B1001">
        <v>37081012705</v>
      </c>
      <c r="C1001" t="s">
        <v>11</v>
      </c>
      <c r="D1001">
        <v>37081012705</v>
      </c>
      <c r="E1001" t="str">
        <f>"37081012705"</f>
        <v>37081012705</v>
      </c>
      <c r="F1001">
        <v>878</v>
      </c>
      <c r="G1001" t="s">
        <v>12</v>
      </c>
      <c r="H1001">
        <v>2022</v>
      </c>
      <c r="I1001" t="s">
        <v>13</v>
      </c>
      <c r="J1001" t="s">
        <v>14</v>
      </c>
    </row>
    <row r="1002" spans="1:10" x14ac:dyDescent="0.35">
      <c r="A1002" t="s">
        <v>10</v>
      </c>
      <c r="B1002">
        <v>37081012706</v>
      </c>
      <c r="C1002" t="s">
        <v>11</v>
      </c>
      <c r="D1002">
        <v>37081012706</v>
      </c>
      <c r="E1002" t="str">
        <f>"37081012706"</f>
        <v>37081012706</v>
      </c>
      <c r="F1002">
        <v>945</v>
      </c>
      <c r="G1002" t="s">
        <v>12</v>
      </c>
      <c r="H1002">
        <v>2022</v>
      </c>
      <c r="I1002" t="s">
        <v>13</v>
      </c>
      <c r="J1002" t="s">
        <v>14</v>
      </c>
    </row>
    <row r="1003" spans="1:10" x14ac:dyDescent="0.35">
      <c r="A1003" t="s">
        <v>10</v>
      </c>
      <c r="B1003">
        <v>37081012707</v>
      </c>
      <c r="C1003" t="s">
        <v>11</v>
      </c>
      <c r="D1003">
        <v>37081012707</v>
      </c>
      <c r="E1003" t="str">
        <f>"37081012707"</f>
        <v>37081012707</v>
      </c>
      <c r="F1003">
        <v>888</v>
      </c>
      <c r="G1003" t="s">
        <v>12</v>
      </c>
      <c r="H1003">
        <v>2022</v>
      </c>
      <c r="I1003" t="s">
        <v>13</v>
      </c>
      <c r="J1003" t="s">
        <v>14</v>
      </c>
    </row>
    <row r="1004" spans="1:10" x14ac:dyDescent="0.35">
      <c r="A1004" t="s">
        <v>10</v>
      </c>
      <c r="B1004">
        <v>37081012803</v>
      </c>
      <c r="C1004" t="s">
        <v>11</v>
      </c>
      <c r="D1004">
        <v>37081012803</v>
      </c>
      <c r="E1004" t="str">
        <f>"37081012803"</f>
        <v>37081012803</v>
      </c>
      <c r="F1004">
        <v>857</v>
      </c>
      <c r="G1004" t="s">
        <v>12</v>
      </c>
      <c r="H1004">
        <v>2022</v>
      </c>
      <c r="I1004" t="s">
        <v>13</v>
      </c>
      <c r="J1004" t="s">
        <v>14</v>
      </c>
    </row>
    <row r="1005" spans="1:10" x14ac:dyDescent="0.35">
      <c r="A1005" t="s">
        <v>10</v>
      </c>
      <c r="B1005">
        <v>37081012804</v>
      </c>
      <c r="C1005" t="s">
        <v>11</v>
      </c>
      <c r="D1005">
        <v>37081012804</v>
      </c>
      <c r="E1005" t="str">
        <f>"37081012804"</f>
        <v>37081012804</v>
      </c>
      <c r="F1005">
        <v>1060</v>
      </c>
      <c r="G1005" t="s">
        <v>12</v>
      </c>
      <c r="H1005">
        <v>2022</v>
      </c>
      <c r="I1005" t="s">
        <v>13</v>
      </c>
      <c r="J1005" t="s">
        <v>14</v>
      </c>
    </row>
    <row r="1006" spans="1:10" x14ac:dyDescent="0.35">
      <c r="A1006" t="s">
        <v>10</v>
      </c>
      <c r="B1006">
        <v>37081012805</v>
      </c>
      <c r="C1006" t="s">
        <v>11</v>
      </c>
      <c r="D1006">
        <v>37081012805</v>
      </c>
      <c r="E1006" t="str">
        <f>"37081012805"</f>
        <v>37081012805</v>
      </c>
      <c r="F1006">
        <v>1084</v>
      </c>
      <c r="G1006" t="s">
        <v>12</v>
      </c>
      <c r="H1006">
        <v>2022</v>
      </c>
      <c r="I1006" t="s">
        <v>13</v>
      </c>
      <c r="J1006" t="s">
        <v>14</v>
      </c>
    </row>
    <row r="1007" spans="1:10" x14ac:dyDescent="0.35">
      <c r="A1007" t="s">
        <v>10</v>
      </c>
      <c r="B1007">
        <v>37081013601</v>
      </c>
      <c r="C1007" t="s">
        <v>11</v>
      </c>
      <c r="D1007">
        <v>37081013601</v>
      </c>
      <c r="E1007" t="str">
        <f>"37081013601"</f>
        <v>37081013601</v>
      </c>
      <c r="F1007">
        <v>1022</v>
      </c>
      <c r="G1007" t="s">
        <v>12</v>
      </c>
      <c r="H1007">
        <v>2022</v>
      </c>
      <c r="I1007" t="s">
        <v>13</v>
      </c>
      <c r="J1007" t="s">
        <v>14</v>
      </c>
    </row>
    <row r="1008" spans="1:10" x14ac:dyDescent="0.35">
      <c r="A1008" t="s">
        <v>10</v>
      </c>
      <c r="B1008">
        <v>37081013602</v>
      </c>
      <c r="C1008" t="s">
        <v>11</v>
      </c>
      <c r="D1008">
        <v>37081013602</v>
      </c>
      <c r="E1008" t="str">
        <f>"37081013602"</f>
        <v>37081013602</v>
      </c>
      <c r="F1008">
        <v>1038</v>
      </c>
      <c r="G1008" t="s">
        <v>12</v>
      </c>
      <c r="H1008">
        <v>2022</v>
      </c>
      <c r="I1008" t="s">
        <v>13</v>
      </c>
      <c r="J1008" t="s">
        <v>14</v>
      </c>
    </row>
    <row r="1009" spans="1:10" x14ac:dyDescent="0.35">
      <c r="A1009" t="s">
        <v>10</v>
      </c>
      <c r="B1009">
        <v>37081013700</v>
      </c>
      <c r="C1009" t="s">
        <v>11</v>
      </c>
      <c r="D1009">
        <v>37081013700</v>
      </c>
      <c r="E1009" t="str">
        <f>"37081013700"</f>
        <v>37081013700</v>
      </c>
      <c r="F1009">
        <v>1021</v>
      </c>
      <c r="G1009" t="s">
        <v>12</v>
      </c>
      <c r="H1009">
        <v>2022</v>
      </c>
      <c r="I1009" t="s">
        <v>13</v>
      </c>
      <c r="J1009" t="s">
        <v>14</v>
      </c>
    </row>
    <row r="1010" spans="1:10" x14ac:dyDescent="0.35">
      <c r="A1010" t="s">
        <v>10</v>
      </c>
      <c r="B1010">
        <v>37081013800</v>
      </c>
      <c r="C1010" t="s">
        <v>11</v>
      </c>
      <c r="D1010">
        <v>37081013800</v>
      </c>
      <c r="E1010" t="str">
        <f>"37081013800"</f>
        <v>37081013800</v>
      </c>
      <c r="F1010">
        <v>797</v>
      </c>
      <c r="G1010" t="s">
        <v>12</v>
      </c>
      <c r="H1010">
        <v>2022</v>
      </c>
      <c r="I1010" t="s">
        <v>13</v>
      </c>
      <c r="J1010" t="s">
        <v>14</v>
      </c>
    </row>
    <row r="1011" spans="1:10" x14ac:dyDescent="0.35">
      <c r="A1011" t="s">
        <v>10</v>
      </c>
      <c r="B1011">
        <v>37081013900</v>
      </c>
      <c r="C1011" t="s">
        <v>11</v>
      </c>
      <c r="D1011">
        <v>37081013900</v>
      </c>
      <c r="E1011" t="str">
        <f>"37081013900"</f>
        <v>37081013900</v>
      </c>
      <c r="F1011">
        <v>604</v>
      </c>
      <c r="G1011" t="s">
        <v>12</v>
      </c>
      <c r="H1011">
        <v>2022</v>
      </c>
      <c r="I1011" t="s">
        <v>13</v>
      </c>
      <c r="J1011" t="s">
        <v>14</v>
      </c>
    </row>
    <row r="1012" spans="1:10" x14ac:dyDescent="0.35">
      <c r="A1012" t="s">
        <v>10</v>
      </c>
      <c r="B1012">
        <v>37081014000</v>
      </c>
      <c r="C1012" t="s">
        <v>11</v>
      </c>
      <c r="D1012">
        <v>37081014000</v>
      </c>
      <c r="E1012" t="str">
        <f>"37081014000"</f>
        <v>37081014000</v>
      </c>
      <c r="F1012">
        <v>1099</v>
      </c>
      <c r="G1012" t="s">
        <v>12</v>
      </c>
      <c r="H1012">
        <v>2022</v>
      </c>
      <c r="I1012" t="s">
        <v>13</v>
      </c>
      <c r="J1012" t="s">
        <v>14</v>
      </c>
    </row>
    <row r="1013" spans="1:10" x14ac:dyDescent="0.35">
      <c r="A1013" t="s">
        <v>10</v>
      </c>
      <c r="B1013">
        <v>37081014200</v>
      </c>
      <c r="C1013" t="s">
        <v>11</v>
      </c>
      <c r="D1013">
        <v>37081014200</v>
      </c>
      <c r="E1013" t="str">
        <f>"37081014200"</f>
        <v>37081014200</v>
      </c>
      <c r="F1013">
        <v>989</v>
      </c>
      <c r="G1013" t="s">
        <v>12</v>
      </c>
      <c r="H1013">
        <v>2022</v>
      </c>
      <c r="I1013" t="s">
        <v>13</v>
      </c>
      <c r="J1013" t="s">
        <v>14</v>
      </c>
    </row>
    <row r="1014" spans="1:10" x14ac:dyDescent="0.35">
      <c r="A1014" t="s">
        <v>10</v>
      </c>
      <c r="B1014">
        <v>37081014300</v>
      </c>
      <c r="C1014" t="s">
        <v>11</v>
      </c>
      <c r="D1014">
        <v>37081014300</v>
      </c>
      <c r="E1014" t="str">
        <f>"37081014300"</f>
        <v>37081014300</v>
      </c>
      <c r="F1014">
        <v>863</v>
      </c>
      <c r="G1014" t="s">
        <v>12</v>
      </c>
      <c r="H1014">
        <v>2022</v>
      </c>
      <c r="I1014" t="s">
        <v>13</v>
      </c>
      <c r="J1014" t="s">
        <v>14</v>
      </c>
    </row>
    <row r="1015" spans="1:10" x14ac:dyDescent="0.35">
      <c r="A1015" t="s">
        <v>10</v>
      </c>
      <c r="B1015">
        <v>37081014406</v>
      </c>
      <c r="C1015" t="s">
        <v>11</v>
      </c>
      <c r="D1015">
        <v>37081014406</v>
      </c>
      <c r="E1015" t="str">
        <f>"37081014406"</f>
        <v>37081014406</v>
      </c>
      <c r="F1015">
        <v>1077</v>
      </c>
      <c r="G1015" t="s">
        <v>12</v>
      </c>
      <c r="H1015">
        <v>2022</v>
      </c>
      <c r="I1015" t="s">
        <v>13</v>
      </c>
      <c r="J1015" t="s">
        <v>14</v>
      </c>
    </row>
    <row r="1016" spans="1:10" x14ac:dyDescent="0.35">
      <c r="A1016" t="s">
        <v>10</v>
      </c>
      <c r="B1016">
        <v>37081014407</v>
      </c>
      <c r="C1016" t="s">
        <v>11</v>
      </c>
      <c r="D1016">
        <v>37081014407</v>
      </c>
      <c r="E1016" t="str">
        <f>"37081014407"</f>
        <v>37081014407</v>
      </c>
      <c r="F1016">
        <v>889</v>
      </c>
      <c r="G1016" t="s">
        <v>12</v>
      </c>
      <c r="H1016">
        <v>2022</v>
      </c>
      <c r="I1016" t="s">
        <v>13</v>
      </c>
      <c r="J1016" t="s">
        <v>14</v>
      </c>
    </row>
    <row r="1017" spans="1:10" x14ac:dyDescent="0.35">
      <c r="A1017" t="s">
        <v>10</v>
      </c>
      <c r="B1017">
        <v>37081014408</v>
      </c>
      <c r="C1017" t="s">
        <v>11</v>
      </c>
      <c r="D1017">
        <v>37081014408</v>
      </c>
      <c r="E1017" t="str">
        <f>"37081014408"</f>
        <v>37081014408</v>
      </c>
      <c r="F1017">
        <v>689</v>
      </c>
      <c r="G1017" t="s">
        <v>12</v>
      </c>
      <c r="H1017">
        <v>2022</v>
      </c>
      <c r="I1017" t="s">
        <v>13</v>
      </c>
      <c r="J1017" t="s">
        <v>14</v>
      </c>
    </row>
    <row r="1018" spans="1:10" x14ac:dyDescent="0.35">
      <c r="A1018" t="s">
        <v>10</v>
      </c>
      <c r="B1018">
        <v>37081014409</v>
      </c>
      <c r="C1018" t="s">
        <v>11</v>
      </c>
      <c r="D1018">
        <v>37081014409</v>
      </c>
      <c r="E1018" t="str">
        <f>"37081014409"</f>
        <v>37081014409</v>
      </c>
      <c r="F1018">
        <v>1010</v>
      </c>
      <c r="G1018" t="s">
        <v>12</v>
      </c>
      <c r="H1018">
        <v>2022</v>
      </c>
      <c r="I1018" t="s">
        <v>13</v>
      </c>
      <c r="J1018" t="s">
        <v>14</v>
      </c>
    </row>
    <row r="1019" spans="1:10" x14ac:dyDescent="0.35">
      <c r="A1019" t="s">
        <v>10</v>
      </c>
      <c r="B1019">
        <v>37081014410</v>
      </c>
      <c r="C1019" t="s">
        <v>11</v>
      </c>
      <c r="D1019">
        <v>37081014410</v>
      </c>
      <c r="E1019" t="str">
        <f>"37081014410"</f>
        <v>37081014410</v>
      </c>
      <c r="F1019">
        <v>988</v>
      </c>
      <c r="G1019" t="s">
        <v>12</v>
      </c>
      <c r="H1019">
        <v>2022</v>
      </c>
      <c r="I1019" t="s">
        <v>13</v>
      </c>
      <c r="J1019" t="s">
        <v>14</v>
      </c>
    </row>
    <row r="1020" spans="1:10" x14ac:dyDescent="0.35">
      <c r="A1020" t="s">
        <v>10</v>
      </c>
      <c r="B1020">
        <v>37081014411</v>
      </c>
      <c r="C1020" t="s">
        <v>11</v>
      </c>
      <c r="D1020">
        <v>37081014411</v>
      </c>
      <c r="E1020" t="str">
        <f>"37081014411"</f>
        <v>37081014411</v>
      </c>
      <c r="F1020">
        <v>1055</v>
      </c>
      <c r="G1020" t="s">
        <v>12</v>
      </c>
      <c r="H1020">
        <v>2022</v>
      </c>
      <c r="I1020" t="s">
        <v>13</v>
      </c>
      <c r="J1020" t="s">
        <v>14</v>
      </c>
    </row>
    <row r="1021" spans="1:10" x14ac:dyDescent="0.35">
      <c r="A1021" t="s">
        <v>10</v>
      </c>
      <c r="B1021">
        <v>37081014412</v>
      </c>
      <c r="C1021" t="s">
        <v>11</v>
      </c>
      <c r="D1021">
        <v>37081014412</v>
      </c>
      <c r="E1021" t="str">
        <f>"37081014412"</f>
        <v>37081014412</v>
      </c>
      <c r="F1021">
        <v>1153</v>
      </c>
      <c r="G1021" t="s">
        <v>12</v>
      </c>
      <c r="H1021">
        <v>2022</v>
      </c>
      <c r="I1021" t="s">
        <v>13</v>
      </c>
      <c r="J1021" t="s">
        <v>14</v>
      </c>
    </row>
    <row r="1022" spans="1:10" x14ac:dyDescent="0.35">
      <c r="A1022" t="s">
        <v>10</v>
      </c>
      <c r="B1022">
        <v>37081014501</v>
      </c>
      <c r="C1022" t="s">
        <v>11</v>
      </c>
      <c r="D1022">
        <v>37081014501</v>
      </c>
      <c r="E1022" t="str">
        <f>"37081014501"</f>
        <v>37081014501</v>
      </c>
      <c r="F1022">
        <v>763</v>
      </c>
      <c r="G1022" t="s">
        <v>12</v>
      </c>
      <c r="H1022">
        <v>2022</v>
      </c>
      <c r="I1022" t="s">
        <v>13</v>
      </c>
      <c r="J1022" t="s">
        <v>14</v>
      </c>
    </row>
    <row r="1023" spans="1:10" x14ac:dyDescent="0.35">
      <c r="A1023" t="s">
        <v>10</v>
      </c>
      <c r="B1023">
        <v>37081014502</v>
      </c>
      <c r="C1023" t="s">
        <v>11</v>
      </c>
      <c r="D1023">
        <v>37081014502</v>
      </c>
      <c r="E1023" t="str">
        <f>"37081014502"</f>
        <v>37081014502</v>
      </c>
      <c r="F1023">
        <v>1059</v>
      </c>
      <c r="G1023" t="s">
        <v>12</v>
      </c>
      <c r="H1023">
        <v>2022</v>
      </c>
      <c r="I1023" t="s">
        <v>13</v>
      </c>
      <c r="J1023" t="s">
        <v>14</v>
      </c>
    </row>
    <row r="1024" spans="1:10" x14ac:dyDescent="0.35">
      <c r="A1024" t="s">
        <v>10</v>
      </c>
      <c r="B1024">
        <v>37081014503</v>
      </c>
      <c r="C1024" t="s">
        <v>11</v>
      </c>
      <c r="D1024">
        <v>37081014503</v>
      </c>
      <c r="E1024" t="str">
        <f>"37081014503"</f>
        <v>37081014503</v>
      </c>
      <c r="F1024">
        <v>1028</v>
      </c>
      <c r="G1024" t="s">
        <v>12</v>
      </c>
      <c r="H1024">
        <v>2022</v>
      </c>
      <c r="I1024" t="s">
        <v>13</v>
      </c>
      <c r="J1024" t="s">
        <v>14</v>
      </c>
    </row>
    <row r="1025" spans="1:10" x14ac:dyDescent="0.35">
      <c r="A1025" t="s">
        <v>10</v>
      </c>
      <c r="B1025">
        <v>37081015100</v>
      </c>
      <c r="C1025" t="s">
        <v>11</v>
      </c>
      <c r="D1025">
        <v>37081015100</v>
      </c>
      <c r="E1025" t="str">
        <f>"37081015100"</f>
        <v>37081015100</v>
      </c>
      <c r="F1025">
        <v>640</v>
      </c>
      <c r="G1025" t="s">
        <v>12</v>
      </c>
      <c r="H1025">
        <v>2022</v>
      </c>
      <c r="I1025" t="s">
        <v>13</v>
      </c>
      <c r="J1025" t="s">
        <v>14</v>
      </c>
    </row>
    <row r="1026" spans="1:10" x14ac:dyDescent="0.35">
      <c r="A1026" t="s">
        <v>10</v>
      </c>
      <c r="B1026">
        <v>37081015201</v>
      </c>
      <c r="C1026" t="s">
        <v>11</v>
      </c>
      <c r="D1026">
        <v>37081015201</v>
      </c>
      <c r="E1026" t="str">
        <f>"37081015201"</f>
        <v>37081015201</v>
      </c>
      <c r="F1026">
        <v>926</v>
      </c>
      <c r="G1026" t="s">
        <v>12</v>
      </c>
      <c r="H1026">
        <v>2022</v>
      </c>
      <c r="I1026" t="s">
        <v>13</v>
      </c>
      <c r="J1026" t="s">
        <v>14</v>
      </c>
    </row>
    <row r="1027" spans="1:10" x14ac:dyDescent="0.35">
      <c r="A1027" t="s">
        <v>10</v>
      </c>
      <c r="B1027">
        <v>37081015202</v>
      </c>
      <c r="C1027" t="s">
        <v>11</v>
      </c>
      <c r="D1027">
        <v>37081015202</v>
      </c>
      <c r="E1027" t="str">
        <f>"37081015202"</f>
        <v>37081015202</v>
      </c>
      <c r="F1027">
        <v>1167</v>
      </c>
      <c r="G1027" t="s">
        <v>12</v>
      </c>
      <c r="H1027">
        <v>2022</v>
      </c>
      <c r="I1027" t="s">
        <v>13</v>
      </c>
      <c r="J1027" t="s">
        <v>14</v>
      </c>
    </row>
    <row r="1028" spans="1:10" x14ac:dyDescent="0.35">
      <c r="A1028" t="s">
        <v>10</v>
      </c>
      <c r="B1028">
        <v>37081015301</v>
      </c>
      <c r="C1028" t="s">
        <v>11</v>
      </c>
      <c r="D1028">
        <v>37081015301</v>
      </c>
      <c r="E1028" t="str">
        <f>"37081015301"</f>
        <v>37081015301</v>
      </c>
      <c r="F1028">
        <v>1223</v>
      </c>
      <c r="G1028" t="s">
        <v>12</v>
      </c>
      <c r="H1028">
        <v>2022</v>
      </c>
      <c r="I1028" t="s">
        <v>13</v>
      </c>
      <c r="J1028" t="s">
        <v>14</v>
      </c>
    </row>
    <row r="1029" spans="1:10" x14ac:dyDescent="0.35">
      <c r="A1029" t="s">
        <v>10</v>
      </c>
      <c r="B1029">
        <v>37081015302</v>
      </c>
      <c r="C1029" t="s">
        <v>11</v>
      </c>
      <c r="D1029">
        <v>37081015302</v>
      </c>
      <c r="E1029" t="str">
        <f>"37081015302"</f>
        <v>37081015302</v>
      </c>
      <c r="F1029">
        <v>1276</v>
      </c>
      <c r="G1029" t="s">
        <v>12</v>
      </c>
      <c r="H1029">
        <v>2022</v>
      </c>
      <c r="I1029" t="s">
        <v>13</v>
      </c>
      <c r="J1029" t="s">
        <v>14</v>
      </c>
    </row>
    <row r="1030" spans="1:10" x14ac:dyDescent="0.35">
      <c r="A1030" t="s">
        <v>10</v>
      </c>
      <c r="B1030">
        <v>37081015401</v>
      </c>
      <c r="C1030" t="s">
        <v>11</v>
      </c>
      <c r="D1030">
        <v>37081015401</v>
      </c>
      <c r="E1030" t="str">
        <f>"37081015401"</f>
        <v>37081015401</v>
      </c>
      <c r="F1030">
        <v>1540</v>
      </c>
      <c r="G1030" t="s">
        <v>12</v>
      </c>
      <c r="H1030">
        <v>2022</v>
      </c>
      <c r="I1030" t="s">
        <v>13</v>
      </c>
      <c r="J1030" t="s">
        <v>14</v>
      </c>
    </row>
    <row r="1031" spans="1:10" x14ac:dyDescent="0.35">
      <c r="A1031" t="s">
        <v>10</v>
      </c>
      <c r="B1031">
        <v>37081015402</v>
      </c>
      <c r="C1031" t="s">
        <v>11</v>
      </c>
      <c r="D1031">
        <v>37081015402</v>
      </c>
      <c r="E1031" t="str">
        <f>"37081015402"</f>
        <v>37081015402</v>
      </c>
      <c r="F1031">
        <v>820</v>
      </c>
      <c r="G1031" t="s">
        <v>12</v>
      </c>
      <c r="H1031">
        <v>2022</v>
      </c>
      <c r="I1031" t="s">
        <v>13</v>
      </c>
      <c r="J1031" t="s">
        <v>14</v>
      </c>
    </row>
    <row r="1032" spans="1:10" x14ac:dyDescent="0.35">
      <c r="A1032" t="s">
        <v>10</v>
      </c>
      <c r="B1032">
        <v>37081015500</v>
      </c>
      <c r="C1032" t="s">
        <v>11</v>
      </c>
      <c r="D1032">
        <v>37081015500</v>
      </c>
      <c r="E1032" t="str">
        <f>"37081015500"</f>
        <v>37081015500</v>
      </c>
      <c r="F1032">
        <v>1085</v>
      </c>
      <c r="G1032" t="s">
        <v>12</v>
      </c>
      <c r="H1032">
        <v>2022</v>
      </c>
      <c r="I1032" t="s">
        <v>13</v>
      </c>
      <c r="J1032" t="s">
        <v>14</v>
      </c>
    </row>
    <row r="1033" spans="1:10" x14ac:dyDescent="0.35">
      <c r="A1033" t="s">
        <v>10</v>
      </c>
      <c r="B1033">
        <v>37081015601</v>
      </c>
      <c r="C1033" t="s">
        <v>11</v>
      </c>
      <c r="D1033">
        <v>37081015601</v>
      </c>
      <c r="E1033" t="str">
        <f>"37081015601"</f>
        <v>37081015601</v>
      </c>
      <c r="F1033" t="s">
        <v>15</v>
      </c>
      <c r="G1033" t="s">
        <v>12</v>
      </c>
      <c r="H1033">
        <v>2022</v>
      </c>
      <c r="I1033" t="s">
        <v>13</v>
      </c>
      <c r="J1033" t="s">
        <v>14</v>
      </c>
    </row>
    <row r="1034" spans="1:10" x14ac:dyDescent="0.35">
      <c r="A1034" t="s">
        <v>10</v>
      </c>
      <c r="B1034">
        <v>37081015602</v>
      </c>
      <c r="C1034" t="s">
        <v>11</v>
      </c>
      <c r="D1034">
        <v>37081015602</v>
      </c>
      <c r="E1034" t="str">
        <f>"37081015602"</f>
        <v>37081015602</v>
      </c>
      <c r="F1034">
        <v>1241</v>
      </c>
      <c r="G1034" t="s">
        <v>12</v>
      </c>
      <c r="H1034">
        <v>2022</v>
      </c>
      <c r="I1034" t="s">
        <v>13</v>
      </c>
      <c r="J1034" t="s">
        <v>14</v>
      </c>
    </row>
    <row r="1035" spans="1:10" x14ac:dyDescent="0.35">
      <c r="A1035" t="s">
        <v>10</v>
      </c>
      <c r="B1035">
        <v>37081015703</v>
      </c>
      <c r="C1035" t="s">
        <v>11</v>
      </c>
      <c r="D1035">
        <v>37081015703</v>
      </c>
      <c r="E1035" t="str">
        <f>"37081015703"</f>
        <v>37081015703</v>
      </c>
      <c r="F1035">
        <v>1358</v>
      </c>
      <c r="G1035" t="s">
        <v>12</v>
      </c>
      <c r="H1035">
        <v>2022</v>
      </c>
      <c r="I1035" t="s">
        <v>13</v>
      </c>
      <c r="J1035" t="s">
        <v>14</v>
      </c>
    </row>
    <row r="1036" spans="1:10" x14ac:dyDescent="0.35">
      <c r="A1036" t="s">
        <v>10</v>
      </c>
      <c r="B1036">
        <v>37081015704</v>
      </c>
      <c r="C1036" t="s">
        <v>11</v>
      </c>
      <c r="D1036">
        <v>37081015704</v>
      </c>
      <c r="E1036" t="str">
        <f>"37081015704"</f>
        <v>37081015704</v>
      </c>
      <c r="F1036">
        <v>1109</v>
      </c>
      <c r="G1036" t="s">
        <v>12</v>
      </c>
      <c r="H1036">
        <v>2022</v>
      </c>
      <c r="I1036" t="s">
        <v>13</v>
      </c>
      <c r="J1036" t="s">
        <v>14</v>
      </c>
    </row>
    <row r="1037" spans="1:10" x14ac:dyDescent="0.35">
      <c r="A1037" t="s">
        <v>10</v>
      </c>
      <c r="B1037">
        <v>37081015705</v>
      </c>
      <c r="C1037" t="s">
        <v>11</v>
      </c>
      <c r="D1037">
        <v>37081015705</v>
      </c>
      <c r="E1037" t="str">
        <f>"37081015705"</f>
        <v>37081015705</v>
      </c>
      <c r="F1037">
        <v>1048</v>
      </c>
      <c r="G1037" t="s">
        <v>12</v>
      </c>
      <c r="H1037">
        <v>2022</v>
      </c>
      <c r="I1037" t="s">
        <v>13</v>
      </c>
      <c r="J1037" t="s">
        <v>14</v>
      </c>
    </row>
    <row r="1038" spans="1:10" x14ac:dyDescent="0.35">
      <c r="A1038" t="s">
        <v>10</v>
      </c>
      <c r="B1038">
        <v>37081015706</v>
      </c>
      <c r="C1038" t="s">
        <v>11</v>
      </c>
      <c r="D1038">
        <v>37081015706</v>
      </c>
      <c r="E1038" t="str">
        <f>"37081015706"</f>
        <v>37081015706</v>
      </c>
      <c r="F1038">
        <v>1297</v>
      </c>
      <c r="G1038" t="s">
        <v>12</v>
      </c>
      <c r="H1038">
        <v>2022</v>
      </c>
      <c r="I1038" t="s">
        <v>13</v>
      </c>
      <c r="J1038" t="s">
        <v>14</v>
      </c>
    </row>
    <row r="1039" spans="1:10" x14ac:dyDescent="0.35">
      <c r="A1039" t="s">
        <v>10</v>
      </c>
      <c r="B1039">
        <v>37081015707</v>
      </c>
      <c r="C1039" t="s">
        <v>11</v>
      </c>
      <c r="D1039">
        <v>37081015707</v>
      </c>
      <c r="E1039" t="str">
        <f>"37081015707"</f>
        <v>37081015707</v>
      </c>
      <c r="F1039">
        <v>1008</v>
      </c>
      <c r="G1039" t="s">
        <v>12</v>
      </c>
      <c r="H1039">
        <v>2022</v>
      </c>
      <c r="I1039" t="s">
        <v>13</v>
      </c>
      <c r="J1039" t="s">
        <v>14</v>
      </c>
    </row>
    <row r="1040" spans="1:10" x14ac:dyDescent="0.35">
      <c r="A1040" t="s">
        <v>10</v>
      </c>
      <c r="B1040">
        <v>37081015800</v>
      </c>
      <c r="C1040" t="s">
        <v>11</v>
      </c>
      <c r="D1040">
        <v>37081015800</v>
      </c>
      <c r="E1040" t="str">
        <f>"37081015800"</f>
        <v>37081015800</v>
      </c>
      <c r="F1040">
        <v>1162</v>
      </c>
      <c r="G1040" t="s">
        <v>12</v>
      </c>
      <c r="H1040">
        <v>2022</v>
      </c>
      <c r="I1040" t="s">
        <v>13</v>
      </c>
      <c r="J1040" t="s">
        <v>14</v>
      </c>
    </row>
    <row r="1041" spans="1:10" x14ac:dyDescent="0.35">
      <c r="A1041" t="s">
        <v>10</v>
      </c>
      <c r="B1041">
        <v>37081015901</v>
      </c>
      <c r="C1041" t="s">
        <v>11</v>
      </c>
      <c r="D1041">
        <v>37081015901</v>
      </c>
      <c r="E1041" t="str">
        <f>"37081015901"</f>
        <v>37081015901</v>
      </c>
      <c r="F1041">
        <v>726</v>
      </c>
      <c r="G1041" t="s">
        <v>12</v>
      </c>
      <c r="H1041">
        <v>2022</v>
      </c>
      <c r="I1041" t="s">
        <v>13</v>
      </c>
      <c r="J1041" t="s">
        <v>14</v>
      </c>
    </row>
    <row r="1042" spans="1:10" x14ac:dyDescent="0.35">
      <c r="A1042" t="s">
        <v>10</v>
      </c>
      <c r="B1042">
        <v>37081015902</v>
      </c>
      <c r="C1042" t="s">
        <v>11</v>
      </c>
      <c r="D1042">
        <v>37081015902</v>
      </c>
      <c r="E1042" t="str">
        <f>"37081015902"</f>
        <v>37081015902</v>
      </c>
      <c r="F1042" t="s">
        <v>15</v>
      </c>
      <c r="G1042" t="s">
        <v>12</v>
      </c>
      <c r="H1042">
        <v>2022</v>
      </c>
      <c r="I1042" t="s">
        <v>13</v>
      </c>
      <c r="J1042" t="s">
        <v>14</v>
      </c>
    </row>
    <row r="1043" spans="1:10" x14ac:dyDescent="0.35">
      <c r="A1043" t="s">
        <v>10</v>
      </c>
      <c r="B1043">
        <v>37081016003</v>
      </c>
      <c r="C1043" t="s">
        <v>11</v>
      </c>
      <c r="D1043">
        <v>37081016003</v>
      </c>
      <c r="E1043" t="str">
        <f>"37081016003"</f>
        <v>37081016003</v>
      </c>
      <c r="F1043">
        <v>1600</v>
      </c>
      <c r="G1043" t="s">
        <v>12</v>
      </c>
      <c r="H1043">
        <v>2022</v>
      </c>
      <c r="I1043" t="s">
        <v>13</v>
      </c>
      <c r="J1043" t="s">
        <v>14</v>
      </c>
    </row>
    <row r="1044" spans="1:10" x14ac:dyDescent="0.35">
      <c r="A1044" t="s">
        <v>10</v>
      </c>
      <c r="B1044">
        <v>37081016005</v>
      </c>
      <c r="C1044" t="s">
        <v>11</v>
      </c>
      <c r="D1044">
        <v>37081016005</v>
      </c>
      <c r="E1044" t="str">
        <f>"37081016005"</f>
        <v>37081016005</v>
      </c>
      <c r="F1044">
        <v>1686</v>
      </c>
      <c r="G1044" t="s">
        <v>12</v>
      </c>
      <c r="H1044">
        <v>2022</v>
      </c>
      <c r="I1044" t="s">
        <v>13</v>
      </c>
      <c r="J1044" t="s">
        <v>14</v>
      </c>
    </row>
    <row r="1045" spans="1:10" x14ac:dyDescent="0.35">
      <c r="A1045" t="s">
        <v>10</v>
      </c>
      <c r="B1045">
        <v>37081016006</v>
      </c>
      <c r="C1045" t="s">
        <v>11</v>
      </c>
      <c r="D1045">
        <v>37081016006</v>
      </c>
      <c r="E1045" t="str">
        <f>"37081016006"</f>
        <v>37081016006</v>
      </c>
      <c r="F1045">
        <v>1468</v>
      </c>
      <c r="G1045" t="s">
        <v>12</v>
      </c>
      <c r="H1045">
        <v>2022</v>
      </c>
      <c r="I1045" t="s">
        <v>13</v>
      </c>
      <c r="J1045" t="s">
        <v>14</v>
      </c>
    </row>
    <row r="1046" spans="1:10" x14ac:dyDescent="0.35">
      <c r="A1046" t="s">
        <v>10</v>
      </c>
      <c r="B1046">
        <v>37081016007</v>
      </c>
      <c r="C1046" t="s">
        <v>11</v>
      </c>
      <c r="D1046">
        <v>37081016007</v>
      </c>
      <c r="E1046" t="str">
        <f>"37081016007"</f>
        <v>37081016007</v>
      </c>
      <c r="F1046">
        <v>1219</v>
      </c>
      <c r="G1046" t="s">
        <v>12</v>
      </c>
      <c r="H1046">
        <v>2022</v>
      </c>
      <c r="I1046" t="s">
        <v>13</v>
      </c>
      <c r="J1046" t="s">
        <v>14</v>
      </c>
    </row>
    <row r="1047" spans="1:10" x14ac:dyDescent="0.35">
      <c r="A1047" t="s">
        <v>10</v>
      </c>
      <c r="B1047">
        <v>37081016008</v>
      </c>
      <c r="C1047" t="s">
        <v>11</v>
      </c>
      <c r="D1047">
        <v>37081016008</v>
      </c>
      <c r="E1047" t="str">
        <f>"37081016008"</f>
        <v>37081016008</v>
      </c>
      <c r="F1047">
        <v>1231</v>
      </c>
      <c r="G1047" t="s">
        <v>12</v>
      </c>
      <c r="H1047">
        <v>2022</v>
      </c>
      <c r="I1047" t="s">
        <v>13</v>
      </c>
      <c r="J1047" t="s">
        <v>14</v>
      </c>
    </row>
    <row r="1048" spans="1:10" x14ac:dyDescent="0.35">
      <c r="A1048" t="s">
        <v>10</v>
      </c>
      <c r="B1048">
        <v>37081016009</v>
      </c>
      <c r="C1048" t="s">
        <v>11</v>
      </c>
      <c r="D1048">
        <v>37081016009</v>
      </c>
      <c r="E1048" t="str">
        <f>"37081016009"</f>
        <v>37081016009</v>
      </c>
      <c r="F1048">
        <v>1767</v>
      </c>
      <c r="G1048" t="s">
        <v>12</v>
      </c>
      <c r="H1048">
        <v>2022</v>
      </c>
      <c r="I1048" t="s">
        <v>13</v>
      </c>
      <c r="J1048" t="s">
        <v>14</v>
      </c>
    </row>
    <row r="1049" spans="1:10" x14ac:dyDescent="0.35">
      <c r="A1049" t="s">
        <v>10</v>
      </c>
      <c r="B1049">
        <v>37081016010</v>
      </c>
      <c r="C1049" t="s">
        <v>11</v>
      </c>
      <c r="D1049">
        <v>37081016010</v>
      </c>
      <c r="E1049" t="str">
        <f>"37081016010"</f>
        <v>37081016010</v>
      </c>
      <c r="F1049">
        <v>1222</v>
      </c>
      <c r="G1049" t="s">
        <v>12</v>
      </c>
      <c r="H1049">
        <v>2022</v>
      </c>
      <c r="I1049" t="s">
        <v>13</v>
      </c>
      <c r="J1049" t="s">
        <v>14</v>
      </c>
    </row>
    <row r="1050" spans="1:10" x14ac:dyDescent="0.35">
      <c r="A1050" t="s">
        <v>10</v>
      </c>
      <c r="B1050">
        <v>37081016011</v>
      </c>
      <c r="C1050" t="s">
        <v>11</v>
      </c>
      <c r="D1050">
        <v>37081016011</v>
      </c>
      <c r="E1050" t="str">
        <f>"37081016011"</f>
        <v>37081016011</v>
      </c>
      <c r="F1050">
        <v>1092</v>
      </c>
      <c r="G1050" t="s">
        <v>12</v>
      </c>
      <c r="H1050">
        <v>2022</v>
      </c>
      <c r="I1050" t="s">
        <v>13</v>
      </c>
      <c r="J1050" t="s">
        <v>14</v>
      </c>
    </row>
    <row r="1051" spans="1:10" x14ac:dyDescent="0.35">
      <c r="A1051" t="s">
        <v>10</v>
      </c>
      <c r="B1051">
        <v>37081016101</v>
      </c>
      <c r="C1051" t="s">
        <v>11</v>
      </c>
      <c r="D1051">
        <v>37081016101</v>
      </c>
      <c r="E1051" t="str">
        <f>"37081016101"</f>
        <v>37081016101</v>
      </c>
      <c r="F1051">
        <v>2126</v>
      </c>
      <c r="G1051" t="s">
        <v>12</v>
      </c>
      <c r="H1051">
        <v>2022</v>
      </c>
      <c r="I1051" t="s">
        <v>13</v>
      </c>
      <c r="J1051" t="s">
        <v>14</v>
      </c>
    </row>
    <row r="1052" spans="1:10" x14ac:dyDescent="0.35">
      <c r="A1052" t="s">
        <v>10</v>
      </c>
      <c r="B1052">
        <v>37081016102</v>
      </c>
      <c r="C1052" t="s">
        <v>11</v>
      </c>
      <c r="D1052">
        <v>37081016102</v>
      </c>
      <c r="E1052" t="str">
        <f>"37081016102"</f>
        <v>37081016102</v>
      </c>
      <c r="F1052">
        <v>1100</v>
      </c>
      <c r="G1052" t="s">
        <v>12</v>
      </c>
      <c r="H1052">
        <v>2022</v>
      </c>
      <c r="I1052" t="s">
        <v>13</v>
      </c>
      <c r="J1052" t="s">
        <v>14</v>
      </c>
    </row>
    <row r="1053" spans="1:10" x14ac:dyDescent="0.35">
      <c r="A1053" t="s">
        <v>10</v>
      </c>
      <c r="B1053">
        <v>37081016103</v>
      </c>
      <c r="C1053" t="s">
        <v>11</v>
      </c>
      <c r="D1053">
        <v>37081016103</v>
      </c>
      <c r="E1053" t="str">
        <f>"37081016103"</f>
        <v>37081016103</v>
      </c>
      <c r="F1053">
        <v>1136</v>
      </c>
      <c r="G1053" t="s">
        <v>12</v>
      </c>
      <c r="H1053">
        <v>2022</v>
      </c>
      <c r="I1053" t="s">
        <v>13</v>
      </c>
      <c r="J1053" t="s">
        <v>14</v>
      </c>
    </row>
    <row r="1054" spans="1:10" x14ac:dyDescent="0.35">
      <c r="A1054" t="s">
        <v>10</v>
      </c>
      <c r="B1054">
        <v>37081016201</v>
      </c>
      <c r="C1054" t="s">
        <v>11</v>
      </c>
      <c r="D1054">
        <v>37081016201</v>
      </c>
      <c r="E1054" t="str">
        <f>"37081016201"</f>
        <v>37081016201</v>
      </c>
      <c r="F1054">
        <v>1471</v>
      </c>
      <c r="G1054" t="s">
        <v>12</v>
      </c>
      <c r="H1054">
        <v>2022</v>
      </c>
      <c r="I1054" t="s">
        <v>13</v>
      </c>
      <c r="J1054" t="s">
        <v>14</v>
      </c>
    </row>
    <row r="1055" spans="1:10" x14ac:dyDescent="0.35">
      <c r="A1055" t="s">
        <v>10</v>
      </c>
      <c r="B1055">
        <v>37081016203</v>
      </c>
      <c r="C1055" t="s">
        <v>11</v>
      </c>
      <c r="D1055">
        <v>37081016203</v>
      </c>
      <c r="E1055" t="str">
        <f>"37081016203"</f>
        <v>37081016203</v>
      </c>
      <c r="F1055">
        <v>1460</v>
      </c>
      <c r="G1055" t="s">
        <v>12</v>
      </c>
      <c r="H1055">
        <v>2022</v>
      </c>
      <c r="I1055" t="s">
        <v>13</v>
      </c>
      <c r="J1055" t="s">
        <v>14</v>
      </c>
    </row>
    <row r="1056" spans="1:10" x14ac:dyDescent="0.35">
      <c r="A1056" t="s">
        <v>10</v>
      </c>
      <c r="B1056">
        <v>37081016204</v>
      </c>
      <c r="C1056" t="s">
        <v>11</v>
      </c>
      <c r="D1056">
        <v>37081016204</v>
      </c>
      <c r="E1056" t="str">
        <f>"37081016204"</f>
        <v>37081016204</v>
      </c>
      <c r="F1056">
        <v>1352</v>
      </c>
      <c r="G1056" t="s">
        <v>12</v>
      </c>
      <c r="H1056">
        <v>2022</v>
      </c>
      <c r="I1056" t="s">
        <v>13</v>
      </c>
      <c r="J1056" t="s">
        <v>14</v>
      </c>
    </row>
    <row r="1057" spans="1:10" x14ac:dyDescent="0.35">
      <c r="A1057" t="s">
        <v>10</v>
      </c>
      <c r="B1057">
        <v>37081016205</v>
      </c>
      <c r="C1057" t="s">
        <v>11</v>
      </c>
      <c r="D1057">
        <v>37081016205</v>
      </c>
      <c r="E1057" t="str">
        <f>"37081016205"</f>
        <v>37081016205</v>
      </c>
      <c r="F1057">
        <v>1248</v>
      </c>
      <c r="G1057" t="s">
        <v>12</v>
      </c>
      <c r="H1057">
        <v>2022</v>
      </c>
      <c r="I1057" t="s">
        <v>13</v>
      </c>
      <c r="J1057" t="s">
        <v>14</v>
      </c>
    </row>
    <row r="1058" spans="1:10" x14ac:dyDescent="0.35">
      <c r="A1058" t="s">
        <v>10</v>
      </c>
      <c r="B1058">
        <v>37081016303</v>
      </c>
      <c r="C1058" t="s">
        <v>11</v>
      </c>
      <c r="D1058">
        <v>37081016303</v>
      </c>
      <c r="E1058" t="str">
        <f>"37081016303"</f>
        <v>37081016303</v>
      </c>
      <c r="F1058">
        <v>874</v>
      </c>
      <c r="G1058" t="s">
        <v>12</v>
      </c>
      <c r="H1058">
        <v>2022</v>
      </c>
      <c r="I1058" t="s">
        <v>13</v>
      </c>
      <c r="J1058" t="s">
        <v>14</v>
      </c>
    </row>
    <row r="1059" spans="1:10" x14ac:dyDescent="0.35">
      <c r="A1059" t="s">
        <v>10</v>
      </c>
      <c r="B1059">
        <v>37081016304</v>
      </c>
      <c r="C1059" t="s">
        <v>11</v>
      </c>
      <c r="D1059">
        <v>37081016304</v>
      </c>
      <c r="E1059" t="str">
        <f>"37081016304"</f>
        <v>37081016304</v>
      </c>
      <c r="F1059">
        <v>1609</v>
      </c>
      <c r="G1059" t="s">
        <v>12</v>
      </c>
      <c r="H1059">
        <v>2022</v>
      </c>
      <c r="I1059" t="s">
        <v>13</v>
      </c>
      <c r="J1059" t="s">
        <v>14</v>
      </c>
    </row>
    <row r="1060" spans="1:10" x14ac:dyDescent="0.35">
      <c r="A1060" t="s">
        <v>10</v>
      </c>
      <c r="B1060">
        <v>37081016305</v>
      </c>
      <c r="C1060" t="s">
        <v>11</v>
      </c>
      <c r="D1060">
        <v>37081016305</v>
      </c>
      <c r="E1060" t="str">
        <f>"37081016305"</f>
        <v>37081016305</v>
      </c>
      <c r="F1060">
        <v>1148</v>
      </c>
      <c r="G1060" t="s">
        <v>12</v>
      </c>
      <c r="H1060">
        <v>2022</v>
      </c>
      <c r="I1060" t="s">
        <v>13</v>
      </c>
      <c r="J1060" t="s">
        <v>14</v>
      </c>
    </row>
    <row r="1061" spans="1:10" x14ac:dyDescent="0.35">
      <c r="A1061" t="s">
        <v>10</v>
      </c>
      <c r="B1061">
        <v>37081016306</v>
      </c>
      <c r="C1061" t="s">
        <v>11</v>
      </c>
      <c r="D1061">
        <v>37081016306</v>
      </c>
      <c r="E1061" t="str">
        <f>"37081016306"</f>
        <v>37081016306</v>
      </c>
      <c r="F1061">
        <v>1151</v>
      </c>
      <c r="G1061" t="s">
        <v>12</v>
      </c>
      <c r="H1061">
        <v>2022</v>
      </c>
      <c r="I1061" t="s">
        <v>13</v>
      </c>
      <c r="J1061" t="s">
        <v>14</v>
      </c>
    </row>
    <row r="1062" spans="1:10" x14ac:dyDescent="0.35">
      <c r="A1062" t="s">
        <v>10</v>
      </c>
      <c r="B1062">
        <v>37081016405</v>
      </c>
      <c r="C1062" t="s">
        <v>11</v>
      </c>
      <c r="D1062">
        <v>37081016405</v>
      </c>
      <c r="E1062" t="str">
        <f>"37081016405"</f>
        <v>37081016405</v>
      </c>
      <c r="F1062">
        <v>1101</v>
      </c>
      <c r="G1062" t="s">
        <v>12</v>
      </c>
      <c r="H1062">
        <v>2022</v>
      </c>
      <c r="I1062" t="s">
        <v>13</v>
      </c>
      <c r="J1062" t="s">
        <v>14</v>
      </c>
    </row>
    <row r="1063" spans="1:10" x14ac:dyDescent="0.35">
      <c r="A1063" t="s">
        <v>10</v>
      </c>
      <c r="B1063">
        <v>37081016406</v>
      </c>
      <c r="C1063" t="s">
        <v>11</v>
      </c>
      <c r="D1063">
        <v>37081016406</v>
      </c>
      <c r="E1063" t="str">
        <f>"37081016406"</f>
        <v>37081016406</v>
      </c>
      <c r="F1063">
        <v>1256</v>
      </c>
      <c r="G1063" t="s">
        <v>12</v>
      </c>
      <c r="H1063">
        <v>2022</v>
      </c>
      <c r="I1063" t="s">
        <v>13</v>
      </c>
      <c r="J1063" t="s">
        <v>14</v>
      </c>
    </row>
    <row r="1064" spans="1:10" x14ac:dyDescent="0.35">
      <c r="A1064" t="s">
        <v>10</v>
      </c>
      <c r="B1064">
        <v>37081016407</v>
      </c>
      <c r="C1064" t="s">
        <v>11</v>
      </c>
      <c r="D1064">
        <v>37081016407</v>
      </c>
      <c r="E1064" t="str">
        <f>"37081016407"</f>
        <v>37081016407</v>
      </c>
      <c r="F1064">
        <v>1429</v>
      </c>
      <c r="G1064" t="s">
        <v>12</v>
      </c>
      <c r="H1064">
        <v>2022</v>
      </c>
      <c r="I1064" t="s">
        <v>13</v>
      </c>
      <c r="J1064" t="s">
        <v>14</v>
      </c>
    </row>
    <row r="1065" spans="1:10" x14ac:dyDescent="0.35">
      <c r="A1065" t="s">
        <v>10</v>
      </c>
      <c r="B1065">
        <v>37081016408</v>
      </c>
      <c r="C1065" t="s">
        <v>11</v>
      </c>
      <c r="D1065">
        <v>37081016408</v>
      </c>
      <c r="E1065" t="str">
        <f>"37081016408"</f>
        <v>37081016408</v>
      </c>
      <c r="F1065" t="s">
        <v>15</v>
      </c>
      <c r="G1065" t="s">
        <v>12</v>
      </c>
      <c r="H1065">
        <v>2022</v>
      </c>
      <c r="I1065" t="s">
        <v>13</v>
      </c>
      <c r="J1065" t="s">
        <v>14</v>
      </c>
    </row>
    <row r="1066" spans="1:10" x14ac:dyDescent="0.35">
      <c r="A1066" t="s">
        <v>10</v>
      </c>
      <c r="B1066">
        <v>37081016409</v>
      </c>
      <c r="C1066" t="s">
        <v>11</v>
      </c>
      <c r="D1066">
        <v>37081016409</v>
      </c>
      <c r="E1066" t="str">
        <f>"37081016409"</f>
        <v>37081016409</v>
      </c>
      <c r="F1066">
        <v>993</v>
      </c>
      <c r="G1066" t="s">
        <v>12</v>
      </c>
      <c r="H1066">
        <v>2022</v>
      </c>
      <c r="I1066" t="s">
        <v>13</v>
      </c>
      <c r="J1066" t="s">
        <v>14</v>
      </c>
    </row>
    <row r="1067" spans="1:10" x14ac:dyDescent="0.35">
      <c r="A1067" t="s">
        <v>10</v>
      </c>
      <c r="B1067">
        <v>37081016410</v>
      </c>
      <c r="C1067" t="s">
        <v>11</v>
      </c>
      <c r="D1067">
        <v>37081016410</v>
      </c>
      <c r="E1067" t="str">
        <f>"37081016410"</f>
        <v>37081016410</v>
      </c>
      <c r="F1067">
        <v>1144</v>
      </c>
      <c r="G1067" t="s">
        <v>12</v>
      </c>
      <c r="H1067">
        <v>2022</v>
      </c>
      <c r="I1067" t="s">
        <v>13</v>
      </c>
      <c r="J1067" t="s">
        <v>14</v>
      </c>
    </row>
    <row r="1068" spans="1:10" x14ac:dyDescent="0.35">
      <c r="A1068" t="s">
        <v>10</v>
      </c>
      <c r="B1068">
        <v>37081016502</v>
      </c>
      <c r="C1068" t="s">
        <v>11</v>
      </c>
      <c r="D1068">
        <v>37081016502</v>
      </c>
      <c r="E1068" t="str">
        <f>"37081016502"</f>
        <v>37081016502</v>
      </c>
      <c r="F1068">
        <v>978</v>
      </c>
      <c r="G1068" t="s">
        <v>12</v>
      </c>
      <c r="H1068">
        <v>2022</v>
      </c>
      <c r="I1068" t="s">
        <v>13</v>
      </c>
      <c r="J1068" t="s">
        <v>14</v>
      </c>
    </row>
    <row r="1069" spans="1:10" x14ac:dyDescent="0.35">
      <c r="A1069" t="s">
        <v>10</v>
      </c>
      <c r="B1069">
        <v>37081016503</v>
      </c>
      <c r="C1069" t="s">
        <v>11</v>
      </c>
      <c r="D1069">
        <v>37081016503</v>
      </c>
      <c r="E1069" t="str">
        <f>"37081016503"</f>
        <v>37081016503</v>
      </c>
      <c r="F1069">
        <v>1291</v>
      </c>
      <c r="G1069" t="s">
        <v>12</v>
      </c>
      <c r="H1069">
        <v>2022</v>
      </c>
      <c r="I1069" t="s">
        <v>13</v>
      </c>
      <c r="J1069" t="s">
        <v>14</v>
      </c>
    </row>
    <row r="1070" spans="1:10" x14ac:dyDescent="0.35">
      <c r="A1070" t="s">
        <v>10</v>
      </c>
      <c r="B1070">
        <v>37081016505</v>
      </c>
      <c r="C1070" t="s">
        <v>11</v>
      </c>
      <c r="D1070">
        <v>37081016505</v>
      </c>
      <c r="E1070" t="str">
        <f>"37081016505"</f>
        <v>37081016505</v>
      </c>
      <c r="F1070">
        <v>1287</v>
      </c>
      <c r="G1070" t="s">
        <v>12</v>
      </c>
      <c r="H1070">
        <v>2022</v>
      </c>
      <c r="I1070" t="s">
        <v>13</v>
      </c>
      <c r="J1070" t="s">
        <v>14</v>
      </c>
    </row>
    <row r="1071" spans="1:10" x14ac:dyDescent="0.35">
      <c r="A1071" t="s">
        <v>10</v>
      </c>
      <c r="B1071">
        <v>37081016506</v>
      </c>
      <c r="C1071" t="s">
        <v>11</v>
      </c>
      <c r="D1071">
        <v>37081016506</v>
      </c>
      <c r="E1071" t="str">
        <f>"37081016506"</f>
        <v>37081016506</v>
      </c>
      <c r="F1071">
        <v>2208</v>
      </c>
      <c r="G1071" t="s">
        <v>12</v>
      </c>
      <c r="H1071">
        <v>2022</v>
      </c>
      <c r="I1071" t="s">
        <v>13</v>
      </c>
      <c r="J1071" t="s">
        <v>14</v>
      </c>
    </row>
    <row r="1072" spans="1:10" x14ac:dyDescent="0.35">
      <c r="A1072" t="s">
        <v>10</v>
      </c>
      <c r="B1072">
        <v>37081016600</v>
      </c>
      <c r="C1072" t="s">
        <v>11</v>
      </c>
      <c r="D1072">
        <v>37081016600</v>
      </c>
      <c r="E1072" t="str">
        <f>"37081016600"</f>
        <v>37081016600</v>
      </c>
      <c r="F1072">
        <v>841</v>
      </c>
      <c r="G1072" t="s">
        <v>12</v>
      </c>
      <c r="H1072">
        <v>2022</v>
      </c>
      <c r="I1072" t="s">
        <v>13</v>
      </c>
      <c r="J1072" t="s">
        <v>14</v>
      </c>
    </row>
    <row r="1073" spans="1:10" x14ac:dyDescent="0.35">
      <c r="A1073" t="s">
        <v>10</v>
      </c>
      <c r="B1073">
        <v>37081016701</v>
      </c>
      <c r="C1073" t="s">
        <v>11</v>
      </c>
      <c r="D1073">
        <v>37081016701</v>
      </c>
      <c r="E1073" t="str">
        <f>"37081016701"</f>
        <v>37081016701</v>
      </c>
      <c r="F1073">
        <v>1108</v>
      </c>
      <c r="G1073" t="s">
        <v>12</v>
      </c>
      <c r="H1073">
        <v>2022</v>
      </c>
      <c r="I1073" t="s">
        <v>13</v>
      </c>
      <c r="J1073" t="s">
        <v>14</v>
      </c>
    </row>
    <row r="1074" spans="1:10" x14ac:dyDescent="0.35">
      <c r="A1074" t="s">
        <v>10</v>
      </c>
      <c r="B1074">
        <v>37081016702</v>
      </c>
      <c r="C1074" t="s">
        <v>11</v>
      </c>
      <c r="D1074">
        <v>37081016702</v>
      </c>
      <c r="E1074" t="str">
        <f>"37081016702"</f>
        <v>37081016702</v>
      </c>
      <c r="F1074">
        <v>884</v>
      </c>
      <c r="G1074" t="s">
        <v>12</v>
      </c>
      <c r="H1074">
        <v>2022</v>
      </c>
      <c r="I1074" t="s">
        <v>13</v>
      </c>
      <c r="J1074" t="s">
        <v>14</v>
      </c>
    </row>
    <row r="1075" spans="1:10" x14ac:dyDescent="0.35">
      <c r="A1075" t="s">
        <v>10</v>
      </c>
      <c r="B1075">
        <v>37081016800</v>
      </c>
      <c r="C1075" t="s">
        <v>11</v>
      </c>
      <c r="D1075">
        <v>37081016800</v>
      </c>
      <c r="E1075" t="str">
        <f>"37081016800"</f>
        <v>37081016800</v>
      </c>
      <c r="F1075">
        <v>1072</v>
      </c>
      <c r="G1075" t="s">
        <v>12</v>
      </c>
      <c r="H1075">
        <v>2022</v>
      </c>
      <c r="I1075" t="s">
        <v>13</v>
      </c>
      <c r="J1075" t="s">
        <v>14</v>
      </c>
    </row>
    <row r="1076" spans="1:10" x14ac:dyDescent="0.35">
      <c r="A1076" t="s">
        <v>10</v>
      </c>
      <c r="B1076">
        <v>37081016900</v>
      </c>
      <c r="C1076" t="s">
        <v>11</v>
      </c>
      <c r="D1076">
        <v>37081016900</v>
      </c>
      <c r="E1076" t="str">
        <f>"37081016900"</f>
        <v>37081016900</v>
      </c>
      <c r="F1076">
        <v>1008</v>
      </c>
      <c r="G1076" t="s">
        <v>12</v>
      </c>
      <c r="H1076">
        <v>2022</v>
      </c>
      <c r="I1076" t="s">
        <v>13</v>
      </c>
      <c r="J1076" t="s">
        <v>14</v>
      </c>
    </row>
    <row r="1077" spans="1:10" x14ac:dyDescent="0.35">
      <c r="A1077" t="s">
        <v>10</v>
      </c>
      <c r="B1077">
        <v>37081017000</v>
      </c>
      <c r="C1077" t="s">
        <v>11</v>
      </c>
      <c r="D1077">
        <v>37081017000</v>
      </c>
      <c r="E1077" t="str">
        <f>"37081017000"</f>
        <v>37081017000</v>
      </c>
      <c r="F1077">
        <v>1093</v>
      </c>
      <c r="G1077" t="s">
        <v>12</v>
      </c>
      <c r="H1077">
        <v>2022</v>
      </c>
      <c r="I1077" t="s">
        <v>13</v>
      </c>
      <c r="J1077" t="s">
        <v>14</v>
      </c>
    </row>
    <row r="1078" spans="1:10" x14ac:dyDescent="0.35">
      <c r="A1078" t="s">
        <v>10</v>
      </c>
      <c r="B1078">
        <v>37081017101</v>
      </c>
      <c r="C1078" t="s">
        <v>11</v>
      </c>
      <c r="D1078">
        <v>37081017101</v>
      </c>
      <c r="E1078" t="str">
        <f>"37081017101"</f>
        <v>37081017101</v>
      </c>
      <c r="F1078">
        <v>1638</v>
      </c>
      <c r="G1078" t="s">
        <v>12</v>
      </c>
      <c r="H1078">
        <v>2022</v>
      </c>
      <c r="I1078" t="s">
        <v>13</v>
      </c>
      <c r="J1078" t="s">
        <v>14</v>
      </c>
    </row>
    <row r="1079" spans="1:10" x14ac:dyDescent="0.35">
      <c r="A1079" t="s">
        <v>10</v>
      </c>
      <c r="B1079">
        <v>37081017102</v>
      </c>
      <c r="C1079" t="s">
        <v>11</v>
      </c>
      <c r="D1079">
        <v>37081017102</v>
      </c>
      <c r="E1079" t="str">
        <f>"37081017102"</f>
        <v>37081017102</v>
      </c>
      <c r="F1079" t="s">
        <v>15</v>
      </c>
      <c r="G1079" t="s">
        <v>12</v>
      </c>
      <c r="H1079">
        <v>2022</v>
      </c>
      <c r="I1079" t="s">
        <v>13</v>
      </c>
      <c r="J1079" t="s">
        <v>14</v>
      </c>
    </row>
    <row r="1080" spans="1:10" x14ac:dyDescent="0.35">
      <c r="A1080" t="s">
        <v>10</v>
      </c>
      <c r="B1080">
        <v>37081017200</v>
      </c>
      <c r="C1080" t="s">
        <v>11</v>
      </c>
      <c r="D1080">
        <v>37081017200</v>
      </c>
      <c r="E1080" t="str">
        <f>"37081017200"</f>
        <v>37081017200</v>
      </c>
      <c r="F1080">
        <v>1174</v>
      </c>
      <c r="G1080" t="s">
        <v>12</v>
      </c>
      <c r="H1080">
        <v>2022</v>
      </c>
      <c r="I1080" t="s">
        <v>13</v>
      </c>
      <c r="J1080" t="s">
        <v>14</v>
      </c>
    </row>
    <row r="1081" spans="1:10" x14ac:dyDescent="0.35">
      <c r="A1081" t="s">
        <v>10</v>
      </c>
      <c r="B1081">
        <v>37081980100</v>
      </c>
      <c r="C1081" t="s">
        <v>11</v>
      </c>
      <c r="D1081">
        <v>37081980100</v>
      </c>
      <c r="E1081" t="str">
        <f>"37081980100"</f>
        <v>37081980100</v>
      </c>
      <c r="F1081" t="s">
        <v>15</v>
      </c>
      <c r="G1081" t="s">
        <v>12</v>
      </c>
      <c r="H1081">
        <v>2022</v>
      </c>
      <c r="I1081" t="s">
        <v>13</v>
      </c>
      <c r="J1081" t="s">
        <v>14</v>
      </c>
    </row>
    <row r="1082" spans="1:10" x14ac:dyDescent="0.35">
      <c r="A1082" t="s">
        <v>10</v>
      </c>
      <c r="B1082">
        <v>37083930100</v>
      </c>
      <c r="C1082" t="s">
        <v>11</v>
      </c>
      <c r="D1082">
        <v>37083930100</v>
      </c>
      <c r="E1082" t="str">
        <f>"37083930100"</f>
        <v>37083930100</v>
      </c>
      <c r="F1082">
        <v>763</v>
      </c>
      <c r="G1082" t="s">
        <v>12</v>
      </c>
      <c r="H1082">
        <v>2022</v>
      </c>
      <c r="I1082" t="s">
        <v>13</v>
      </c>
      <c r="J1082" t="s">
        <v>14</v>
      </c>
    </row>
    <row r="1083" spans="1:10" x14ac:dyDescent="0.35">
      <c r="A1083" t="s">
        <v>10</v>
      </c>
      <c r="B1083">
        <v>37083930200</v>
      </c>
      <c r="C1083" t="s">
        <v>11</v>
      </c>
      <c r="D1083">
        <v>37083930200</v>
      </c>
      <c r="E1083" t="str">
        <f>"37083930200"</f>
        <v>37083930200</v>
      </c>
      <c r="F1083">
        <v>728</v>
      </c>
      <c r="G1083" t="s">
        <v>12</v>
      </c>
      <c r="H1083">
        <v>2022</v>
      </c>
      <c r="I1083" t="s">
        <v>13</v>
      </c>
      <c r="J1083" t="s">
        <v>14</v>
      </c>
    </row>
    <row r="1084" spans="1:10" x14ac:dyDescent="0.35">
      <c r="A1084" t="s">
        <v>10</v>
      </c>
      <c r="B1084">
        <v>37083930300</v>
      </c>
      <c r="C1084" t="s">
        <v>11</v>
      </c>
      <c r="D1084">
        <v>37083930300</v>
      </c>
      <c r="E1084" t="str">
        <f>"37083930300"</f>
        <v>37083930300</v>
      </c>
      <c r="F1084">
        <v>853</v>
      </c>
      <c r="G1084" t="s">
        <v>12</v>
      </c>
      <c r="H1084">
        <v>2022</v>
      </c>
      <c r="I1084" t="s">
        <v>13</v>
      </c>
      <c r="J1084" t="s">
        <v>14</v>
      </c>
    </row>
    <row r="1085" spans="1:10" x14ac:dyDescent="0.35">
      <c r="A1085" t="s">
        <v>10</v>
      </c>
      <c r="B1085">
        <v>37083930400</v>
      </c>
      <c r="C1085" t="s">
        <v>11</v>
      </c>
      <c r="D1085">
        <v>37083930400</v>
      </c>
      <c r="E1085" t="str">
        <f>"37083930400"</f>
        <v>37083930400</v>
      </c>
      <c r="F1085">
        <v>816</v>
      </c>
      <c r="G1085" t="s">
        <v>12</v>
      </c>
      <c r="H1085">
        <v>2022</v>
      </c>
      <c r="I1085" t="s">
        <v>13</v>
      </c>
      <c r="J1085" t="s">
        <v>14</v>
      </c>
    </row>
    <row r="1086" spans="1:10" x14ac:dyDescent="0.35">
      <c r="A1086" t="s">
        <v>10</v>
      </c>
      <c r="B1086">
        <v>37083930501</v>
      </c>
      <c r="C1086" t="s">
        <v>11</v>
      </c>
      <c r="D1086">
        <v>37083930501</v>
      </c>
      <c r="E1086" t="str">
        <f>"37083930501"</f>
        <v>37083930501</v>
      </c>
      <c r="F1086">
        <v>836</v>
      </c>
      <c r="G1086" t="s">
        <v>12</v>
      </c>
      <c r="H1086">
        <v>2022</v>
      </c>
      <c r="I1086" t="s">
        <v>13</v>
      </c>
      <c r="J1086" t="s">
        <v>14</v>
      </c>
    </row>
    <row r="1087" spans="1:10" x14ac:dyDescent="0.35">
      <c r="A1087" t="s">
        <v>10</v>
      </c>
      <c r="B1087">
        <v>37083930503</v>
      </c>
      <c r="C1087" t="s">
        <v>11</v>
      </c>
      <c r="D1087">
        <v>37083930503</v>
      </c>
      <c r="E1087" t="str">
        <f>"37083930503"</f>
        <v>37083930503</v>
      </c>
      <c r="F1087">
        <v>860</v>
      </c>
      <c r="G1087" t="s">
        <v>12</v>
      </c>
      <c r="H1087">
        <v>2022</v>
      </c>
      <c r="I1087" t="s">
        <v>13</v>
      </c>
      <c r="J1087" t="s">
        <v>14</v>
      </c>
    </row>
    <row r="1088" spans="1:10" x14ac:dyDescent="0.35">
      <c r="A1088" t="s">
        <v>10</v>
      </c>
      <c r="B1088">
        <v>37083930504</v>
      </c>
      <c r="C1088" t="s">
        <v>11</v>
      </c>
      <c r="D1088">
        <v>37083930504</v>
      </c>
      <c r="E1088" t="str">
        <f>"37083930504"</f>
        <v>37083930504</v>
      </c>
      <c r="F1088">
        <v>791</v>
      </c>
      <c r="G1088" t="s">
        <v>12</v>
      </c>
      <c r="H1088">
        <v>2022</v>
      </c>
      <c r="I1088" t="s">
        <v>13</v>
      </c>
      <c r="J1088" t="s">
        <v>14</v>
      </c>
    </row>
    <row r="1089" spans="1:10" x14ac:dyDescent="0.35">
      <c r="A1089" t="s">
        <v>10</v>
      </c>
      <c r="B1089">
        <v>37083930600</v>
      </c>
      <c r="C1089" t="s">
        <v>11</v>
      </c>
      <c r="D1089">
        <v>37083930600</v>
      </c>
      <c r="E1089" t="str">
        <f>"37083930600"</f>
        <v>37083930600</v>
      </c>
      <c r="F1089">
        <v>646</v>
      </c>
      <c r="G1089" t="s">
        <v>12</v>
      </c>
      <c r="H1089">
        <v>2022</v>
      </c>
      <c r="I1089" t="s">
        <v>13</v>
      </c>
      <c r="J1089" t="s">
        <v>14</v>
      </c>
    </row>
    <row r="1090" spans="1:10" x14ac:dyDescent="0.35">
      <c r="A1090" t="s">
        <v>10</v>
      </c>
      <c r="B1090">
        <v>37083930701</v>
      </c>
      <c r="C1090" t="s">
        <v>11</v>
      </c>
      <c r="D1090">
        <v>37083930701</v>
      </c>
      <c r="E1090" t="str">
        <f>"37083930701"</f>
        <v>37083930701</v>
      </c>
      <c r="F1090">
        <v>591</v>
      </c>
      <c r="G1090" t="s">
        <v>12</v>
      </c>
      <c r="H1090">
        <v>2022</v>
      </c>
      <c r="I1090" t="s">
        <v>13</v>
      </c>
      <c r="J1090" t="s">
        <v>14</v>
      </c>
    </row>
    <row r="1091" spans="1:10" x14ac:dyDescent="0.35">
      <c r="A1091" t="s">
        <v>10</v>
      </c>
      <c r="B1091">
        <v>37083930702</v>
      </c>
      <c r="C1091" t="s">
        <v>11</v>
      </c>
      <c r="D1091">
        <v>37083930702</v>
      </c>
      <c r="E1091" t="str">
        <f>"37083930702"</f>
        <v>37083930702</v>
      </c>
      <c r="F1091">
        <v>433</v>
      </c>
      <c r="G1091" t="s">
        <v>12</v>
      </c>
      <c r="H1091">
        <v>2022</v>
      </c>
      <c r="I1091" t="s">
        <v>13</v>
      </c>
      <c r="J1091" t="s">
        <v>14</v>
      </c>
    </row>
    <row r="1092" spans="1:10" x14ac:dyDescent="0.35">
      <c r="A1092" t="s">
        <v>10</v>
      </c>
      <c r="B1092">
        <v>37083930800</v>
      </c>
      <c r="C1092" t="s">
        <v>11</v>
      </c>
      <c r="D1092">
        <v>37083930800</v>
      </c>
      <c r="E1092" t="str">
        <f>"37083930800"</f>
        <v>37083930800</v>
      </c>
      <c r="F1092">
        <v>730</v>
      </c>
      <c r="G1092" t="s">
        <v>12</v>
      </c>
      <c r="H1092">
        <v>2022</v>
      </c>
      <c r="I1092" t="s">
        <v>13</v>
      </c>
      <c r="J1092" t="s">
        <v>14</v>
      </c>
    </row>
    <row r="1093" spans="1:10" x14ac:dyDescent="0.35">
      <c r="A1093" t="s">
        <v>10</v>
      </c>
      <c r="B1093">
        <v>37083930901</v>
      </c>
      <c r="C1093" t="s">
        <v>11</v>
      </c>
      <c r="D1093">
        <v>37083930901</v>
      </c>
      <c r="E1093" t="str">
        <f>"37083930901"</f>
        <v>37083930901</v>
      </c>
      <c r="F1093" t="s">
        <v>15</v>
      </c>
      <c r="G1093" t="s">
        <v>12</v>
      </c>
      <c r="H1093">
        <v>2022</v>
      </c>
      <c r="I1093" t="s">
        <v>13</v>
      </c>
      <c r="J1093" t="s">
        <v>14</v>
      </c>
    </row>
    <row r="1094" spans="1:10" x14ac:dyDescent="0.35">
      <c r="A1094" t="s">
        <v>10</v>
      </c>
      <c r="B1094">
        <v>37083930902</v>
      </c>
      <c r="C1094" t="s">
        <v>11</v>
      </c>
      <c r="D1094">
        <v>37083930902</v>
      </c>
      <c r="E1094" t="str">
        <f>"37083930902"</f>
        <v>37083930902</v>
      </c>
      <c r="F1094">
        <v>630</v>
      </c>
      <c r="G1094" t="s">
        <v>12</v>
      </c>
      <c r="H1094">
        <v>2022</v>
      </c>
      <c r="I1094" t="s">
        <v>13</v>
      </c>
      <c r="J1094" t="s">
        <v>14</v>
      </c>
    </row>
    <row r="1095" spans="1:10" x14ac:dyDescent="0.35">
      <c r="A1095" t="s">
        <v>10</v>
      </c>
      <c r="B1095">
        <v>37083931000</v>
      </c>
      <c r="C1095" t="s">
        <v>11</v>
      </c>
      <c r="D1095">
        <v>37083931000</v>
      </c>
      <c r="E1095" t="str">
        <f>"37083931000"</f>
        <v>37083931000</v>
      </c>
      <c r="F1095">
        <v>844</v>
      </c>
      <c r="G1095" t="s">
        <v>12</v>
      </c>
      <c r="H1095">
        <v>2022</v>
      </c>
      <c r="I1095" t="s">
        <v>13</v>
      </c>
      <c r="J1095" t="s">
        <v>14</v>
      </c>
    </row>
    <row r="1096" spans="1:10" x14ac:dyDescent="0.35">
      <c r="A1096" t="s">
        <v>10</v>
      </c>
      <c r="B1096">
        <v>37083931101</v>
      </c>
      <c r="C1096" t="s">
        <v>11</v>
      </c>
      <c r="D1096">
        <v>37083931101</v>
      </c>
      <c r="E1096" t="str">
        <f>"37083931101"</f>
        <v>37083931101</v>
      </c>
      <c r="F1096">
        <v>794</v>
      </c>
      <c r="G1096" t="s">
        <v>12</v>
      </c>
      <c r="H1096">
        <v>2022</v>
      </c>
      <c r="I1096" t="s">
        <v>13</v>
      </c>
      <c r="J1096" t="s">
        <v>14</v>
      </c>
    </row>
    <row r="1097" spans="1:10" x14ac:dyDescent="0.35">
      <c r="A1097" t="s">
        <v>10</v>
      </c>
      <c r="B1097">
        <v>37083931102</v>
      </c>
      <c r="C1097" t="s">
        <v>11</v>
      </c>
      <c r="D1097">
        <v>37083931102</v>
      </c>
      <c r="E1097" t="str">
        <f>"37083931102"</f>
        <v>37083931102</v>
      </c>
      <c r="F1097">
        <v>490</v>
      </c>
      <c r="G1097" t="s">
        <v>12</v>
      </c>
      <c r="H1097">
        <v>2022</v>
      </c>
      <c r="I1097" t="s">
        <v>13</v>
      </c>
      <c r="J1097" t="s">
        <v>14</v>
      </c>
    </row>
    <row r="1098" spans="1:10" x14ac:dyDescent="0.35">
      <c r="A1098" t="s">
        <v>10</v>
      </c>
      <c r="B1098">
        <v>37085070100</v>
      </c>
      <c r="C1098" t="s">
        <v>11</v>
      </c>
      <c r="D1098">
        <v>37085070100</v>
      </c>
      <c r="E1098" t="str">
        <f>"37085070100"</f>
        <v>37085070100</v>
      </c>
      <c r="F1098">
        <v>763</v>
      </c>
      <c r="G1098" t="s">
        <v>12</v>
      </c>
      <c r="H1098">
        <v>2022</v>
      </c>
      <c r="I1098" t="s">
        <v>13</v>
      </c>
      <c r="J1098" t="s">
        <v>14</v>
      </c>
    </row>
    <row r="1099" spans="1:10" x14ac:dyDescent="0.35">
      <c r="A1099" t="s">
        <v>10</v>
      </c>
      <c r="B1099">
        <v>37085070200</v>
      </c>
      <c r="C1099" t="s">
        <v>11</v>
      </c>
      <c r="D1099">
        <v>37085070200</v>
      </c>
      <c r="E1099" t="str">
        <f>"37085070200"</f>
        <v>37085070200</v>
      </c>
      <c r="F1099">
        <v>575</v>
      </c>
      <c r="G1099" t="s">
        <v>12</v>
      </c>
      <c r="H1099">
        <v>2022</v>
      </c>
      <c r="I1099" t="s">
        <v>13</v>
      </c>
      <c r="J1099" t="s">
        <v>14</v>
      </c>
    </row>
    <row r="1100" spans="1:10" x14ac:dyDescent="0.35">
      <c r="A1100" t="s">
        <v>10</v>
      </c>
      <c r="B1100">
        <v>37085070300</v>
      </c>
      <c r="C1100" t="s">
        <v>11</v>
      </c>
      <c r="D1100">
        <v>37085070300</v>
      </c>
      <c r="E1100" t="str">
        <f>"37085070300"</f>
        <v>37085070300</v>
      </c>
      <c r="F1100">
        <v>900</v>
      </c>
      <c r="G1100" t="s">
        <v>12</v>
      </c>
      <c r="H1100">
        <v>2022</v>
      </c>
      <c r="I1100" t="s">
        <v>13</v>
      </c>
      <c r="J1100" t="s">
        <v>14</v>
      </c>
    </row>
    <row r="1101" spans="1:10" x14ac:dyDescent="0.35">
      <c r="A1101" t="s">
        <v>10</v>
      </c>
      <c r="B1101">
        <v>37085070401</v>
      </c>
      <c r="C1101" t="s">
        <v>11</v>
      </c>
      <c r="D1101">
        <v>37085070401</v>
      </c>
      <c r="E1101" t="str">
        <f>"37085070401"</f>
        <v>37085070401</v>
      </c>
      <c r="F1101">
        <v>905</v>
      </c>
      <c r="G1101" t="s">
        <v>12</v>
      </c>
      <c r="H1101">
        <v>2022</v>
      </c>
      <c r="I1101" t="s">
        <v>13</v>
      </c>
      <c r="J1101" t="s">
        <v>14</v>
      </c>
    </row>
    <row r="1102" spans="1:10" x14ac:dyDescent="0.35">
      <c r="A1102" t="s">
        <v>10</v>
      </c>
      <c r="B1102">
        <v>37085070402</v>
      </c>
      <c r="C1102" t="s">
        <v>11</v>
      </c>
      <c r="D1102">
        <v>37085070402</v>
      </c>
      <c r="E1102" t="str">
        <f>"37085070402"</f>
        <v>37085070402</v>
      </c>
      <c r="F1102">
        <v>936</v>
      </c>
      <c r="G1102" t="s">
        <v>12</v>
      </c>
      <c r="H1102">
        <v>2022</v>
      </c>
      <c r="I1102" t="s">
        <v>13</v>
      </c>
      <c r="J1102" t="s">
        <v>14</v>
      </c>
    </row>
    <row r="1103" spans="1:10" x14ac:dyDescent="0.35">
      <c r="A1103" t="s">
        <v>10</v>
      </c>
      <c r="B1103">
        <v>37085070500</v>
      </c>
      <c r="C1103" t="s">
        <v>11</v>
      </c>
      <c r="D1103">
        <v>37085070500</v>
      </c>
      <c r="E1103" t="str">
        <f>"37085070500"</f>
        <v>37085070500</v>
      </c>
      <c r="F1103">
        <v>926</v>
      </c>
      <c r="G1103" t="s">
        <v>12</v>
      </c>
      <c r="H1103">
        <v>2022</v>
      </c>
      <c r="I1103" t="s">
        <v>13</v>
      </c>
      <c r="J1103" t="s">
        <v>14</v>
      </c>
    </row>
    <row r="1104" spans="1:10" x14ac:dyDescent="0.35">
      <c r="A1104" t="s">
        <v>10</v>
      </c>
      <c r="B1104">
        <v>37085070600</v>
      </c>
      <c r="C1104" t="s">
        <v>11</v>
      </c>
      <c r="D1104">
        <v>37085070600</v>
      </c>
      <c r="E1104" t="str">
        <f>"37085070600"</f>
        <v>37085070600</v>
      </c>
      <c r="F1104">
        <v>728</v>
      </c>
      <c r="G1104" t="s">
        <v>12</v>
      </c>
      <c r="H1104">
        <v>2022</v>
      </c>
      <c r="I1104" t="s">
        <v>13</v>
      </c>
      <c r="J1104" t="s">
        <v>14</v>
      </c>
    </row>
    <row r="1105" spans="1:10" x14ac:dyDescent="0.35">
      <c r="A1105" t="s">
        <v>10</v>
      </c>
      <c r="B1105">
        <v>37085070700</v>
      </c>
      <c r="C1105" t="s">
        <v>11</v>
      </c>
      <c r="D1105">
        <v>37085070700</v>
      </c>
      <c r="E1105" t="str">
        <f>"37085070700"</f>
        <v>37085070700</v>
      </c>
      <c r="F1105">
        <v>881</v>
      </c>
      <c r="G1105" t="s">
        <v>12</v>
      </c>
      <c r="H1105">
        <v>2022</v>
      </c>
      <c r="I1105" t="s">
        <v>13</v>
      </c>
      <c r="J1105" t="s">
        <v>14</v>
      </c>
    </row>
    <row r="1106" spans="1:10" x14ac:dyDescent="0.35">
      <c r="A1106" t="s">
        <v>10</v>
      </c>
      <c r="B1106">
        <v>37085070801</v>
      </c>
      <c r="C1106" t="s">
        <v>11</v>
      </c>
      <c r="D1106">
        <v>37085070801</v>
      </c>
      <c r="E1106" t="str">
        <f>"37085070801"</f>
        <v>37085070801</v>
      </c>
      <c r="F1106">
        <v>991</v>
      </c>
      <c r="G1106" t="s">
        <v>12</v>
      </c>
      <c r="H1106">
        <v>2022</v>
      </c>
      <c r="I1106" t="s">
        <v>13</v>
      </c>
      <c r="J1106" t="s">
        <v>14</v>
      </c>
    </row>
    <row r="1107" spans="1:10" x14ac:dyDescent="0.35">
      <c r="A1107" t="s">
        <v>10</v>
      </c>
      <c r="B1107">
        <v>37085070802</v>
      </c>
      <c r="C1107" t="s">
        <v>11</v>
      </c>
      <c r="D1107">
        <v>37085070802</v>
      </c>
      <c r="E1107" t="str">
        <f>"37085070802"</f>
        <v>37085070802</v>
      </c>
      <c r="F1107">
        <v>1071</v>
      </c>
      <c r="G1107" t="s">
        <v>12</v>
      </c>
      <c r="H1107">
        <v>2022</v>
      </c>
      <c r="I1107" t="s">
        <v>13</v>
      </c>
      <c r="J1107" t="s">
        <v>14</v>
      </c>
    </row>
    <row r="1108" spans="1:10" x14ac:dyDescent="0.35">
      <c r="A1108" t="s">
        <v>10</v>
      </c>
      <c r="B1108">
        <v>37085070901</v>
      </c>
      <c r="C1108" t="s">
        <v>11</v>
      </c>
      <c r="D1108">
        <v>37085070901</v>
      </c>
      <c r="E1108" t="str">
        <f>"37085070901"</f>
        <v>37085070901</v>
      </c>
      <c r="F1108">
        <v>978</v>
      </c>
      <c r="G1108" t="s">
        <v>12</v>
      </c>
      <c r="H1108">
        <v>2022</v>
      </c>
      <c r="I1108" t="s">
        <v>13</v>
      </c>
      <c r="J1108" t="s">
        <v>14</v>
      </c>
    </row>
    <row r="1109" spans="1:10" x14ac:dyDescent="0.35">
      <c r="A1109" t="s">
        <v>10</v>
      </c>
      <c r="B1109">
        <v>37085070902</v>
      </c>
      <c r="C1109" t="s">
        <v>11</v>
      </c>
      <c r="D1109">
        <v>37085070902</v>
      </c>
      <c r="E1109" t="str">
        <f>"37085070902"</f>
        <v>37085070902</v>
      </c>
      <c r="F1109">
        <v>632</v>
      </c>
      <c r="G1109" t="s">
        <v>12</v>
      </c>
      <c r="H1109">
        <v>2022</v>
      </c>
      <c r="I1109" t="s">
        <v>13</v>
      </c>
      <c r="J1109" t="s">
        <v>14</v>
      </c>
    </row>
    <row r="1110" spans="1:10" x14ac:dyDescent="0.35">
      <c r="A1110" t="s">
        <v>10</v>
      </c>
      <c r="B1110">
        <v>37085070903</v>
      </c>
      <c r="C1110" t="s">
        <v>11</v>
      </c>
      <c r="D1110">
        <v>37085070903</v>
      </c>
      <c r="E1110" t="str">
        <f>"37085070903"</f>
        <v>37085070903</v>
      </c>
      <c r="F1110">
        <v>840</v>
      </c>
      <c r="G1110" t="s">
        <v>12</v>
      </c>
      <c r="H1110">
        <v>2022</v>
      </c>
      <c r="I1110" t="s">
        <v>13</v>
      </c>
      <c r="J1110" t="s">
        <v>14</v>
      </c>
    </row>
    <row r="1111" spans="1:10" x14ac:dyDescent="0.35">
      <c r="A1111" t="s">
        <v>10</v>
      </c>
      <c r="B1111">
        <v>37085070904</v>
      </c>
      <c r="C1111" t="s">
        <v>11</v>
      </c>
      <c r="D1111">
        <v>37085070904</v>
      </c>
      <c r="E1111" t="str">
        <f>"37085070904"</f>
        <v>37085070904</v>
      </c>
      <c r="F1111">
        <v>1005</v>
      </c>
      <c r="G1111" t="s">
        <v>12</v>
      </c>
      <c r="H1111">
        <v>2022</v>
      </c>
      <c r="I1111" t="s">
        <v>13</v>
      </c>
      <c r="J1111" t="s">
        <v>14</v>
      </c>
    </row>
    <row r="1112" spans="1:10" x14ac:dyDescent="0.35">
      <c r="A1112" t="s">
        <v>10</v>
      </c>
      <c r="B1112">
        <v>37085071002</v>
      </c>
      <c r="C1112" t="s">
        <v>11</v>
      </c>
      <c r="D1112">
        <v>37085071002</v>
      </c>
      <c r="E1112" t="str">
        <f>"37085071002"</f>
        <v>37085071002</v>
      </c>
      <c r="F1112">
        <v>1315</v>
      </c>
      <c r="G1112" t="s">
        <v>12</v>
      </c>
      <c r="H1112">
        <v>2022</v>
      </c>
      <c r="I1112" t="s">
        <v>13</v>
      </c>
      <c r="J1112" t="s">
        <v>14</v>
      </c>
    </row>
    <row r="1113" spans="1:10" x14ac:dyDescent="0.35">
      <c r="A1113" t="s">
        <v>10</v>
      </c>
      <c r="B1113">
        <v>37085071003</v>
      </c>
      <c r="C1113" t="s">
        <v>11</v>
      </c>
      <c r="D1113">
        <v>37085071003</v>
      </c>
      <c r="E1113" t="str">
        <f>"37085071003"</f>
        <v>37085071003</v>
      </c>
      <c r="F1113">
        <v>961</v>
      </c>
      <c r="G1113" t="s">
        <v>12</v>
      </c>
      <c r="H1113">
        <v>2022</v>
      </c>
      <c r="I1113" t="s">
        <v>13</v>
      </c>
      <c r="J1113" t="s">
        <v>14</v>
      </c>
    </row>
    <row r="1114" spans="1:10" x14ac:dyDescent="0.35">
      <c r="A1114" t="s">
        <v>10</v>
      </c>
      <c r="B1114">
        <v>37085071004</v>
      </c>
      <c r="C1114" t="s">
        <v>11</v>
      </c>
      <c r="D1114">
        <v>37085071004</v>
      </c>
      <c r="E1114" t="str">
        <f>"37085071004"</f>
        <v>37085071004</v>
      </c>
      <c r="F1114">
        <v>890</v>
      </c>
      <c r="G1114" t="s">
        <v>12</v>
      </c>
      <c r="H1114">
        <v>2022</v>
      </c>
      <c r="I1114" t="s">
        <v>13</v>
      </c>
      <c r="J1114" t="s">
        <v>14</v>
      </c>
    </row>
    <row r="1115" spans="1:10" x14ac:dyDescent="0.35">
      <c r="A1115" t="s">
        <v>10</v>
      </c>
      <c r="B1115">
        <v>37085071101</v>
      </c>
      <c r="C1115" t="s">
        <v>11</v>
      </c>
      <c r="D1115">
        <v>37085071101</v>
      </c>
      <c r="E1115" t="str">
        <f>"37085071101"</f>
        <v>37085071101</v>
      </c>
      <c r="F1115">
        <v>992</v>
      </c>
      <c r="G1115" t="s">
        <v>12</v>
      </c>
      <c r="H1115">
        <v>2022</v>
      </c>
      <c r="I1115" t="s">
        <v>13</v>
      </c>
      <c r="J1115" t="s">
        <v>14</v>
      </c>
    </row>
    <row r="1116" spans="1:10" x14ac:dyDescent="0.35">
      <c r="A1116" t="s">
        <v>10</v>
      </c>
      <c r="B1116">
        <v>37085071102</v>
      </c>
      <c r="C1116" t="s">
        <v>11</v>
      </c>
      <c r="D1116">
        <v>37085071102</v>
      </c>
      <c r="E1116" t="str">
        <f>"37085071102"</f>
        <v>37085071102</v>
      </c>
      <c r="F1116">
        <v>840</v>
      </c>
      <c r="G1116" t="s">
        <v>12</v>
      </c>
      <c r="H1116">
        <v>2022</v>
      </c>
      <c r="I1116" t="s">
        <v>13</v>
      </c>
      <c r="J1116" t="s">
        <v>14</v>
      </c>
    </row>
    <row r="1117" spans="1:10" x14ac:dyDescent="0.35">
      <c r="A1117" t="s">
        <v>10</v>
      </c>
      <c r="B1117">
        <v>37085071201</v>
      </c>
      <c r="C1117" t="s">
        <v>11</v>
      </c>
      <c r="D1117">
        <v>37085071201</v>
      </c>
      <c r="E1117" t="str">
        <f>"37085071201"</f>
        <v>37085071201</v>
      </c>
      <c r="F1117">
        <v>838</v>
      </c>
      <c r="G1117" t="s">
        <v>12</v>
      </c>
      <c r="H1117">
        <v>2022</v>
      </c>
      <c r="I1117" t="s">
        <v>13</v>
      </c>
      <c r="J1117" t="s">
        <v>14</v>
      </c>
    </row>
    <row r="1118" spans="1:10" x14ac:dyDescent="0.35">
      <c r="A1118" t="s">
        <v>10</v>
      </c>
      <c r="B1118">
        <v>37085071202</v>
      </c>
      <c r="C1118" t="s">
        <v>11</v>
      </c>
      <c r="D1118">
        <v>37085071202</v>
      </c>
      <c r="E1118" t="str">
        <f>"37085071202"</f>
        <v>37085071202</v>
      </c>
      <c r="F1118">
        <v>998</v>
      </c>
      <c r="G1118" t="s">
        <v>12</v>
      </c>
      <c r="H1118">
        <v>2022</v>
      </c>
      <c r="I1118" t="s">
        <v>13</v>
      </c>
      <c r="J1118" t="s">
        <v>14</v>
      </c>
    </row>
    <row r="1119" spans="1:10" x14ac:dyDescent="0.35">
      <c r="A1119" t="s">
        <v>10</v>
      </c>
      <c r="B1119">
        <v>37085071203</v>
      </c>
      <c r="C1119" t="s">
        <v>11</v>
      </c>
      <c r="D1119">
        <v>37085071203</v>
      </c>
      <c r="E1119" t="str">
        <f>"37085071203"</f>
        <v>37085071203</v>
      </c>
      <c r="F1119">
        <v>936</v>
      </c>
      <c r="G1119" t="s">
        <v>12</v>
      </c>
      <c r="H1119">
        <v>2022</v>
      </c>
      <c r="I1119" t="s">
        <v>13</v>
      </c>
      <c r="J1119" t="s">
        <v>14</v>
      </c>
    </row>
    <row r="1120" spans="1:10" x14ac:dyDescent="0.35">
      <c r="A1120" t="s">
        <v>10</v>
      </c>
      <c r="B1120">
        <v>37085071204</v>
      </c>
      <c r="C1120" t="s">
        <v>11</v>
      </c>
      <c r="D1120">
        <v>37085071204</v>
      </c>
      <c r="E1120" t="str">
        <f>"37085071204"</f>
        <v>37085071204</v>
      </c>
      <c r="F1120">
        <v>1587</v>
      </c>
      <c r="G1120" t="s">
        <v>12</v>
      </c>
      <c r="H1120">
        <v>2022</v>
      </c>
      <c r="I1120" t="s">
        <v>13</v>
      </c>
      <c r="J1120" t="s">
        <v>14</v>
      </c>
    </row>
    <row r="1121" spans="1:10" x14ac:dyDescent="0.35">
      <c r="A1121" t="s">
        <v>10</v>
      </c>
      <c r="B1121">
        <v>37085071301</v>
      </c>
      <c r="C1121" t="s">
        <v>11</v>
      </c>
      <c r="D1121">
        <v>37085071301</v>
      </c>
      <c r="E1121" t="str">
        <f>"37085071301"</f>
        <v>37085071301</v>
      </c>
      <c r="F1121">
        <v>934</v>
      </c>
      <c r="G1121" t="s">
        <v>12</v>
      </c>
      <c r="H1121">
        <v>2022</v>
      </c>
      <c r="I1121" t="s">
        <v>13</v>
      </c>
      <c r="J1121" t="s">
        <v>14</v>
      </c>
    </row>
    <row r="1122" spans="1:10" x14ac:dyDescent="0.35">
      <c r="A1122" t="s">
        <v>10</v>
      </c>
      <c r="B1122">
        <v>37085071302</v>
      </c>
      <c r="C1122" t="s">
        <v>11</v>
      </c>
      <c r="D1122">
        <v>37085071302</v>
      </c>
      <c r="E1122" t="str">
        <f>"37085071302"</f>
        <v>37085071302</v>
      </c>
      <c r="F1122">
        <v>1358</v>
      </c>
      <c r="G1122" t="s">
        <v>12</v>
      </c>
      <c r="H1122">
        <v>2022</v>
      </c>
      <c r="I1122" t="s">
        <v>13</v>
      </c>
      <c r="J1122" t="s">
        <v>14</v>
      </c>
    </row>
    <row r="1123" spans="1:10" x14ac:dyDescent="0.35">
      <c r="A1123" t="s">
        <v>10</v>
      </c>
      <c r="B1123">
        <v>37085071303</v>
      </c>
      <c r="C1123" t="s">
        <v>11</v>
      </c>
      <c r="D1123">
        <v>37085071303</v>
      </c>
      <c r="E1123" t="str">
        <f>"37085071303"</f>
        <v>37085071303</v>
      </c>
      <c r="F1123">
        <v>1795</v>
      </c>
      <c r="G1123" t="s">
        <v>12</v>
      </c>
      <c r="H1123">
        <v>2022</v>
      </c>
      <c r="I1123" t="s">
        <v>13</v>
      </c>
      <c r="J1123" t="s">
        <v>14</v>
      </c>
    </row>
    <row r="1124" spans="1:10" x14ac:dyDescent="0.35">
      <c r="A1124" t="s">
        <v>10</v>
      </c>
      <c r="B1124">
        <v>37085071401</v>
      </c>
      <c r="C1124" t="s">
        <v>11</v>
      </c>
      <c r="D1124">
        <v>37085071401</v>
      </c>
      <c r="E1124" t="str">
        <f>"37085071401"</f>
        <v>37085071401</v>
      </c>
      <c r="F1124">
        <v>888</v>
      </c>
      <c r="G1124" t="s">
        <v>12</v>
      </c>
      <c r="H1124">
        <v>2022</v>
      </c>
      <c r="I1124" t="s">
        <v>13</v>
      </c>
      <c r="J1124" t="s">
        <v>14</v>
      </c>
    </row>
    <row r="1125" spans="1:10" x14ac:dyDescent="0.35">
      <c r="A1125" t="s">
        <v>10</v>
      </c>
      <c r="B1125">
        <v>37085071402</v>
      </c>
      <c r="C1125" t="s">
        <v>11</v>
      </c>
      <c r="D1125">
        <v>37085071402</v>
      </c>
      <c r="E1125" t="str">
        <f>"37085071402"</f>
        <v>37085071402</v>
      </c>
      <c r="F1125">
        <v>1470</v>
      </c>
      <c r="G1125" t="s">
        <v>12</v>
      </c>
      <c r="H1125">
        <v>2022</v>
      </c>
      <c r="I1125" t="s">
        <v>13</v>
      </c>
      <c r="J1125" t="s">
        <v>14</v>
      </c>
    </row>
    <row r="1126" spans="1:10" x14ac:dyDescent="0.35">
      <c r="A1126" t="s">
        <v>10</v>
      </c>
      <c r="B1126">
        <v>37087920101</v>
      </c>
      <c r="C1126" t="s">
        <v>11</v>
      </c>
      <c r="D1126">
        <v>37087920101</v>
      </c>
      <c r="E1126" t="str">
        <f>"37087920101"</f>
        <v>37087920101</v>
      </c>
      <c r="F1126">
        <v>1109</v>
      </c>
      <c r="G1126" t="s">
        <v>12</v>
      </c>
      <c r="H1126">
        <v>2022</v>
      </c>
      <c r="I1126" t="s">
        <v>13</v>
      </c>
      <c r="J1126" t="s">
        <v>14</v>
      </c>
    </row>
    <row r="1127" spans="1:10" x14ac:dyDescent="0.35">
      <c r="A1127" t="s">
        <v>10</v>
      </c>
      <c r="B1127">
        <v>37087920102</v>
      </c>
      <c r="C1127" t="s">
        <v>11</v>
      </c>
      <c r="D1127">
        <v>37087920102</v>
      </c>
      <c r="E1127" t="str">
        <f>"37087920102"</f>
        <v>37087920102</v>
      </c>
      <c r="F1127">
        <v>1065</v>
      </c>
      <c r="G1127" t="s">
        <v>12</v>
      </c>
      <c r="H1127">
        <v>2022</v>
      </c>
      <c r="I1127" t="s">
        <v>13</v>
      </c>
      <c r="J1127" t="s">
        <v>14</v>
      </c>
    </row>
    <row r="1128" spans="1:10" x14ac:dyDescent="0.35">
      <c r="A1128" t="s">
        <v>10</v>
      </c>
      <c r="B1128">
        <v>37087920201</v>
      </c>
      <c r="C1128" t="s">
        <v>11</v>
      </c>
      <c r="D1128">
        <v>37087920201</v>
      </c>
      <c r="E1128" t="str">
        <f>"37087920201"</f>
        <v>37087920201</v>
      </c>
      <c r="F1128">
        <v>794</v>
      </c>
      <c r="G1128" t="s">
        <v>12</v>
      </c>
      <c r="H1128">
        <v>2022</v>
      </c>
      <c r="I1128" t="s">
        <v>13</v>
      </c>
      <c r="J1128" t="s">
        <v>14</v>
      </c>
    </row>
    <row r="1129" spans="1:10" x14ac:dyDescent="0.35">
      <c r="A1129" t="s">
        <v>10</v>
      </c>
      <c r="B1129">
        <v>37087920202</v>
      </c>
      <c r="C1129" t="s">
        <v>11</v>
      </c>
      <c r="D1129">
        <v>37087920202</v>
      </c>
      <c r="E1129" t="str">
        <f>"37087920202"</f>
        <v>37087920202</v>
      </c>
      <c r="F1129">
        <v>922</v>
      </c>
      <c r="G1129" t="s">
        <v>12</v>
      </c>
      <c r="H1129">
        <v>2022</v>
      </c>
      <c r="I1129" t="s">
        <v>13</v>
      </c>
      <c r="J1129" t="s">
        <v>14</v>
      </c>
    </row>
    <row r="1130" spans="1:10" x14ac:dyDescent="0.35">
      <c r="A1130" t="s">
        <v>10</v>
      </c>
      <c r="B1130">
        <v>37087920300</v>
      </c>
      <c r="C1130" t="s">
        <v>11</v>
      </c>
      <c r="D1130">
        <v>37087920300</v>
      </c>
      <c r="E1130" t="str">
        <f>"37087920300"</f>
        <v>37087920300</v>
      </c>
      <c r="F1130">
        <v>734</v>
      </c>
      <c r="G1130" t="s">
        <v>12</v>
      </c>
      <c r="H1130">
        <v>2022</v>
      </c>
      <c r="I1130" t="s">
        <v>13</v>
      </c>
      <c r="J1130" t="s">
        <v>14</v>
      </c>
    </row>
    <row r="1131" spans="1:10" x14ac:dyDescent="0.35">
      <c r="A1131" t="s">
        <v>10</v>
      </c>
      <c r="B1131">
        <v>37087920400</v>
      </c>
      <c r="C1131" t="s">
        <v>11</v>
      </c>
      <c r="D1131">
        <v>37087920400</v>
      </c>
      <c r="E1131" t="str">
        <f>"37087920400"</f>
        <v>37087920400</v>
      </c>
      <c r="F1131">
        <v>879</v>
      </c>
      <c r="G1131" t="s">
        <v>12</v>
      </c>
      <c r="H1131">
        <v>2022</v>
      </c>
      <c r="I1131" t="s">
        <v>13</v>
      </c>
      <c r="J1131" t="s">
        <v>14</v>
      </c>
    </row>
    <row r="1132" spans="1:10" x14ac:dyDescent="0.35">
      <c r="A1132" t="s">
        <v>10</v>
      </c>
      <c r="B1132">
        <v>37087920501</v>
      </c>
      <c r="C1132" t="s">
        <v>11</v>
      </c>
      <c r="D1132">
        <v>37087920501</v>
      </c>
      <c r="E1132" t="str">
        <f>"37087920501"</f>
        <v>37087920501</v>
      </c>
      <c r="F1132">
        <v>727</v>
      </c>
      <c r="G1132" t="s">
        <v>12</v>
      </c>
      <c r="H1132">
        <v>2022</v>
      </c>
      <c r="I1132" t="s">
        <v>13</v>
      </c>
      <c r="J1132" t="s">
        <v>14</v>
      </c>
    </row>
    <row r="1133" spans="1:10" x14ac:dyDescent="0.35">
      <c r="A1133" t="s">
        <v>10</v>
      </c>
      <c r="B1133">
        <v>37087920502</v>
      </c>
      <c r="C1133" t="s">
        <v>11</v>
      </c>
      <c r="D1133">
        <v>37087920502</v>
      </c>
      <c r="E1133" t="str">
        <f>"37087920502"</f>
        <v>37087920502</v>
      </c>
      <c r="F1133">
        <v>810</v>
      </c>
      <c r="G1133" t="s">
        <v>12</v>
      </c>
      <c r="H1133">
        <v>2022</v>
      </c>
      <c r="I1133" t="s">
        <v>13</v>
      </c>
      <c r="J1133" t="s">
        <v>14</v>
      </c>
    </row>
    <row r="1134" spans="1:10" x14ac:dyDescent="0.35">
      <c r="A1134" t="s">
        <v>10</v>
      </c>
      <c r="B1134">
        <v>37087920601</v>
      </c>
      <c r="C1134" t="s">
        <v>11</v>
      </c>
      <c r="D1134">
        <v>37087920601</v>
      </c>
      <c r="E1134" t="str">
        <f>"37087920601"</f>
        <v>37087920601</v>
      </c>
      <c r="F1134">
        <v>957</v>
      </c>
      <c r="G1134" t="s">
        <v>12</v>
      </c>
      <c r="H1134">
        <v>2022</v>
      </c>
      <c r="I1134" t="s">
        <v>13</v>
      </c>
      <c r="J1134" t="s">
        <v>14</v>
      </c>
    </row>
    <row r="1135" spans="1:10" x14ac:dyDescent="0.35">
      <c r="A1135" t="s">
        <v>10</v>
      </c>
      <c r="B1135">
        <v>37087920602</v>
      </c>
      <c r="C1135" t="s">
        <v>11</v>
      </c>
      <c r="D1135">
        <v>37087920602</v>
      </c>
      <c r="E1135" t="str">
        <f>"37087920602"</f>
        <v>37087920602</v>
      </c>
      <c r="F1135">
        <v>936</v>
      </c>
      <c r="G1135" t="s">
        <v>12</v>
      </c>
      <c r="H1135">
        <v>2022</v>
      </c>
      <c r="I1135" t="s">
        <v>13</v>
      </c>
      <c r="J1135" t="s">
        <v>14</v>
      </c>
    </row>
    <row r="1136" spans="1:10" x14ac:dyDescent="0.35">
      <c r="A1136" t="s">
        <v>10</v>
      </c>
      <c r="B1136">
        <v>37087920701</v>
      </c>
      <c r="C1136" t="s">
        <v>11</v>
      </c>
      <c r="D1136">
        <v>37087920701</v>
      </c>
      <c r="E1136" t="str">
        <f>"37087920701"</f>
        <v>37087920701</v>
      </c>
      <c r="F1136">
        <v>975</v>
      </c>
      <c r="G1136" t="s">
        <v>12</v>
      </c>
      <c r="H1136">
        <v>2022</v>
      </c>
      <c r="I1136" t="s">
        <v>13</v>
      </c>
      <c r="J1136" t="s">
        <v>14</v>
      </c>
    </row>
    <row r="1137" spans="1:10" x14ac:dyDescent="0.35">
      <c r="A1137" t="s">
        <v>10</v>
      </c>
      <c r="B1137">
        <v>37087920702</v>
      </c>
      <c r="C1137" t="s">
        <v>11</v>
      </c>
      <c r="D1137">
        <v>37087920702</v>
      </c>
      <c r="E1137" t="str">
        <f>"37087920702"</f>
        <v>37087920702</v>
      </c>
      <c r="F1137">
        <v>973</v>
      </c>
      <c r="G1137" t="s">
        <v>12</v>
      </c>
      <c r="H1137">
        <v>2022</v>
      </c>
      <c r="I1137" t="s">
        <v>13</v>
      </c>
      <c r="J1137" t="s">
        <v>14</v>
      </c>
    </row>
    <row r="1138" spans="1:10" x14ac:dyDescent="0.35">
      <c r="A1138" t="s">
        <v>10</v>
      </c>
      <c r="B1138">
        <v>37087920800</v>
      </c>
      <c r="C1138" t="s">
        <v>11</v>
      </c>
      <c r="D1138">
        <v>37087920800</v>
      </c>
      <c r="E1138" t="str">
        <f>"37087920800"</f>
        <v>37087920800</v>
      </c>
      <c r="F1138">
        <v>1198</v>
      </c>
      <c r="G1138" t="s">
        <v>12</v>
      </c>
      <c r="H1138">
        <v>2022</v>
      </c>
      <c r="I1138" t="s">
        <v>13</v>
      </c>
      <c r="J1138" t="s">
        <v>14</v>
      </c>
    </row>
    <row r="1139" spans="1:10" x14ac:dyDescent="0.35">
      <c r="A1139" t="s">
        <v>10</v>
      </c>
      <c r="B1139">
        <v>37087920900</v>
      </c>
      <c r="C1139" t="s">
        <v>11</v>
      </c>
      <c r="D1139">
        <v>37087920900</v>
      </c>
      <c r="E1139" t="str">
        <f>"37087920900"</f>
        <v>37087920900</v>
      </c>
      <c r="F1139">
        <v>947</v>
      </c>
      <c r="G1139" t="s">
        <v>12</v>
      </c>
      <c r="H1139">
        <v>2022</v>
      </c>
      <c r="I1139" t="s">
        <v>13</v>
      </c>
      <c r="J1139" t="s">
        <v>14</v>
      </c>
    </row>
    <row r="1140" spans="1:10" x14ac:dyDescent="0.35">
      <c r="A1140" t="s">
        <v>10</v>
      </c>
      <c r="B1140">
        <v>37087921000</v>
      </c>
      <c r="C1140" t="s">
        <v>11</v>
      </c>
      <c r="D1140">
        <v>37087921000</v>
      </c>
      <c r="E1140" t="str">
        <f>"37087921000"</f>
        <v>37087921000</v>
      </c>
      <c r="F1140">
        <v>1051</v>
      </c>
      <c r="G1140" t="s">
        <v>12</v>
      </c>
      <c r="H1140">
        <v>2022</v>
      </c>
      <c r="I1140" t="s">
        <v>13</v>
      </c>
      <c r="J1140" t="s">
        <v>14</v>
      </c>
    </row>
    <row r="1141" spans="1:10" x14ac:dyDescent="0.35">
      <c r="A1141" t="s">
        <v>10</v>
      </c>
      <c r="B1141">
        <v>37087921100</v>
      </c>
      <c r="C1141" t="s">
        <v>11</v>
      </c>
      <c r="D1141">
        <v>37087921100</v>
      </c>
      <c r="E1141" t="str">
        <f>"37087921100"</f>
        <v>37087921100</v>
      </c>
      <c r="F1141">
        <v>444</v>
      </c>
      <c r="G1141" t="s">
        <v>12</v>
      </c>
      <c r="H1141">
        <v>2022</v>
      </c>
      <c r="I1141" t="s">
        <v>13</v>
      </c>
      <c r="J1141" t="s">
        <v>14</v>
      </c>
    </row>
    <row r="1142" spans="1:10" x14ac:dyDescent="0.35">
      <c r="A1142" t="s">
        <v>10</v>
      </c>
      <c r="B1142">
        <v>37087921201</v>
      </c>
      <c r="C1142" t="s">
        <v>11</v>
      </c>
      <c r="D1142">
        <v>37087921201</v>
      </c>
      <c r="E1142" t="str">
        <f>"37087921201"</f>
        <v>37087921201</v>
      </c>
      <c r="F1142">
        <v>1091</v>
      </c>
      <c r="G1142" t="s">
        <v>12</v>
      </c>
      <c r="H1142">
        <v>2022</v>
      </c>
      <c r="I1142" t="s">
        <v>13</v>
      </c>
      <c r="J1142" t="s">
        <v>14</v>
      </c>
    </row>
    <row r="1143" spans="1:10" x14ac:dyDescent="0.35">
      <c r="A1143" t="s">
        <v>10</v>
      </c>
      <c r="B1143">
        <v>37087921202</v>
      </c>
      <c r="C1143" t="s">
        <v>11</v>
      </c>
      <c r="D1143">
        <v>37087921202</v>
      </c>
      <c r="E1143" t="str">
        <f>"37087921202"</f>
        <v>37087921202</v>
      </c>
      <c r="F1143">
        <v>1130</v>
      </c>
      <c r="G1143" t="s">
        <v>12</v>
      </c>
      <c r="H1143">
        <v>2022</v>
      </c>
      <c r="I1143" t="s">
        <v>13</v>
      </c>
      <c r="J1143" t="s">
        <v>14</v>
      </c>
    </row>
    <row r="1144" spans="1:10" x14ac:dyDescent="0.35">
      <c r="A1144" t="s">
        <v>10</v>
      </c>
      <c r="B1144">
        <v>37087921301</v>
      </c>
      <c r="C1144" t="s">
        <v>11</v>
      </c>
      <c r="D1144">
        <v>37087921301</v>
      </c>
      <c r="E1144" t="str">
        <f>"37087921301"</f>
        <v>37087921301</v>
      </c>
      <c r="F1144">
        <v>890</v>
      </c>
      <c r="G1144" t="s">
        <v>12</v>
      </c>
      <c r="H1144">
        <v>2022</v>
      </c>
      <c r="I1144" t="s">
        <v>13</v>
      </c>
      <c r="J1144" t="s">
        <v>14</v>
      </c>
    </row>
    <row r="1145" spans="1:10" x14ac:dyDescent="0.35">
      <c r="A1145" t="s">
        <v>10</v>
      </c>
      <c r="B1145">
        <v>37087921302</v>
      </c>
      <c r="C1145" t="s">
        <v>11</v>
      </c>
      <c r="D1145">
        <v>37087921302</v>
      </c>
      <c r="E1145" t="str">
        <f>"37087921302"</f>
        <v>37087921302</v>
      </c>
      <c r="F1145">
        <v>983</v>
      </c>
      <c r="G1145" t="s">
        <v>12</v>
      </c>
      <c r="H1145">
        <v>2022</v>
      </c>
      <c r="I1145" t="s">
        <v>13</v>
      </c>
      <c r="J1145" t="s">
        <v>14</v>
      </c>
    </row>
    <row r="1146" spans="1:10" x14ac:dyDescent="0.35">
      <c r="A1146" t="s">
        <v>10</v>
      </c>
      <c r="B1146">
        <v>37087980100</v>
      </c>
      <c r="C1146" t="s">
        <v>11</v>
      </c>
      <c r="D1146">
        <v>37087980100</v>
      </c>
      <c r="E1146" t="str">
        <f>"37087980100"</f>
        <v>37087980100</v>
      </c>
      <c r="F1146" t="s">
        <v>15</v>
      </c>
      <c r="G1146" t="s">
        <v>12</v>
      </c>
      <c r="H1146">
        <v>2022</v>
      </c>
      <c r="I1146" t="s">
        <v>13</v>
      </c>
      <c r="J1146" t="s">
        <v>14</v>
      </c>
    </row>
    <row r="1147" spans="1:10" x14ac:dyDescent="0.35">
      <c r="A1147" t="s">
        <v>10</v>
      </c>
      <c r="B1147">
        <v>37089930100</v>
      </c>
      <c r="C1147" t="s">
        <v>11</v>
      </c>
      <c r="D1147">
        <v>37089930100</v>
      </c>
      <c r="E1147" t="str">
        <f>"37089930100"</f>
        <v>37089930100</v>
      </c>
      <c r="F1147">
        <v>789</v>
      </c>
      <c r="G1147" t="s">
        <v>12</v>
      </c>
      <c r="H1147">
        <v>2022</v>
      </c>
      <c r="I1147" t="s">
        <v>13</v>
      </c>
      <c r="J1147" t="s">
        <v>14</v>
      </c>
    </row>
    <row r="1148" spans="1:10" x14ac:dyDescent="0.35">
      <c r="A1148" t="s">
        <v>10</v>
      </c>
      <c r="B1148">
        <v>37089930201</v>
      </c>
      <c r="C1148" t="s">
        <v>11</v>
      </c>
      <c r="D1148">
        <v>37089930201</v>
      </c>
      <c r="E1148" t="str">
        <f>"37089930201"</f>
        <v>37089930201</v>
      </c>
      <c r="F1148">
        <v>960</v>
      </c>
      <c r="G1148" t="s">
        <v>12</v>
      </c>
      <c r="H1148">
        <v>2022</v>
      </c>
      <c r="I1148" t="s">
        <v>13</v>
      </c>
      <c r="J1148" t="s">
        <v>14</v>
      </c>
    </row>
    <row r="1149" spans="1:10" x14ac:dyDescent="0.35">
      <c r="A1149" t="s">
        <v>10</v>
      </c>
      <c r="B1149">
        <v>37089930202</v>
      </c>
      <c r="C1149" t="s">
        <v>11</v>
      </c>
      <c r="D1149">
        <v>37089930202</v>
      </c>
      <c r="E1149" t="str">
        <f>"37089930202"</f>
        <v>37089930202</v>
      </c>
      <c r="F1149">
        <v>827</v>
      </c>
      <c r="G1149" t="s">
        <v>12</v>
      </c>
      <c r="H1149">
        <v>2022</v>
      </c>
      <c r="I1149" t="s">
        <v>13</v>
      </c>
      <c r="J1149" t="s">
        <v>14</v>
      </c>
    </row>
    <row r="1150" spans="1:10" x14ac:dyDescent="0.35">
      <c r="A1150" t="s">
        <v>10</v>
      </c>
      <c r="B1150">
        <v>37089930301</v>
      </c>
      <c r="C1150" t="s">
        <v>11</v>
      </c>
      <c r="D1150">
        <v>37089930301</v>
      </c>
      <c r="E1150" t="str">
        <f>"37089930301"</f>
        <v>37089930301</v>
      </c>
      <c r="F1150">
        <v>1300</v>
      </c>
      <c r="G1150" t="s">
        <v>12</v>
      </c>
      <c r="H1150">
        <v>2022</v>
      </c>
      <c r="I1150" t="s">
        <v>13</v>
      </c>
      <c r="J1150" t="s">
        <v>14</v>
      </c>
    </row>
    <row r="1151" spans="1:10" x14ac:dyDescent="0.35">
      <c r="A1151" t="s">
        <v>10</v>
      </c>
      <c r="B1151">
        <v>37089930302</v>
      </c>
      <c r="C1151" t="s">
        <v>11</v>
      </c>
      <c r="D1151">
        <v>37089930302</v>
      </c>
      <c r="E1151" t="str">
        <f>"37089930302"</f>
        <v>37089930302</v>
      </c>
      <c r="F1151">
        <v>834</v>
      </c>
      <c r="G1151" t="s">
        <v>12</v>
      </c>
      <c r="H1151">
        <v>2022</v>
      </c>
      <c r="I1151" t="s">
        <v>13</v>
      </c>
      <c r="J1151" t="s">
        <v>14</v>
      </c>
    </row>
    <row r="1152" spans="1:10" x14ac:dyDescent="0.35">
      <c r="A1152" t="s">
        <v>10</v>
      </c>
      <c r="B1152">
        <v>37089930401</v>
      </c>
      <c r="C1152" t="s">
        <v>11</v>
      </c>
      <c r="D1152">
        <v>37089930401</v>
      </c>
      <c r="E1152" t="str">
        <f>"37089930401"</f>
        <v>37089930401</v>
      </c>
      <c r="F1152">
        <v>730</v>
      </c>
      <c r="G1152" t="s">
        <v>12</v>
      </c>
      <c r="H1152">
        <v>2022</v>
      </c>
      <c r="I1152" t="s">
        <v>13</v>
      </c>
      <c r="J1152" t="s">
        <v>14</v>
      </c>
    </row>
    <row r="1153" spans="1:10" x14ac:dyDescent="0.35">
      <c r="A1153" t="s">
        <v>10</v>
      </c>
      <c r="B1153">
        <v>37089930402</v>
      </c>
      <c r="C1153" t="s">
        <v>11</v>
      </c>
      <c r="D1153">
        <v>37089930402</v>
      </c>
      <c r="E1153" t="str">
        <f>"37089930402"</f>
        <v>37089930402</v>
      </c>
      <c r="F1153">
        <v>914</v>
      </c>
      <c r="G1153" t="s">
        <v>12</v>
      </c>
      <c r="H1153">
        <v>2022</v>
      </c>
      <c r="I1153" t="s">
        <v>13</v>
      </c>
      <c r="J1153" t="s">
        <v>14</v>
      </c>
    </row>
    <row r="1154" spans="1:10" x14ac:dyDescent="0.35">
      <c r="A1154" t="s">
        <v>10</v>
      </c>
      <c r="B1154">
        <v>37089930501</v>
      </c>
      <c r="C1154" t="s">
        <v>11</v>
      </c>
      <c r="D1154">
        <v>37089930501</v>
      </c>
      <c r="E1154" t="str">
        <f>"37089930501"</f>
        <v>37089930501</v>
      </c>
      <c r="F1154">
        <v>1115</v>
      </c>
      <c r="G1154" t="s">
        <v>12</v>
      </c>
      <c r="H1154">
        <v>2022</v>
      </c>
      <c r="I1154" t="s">
        <v>13</v>
      </c>
      <c r="J1154" t="s">
        <v>14</v>
      </c>
    </row>
    <row r="1155" spans="1:10" x14ac:dyDescent="0.35">
      <c r="A1155" t="s">
        <v>10</v>
      </c>
      <c r="B1155">
        <v>37089930502</v>
      </c>
      <c r="C1155" t="s">
        <v>11</v>
      </c>
      <c r="D1155">
        <v>37089930502</v>
      </c>
      <c r="E1155" t="str">
        <f>"37089930502"</f>
        <v>37089930502</v>
      </c>
      <c r="F1155">
        <v>1040</v>
      </c>
      <c r="G1155" t="s">
        <v>12</v>
      </c>
      <c r="H1155">
        <v>2022</v>
      </c>
      <c r="I1155" t="s">
        <v>13</v>
      </c>
      <c r="J1155" t="s">
        <v>14</v>
      </c>
    </row>
    <row r="1156" spans="1:10" x14ac:dyDescent="0.35">
      <c r="A1156" t="s">
        <v>10</v>
      </c>
      <c r="B1156">
        <v>37089930600</v>
      </c>
      <c r="C1156" t="s">
        <v>11</v>
      </c>
      <c r="D1156">
        <v>37089930600</v>
      </c>
      <c r="E1156" t="str">
        <f>"37089930600"</f>
        <v>37089930600</v>
      </c>
      <c r="F1156">
        <v>1202</v>
      </c>
      <c r="G1156" t="s">
        <v>12</v>
      </c>
      <c r="H1156">
        <v>2022</v>
      </c>
      <c r="I1156" t="s">
        <v>13</v>
      </c>
      <c r="J1156" t="s">
        <v>14</v>
      </c>
    </row>
    <row r="1157" spans="1:10" x14ac:dyDescent="0.35">
      <c r="A1157" t="s">
        <v>10</v>
      </c>
      <c r="B1157">
        <v>37089930701</v>
      </c>
      <c r="C1157" t="s">
        <v>11</v>
      </c>
      <c r="D1157">
        <v>37089930701</v>
      </c>
      <c r="E1157" t="str">
        <f>"37089930701"</f>
        <v>37089930701</v>
      </c>
      <c r="F1157">
        <v>1375</v>
      </c>
      <c r="G1157" t="s">
        <v>12</v>
      </c>
      <c r="H1157">
        <v>2022</v>
      </c>
      <c r="I1157" t="s">
        <v>13</v>
      </c>
      <c r="J1157" t="s">
        <v>14</v>
      </c>
    </row>
    <row r="1158" spans="1:10" x14ac:dyDescent="0.35">
      <c r="A1158" t="s">
        <v>10</v>
      </c>
      <c r="B1158">
        <v>37089930702</v>
      </c>
      <c r="C1158" t="s">
        <v>11</v>
      </c>
      <c r="D1158">
        <v>37089930702</v>
      </c>
      <c r="E1158" t="str">
        <f>"37089930702"</f>
        <v>37089930702</v>
      </c>
      <c r="F1158">
        <v>959</v>
      </c>
      <c r="G1158" t="s">
        <v>12</v>
      </c>
      <c r="H1158">
        <v>2022</v>
      </c>
      <c r="I1158" t="s">
        <v>13</v>
      </c>
      <c r="J1158" t="s">
        <v>14</v>
      </c>
    </row>
    <row r="1159" spans="1:10" x14ac:dyDescent="0.35">
      <c r="A1159" t="s">
        <v>10</v>
      </c>
      <c r="B1159">
        <v>37089930703</v>
      </c>
      <c r="C1159" t="s">
        <v>11</v>
      </c>
      <c r="D1159">
        <v>37089930703</v>
      </c>
      <c r="E1159" t="str">
        <f>"37089930703"</f>
        <v>37089930703</v>
      </c>
      <c r="F1159">
        <v>1455</v>
      </c>
      <c r="G1159" t="s">
        <v>12</v>
      </c>
      <c r="H1159">
        <v>2022</v>
      </c>
      <c r="I1159" t="s">
        <v>13</v>
      </c>
      <c r="J1159" t="s">
        <v>14</v>
      </c>
    </row>
    <row r="1160" spans="1:10" x14ac:dyDescent="0.35">
      <c r="A1160" t="s">
        <v>10</v>
      </c>
      <c r="B1160">
        <v>37089930800</v>
      </c>
      <c r="C1160" t="s">
        <v>11</v>
      </c>
      <c r="D1160">
        <v>37089930800</v>
      </c>
      <c r="E1160" t="str">
        <f>"37089930800"</f>
        <v>37089930800</v>
      </c>
      <c r="F1160">
        <v>1120</v>
      </c>
      <c r="G1160" t="s">
        <v>12</v>
      </c>
      <c r="H1160">
        <v>2022</v>
      </c>
      <c r="I1160" t="s">
        <v>13</v>
      </c>
      <c r="J1160" t="s">
        <v>14</v>
      </c>
    </row>
    <row r="1161" spans="1:10" x14ac:dyDescent="0.35">
      <c r="A1161" t="s">
        <v>10</v>
      </c>
      <c r="B1161">
        <v>37089930900</v>
      </c>
      <c r="C1161" t="s">
        <v>11</v>
      </c>
      <c r="D1161">
        <v>37089930900</v>
      </c>
      <c r="E1161" t="str">
        <f>"37089930900"</f>
        <v>37089930900</v>
      </c>
      <c r="F1161">
        <v>870</v>
      </c>
      <c r="G1161" t="s">
        <v>12</v>
      </c>
      <c r="H1161">
        <v>2022</v>
      </c>
      <c r="I1161" t="s">
        <v>13</v>
      </c>
      <c r="J1161" t="s">
        <v>14</v>
      </c>
    </row>
    <row r="1162" spans="1:10" x14ac:dyDescent="0.35">
      <c r="A1162" t="s">
        <v>10</v>
      </c>
      <c r="B1162">
        <v>37089931000</v>
      </c>
      <c r="C1162" t="s">
        <v>11</v>
      </c>
      <c r="D1162">
        <v>37089931000</v>
      </c>
      <c r="E1162" t="str">
        <f>"37089931000"</f>
        <v>37089931000</v>
      </c>
      <c r="F1162">
        <v>1086</v>
      </c>
      <c r="G1162" t="s">
        <v>12</v>
      </c>
      <c r="H1162">
        <v>2022</v>
      </c>
      <c r="I1162" t="s">
        <v>13</v>
      </c>
      <c r="J1162" t="s">
        <v>14</v>
      </c>
    </row>
    <row r="1163" spans="1:10" x14ac:dyDescent="0.35">
      <c r="A1163" t="s">
        <v>10</v>
      </c>
      <c r="B1163">
        <v>37089931100</v>
      </c>
      <c r="C1163" t="s">
        <v>11</v>
      </c>
      <c r="D1163">
        <v>37089931100</v>
      </c>
      <c r="E1163" t="str">
        <f>"37089931100"</f>
        <v>37089931100</v>
      </c>
      <c r="F1163">
        <v>1100</v>
      </c>
      <c r="G1163" t="s">
        <v>12</v>
      </c>
      <c r="H1163">
        <v>2022</v>
      </c>
      <c r="I1163" t="s">
        <v>13</v>
      </c>
      <c r="J1163" t="s">
        <v>14</v>
      </c>
    </row>
    <row r="1164" spans="1:10" x14ac:dyDescent="0.35">
      <c r="A1164" t="s">
        <v>10</v>
      </c>
      <c r="B1164">
        <v>37089931200</v>
      </c>
      <c r="C1164" t="s">
        <v>11</v>
      </c>
      <c r="D1164">
        <v>37089931200</v>
      </c>
      <c r="E1164" t="str">
        <f>"37089931200"</f>
        <v>37089931200</v>
      </c>
      <c r="F1164">
        <v>828</v>
      </c>
      <c r="G1164" t="s">
        <v>12</v>
      </c>
      <c r="H1164">
        <v>2022</v>
      </c>
      <c r="I1164" t="s">
        <v>13</v>
      </c>
      <c r="J1164" t="s">
        <v>14</v>
      </c>
    </row>
    <row r="1165" spans="1:10" x14ac:dyDescent="0.35">
      <c r="A1165" t="s">
        <v>10</v>
      </c>
      <c r="B1165">
        <v>37089931300</v>
      </c>
      <c r="C1165" t="s">
        <v>11</v>
      </c>
      <c r="D1165">
        <v>37089931300</v>
      </c>
      <c r="E1165" t="str">
        <f>"37089931300"</f>
        <v>37089931300</v>
      </c>
      <c r="F1165">
        <v>1005</v>
      </c>
      <c r="G1165" t="s">
        <v>12</v>
      </c>
      <c r="H1165">
        <v>2022</v>
      </c>
      <c r="I1165" t="s">
        <v>13</v>
      </c>
      <c r="J1165" t="s">
        <v>14</v>
      </c>
    </row>
    <row r="1166" spans="1:10" x14ac:dyDescent="0.35">
      <c r="A1166" t="s">
        <v>10</v>
      </c>
      <c r="B1166">
        <v>37089931401</v>
      </c>
      <c r="C1166" t="s">
        <v>11</v>
      </c>
      <c r="D1166">
        <v>37089931401</v>
      </c>
      <c r="E1166" t="str">
        <f>"37089931401"</f>
        <v>37089931401</v>
      </c>
      <c r="F1166">
        <v>881</v>
      </c>
      <c r="G1166" t="s">
        <v>12</v>
      </c>
      <c r="H1166">
        <v>2022</v>
      </c>
      <c r="I1166" t="s">
        <v>13</v>
      </c>
      <c r="J1166" t="s">
        <v>14</v>
      </c>
    </row>
    <row r="1167" spans="1:10" x14ac:dyDescent="0.35">
      <c r="A1167" t="s">
        <v>10</v>
      </c>
      <c r="B1167">
        <v>37089931402</v>
      </c>
      <c r="C1167" t="s">
        <v>11</v>
      </c>
      <c r="D1167">
        <v>37089931402</v>
      </c>
      <c r="E1167" t="str">
        <f>"37089931402"</f>
        <v>37089931402</v>
      </c>
      <c r="F1167">
        <v>716</v>
      </c>
      <c r="G1167" t="s">
        <v>12</v>
      </c>
      <c r="H1167">
        <v>2022</v>
      </c>
      <c r="I1167" t="s">
        <v>13</v>
      </c>
      <c r="J1167" t="s">
        <v>14</v>
      </c>
    </row>
    <row r="1168" spans="1:10" x14ac:dyDescent="0.35">
      <c r="A1168" t="s">
        <v>10</v>
      </c>
      <c r="B1168">
        <v>37089931500</v>
      </c>
      <c r="C1168" t="s">
        <v>11</v>
      </c>
      <c r="D1168">
        <v>37089931500</v>
      </c>
      <c r="E1168" t="str">
        <f>"37089931500"</f>
        <v>37089931500</v>
      </c>
      <c r="F1168">
        <v>1506</v>
      </c>
      <c r="G1168" t="s">
        <v>12</v>
      </c>
      <c r="H1168">
        <v>2022</v>
      </c>
      <c r="I1168" t="s">
        <v>13</v>
      </c>
      <c r="J1168" t="s">
        <v>14</v>
      </c>
    </row>
    <row r="1169" spans="1:10" x14ac:dyDescent="0.35">
      <c r="A1169" t="s">
        <v>10</v>
      </c>
      <c r="B1169">
        <v>37089931600</v>
      </c>
      <c r="C1169" t="s">
        <v>11</v>
      </c>
      <c r="D1169">
        <v>37089931600</v>
      </c>
      <c r="E1169" t="str">
        <f>"37089931600"</f>
        <v>37089931600</v>
      </c>
      <c r="F1169">
        <v>923</v>
      </c>
      <c r="G1169" t="s">
        <v>12</v>
      </c>
      <c r="H1169">
        <v>2022</v>
      </c>
      <c r="I1169" t="s">
        <v>13</v>
      </c>
      <c r="J1169" t="s">
        <v>14</v>
      </c>
    </row>
    <row r="1170" spans="1:10" x14ac:dyDescent="0.35">
      <c r="A1170" t="s">
        <v>10</v>
      </c>
      <c r="B1170">
        <v>37089931700</v>
      </c>
      <c r="C1170" t="s">
        <v>11</v>
      </c>
      <c r="D1170">
        <v>37089931700</v>
      </c>
      <c r="E1170" t="str">
        <f>"37089931700"</f>
        <v>37089931700</v>
      </c>
      <c r="F1170" t="s">
        <v>15</v>
      </c>
      <c r="G1170" t="s">
        <v>12</v>
      </c>
      <c r="H1170">
        <v>2022</v>
      </c>
      <c r="I1170" t="s">
        <v>13</v>
      </c>
      <c r="J1170" t="s">
        <v>14</v>
      </c>
    </row>
    <row r="1171" spans="1:10" x14ac:dyDescent="0.35">
      <c r="A1171" t="s">
        <v>10</v>
      </c>
      <c r="B1171">
        <v>37089931801</v>
      </c>
      <c r="C1171" t="s">
        <v>11</v>
      </c>
      <c r="D1171">
        <v>37089931801</v>
      </c>
      <c r="E1171" t="str">
        <f>"37089931801"</f>
        <v>37089931801</v>
      </c>
      <c r="F1171">
        <v>1129</v>
      </c>
      <c r="G1171" t="s">
        <v>12</v>
      </c>
      <c r="H1171">
        <v>2022</v>
      </c>
      <c r="I1171" t="s">
        <v>13</v>
      </c>
      <c r="J1171" t="s">
        <v>14</v>
      </c>
    </row>
    <row r="1172" spans="1:10" x14ac:dyDescent="0.35">
      <c r="A1172" t="s">
        <v>10</v>
      </c>
      <c r="B1172">
        <v>37089931802</v>
      </c>
      <c r="C1172" t="s">
        <v>11</v>
      </c>
      <c r="D1172">
        <v>37089931802</v>
      </c>
      <c r="E1172" t="str">
        <f>"37089931802"</f>
        <v>37089931802</v>
      </c>
      <c r="F1172">
        <v>939</v>
      </c>
      <c r="G1172" t="s">
        <v>12</v>
      </c>
      <c r="H1172">
        <v>2022</v>
      </c>
      <c r="I1172" t="s">
        <v>13</v>
      </c>
      <c r="J1172" t="s">
        <v>14</v>
      </c>
    </row>
    <row r="1173" spans="1:10" x14ac:dyDescent="0.35">
      <c r="A1173" t="s">
        <v>10</v>
      </c>
      <c r="B1173">
        <v>37089931901</v>
      </c>
      <c r="C1173" t="s">
        <v>11</v>
      </c>
      <c r="D1173">
        <v>37089931901</v>
      </c>
      <c r="E1173" t="str">
        <f>"37089931901"</f>
        <v>37089931901</v>
      </c>
      <c r="F1173">
        <v>919</v>
      </c>
      <c r="G1173" t="s">
        <v>12</v>
      </c>
      <c r="H1173">
        <v>2022</v>
      </c>
      <c r="I1173" t="s">
        <v>13</v>
      </c>
      <c r="J1173" t="s">
        <v>14</v>
      </c>
    </row>
    <row r="1174" spans="1:10" x14ac:dyDescent="0.35">
      <c r="A1174" t="s">
        <v>10</v>
      </c>
      <c r="B1174">
        <v>37089931902</v>
      </c>
      <c r="C1174" t="s">
        <v>11</v>
      </c>
      <c r="D1174">
        <v>37089931902</v>
      </c>
      <c r="E1174" t="str">
        <f>"37089931902"</f>
        <v>37089931902</v>
      </c>
      <c r="F1174">
        <v>913</v>
      </c>
      <c r="G1174" t="s">
        <v>12</v>
      </c>
      <c r="H1174">
        <v>2022</v>
      </c>
      <c r="I1174" t="s">
        <v>13</v>
      </c>
      <c r="J1174" t="s">
        <v>14</v>
      </c>
    </row>
    <row r="1175" spans="1:10" x14ac:dyDescent="0.35">
      <c r="A1175" t="s">
        <v>10</v>
      </c>
      <c r="B1175">
        <v>37089932000</v>
      </c>
      <c r="C1175" t="s">
        <v>11</v>
      </c>
      <c r="D1175">
        <v>37089932000</v>
      </c>
      <c r="E1175" t="str">
        <f>"37089932000"</f>
        <v>37089932000</v>
      </c>
      <c r="F1175">
        <v>1182</v>
      </c>
      <c r="G1175" t="s">
        <v>12</v>
      </c>
      <c r="H1175">
        <v>2022</v>
      </c>
      <c r="I1175" t="s">
        <v>13</v>
      </c>
      <c r="J1175" t="s">
        <v>14</v>
      </c>
    </row>
    <row r="1176" spans="1:10" x14ac:dyDescent="0.35">
      <c r="A1176" t="s">
        <v>10</v>
      </c>
      <c r="B1176">
        <v>37089980100</v>
      </c>
      <c r="C1176" t="s">
        <v>11</v>
      </c>
      <c r="D1176">
        <v>37089980100</v>
      </c>
      <c r="E1176" t="str">
        <f>"37089980100"</f>
        <v>37089980100</v>
      </c>
      <c r="F1176" t="s">
        <v>15</v>
      </c>
      <c r="G1176" t="s">
        <v>12</v>
      </c>
      <c r="H1176">
        <v>2022</v>
      </c>
      <c r="I1176" t="s">
        <v>13</v>
      </c>
      <c r="J1176" t="s">
        <v>14</v>
      </c>
    </row>
    <row r="1177" spans="1:10" x14ac:dyDescent="0.35">
      <c r="A1177" t="s">
        <v>10</v>
      </c>
      <c r="B1177">
        <v>37091950101</v>
      </c>
      <c r="C1177" t="s">
        <v>11</v>
      </c>
      <c r="D1177">
        <v>37091950101</v>
      </c>
      <c r="E1177" t="str">
        <f>"37091950101"</f>
        <v>37091950101</v>
      </c>
      <c r="F1177">
        <v>979</v>
      </c>
      <c r="G1177" t="s">
        <v>12</v>
      </c>
      <c r="H1177">
        <v>2022</v>
      </c>
      <c r="I1177" t="s">
        <v>13</v>
      </c>
      <c r="J1177" t="s">
        <v>14</v>
      </c>
    </row>
    <row r="1178" spans="1:10" x14ac:dyDescent="0.35">
      <c r="A1178" t="s">
        <v>10</v>
      </c>
      <c r="B1178">
        <v>37091950102</v>
      </c>
      <c r="C1178" t="s">
        <v>11</v>
      </c>
      <c r="D1178">
        <v>37091950102</v>
      </c>
      <c r="E1178" t="str">
        <f>"37091950102"</f>
        <v>37091950102</v>
      </c>
      <c r="F1178">
        <v>860</v>
      </c>
      <c r="G1178" t="s">
        <v>12</v>
      </c>
      <c r="H1178">
        <v>2022</v>
      </c>
      <c r="I1178" t="s">
        <v>13</v>
      </c>
      <c r="J1178" t="s">
        <v>14</v>
      </c>
    </row>
    <row r="1179" spans="1:10" x14ac:dyDescent="0.35">
      <c r="A1179" t="s">
        <v>10</v>
      </c>
      <c r="B1179">
        <v>37091950201</v>
      </c>
      <c r="C1179" t="s">
        <v>11</v>
      </c>
      <c r="D1179">
        <v>37091950201</v>
      </c>
      <c r="E1179" t="str">
        <f>"37091950201"</f>
        <v>37091950201</v>
      </c>
      <c r="F1179">
        <v>727</v>
      </c>
      <c r="G1179" t="s">
        <v>12</v>
      </c>
      <c r="H1179">
        <v>2022</v>
      </c>
      <c r="I1179" t="s">
        <v>13</v>
      </c>
      <c r="J1179" t="s">
        <v>14</v>
      </c>
    </row>
    <row r="1180" spans="1:10" x14ac:dyDescent="0.35">
      <c r="A1180" t="s">
        <v>10</v>
      </c>
      <c r="B1180">
        <v>37091950202</v>
      </c>
      <c r="C1180" t="s">
        <v>11</v>
      </c>
      <c r="D1180">
        <v>37091950202</v>
      </c>
      <c r="E1180" t="str">
        <f>"37091950202"</f>
        <v>37091950202</v>
      </c>
      <c r="F1180">
        <v>875</v>
      </c>
      <c r="G1180" t="s">
        <v>12</v>
      </c>
      <c r="H1180">
        <v>2022</v>
      </c>
      <c r="I1180" t="s">
        <v>13</v>
      </c>
      <c r="J1180" t="s">
        <v>14</v>
      </c>
    </row>
    <row r="1181" spans="1:10" x14ac:dyDescent="0.35">
      <c r="A1181" t="s">
        <v>10</v>
      </c>
      <c r="B1181">
        <v>37091950300</v>
      </c>
      <c r="C1181" t="s">
        <v>11</v>
      </c>
      <c r="D1181">
        <v>37091950300</v>
      </c>
      <c r="E1181" t="str">
        <f>"37091950300"</f>
        <v>37091950300</v>
      </c>
      <c r="F1181">
        <v>697</v>
      </c>
      <c r="G1181" t="s">
        <v>12</v>
      </c>
      <c r="H1181">
        <v>2022</v>
      </c>
      <c r="I1181" t="s">
        <v>13</v>
      </c>
      <c r="J1181" t="s">
        <v>14</v>
      </c>
    </row>
    <row r="1182" spans="1:10" x14ac:dyDescent="0.35">
      <c r="A1182" t="s">
        <v>10</v>
      </c>
      <c r="B1182">
        <v>37091950401</v>
      </c>
      <c r="C1182" t="s">
        <v>11</v>
      </c>
      <c r="D1182">
        <v>37091950401</v>
      </c>
      <c r="E1182" t="str">
        <f>"37091950401"</f>
        <v>37091950401</v>
      </c>
      <c r="F1182">
        <v>799</v>
      </c>
      <c r="G1182" t="s">
        <v>12</v>
      </c>
      <c r="H1182">
        <v>2022</v>
      </c>
      <c r="I1182" t="s">
        <v>13</v>
      </c>
      <c r="J1182" t="s">
        <v>14</v>
      </c>
    </row>
    <row r="1183" spans="1:10" x14ac:dyDescent="0.35">
      <c r="A1183" t="s">
        <v>10</v>
      </c>
      <c r="B1183">
        <v>37091950402</v>
      </c>
      <c r="C1183" t="s">
        <v>11</v>
      </c>
      <c r="D1183">
        <v>37091950402</v>
      </c>
      <c r="E1183" t="str">
        <f>"37091950402"</f>
        <v>37091950402</v>
      </c>
      <c r="F1183">
        <v>827</v>
      </c>
      <c r="G1183" t="s">
        <v>12</v>
      </c>
      <c r="H1183">
        <v>2022</v>
      </c>
      <c r="I1183" t="s">
        <v>13</v>
      </c>
      <c r="J1183" t="s">
        <v>14</v>
      </c>
    </row>
    <row r="1184" spans="1:10" x14ac:dyDescent="0.35">
      <c r="A1184" t="s">
        <v>10</v>
      </c>
      <c r="B1184">
        <v>37091980000</v>
      </c>
      <c r="C1184" t="s">
        <v>11</v>
      </c>
      <c r="D1184">
        <v>37091980000</v>
      </c>
      <c r="E1184" t="str">
        <f>"37091980000"</f>
        <v>37091980000</v>
      </c>
      <c r="F1184" t="s">
        <v>15</v>
      </c>
      <c r="G1184" t="s">
        <v>12</v>
      </c>
      <c r="H1184">
        <v>2022</v>
      </c>
      <c r="I1184" t="s">
        <v>13</v>
      </c>
      <c r="J1184" t="s">
        <v>14</v>
      </c>
    </row>
    <row r="1185" spans="1:10" x14ac:dyDescent="0.35">
      <c r="A1185" t="s">
        <v>10</v>
      </c>
      <c r="B1185">
        <v>37093970104</v>
      </c>
      <c r="C1185" t="s">
        <v>11</v>
      </c>
      <c r="D1185">
        <v>37093970104</v>
      </c>
      <c r="E1185" t="str">
        <f>"37093970104"</f>
        <v>37093970104</v>
      </c>
      <c r="F1185">
        <v>1326</v>
      </c>
      <c r="G1185" t="s">
        <v>12</v>
      </c>
      <c r="H1185">
        <v>2022</v>
      </c>
      <c r="I1185" t="s">
        <v>13</v>
      </c>
      <c r="J1185" t="s">
        <v>14</v>
      </c>
    </row>
    <row r="1186" spans="1:10" x14ac:dyDescent="0.35">
      <c r="A1186" t="s">
        <v>10</v>
      </c>
      <c r="B1186">
        <v>37093970105</v>
      </c>
      <c r="C1186" t="s">
        <v>11</v>
      </c>
      <c r="D1186">
        <v>37093970105</v>
      </c>
      <c r="E1186" t="str">
        <f>"37093970105"</f>
        <v>37093970105</v>
      </c>
      <c r="F1186">
        <v>984</v>
      </c>
      <c r="G1186" t="s">
        <v>12</v>
      </c>
      <c r="H1186">
        <v>2022</v>
      </c>
      <c r="I1186" t="s">
        <v>13</v>
      </c>
      <c r="J1186" t="s">
        <v>14</v>
      </c>
    </row>
    <row r="1187" spans="1:10" x14ac:dyDescent="0.35">
      <c r="A1187" t="s">
        <v>10</v>
      </c>
      <c r="B1187">
        <v>37093970106</v>
      </c>
      <c r="C1187" t="s">
        <v>11</v>
      </c>
      <c r="D1187">
        <v>37093970106</v>
      </c>
      <c r="E1187" t="str">
        <f>"37093970106"</f>
        <v>37093970106</v>
      </c>
      <c r="F1187">
        <v>1496</v>
      </c>
      <c r="G1187" t="s">
        <v>12</v>
      </c>
      <c r="H1187">
        <v>2022</v>
      </c>
      <c r="I1187" t="s">
        <v>13</v>
      </c>
      <c r="J1187" t="s">
        <v>14</v>
      </c>
    </row>
    <row r="1188" spans="1:10" x14ac:dyDescent="0.35">
      <c r="A1188" t="s">
        <v>10</v>
      </c>
      <c r="B1188">
        <v>37093970107</v>
      </c>
      <c r="C1188" t="s">
        <v>11</v>
      </c>
      <c r="D1188">
        <v>37093970107</v>
      </c>
      <c r="E1188" t="str">
        <f>"37093970107"</f>
        <v>37093970107</v>
      </c>
      <c r="F1188">
        <v>1162</v>
      </c>
      <c r="G1188" t="s">
        <v>12</v>
      </c>
      <c r="H1188">
        <v>2022</v>
      </c>
      <c r="I1188" t="s">
        <v>13</v>
      </c>
      <c r="J1188" t="s">
        <v>14</v>
      </c>
    </row>
    <row r="1189" spans="1:10" x14ac:dyDescent="0.35">
      <c r="A1189" t="s">
        <v>10</v>
      </c>
      <c r="B1189">
        <v>37093970108</v>
      </c>
      <c r="C1189" t="s">
        <v>11</v>
      </c>
      <c r="D1189">
        <v>37093970108</v>
      </c>
      <c r="E1189" t="str">
        <f>"37093970108"</f>
        <v>37093970108</v>
      </c>
      <c r="F1189">
        <v>1216</v>
      </c>
      <c r="G1189" t="s">
        <v>12</v>
      </c>
      <c r="H1189">
        <v>2022</v>
      </c>
      <c r="I1189" t="s">
        <v>13</v>
      </c>
      <c r="J1189" t="s">
        <v>14</v>
      </c>
    </row>
    <row r="1190" spans="1:10" x14ac:dyDescent="0.35">
      <c r="A1190" t="s">
        <v>10</v>
      </c>
      <c r="B1190">
        <v>37093970109</v>
      </c>
      <c r="C1190" t="s">
        <v>11</v>
      </c>
      <c r="D1190">
        <v>37093970109</v>
      </c>
      <c r="E1190" t="str">
        <f>"37093970109"</f>
        <v>37093970109</v>
      </c>
      <c r="F1190">
        <v>1172</v>
      </c>
      <c r="G1190" t="s">
        <v>12</v>
      </c>
      <c r="H1190">
        <v>2022</v>
      </c>
      <c r="I1190" t="s">
        <v>13</v>
      </c>
      <c r="J1190" t="s">
        <v>14</v>
      </c>
    </row>
    <row r="1191" spans="1:10" x14ac:dyDescent="0.35">
      <c r="A1191" t="s">
        <v>10</v>
      </c>
      <c r="B1191">
        <v>37093970201</v>
      </c>
      <c r="C1191" t="s">
        <v>11</v>
      </c>
      <c r="D1191">
        <v>37093970201</v>
      </c>
      <c r="E1191" t="str">
        <f>"37093970201"</f>
        <v>37093970201</v>
      </c>
      <c r="F1191">
        <v>837</v>
      </c>
      <c r="G1191" t="s">
        <v>12</v>
      </c>
      <c r="H1191">
        <v>2022</v>
      </c>
      <c r="I1191" t="s">
        <v>13</v>
      </c>
      <c r="J1191" t="s">
        <v>14</v>
      </c>
    </row>
    <row r="1192" spans="1:10" x14ac:dyDescent="0.35">
      <c r="A1192" t="s">
        <v>10</v>
      </c>
      <c r="B1192">
        <v>37093970202</v>
      </c>
      <c r="C1192" t="s">
        <v>11</v>
      </c>
      <c r="D1192">
        <v>37093970202</v>
      </c>
      <c r="E1192" t="str">
        <f>"37093970202"</f>
        <v>37093970202</v>
      </c>
      <c r="F1192">
        <v>896</v>
      </c>
      <c r="G1192" t="s">
        <v>12</v>
      </c>
      <c r="H1192">
        <v>2022</v>
      </c>
      <c r="I1192" t="s">
        <v>13</v>
      </c>
      <c r="J1192" t="s">
        <v>14</v>
      </c>
    </row>
    <row r="1193" spans="1:10" x14ac:dyDescent="0.35">
      <c r="A1193" t="s">
        <v>10</v>
      </c>
      <c r="B1193">
        <v>37093970300</v>
      </c>
      <c r="C1193" t="s">
        <v>11</v>
      </c>
      <c r="D1193">
        <v>37093970300</v>
      </c>
      <c r="E1193" t="str">
        <f>"37093970300"</f>
        <v>37093970300</v>
      </c>
      <c r="F1193">
        <v>765</v>
      </c>
      <c r="G1193" t="s">
        <v>12</v>
      </c>
      <c r="H1193">
        <v>2022</v>
      </c>
      <c r="I1193" t="s">
        <v>13</v>
      </c>
      <c r="J1193" t="s">
        <v>14</v>
      </c>
    </row>
    <row r="1194" spans="1:10" x14ac:dyDescent="0.35">
      <c r="A1194" t="s">
        <v>10</v>
      </c>
      <c r="B1194">
        <v>37093970401</v>
      </c>
      <c r="C1194" t="s">
        <v>11</v>
      </c>
      <c r="D1194">
        <v>37093970401</v>
      </c>
      <c r="E1194" t="str">
        <f>"37093970401"</f>
        <v>37093970401</v>
      </c>
      <c r="F1194">
        <v>667</v>
      </c>
      <c r="G1194" t="s">
        <v>12</v>
      </c>
      <c r="H1194">
        <v>2022</v>
      </c>
      <c r="I1194" t="s">
        <v>13</v>
      </c>
      <c r="J1194" t="s">
        <v>14</v>
      </c>
    </row>
    <row r="1195" spans="1:10" x14ac:dyDescent="0.35">
      <c r="A1195" t="s">
        <v>10</v>
      </c>
      <c r="B1195">
        <v>37093970402</v>
      </c>
      <c r="C1195" t="s">
        <v>11</v>
      </c>
      <c r="D1195">
        <v>37093970402</v>
      </c>
      <c r="E1195" t="str">
        <f>"37093970402"</f>
        <v>37093970402</v>
      </c>
      <c r="F1195">
        <v>705</v>
      </c>
      <c r="G1195" t="s">
        <v>12</v>
      </c>
      <c r="H1195">
        <v>2022</v>
      </c>
      <c r="I1195" t="s">
        <v>13</v>
      </c>
      <c r="J1195" t="s">
        <v>14</v>
      </c>
    </row>
    <row r="1196" spans="1:10" x14ac:dyDescent="0.35">
      <c r="A1196" t="s">
        <v>10</v>
      </c>
      <c r="B1196">
        <v>37093980100</v>
      </c>
      <c r="C1196" t="s">
        <v>11</v>
      </c>
      <c r="D1196">
        <v>37093980100</v>
      </c>
      <c r="E1196" t="str">
        <f>"37093980100"</f>
        <v>37093980100</v>
      </c>
      <c r="F1196" t="s">
        <v>15</v>
      </c>
      <c r="G1196" t="s">
        <v>12</v>
      </c>
      <c r="H1196">
        <v>2022</v>
      </c>
      <c r="I1196" t="s">
        <v>13</v>
      </c>
      <c r="J1196" t="s">
        <v>14</v>
      </c>
    </row>
    <row r="1197" spans="1:10" x14ac:dyDescent="0.35">
      <c r="A1197" t="s">
        <v>10</v>
      </c>
      <c r="B1197">
        <v>37095920101</v>
      </c>
      <c r="C1197" t="s">
        <v>11</v>
      </c>
      <c r="D1197">
        <v>37095920101</v>
      </c>
      <c r="E1197" t="str">
        <f>"37095920101"</f>
        <v>37095920101</v>
      </c>
      <c r="F1197">
        <v>788</v>
      </c>
      <c r="G1197" t="s">
        <v>12</v>
      </c>
      <c r="H1197">
        <v>2022</v>
      </c>
      <c r="I1197" t="s">
        <v>13</v>
      </c>
      <c r="J1197" t="s">
        <v>14</v>
      </c>
    </row>
    <row r="1198" spans="1:10" x14ac:dyDescent="0.35">
      <c r="A1198" t="s">
        <v>10</v>
      </c>
      <c r="B1198">
        <v>37095920102</v>
      </c>
      <c r="C1198" t="s">
        <v>11</v>
      </c>
      <c r="D1198">
        <v>37095920102</v>
      </c>
      <c r="E1198" t="str">
        <f>"37095920102"</f>
        <v>37095920102</v>
      </c>
      <c r="F1198">
        <v>1031</v>
      </c>
      <c r="G1198" t="s">
        <v>12</v>
      </c>
      <c r="H1198">
        <v>2022</v>
      </c>
      <c r="I1198" t="s">
        <v>13</v>
      </c>
      <c r="J1198" t="s">
        <v>14</v>
      </c>
    </row>
    <row r="1199" spans="1:10" x14ac:dyDescent="0.35">
      <c r="A1199" t="s">
        <v>10</v>
      </c>
      <c r="B1199">
        <v>37095990100</v>
      </c>
      <c r="C1199" t="s">
        <v>11</v>
      </c>
      <c r="D1199">
        <v>37095990100</v>
      </c>
      <c r="E1199" t="str">
        <f>"37095990100"</f>
        <v>37095990100</v>
      </c>
      <c r="F1199" t="s">
        <v>15</v>
      </c>
      <c r="G1199" t="s">
        <v>12</v>
      </c>
      <c r="H1199">
        <v>2022</v>
      </c>
      <c r="I1199" t="s">
        <v>13</v>
      </c>
      <c r="J1199" t="s">
        <v>14</v>
      </c>
    </row>
    <row r="1200" spans="1:10" x14ac:dyDescent="0.35">
      <c r="A1200" t="s">
        <v>10</v>
      </c>
      <c r="B1200">
        <v>37095990200</v>
      </c>
      <c r="C1200" t="s">
        <v>11</v>
      </c>
      <c r="D1200">
        <v>37095990200</v>
      </c>
      <c r="E1200" t="str">
        <f>"37095990200"</f>
        <v>37095990200</v>
      </c>
      <c r="F1200" t="s">
        <v>15</v>
      </c>
      <c r="G1200" t="s">
        <v>12</v>
      </c>
      <c r="H1200">
        <v>2022</v>
      </c>
      <c r="I1200" t="s">
        <v>13</v>
      </c>
      <c r="J1200" t="s">
        <v>14</v>
      </c>
    </row>
    <row r="1201" spans="1:10" x14ac:dyDescent="0.35">
      <c r="A1201" t="s">
        <v>10</v>
      </c>
      <c r="B1201">
        <v>37097060100</v>
      </c>
      <c r="C1201" t="s">
        <v>11</v>
      </c>
      <c r="D1201">
        <v>37097060100</v>
      </c>
      <c r="E1201" t="str">
        <f>"37097060100"</f>
        <v>37097060100</v>
      </c>
      <c r="F1201">
        <v>889</v>
      </c>
      <c r="G1201" t="s">
        <v>12</v>
      </c>
      <c r="H1201">
        <v>2022</v>
      </c>
      <c r="I1201" t="s">
        <v>13</v>
      </c>
      <c r="J1201" t="s">
        <v>14</v>
      </c>
    </row>
    <row r="1202" spans="1:10" x14ac:dyDescent="0.35">
      <c r="A1202" t="s">
        <v>10</v>
      </c>
      <c r="B1202">
        <v>37097060200</v>
      </c>
      <c r="C1202" t="s">
        <v>11</v>
      </c>
      <c r="D1202">
        <v>37097060200</v>
      </c>
      <c r="E1202" t="str">
        <f>"37097060200"</f>
        <v>37097060200</v>
      </c>
      <c r="F1202">
        <v>830</v>
      </c>
      <c r="G1202" t="s">
        <v>12</v>
      </c>
      <c r="H1202">
        <v>2022</v>
      </c>
      <c r="I1202" t="s">
        <v>13</v>
      </c>
      <c r="J1202" t="s">
        <v>14</v>
      </c>
    </row>
    <row r="1203" spans="1:10" x14ac:dyDescent="0.35">
      <c r="A1203" t="s">
        <v>10</v>
      </c>
      <c r="B1203">
        <v>37097060300</v>
      </c>
      <c r="C1203" t="s">
        <v>11</v>
      </c>
      <c r="D1203">
        <v>37097060300</v>
      </c>
      <c r="E1203" t="str">
        <f>"37097060300"</f>
        <v>37097060300</v>
      </c>
      <c r="F1203">
        <v>777</v>
      </c>
      <c r="G1203" t="s">
        <v>12</v>
      </c>
      <c r="H1203">
        <v>2022</v>
      </c>
      <c r="I1203" t="s">
        <v>13</v>
      </c>
      <c r="J1203" t="s">
        <v>14</v>
      </c>
    </row>
    <row r="1204" spans="1:10" x14ac:dyDescent="0.35">
      <c r="A1204" t="s">
        <v>10</v>
      </c>
      <c r="B1204">
        <v>37097060400</v>
      </c>
      <c r="C1204" t="s">
        <v>11</v>
      </c>
      <c r="D1204">
        <v>37097060400</v>
      </c>
      <c r="E1204" t="str">
        <f>"37097060400"</f>
        <v>37097060400</v>
      </c>
      <c r="F1204">
        <v>677</v>
      </c>
      <c r="G1204" t="s">
        <v>12</v>
      </c>
      <c r="H1204">
        <v>2022</v>
      </c>
      <c r="I1204" t="s">
        <v>13</v>
      </c>
      <c r="J1204" t="s">
        <v>14</v>
      </c>
    </row>
    <row r="1205" spans="1:10" x14ac:dyDescent="0.35">
      <c r="A1205" t="s">
        <v>10</v>
      </c>
      <c r="B1205">
        <v>37097060500</v>
      </c>
      <c r="C1205" t="s">
        <v>11</v>
      </c>
      <c r="D1205">
        <v>37097060500</v>
      </c>
      <c r="E1205" t="str">
        <f>"37097060500"</f>
        <v>37097060500</v>
      </c>
      <c r="F1205">
        <v>768</v>
      </c>
      <c r="G1205" t="s">
        <v>12</v>
      </c>
      <c r="H1205">
        <v>2022</v>
      </c>
      <c r="I1205" t="s">
        <v>13</v>
      </c>
      <c r="J1205" t="s">
        <v>14</v>
      </c>
    </row>
    <row r="1206" spans="1:10" x14ac:dyDescent="0.35">
      <c r="A1206" t="s">
        <v>10</v>
      </c>
      <c r="B1206">
        <v>37097060601</v>
      </c>
      <c r="C1206" t="s">
        <v>11</v>
      </c>
      <c r="D1206">
        <v>37097060601</v>
      </c>
      <c r="E1206" t="str">
        <f>"37097060601"</f>
        <v>37097060601</v>
      </c>
      <c r="F1206">
        <v>1010</v>
      </c>
      <c r="G1206" t="s">
        <v>12</v>
      </c>
      <c r="H1206">
        <v>2022</v>
      </c>
      <c r="I1206" t="s">
        <v>13</v>
      </c>
      <c r="J1206" t="s">
        <v>14</v>
      </c>
    </row>
    <row r="1207" spans="1:10" x14ac:dyDescent="0.35">
      <c r="A1207" t="s">
        <v>10</v>
      </c>
      <c r="B1207">
        <v>37097060602</v>
      </c>
      <c r="C1207" t="s">
        <v>11</v>
      </c>
      <c r="D1207">
        <v>37097060602</v>
      </c>
      <c r="E1207" t="str">
        <f>"37097060602"</f>
        <v>37097060602</v>
      </c>
      <c r="F1207">
        <v>1036</v>
      </c>
      <c r="G1207" t="s">
        <v>12</v>
      </c>
      <c r="H1207">
        <v>2022</v>
      </c>
      <c r="I1207" t="s">
        <v>13</v>
      </c>
      <c r="J1207" t="s">
        <v>14</v>
      </c>
    </row>
    <row r="1208" spans="1:10" x14ac:dyDescent="0.35">
      <c r="A1208" t="s">
        <v>10</v>
      </c>
      <c r="B1208">
        <v>37097060603</v>
      </c>
      <c r="C1208" t="s">
        <v>11</v>
      </c>
      <c r="D1208">
        <v>37097060603</v>
      </c>
      <c r="E1208" t="str">
        <f>"37097060603"</f>
        <v>37097060603</v>
      </c>
      <c r="F1208">
        <v>782</v>
      </c>
      <c r="G1208" t="s">
        <v>12</v>
      </c>
      <c r="H1208">
        <v>2022</v>
      </c>
      <c r="I1208" t="s">
        <v>13</v>
      </c>
      <c r="J1208" t="s">
        <v>14</v>
      </c>
    </row>
    <row r="1209" spans="1:10" x14ac:dyDescent="0.35">
      <c r="A1209" t="s">
        <v>10</v>
      </c>
      <c r="B1209">
        <v>37097060701</v>
      </c>
      <c r="C1209" t="s">
        <v>11</v>
      </c>
      <c r="D1209">
        <v>37097060701</v>
      </c>
      <c r="E1209" t="str">
        <f>"37097060701"</f>
        <v>37097060701</v>
      </c>
      <c r="F1209">
        <v>746</v>
      </c>
      <c r="G1209" t="s">
        <v>12</v>
      </c>
      <c r="H1209">
        <v>2022</v>
      </c>
      <c r="I1209" t="s">
        <v>13</v>
      </c>
      <c r="J1209" t="s">
        <v>14</v>
      </c>
    </row>
    <row r="1210" spans="1:10" x14ac:dyDescent="0.35">
      <c r="A1210" t="s">
        <v>10</v>
      </c>
      <c r="B1210">
        <v>37097060702</v>
      </c>
      <c r="C1210" t="s">
        <v>11</v>
      </c>
      <c r="D1210">
        <v>37097060702</v>
      </c>
      <c r="E1210" t="str">
        <f>"37097060702"</f>
        <v>37097060702</v>
      </c>
      <c r="F1210">
        <v>728</v>
      </c>
      <c r="G1210" t="s">
        <v>12</v>
      </c>
      <c r="H1210">
        <v>2022</v>
      </c>
      <c r="I1210" t="s">
        <v>13</v>
      </c>
      <c r="J1210" t="s">
        <v>14</v>
      </c>
    </row>
    <row r="1211" spans="1:10" x14ac:dyDescent="0.35">
      <c r="A1211" t="s">
        <v>10</v>
      </c>
      <c r="B1211">
        <v>37097060703</v>
      </c>
      <c r="C1211" t="s">
        <v>11</v>
      </c>
      <c r="D1211">
        <v>37097060703</v>
      </c>
      <c r="E1211" t="str">
        <f>"37097060703"</f>
        <v>37097060703</v>
      </c>
      <c r="F1211">
        <v>925</v>
      </c>
      <c r="G1211" t="s">
        <v>12</v>
      </c>
      <c r="H1211">
        <v>2022</v>
      </c>
      <c r="I1211" t="s">
        <v>13</v>
      </c>
      <c r="J1211" t="s">
        <v>14</v>
      </c>
    </row>
    <row r="1212" spans="1:10" x14ac:dyDescent="0.35">
      <c r="A1212" t="s">
        <v>10</v>
      </c>
      <c r="B1212">
        <v>37097060801</v>
      </c>
      <c r="C1212" t="s">
        <v>11</v>
      </c>
      <c r="D1212">
        <v>37097060801</v>
      </c>
      <c r="E1212" t="str">
        <f>"37097060801"</f>
        <v>37097060801</v>
      </c>
      <c r="F1212">
        <v>650</v>
      </c>
      <c r="G1212" t="s">
        <v>12</v>
      </c>
      <c r="H1212">
        <v>2022</v>
      </c>
      <c r="I1212" t="s">
        <v>13</v>
      </c>
      <c r="J1212" t="s">
        <v>14</v>
      </c>
    </row>
    <row r="1213" spans="1:10" x14ac:dyDescent="0.35">
      <c r="A1213" t="s">
        <v>10</v>
      </c>
      <c r="B1213">
        <v>37097060802</v>
      </c>
      <c r="C1213" t="s">
        <v>11</v>
      </c>
      <c r="D1213">
        <v>37097060802</v>
      </c>
      <c r="E1213" t="str">
        <f>"37097060802"</f>
        <v>37097060802</v>
      </c>
      <c r="F1213">
        <v>812</v>
      </c>
      <c r="G1213" t="s">
        <v>12</v>
      </c>
      <c r="H1213">
        <v>2022</v>
      </c>
      <c r="I1213" t="s">
        <v>13</v>
      </c>
      <c r="J1213" t="s">
        <v>14</v>
      </c>
    </row>
    <row r="1214" spans="1:10" x14ac:dyDescent="0.35">
      <c r="A1214" t="s">
        <v>10</v>
      </c>
      <c r="B1214">
        <v>37097060901</v>
      </c>
      <c r="C1214" t="s">
        <v>11</v>
      </c>
      <c r="D1214">
        <v>37097060901</v>
      </c>
      <c r="E1214" t="str">
        <f>"37097060901"</f>
        <v>37097060901</v>
      </c>
      <c r="F1214">
        <v>634</v>
      </c>
      <c r="G1214" t="s">
        <v>12</v>
      </c>
      <c r="H1214">
        <v>2022</v>
      </c>
      <c r="I1214" t="s">
        <v>13</v>
      </c>
      <c r="J1214" t="s">
        <v>14</v>
      </c>
    </row>
    <row r="1215" spans="1:10" x14ac:dyDescent="0.35">
      <c r="A1215" t="s">
        <v>10</v>
      </c>
      <c r="B1215">
        <v>37097060902</v>
      </c>
      <c r="C1215" t="s">
        <v>11</v>
      </c>
      <c r="D1215">
        <v>37097060902</v>
      </c>
      <c r="E1215" t="str">
        <f>"37097060902"</f>
        <v>37097060902</v>
      </c>
      <c r="F1215">
        <v>860</v>
      </c>
      <c r="G1215" t="s">
        <v>12</v>
      </c>
      <c r="H1215">
        <v>2022</v>
      </c>
      <c r="I1215" t="s">
        <v>13</v>
      </c>
      <c r="J1215" t="s">
        <v>14</v>
      </c>
    </row>
    <row r="1216" spans="1:10" x14ac:dyDescent="0.35">
      <c r="A1216" t="s">
        <v>10</v>
      </c>
      <c r="B1216">
        <v>37097061001</v>
      </c>
      <c r="C1216" t="s">
        <v>11</v>
      </c>
      <c r="D1216">
        <v>37097061001</v>
      </c>
      <c r="E1216" t="str">
        <f>"37097061001"</f>
        <v>37097061001</v>
      </c>
      <c r="F1216">
        <v>998</v>
      </c>
      <c r="G1216" t="s">
        <v>12</v>
      </c>
      <c r="H1216">
        <v>2022</v>
      </c>
      <c r="I1216" t="s">
        <v>13</v>
      </c>
      <c r="J1216" t="s">
        <v>14</v>
      </c>
    </row>
    <row r="1217" spans="1:10" x14ac:dyDescent="0.35">
      <c r="A1217" t="s">
        <v>10</v>
      </c>
      <c r="B1217">
        <v>37097061002</v>
      </c>
      <c r="C1217" t="s">
        <v>11</v>
      </c>
      <c r="D1217">
        <v>37097061002</v>
      </c>
      <c r="E1217" t="str">
        <f>"37097061002"</f>
        <v>37097061002</v>
      </c>
      <c r="F1217">
        <v>1112</v>
      </c>
      <c r="G1217" t="s">
        <v>12</v>
      </c>
      <c r="H1217">
        <v>2022</v>
      </c>
      <c r="I1217" t="s">
        <v>13</v>
      </c>
      <c r="J1217" t="s">
        <v>14</v>
      </c>
    </row>
    <row r="1218" spans="1:10" x14ac:dyDescent="0.35">
      <c r="A1218" t="s">
        <v>10</v>
      </c>
      <c r="B1218">
        <v>37097061003</v>
      </c>
      <c r="C1218" t="s">
        <v>11</v>
      </c>
      <c r="D1218">
        <v>37097061003</v>
      </c>
      <c r="E1218" t="str">
        <f>"37097061003"</f>
        <v>37097061003</v>
      </c>
      <c r="F1218">
        <v>1040</v>
      </c>
      <c r="G1218" t="s">
        <v>12</v>
      </c>
      <c r="H1218">
        <v>2022</v>
      </c>
      <c r="I1218" t="s">
        <v>13</v>
      </c>
      <c r="J1218" t="s">
        <v>14</v>
      </c>
    </row>
    <row r="1219" spans="1:10" x14ac:dyDescent="0.35">
      <c r="A1219" t="s">
        <v>10</v>
      </c>
      <c r="B1219">
        <v>37097061101</v>
      </c>
      <c r="C1219" t="s">
        <v>11</v>
      </c>
      <c r="D1219">
        <v>37097061101</v>
      </c>
      <c r="E1219" t="str">
        <f>"37097061101"</f>
        <v>37097061101</v>
      </c>
      <c r="F1219">
        <v>764</v>
      </c>
      <c r="G1219" t="s">
        <v>12</v>
      </c>
      <c r="H1219">
        <v>2022</v>
      </c>
      <c r="I1219" t="s">
        <v>13</v>
      </c>
      <c r="J1219" t="s">
        <v>14</v>
      </c>
    </row>
    <row r="1220" spans="1:10" x14ac:dyDescent="0.35">
      <c r="A1220" t="s">
        <v>10</v>
      </c>
      <c r="B1220">
        <v>37097061102</v>
      </c>
      <c r="C1220" t="s">
        <v>11</v>
      </c>
      <c r="D1220">
        <v>37097061102</v>
      </c>
      <c r="E1220" t="str">
        <f>"37097061102"</f>
        <v>37097061102</v>
      </c>
      <c r="F1220">
        <v>1031</v>
      </c>
      <c r="G1220" t="s">
        <v>12</v>
      </c>
      <c r="H1220">
        <v>2022</v>
      </c>
      <c r="I1220" t="s">
        <v>13</v>
      </c>
      <c r="J1220" t="s">
        <v>14</v>
      </c>
    </row>
    <row r="1221" spans="1:10" x14ac:dyDescent="0.35">
      <c r="A1221" t="s">
        <v>10</v>
      </c>
      <c r="B1221">
        <v>37097061103</v>
      </c>
      <c r="C1221" t="s">
        <v>11</v>
      </c>
      <c r="D1221">
        <v>37097061103</v>
      </c>
      <c r="E1221" t="str">
        <f>"37097061103"</f>
        <v>37097061103</v>
      </c>
      <c r="F1221">
        <v>905</v>
      </c>
      <c r="G1221" t="s">
        <v>12</v>
      </c>
      <c r="H1221">
        <v>2022</v>
      </c>
      <c r="I1221" t="s">
        <v>13</v>
      </c>
      <c r="J1221" t="s">
        <v>14</v>
      </c>
    </row>
    <row r="1222" spans="1:10" x14ac:dyDescent="0.35">
      <c r="A1222" t="s">
        <v>10</v>
      </c>
      <c r="B1222">
        <v>37097061104</v>
      </c>
      <c r="C1222" t="s">
        <v>11</v>
      </c>
      <c r="D1222">
        <v>37097061104</v>
      </c>
      <c r="E1222" t="str">
        <f>"37097061104"</f>
        <v>37097061104</v>
      </c>
      <c r="F1222">
        <v>745</v>
      </c>
      <c r="G1222" t="s">
        <v>12</v>
      </c>
      <c r="H1222">
        <v>2022</v>
      </c>
      <c r="I1222" t="s">
        <v>13</v>
      </c>
      <c r="J1222" t="s">
        <v>14</v>
      </c>
    </row>
    <row r="1223" spans="1:10" x14ac:dyDescent="0.35">
      <c r="A1223" t="s">
        <v>10</v>
      </c>
      <c r="B1223">
        <v>37097061201</v>
      </c>
      <c r="C1223" t="s">
        <v>11</v>
      </c>
      <c r="D1223">
        <v>37097061201</v>
      </c>
      <c r="E1223" t="str">
        <f>"37097061201"</f>
        <v>37097061201</v>
      </c>
      <c r="F1223">
        <v>786</v>
      </c>
      <c r="G1223" t="s">
        <v>12</v>
      </c>
      <c r="H1223">
        <v>2022</v>
      </c>
      <c r="I1223" t="s">
        <v>13</v>
      </c>
      <c r="J1223" t="s">
        <v>14</v>
      </c>
    </row>
    <row r="1224" spans="1:10" x14ac:dyDescent="0.35">
      <c r="A1224" t="s">
        <v>10</v>
      </c>
      <c r="B1224">
        <v>37097061202</v>
      </c>
      <c r="C1224" t="s">
        <v>11</v>
      </c>
      <c r="D1224">
        <v>37097061202</v>
      </c>
      <c r="E1224" t="str">
        <f>"37097061202"</f>
        <v>37097061202</v>
      </c>
      <c r="F1224">
        <v>1337</v>
      </c>
      <c r="G1224" t="s">
        <v>12</v>
      </c>
      <c r="H1224">
        <v>2022</v>
      </c>
      <c r="I1224" t="s">
        <v>13</v>
      </c>
      <c r="J1224" t="s">
        <v>14</v>
      </c>
    </row>
    <row r="1225" spans="1:10" x14ac:dyDescent="0.35">
      <c r="A1225" t="s">
        <v>10</v>
      </c>
      <c r="B1225">
        <v>37097061203</v>
      </c>
      <c r="C1225" t="s">
        <v>11</v>
      </c>
      <c r="D1225">
        <v>37097061203</v>
      </c>
      <c r="E1225" t="str">
        <f>"37097061203"</f>
        <v>37097061203</v>
      </c>
      <c r="F1225">
        <v>1407</v>
      </c>
      <c r="G1225" t="s">
        <v>12</v>
      </c>
      <c r="H1225">
        <v>2022</v>
      </c>
      <c r="I1225" t="s">
        <v>13</v>
      </c>
      <c r="J1225" t="s">
        <v>14</v>
      </c>
    </row>
    <row r="1226" spans="1:10" x14ac:dyDescent="0.35">
      <c r="A1226" t="s">
        <v>10</v>
      </c>
      <c r="B1226">
        <v>37097061204</v>
      </c>
      <c r="C1226" t="s">
        <v>11</v>
      </c>
      <c r="D1226">
        <v>37097061204</v>
      </c>
      <c r="E1226" t="str">
        <f>"37097061204"</f>
        <v>37097061204</v>
      </c>
      <c r="F1226">
        <v>2078</v>
      </c>
      <c r="G1226" t="s">
        <v>12</v>
      </c>
      <c r="H1226">
        <v>2022</v>
      </c>
      <c r="I1226" t="s">
        <v>13</v>
      </c>
      <c r="J1226" t="s">
        <v>14</v>
      </c>
    </row>
    <row r="1227" spans="1:10" x14ac:dyDescent="0.35">
      <c r="A1227" t="s">
        <v>10</v>
      </c>
      <c r="B1227">
        <v>37097061205</v>
      </c>
      <c r="C1227" t="s">
        <v>11</v>
      </c>
      <c r="D1227">
        <v>37097061205</v>
      </c>
      <c r="E1227" t="str">
        <f>"37097061205"</f>
        <v>37097061205</v>
      </c>
      <c r="F1227">
        <v>848</v>
      </c>
      <c r="G1227" t="s">
        <v>12</v>
      </c>
      <c r="H1227">
        <v>2022</v>
      </c>
      <c r="I1227" t="s">
        <v>13</v>
      </c>
      <c r="J1227" t="s">
        <v>14</v>
      </c>
    </row>
    <row r="1228" spans="1:10" x14ac:dyDescent="0.35">
      <c r="A1228" t="s">
        <v>10</v>
      </c>
      <c r="B1228">
        <v>37097061301</v>
      </c>
      <c r="C1228" t="s">
        <v>11</v>
      </c>
      <c r="D1228">
        <v>37097061301</v>
      </c>
      <c r="E1228" t="str">
        <f>"37097061301"</f>
        <v>37097061301</v>
      </c>
      <c r="F1228">
        <v>873</v>
      </c>
      <c r="G1228" t="s">
        <v>12</v>
      </c>
      <c r="H1228">
        <v>2022</v>
      </c>
      <c r="I1228" t="s">
        <v>13</v>
      </c>
      <c r="J1228" t="s">
        <v>14</v>
      </c>
    </row>
    <row r="1229" spans="1:10" x14ac:dyDescent="0.35">
      <c r="A1229" t="s">
        <v>10</v>
      </c>
      <c r="B1229">
        <v>37097061302</v>
      </c>
      <c r="C1229" t="s">
        <v>11</v>
      </c>
      <c r="D1229">
        <v>37097061302</v>
      </c>
      <c r="E1229" t="str">
        <f>"37097061302"</f>
        <v>37097061302</v>
      </c>
      <c r="F1229">
        <v>855</v>
      </c>
      <c r="G1229" t="s">
        <v>12</v>
      </c>
      <c r="H1229">
        <v>2022</v>
      </c>
      <c r="I1229" t="s">
        <v>13</v>
      </c>
      <c r="J1229" t="s">
        <v>14</v>
      </c>
    </row>
    <row r="1230" spans="1:10" x14ac:dyDescent="0.35">
      <c r="A1230" t="s">
        <v>10</v>
      </c>
      <c r="B1230">
        <v>37097061303</v>
      </c>
      <c r="C1230" t="s">
        <v>11</v>
      </c>
      <c r="D1230">
        <v>37097061303</v>
      </c>
      <c r="E1230" t="str">
        <f>"37097061303"</f>
        <v>37097061303</v>
      </c>
      <c r="F1230" t="s">
        <v>15</v>
      </c>
      <c r="G1230" t="s">
        <v>12</v>
      </c>
      <c r="H1230">
        <v>2022</v>
      </c>
      <c r="I1230" t="s">
        <v>13</v>
      </c>
      <c r="J1230" t="s">
        <v>14</v>
      </c>
    </row>
    <row r="1231" spans="1:10" x14ac:dyDescent="0.35">
      <c r="A1231" t="s">
        <v>10</v>
      </c>
      <c r="B1231">
        <v>37097061304</v>
      </c>
      <c r="C1231" t="s">
        <v>11</v>
      </c>
      <c r="D1231">
        <v>37097061304</v>
      </c>
      <c r="E1231" t="str">
        <f>"37097061304"</f>
        <v>37097061304</v>
      </c>
      <c r="F1231">
        <v>1385</v>
      </c>
      <c r="G1231" t="s">
        <v>12</v>
      </c>
      <c r="H1231">
        <v>2022</v>
      </c>
      <c r="I1231" t="s">
        <v>13</v>
      </c>
      <c r="J1231" t="s">
        <v>14</v>
      </c>
    </row>
    <row r="1232" spans="1:10" x14ac:dyDescent="0.35">
      <c r="A1232" t="s">
        <v>10</v>
      </c>
      <c r="B1232">
        <v>37097061401</v>
      </c>
      <c r="C1232" t="s">
        <v>11</v>
      </c>
      <c r="D1232">
        <v>37097061401</v>
      </c>
      <c r="E1232" t="str">
        <f>"37097061401"</f>
        <v>37097061401</v>
      </c>
      <c r="F1232">
        <v>2668</v>
      </c>
      <c r="G1232" t="s">
        <v>12</v>
      </c>
      <c r="H1232">
        <v>2022</v>
      </c>
      <c r="I1232" t="s">
        <v>13</v>
      </c>
      <c r="J1232" t="s">
        <v>14</v>
      </c>
    </row>
    <row r="1233" spans="1:10" x14ac:dyDescent="0.35">
      <c r="A1233" t="s">
        <v>10</v>
      </c>
      <c r="B1233">
        <v>37097061402</v>
      </c>
      <c r="C1233" t="s">
        <v>11</v>
      </c>
      <c r="D1233">
        <v>37097061402</v>
      </c>
      <c r="E1233" t="str">
        <f>"37097061402"</f>
        <v>37097061402</v>
      </c>
      <c r="F1233">
        <v>1499</v>
      </c>
      <c r="G1233" t="s">
        <v>12</v>
      </c>
      <c r="H1233">
        <v>2022</v>
      </c>
      <c r="I1233" t="s">
        <v>13</v>
      </c>
      <c r="J1233" t="s">
        <v>14</v>
      </c>
    </row>
    <row r="1234" spans="1:10" x14ac:dyDescent="0.35">
      <c r="A1234" t="s">
        <v>10</v>
      </c>
      <c r="B1234">
        <v>37097061403</v>
      </c>
      <c r="C1234" t="s">
        <v>11</v>
      </c>
      <c r="D1234">
        <v>37097061403</v>
      </c>
      <c r="E1234" t="str">
        <f>"37097061403"</f>
        <v>37097061403</v>
      </c>
      <c r="F1234">
        <v>1279</v>
      </c>
      <c r="G1234" t="s">
        <v>12</v>
      </c>
      <c r="H1234">
        <v>2022</v>
      </c>
      <c r="I1234" t="s">
        <v>13</v>
      </c>
      <c r="J1234" t="s">
        <v>14</v>
      </c>
    </row>
    <row r="1235" spans="1:10" x14ac:dyDescent="0.35">
      <c r="A1235" t="s">
        <v>10</v>
      </c>
      <c r="B1235">
        <v>37097061404</v>
      </c>
      <c r="C1235" t="s">
        <v>11</v>
      </c>
      <c r="D1235">
        <v>37097061404</v>
      </c>
      <c r="E1235" t="str">
        <f>"37097061404"</f>
        <v>37097061404</v>
      </c>
      <c r="F1235">
        <v>1627</v>
      </c>
      <c r="G1235" t="s">
        <v>12</v>
      </c>
      <c r="H1235">
        <v>2022</v>
      </c>
      <c r="I1235" t="s">
        <v>13</v>
      </c>
      <c r="J1235" t="s">
        <v>14</v>
      </c>
    </row>
    <row r="1236" spans="1:10" x14ac:dyDescent="0.35">
      <c r="A1236" t="s">
        <v>10</v>
      </c>
      <c r="B1236">
        <v>37097061405</v>
      </c>
      <c r="C1236" t="s">
        <v>11</v>
      </c>
      <c r="D1236">
        <v>37097061405</v>
      </c>
      <c r="E1236" t="str">
        <f>"37097061405"</f>
        <v>37097061405</v>
      </c>
      <c r="F1236">
        <v>2056</v>
      </c>
      <c r="G1236" t="s">
        <v>12</v>
      </c>
      <c r="H1236">
        <v>2022</v>
      </c>
      <c r="I1236" t="s">
        <v>13</v>
      </c>
      <c r="J1236" t="s">
        <v>14</v>
      </c>
    </row>
    <row r="1237" spans="1:10" x14ac:dyDescent="0.35">
      <c r="A1237" t="s">
        <v>10</v>
      </c>
      <c r="B1237">
        <v>37097061406</v>
      </c>
      <c r="C1237" t="s">
        <v>11</v>
      </c>
      <c r="D1237">
        <v>37097061406</v>
      </c>
      <c r="E1237" t="str">
        <f>"37097061406"</f>
        <v>37097061406</v>
      </c>
      <c r="F1237">
        <v>1165</v>
      </c>
      <c r="G1237" t="s">
        <v>12</v>
      </c>
      <c r="H1237">
        <v>2022</v>
      </c>
      <c r="I1237" t="s">
        <v>13</v>
      </c>
      <c r="J1237" t="s">
        <v>14</v>
      </c>
    </row>
    <row r="1238" spans="1:10" x14ac:dyDescent="0.35">
      <c r="A1238" t="s">
        <v>10</v>
      </c>
      <c r="B1238">
        <v>37097061407</v>
      </c>
      <c r="C1238" t="s">
        <v>11</v>
      </c>
      <c r="D1238">
        <v>37097061407</v>
      </c>
      <c r="E1238" t="str">
        <f>"37097061407"</f>
        <v>37097061407</v>
      </c>
      <c r="F1238">
        <v>1625</v>
      </c>
      <c r="G1238" t="s">
        <v>12</v>
      </c>
      <c r="H1238">
        <v>2022</v>
      </c>
      <c r="I1238" t="s">
        <v>13</v>
      </c>
      <c r="J1238" t="s">
        <v>14</v>
      </c>
    </row>
    <row r="1239" spans="1:10" x14ac:dyDescent="0.35">
      <c r="A1239" t="s">
        <v>10</v>
      </c>
      <c r="B1239">
        <v>37097061408</v>
      </c>
      <c r="C1239" t="s">
        <v>11</v>
      </c>
      <c r="D1239">
        <v>37097061408</v>
      </c>
      <c r="E1239" t="str">
        <f>"37097061408"</f>
        <v>37097061408</v>
      </c>
      <c r="F1239">
        <v>2074</v>
      </c>
      <c r="G1239" t="s">
        <v>12</v>
      </c>
      <c r="H1239">
        <v>2022</v>
      </c>
      <c r="I1239" t="s">
        <v>13</v>
      </c>
      <c r="J1239" t="s">
        <v>14</v>
      </c>
    </row>
    <row r="1240" spans="1:10" x14ac:dyDescent="0.35">
      <c r="A1240" t="s">
        <v>10</v>
      </c>
      <c r="B1240">
        <v>37097061501</v>
      </c>
      <c r="C1240" t="s">
        <v>11</v>
      </c>
      <c r="D1240">
        <v>37097061501</v>
      </c>
      <c r="E1240" t="str">
        <f>"37097061501"</f>
        <v>37097061501</v>
      </c>
      <c r="F1240">
        <v>979</v>
      </c>
      <c r="G1240" t="s">
        <v>12</v>
      </c>
      <c r="H1240">
        <v>2022</v>
      </c>
      <c r="I1240" t="s">
        <v>13</v>
      </c>
      <c r="J1240" t="s">
        <v>14</v>
      </c>
    </row>
    <row r="1241" spans="1:10" x14ac:dyDescent="0.35">
      <c r="A1241" t="s">
        <v>10</v>
      </c>
      <c r="B1241">
        <v>37097061502</v>
      </c>
      <c r="C1241" t="s">
        <v>11</v>
      </c>
      <c r="D1241">
        <v>37097061502</v>
      </c>
      <c r="E1241" t="str">
        <f>"37097061502"</f>
        <v>37097061502</v>
      </c>
      <c r="F1241">
        <v>1553</v>
      </c>
      <c r="G1241" t="s">
        <v>12</v>
      </c>
      <c r="H1241">
        <v>2022</v>
      </c>
      <c r="I1241" t="s">
        <v>13</v>
      </c>
      <c r="J1241" t="s">
        <v>14</v>
      </c>
    </row>
    <row r="1242" spans="1:10" x14ac:dyDescent="0.35">
      <c r="A1242" t="s">
        <v>10</v>
      </c>
      <c r="B1242">
        <v>37097061503</v>
      </c>
      <c r="C1242" t="s">
        <v>11</v>
      </c>
      <c r="D1242">
        <v>37097061503</v>
      </c>
      <c r="E1242" t="str">
        <f>"37097061503"</f>
        <v>37097061503</v>
      </c>
      <c r="F1242">
        <v>886</v>
      </c>
      <c r="G1242" t="s">
        <v>12</v>
      </c>
      <c r="H1242">
        <v>2022</v>
      </c>
      <c r="I1242" t="s">
        <v>13</v>
      </c>
      <c r="J1242" t="s">
        <v>14</v>
      </c>
    </row>
    <row r="1243" spans="1:10" x14ac:dyDescent="0.35">
      <c r="A1243" t="s">
        <v>10</v>
      </c>
      <c r="B1243">
        <v>37097061601</v>
      </c>
      <c r="C1243" t="s">
        <v>11</v>
      </c>
      <c r="D1243">
        <v>37097061601</v>
      </c>
      <c r="E1243" t="str">
        <f>"37097061601"</f>
        <v>37097061601</v>
      </c>
      <c r="F1243">
        <v>1101</v>
      </c>
      <c r="G1243" t="s">
        <v>12</v>
      </c>
      <c r="H1243">
        <v>2022</v>
      </c>
      <c r="I1243" t="s">
        <v>13</v>
      </c>
      <c r="J1243" t="s">
        <v>14</v>
      </c>
    </row>
    <row r="1244" spans="1:10" x14ac:dyDescent="0.35">
      <c r="A1244" t="s">
        <v>10</v>
      </c>
      <c r="B1244">
        <v>37097061603</v>
      </c>
      <c r="C1244" t="s">
        <v>11</v>
      </c>
      <c r="D1244">
        <v>37097061603</v>
      </c>
      <c r="E1244" t="str">
        <f>"37097061603"</f>
        <v>37097061603</v>
      </c>
      <c r="F1244">
        <v>1371</v>
      </c>
      <c r="G1244" t="s">
        <v>12</v>
      </c>
      <c r="H1244">
        <v>2022</v>
      </c>
      <c r="I1244" t="s">
        <v>13</v>
      </c>
      <c r="J1244" t="s">
        <v>14</v>
      </c>
    </row>
    <row r="1245" spans="1:10" x14ac:dyDescent="0.35">
      <c r="A1245" t="s">
        <v>10</v>
      </c>
      <c r="B1245">
        <v>37097061604</v>
      </c>
      <c r="C1245" t="s">
        <v>11</v>
      </c>
      <c r="D1245">
        <v>37097061604</v>
      </c>
      <c r="E1245" t="str">
        <f>"37097061604"</f>
        <v>37097061604</v>
      </c>
      <c r="F1245">
        <v>1350</v>
      </c>
      <c r="G1245" t="s">
        <v>12</v>
      </c>
      <c r="H1245">
        <v>2022</v>
      </c>
      <c r="I1245" t="s">
        <v>13</v>
      </c>
      <c r="J1245" t="s">
        <v>14</v>
      </c>
    </row>
    <row r="1246" spans="1:10" x14ac:dyDescent="0.35">
      <c r="A1246" t="s">
        <v>10</v>
      </c>
      <c r="B1246">
        <v>37097061605</v>
      </c>
      <c r="C1246" t="s">
        <v>11</v>
      </c>
      <c r="D1246">
        <v>37097061605</v>
      </c>
      <c r="E1246" t="str">
        <f>"37097061605"</f>
        <v>37097061605</v>
      </c>
      <c r="F1246">
        <v>1352</v>
      </c>
      <c r="G1246" t="s">
        <v>12</v>
      </c>
      <c r="H1246">
        <v>2022</v>
      </c>
      <c r="I1246" t="s">
        <v>13</v>
      </c>
      <c r="J1246" t="s">
        <v>14</v>
      </c>
    </row>
    <row r="1247" spans="1:10" x14ac:dyDescent="0.35">
      <c r="A1247" t="s">
        <v>10</v>
      </c>
      <c r="B1247">
        <v>37099940200</v>
      </c>
      <c r="C1247" t="s">
        <v>11</v>
      </c>
      <c r="D1247">
        <v>37099940200</v>
      </c>
      <c r="E1247" t="str">
        <f>"37099940200"</f>
        <v>37099940200</v>
      </c>
      <c r="F1247">
        <v>741</v>
      </c>
      <c r="G1247" t="s">
        <v>12</v>
      </c>
      <c r="H1247">
        <v>2022</v>
      </c>
      <c r="I1247" t="s">
        <v>13</v>
      </c>
      <c r="J1247" t="s">
        <v>14</v>
      </c>
    </row>
    <row r="1248" spans="1:10" x14ac:dyDescent="0.35">
      <c r="A1248" t="s">
        <v>10</v>
      </c>
      <c r="B1248">
        <v>37099950200</v>
      </c>
      <c r="C1248" t="s">
        <v>11</v>
      </c>
      <c r="D1248">
        <v>37099950200</v>
      </c>
      <c r="E1248" t="str">
        <f>"37099950200"</f>
        <v>37099950200</v>
      </c>
      <c r="F1248">
        <v>886</v>
      </c>
      <c r="G1248" t="s">
        <v>12</v>
      </c>
      <c r="H1248">
        <v>2022</v>
      </c>
      <c r="I1248" t="s">
        <v>13</v>
      </c>
      <c r="J1248" t="s">
        <v>14</v>
      </c>
    </row>
    <row r="1249" spans="1:10" x14ac:dyDescent="0.35">
      <c r="A1249" t="s">
        <v>10</v>
      </c>
      <c r="B1249">
        <v>37099950300</v>
      </c>
      <c r="C1249" t="s">
        <v>11</v>
      </c>
      <c r="D1249">
        <v>37099950300</v>
      </c>
      <c r="E1249" t="str">
        <f>"37099950300"</f>
        <v>37099950300</v>
      </c>
      <c r="F1249">
        <v>793</v>
      </c>
      <c r="G1249" t="s">
        <v>12</v>
      </c>
      <c r="H1249">
        <v>2022</v>
      </c>
      <c r="I1249" t="s">
        <v>13</v>
      </c>
      <c r="J1249" t="s">
        <v>14</v>
      </c>
    </row>
    <row r="1250" spans="1:10" x14ac:dyDescent="0.35">
      <c r="A1250" t="s">
        <v>10</v>
      </c>
      <c r="B1250">
        <v>37099950400</v>
      </c>
      <c r="C1250" t="s">
        <v>11</v>
      </c>
      <c r="D1250">
        <v>37099950400</v>
      </c>
      <c r="E1250" t="str">
        <f>"37099950400"</f>
        <v>37099950400</v>
      </c>
      <c r="F1250">
        <v>709</v>
      </c>
      <c r="G1250" t="s">
        <v>12</v>
      </c>
      <c r="H1250">
        <v>2022</v>
      </c>
      <c r="I1250" t="s">
        <v>13</v>
      </c>
      <c r="J1250" t="s">
        <v>14</v>
      </c>
    </row>
    <row r="1251" spans="1:10" x14ac:dyDescent="0.35">
      <c r="A1251" t="s">
        <v>10</v>
      </c>
      <c r="B1251">
        <v>37099950500</v>
      </c>
      <c r="C1251" t="s">
        <v>11</v>
      </c>
      <c r="D1251">
        <v>37099950500</v>
      </c>
      <c r="E1251" t="str">
        <f>"37099950500"</f>
        <v>37099950500</v>
      </c>
      <c r="F1251">
        <v>838</v>
      </c>
      <c r="G1251" t="s">
        <v>12</v>
      </c>
      <c r="H1251">
        <v>2022</v>
      </c>
      <c r="I1251" t="s">
        <v>13</v>
      </c>
      <c r="J1251" t="s">
        <v>14</v>
      </c>
    </row>
    <row r="1252" spans="1:10" x14ac:dyDescent="0.35">
      <c r="A1252" t="s">
        <v>10</v>
      </c>
      <c r="B1252">
        <v>37099950600</v>
      </c>
      <c r="C1252" t="s">
        <v>11</v>
      </c>
      <c r="D1252">
        <v>37099950600</v>
      </c>
      <c r="E1252" t="str">
        <f>"37099950600"</f>
        <v>37099950600</v>
      </c>
      <c r="F1252">
        <v>809</v>
      </c>
      <c r="G1252" t="s">
        <v>12</v>
      </c>
      <c r="H1252">
        <v>2022</v>
      </c>
      <c r="I1252" t="s">
        <v>13</v>
      </c>
      <c r="J1252" t="s">
        <v>14</v>
      </c>
    </row>
    <row r="1253" spans="1:10" x14ac:dyDescent="0.35">
      <c r="A1253" t="s">
        <v>10</v>
      </c>
      <c r="B1253">
        <v>37099950700</v>
      </c>
      <c r="C1253" t="s">
        <v>11</v>
      </c>
      <c r="D1253">
        <v>37099950700</v>
      </c>
      <c r="E1253" t="str">
        <f>"37099950700"</f>
        <v>37099950700</v>
      </c>
      <c r="F1253">
        <v>913</v>
      </c>
      <c r="G1253" t="s">
        <v>12</v>
      </c>
      <c r="H1253">
        <v>2022</v>
      </c>
      <c r="I1253" t="s">
        <v>13</v>
      </c>
      <c r="J1253" t="s">
        <v>14</v>
      </c>
    </row>
    <row r="1254" spans="1:10" x14ac:dyDescent="0.35">
      <c r="A1254" t="s">
        <v>10</v>
      </c>
      <c r="B1254">
        <v>37099950800</v>
      </c>
      <c r="C1254" t="s">
        <v>11</v>
      </c>
      <c r="D1254">
        <v>37099950800</v>
      </c>
      <c r="E1254" t="str">
        <f>"37099950800"</f>
        <v>37099950800</v>
      </c>
      <c r="F1254">
        <v>1072</v>
      </c>
      <c r="G1254" t="s">
        <v>12</v>
      </c>
      <c r="H1254">
        <v>2022</v>
      </c>
      <c r="I1254" t="s">
        <v>13</v>
      </c>
      <c r="J1254" t="s">
        <v>14</v>
      </c>
    </row>
    <row r="1255" spans="1:10" x14ac:dyDescent="0.35">
      <c r="A1255" t="s">
        <v>10</v>
      </c>
      <c r="B1255">
        <v>37099950900</v>
      </c>
      <c r="C1255" t="s">
        <v>11</v>
      </c>
      <c r="D1255">
        <v>37099950900</v>
      </c>
      <c r="E1255" t="str">
        <f>"37099950900"</f>
        <v>37099950900</v>
      </c>
      <c r="F1255">
        <v>1343</v>
      </c>
      <c r="G1255" t="s">
        <v>12</v>
      </c>
      <c r="H1255">
        <v>2022</v>
      </c>
      <c r="I1255" t="s">
        <v>13</v>
      </c>
      <c r="J1255" t="s">
        <v>14</v>
      </c>
    </row>
    <row r="1256" spans="1:10" x14ac:dyDescent="0.35">
      <c r="A1256" t="s">
        <v>10</v>
      </c>
      <c r="B1256">
        <v>37101040101</v>
      </c>
      <c r="C1256" t="s">
        <v>11</v>
      </c>
      <c r="D1256">
        <v>37101040101</v>
      </c>
      <c r="E1256" t="str">
        <f>"37101040101"</f>
        <v>37101040101</v>
      </c>
      <c r="F1256">
        <v>767</v>
      </c>
      <c r="G1256" t="s">
        <v>12</v>
      </c>
      <c r="H1256">
        <v>2022</v>
      </c>
      <c r="I1256" t="s">
        <v>13</v>
      </c>
      <c r="J1256" t="s">
        <v>14</v>
      </c>
    </row>
    <row r="1257" spans="1:10" x14ac:dyDescent="0.35">
      <c r="A1257" t="s">
        <v>10</v>
      </c>
      <c r="B1257">
        <v>37101040102</v>
      </c>
      <c r="C1257" t="s">
        <v>11</v>
      </c>
      <c r="D1257">
        <v>37101040102</v>
      </c>
      <c r="E1257" t="str">
        <f>"37101040102"</f>
        <v>37101040102</v>
      </c>
      <c r="F1257">
        <v>1107</v>
      </c>
      <c r="G1257" t="s">
        <v>12</v>
      </c>
      <c r="H1257">
        <v>2022</v>
      </c>
      <c r="I1257" t="s">
        <v>13</v>
      </c>
      <c r="J1257" t="s">
        <v>14</v>
      </c>
    </row>
    <row r="1258" spans="1:10" x14ac:dyDescent="0.35">
      <c r="A1258" t="s">
        <v>10</v>
      </c>
      <c r="B1258">
        <v>37101040103</v>
      </c>
      <c r="C1258" t="s">
        <v>11</v>
      </c>
      <c r="D1258">
        <v>37101040103</v>
      </c>
      <c r="E1258" t="str">
        <f>"37101040103"</f>
        <v>37101040103</v>
      </c>
      <c r="F1258">
        <v>536</v>
      </c>
      <c r="G1258" t="s">
        <v>12</v>
      </c>
      <c r="H1258">
        <v>2022</v>
      </c>
      <c r="I1258" t="s">
        <v>13</v>
      </c>
      <c r="J1258" t="s">
        <v>14</v>
      </c>
    </row>
    <row r="1259" spans="1:10" x14ac:dyDescent="0.35">
      <c r="A1259" t="s">
        <v>10</v>
      </c>
      <c r="B1259">
        <v>37101040204</v>
      </c>
      <c r="C1259" t="s">
        <v>11</v>
      </c>
      <c r="D1259">
        <v>37101040204</v>
      </c>
      <c r="E1259" t="str">
        <f>"37101040204"</f>
        <v>37101040204</v>
      </c>
      <c r="F1259">
        <v>641</v>
      </c>
      <c r="G1259" t="s">
        <v>12</v>
      </c>
      <c r="H1259">
        <v>2022</v>
      </c>
      <c r="I1259" t="s">
        <v>13</v>
      </c>
      <c r="J1259" t="s">
        <v>14</v>
      </c>
    </row>
    <row r="1260" spans="1:10" x14ac:dyDescent="0.35">
      <c r="A1260" t="s">
        <v>10</v>
      </c>
      <c r="B1260">
        <v>37101040205</v>
      </c>
      <c r="C1260" t="s">
        <v>11</v>
      </c>
      <c r="D1260">
        <v>37101040205</v>
      </c>
      <c r="E1260" t="str">
        <f>"37101040205"</f>
        <v>37101040205</v>
      </c>
      <c r="F1260">
        <v>843</v>
      </c>
      <c r="G1260" t="s">
        <v>12</v>
      </c>
      <c r="H1260">
        <v>2022</v>
      </c>
      <c r="I1260" t="s">
        <v>13</v>
      </c>
      <c r="J1260" t="s">
        <v>14</v>
      </c>
    </row>
    <row r="1261" spans="1:10" x14ac:dyDescent="0.35">
      <c r="A1261" t="s">
        <v>10</v>
      </c>
      <c r="B1261">
        <v>37101040206</v>
      </c>
      <c r="C1261" t="s">
        <v>11</v>
      </c>
      <c r="D1261">
        <v>37101040206</v>
      </c>
      <c r="E1261" t="str">
        <f>"37101040206"</f>
        <v>37101040206</v>
      </c>
      <c r="F1261">
        <v>1097</v>
      </c>
      <c r="G1261" t="s">
        <v>12</v>
      </c>
      <c r="H1261">
        <v>2022</v>
      </c>
      <c r="I1261" t="s">
        <v>13</v>
      </c>
      <c r="J1261" t="s">
        <v>14</v>
      </c>
    </row>
    <row r="1262" spans="1:10" x14ac:dyDescent="0.35">
      <c r="A1262" t="s">
        <v>10</v>
      </c>
      <c r="B1262">
        <v>37101040207</v>
      </c>
      <c r="C1262" t="s">
        <v>11</v>
      </c>
      <c r="D1262">
        <v>37101040207</v>
      </c>
      <c r="E1262" t="str">
        <f>"37101040207"</f>
        <v>37101040207</v>
      </c>
      <c r="F1262">
        <v>1410</v>
      </c>
      <c r="G1262" t="s">
        <v>12</v>
      </c>
      <c r="H1262">
        <v>2022</v>
      </c>
      <c r="I1262" t="s">
        <v>13</v>
      </c>
      <c r="J1262" t="s">
        <v>14</v>
      </c>
    </row>
    <row r="1263" spans="1:10" x14ac:dyDescent="0.35">
      <c r="A1263" t="s">
        <v>10</v>
      </c>
      <c r="B1263">
        <v>37101040208</v>
      </c>
      <c r="C1263" t="s">
        <v>11</v>
      </c>
      <c r="D1263">
        <v>37101040208</v>
      </c>
      <c r="E1263" t="str">
        <f>"37101040208"</f>
        <v>37101040208</v>
      </c>
      <c r="F1263" t="s">
        <v>15</v>
      </c>
      <c r="G1263" t="s">
        <v>12</v>
      </c>
      <c r="H1263">
        <v>2022</v>
      </c>
      <c r="I1263" t="s">
        <v>13</v>
      </c>
      <c r="J1263" t="s">
        <v>14</v>
      </c>
    </row>
    <row r="1264" spans="1:10" x14ac:dyDescent="0.35">
      <c r="A1264" t="s">
        <v>10</v>
      </c>
      <c r="B1264">
        <v>37101040209</v>
      </c>
      <c r="C1264" t="s">
        <v>11</v>
      </c>
      <c r="D1264">
        <v>37101040209</v>
      </c>
      <c r="E1264" t="str">
        <f>"37101040209"</f>
        <v>37101040209</v>
      </c>
      <c r="F1264" t="s">
        <v>15</v>
      </c>
      <c r="G1264" t="s">
        <v>12</v>
      </c>
      <c r="H1264">
        <v>2022</v>
      </c>
      <c r="I1264" t="s">
        <v>13</v>
      </c>
      <c r="J1264" t="s">
        <v>14</v>
      </c>
    </row>
    <row r="1265" spans="1:10" x14ac:dyDescent="0.35">
      <c r="A1265" t="s">
        <v>10</v>
      </c>
      <c r="B1265">
        <v>37101040210</v>
      </c>
      <c r="C1265" t="s">
        <v>11</v>
      </c>
      <c r="D1265">
        <v>37101040210</v>
      </c>
      <c r="E1265" t="str">
        <f>"37101040210"</f>
        <v>37101040210</v>
      </c>
      <c r="F1265" t="s">
        <v>15</v>
      </c>
      <c r="G1265" t="s">
        <v>12</v>
      </c>
      <c r="H1265">
        <v>2022</v>
      </c>
      <c r="I1265" t="s">
        <v>13</v>
      </c>
      <c r="J1265" t="s">
        <v>14</v>
      </c>
    </row>
    <row r="1266" spans="1:10" x14ac:dyDescent="0.35">
      <c r="A1266" t="s">
        <v>10</v>
      </c>
      <c r="B1266">
        <v>37101040301</v>
      </c>
      <c r="C1266" t="s">
        <v>11</v>
      </c>
      <c r="D1266">
        <v>37101040301</v>
      </c>
      <c r="E1266" t="str">
        <f>"37101040301"</f>
        <v>37101040301</v>
      </c>
      <c r="F1266">
        <v>898</v>
      </c>
      <c r="G1266" t="s">
        <v>12</v>
      </c>
      <c r="H1266">
        <v>2022</v>
      </c>
      <c r="I1266" t="s">
        <v>13</v>
      </c>
      <c r="J1266" t="s">
        <v>14</v>
      </c>
    </row>
    <row r="1267" spans="1:10" x14ac:dyDescent="0.35">
      <c r="A1267" t="s">
        <v>10</v>
      </c>
      <c r="B1267">
        <v>37101040303</v>
      </c>
      <c r="C1267" t="s">
        <v>11</v>
      </c>
      <c r="D1267">
        <v>37101040303</v>
      </c>
      <c r="E1267" t="str">
        <f>"37101040303"</f>
        <v>37101040303</v>
      </c>
      <c r="F1267">
        <v>751</v>
      </c>
      <c r="G1267" t="s">
        <v>12</v>
      </c>
      <c r="H1267">
        <v>2022</v>
      </c>
      <c r="I1267" t="s">
        <v>13</v>
      </c>
      <c r="J1267" t="s">
        <v>14</v>
      </c>
    </row>
    <row r="1268" spans="1:10" x14ac:dyDescent="0.35">
      <c r="A1268" t="s">
        <v>10</v>
      </c>
      <c r="B1268">
        <v>37101040304</v>
      </c>
      <c r="C1268" t="s">
        <v>11</v>
      </c>
      <c r="D1268">
        <v>37101040304</v>
      </c>
      <c r="E1268" t="str">
        <f>"37101040304"</f>
        <v>37101040304</v>
      </c>
      <c r="F1268">
        <v>1667</v>
      </c>
      <c r="G1268" t="s">
        <v>12</v>
      </c>
      <c r="H1268">
        <v>2022</v>
      </c>
      <c r="I1268" t="s">
        <v>13</v>
      </c>
      <c r="J1268" t="s">
        <v>14</v>
      </c>
    </row>
    <row r="1269" spans="1:10" x14ac:dyDescent="0.35">
      <c r="A1269" t="s">
        <v>10</v>
      </c>
      <c r="B1269">
        <v>37101040400</v>
      </c>
      <c r="C1269" t="s">
        <v>11</v>
      </c>
      <c r="D1269">
        <v>37101040400</v>
      </c>
      <c r="E1269" t="str">
        <f>"37101040400"</f>
        <v>37101040400</v>
      </c>
      <c r="F1269">
        <v>831</v>
      </c>
      <c r="G1269" t="s">
        <v>12</v>
      </c>
      <c r="H1269">
        <v>2022</v>
      </c>
      <c r="I1269" t="s">
        <v>13</v>
      </c>
      <c r="J1269" t="s">
        <v>14</v>
      </c>
    </row>
    <row r="1270" spans="1:10" x14ac:dyDescent="0.35">
      <c r="A1270" t="s">
        <v>10</v>
      </c>
      <c r="B1270">
        <v>37101040501</v>
      </c>
      <c r="C1270" t="s">
        <v>11</v>
      </c>
      <c r="D1270">
        <v>37101040501</v>
      </c>
      <c r="E1270" t="str">
        <f>"37101040501"</f>
        <v>37101040501</v>
      </c>
      <c r="F1270">
        <v>903</v>
      </c>
      <c r="G1270" t="s">
        <v>12</v>
      </c>
      <c r="H1270">
        <v>2022</v>
      </c>
      <c r="I1270" t="s">
        <v>13</v>
      </c>
      <c r="J1270" t="s">
        <v>14</v>
      </c>
    </row>
    <row r="1271" spans="1:10" x14ac:dyDescent="0.35">
      <c r="A1271" t="s">
        <v>10</v>
      </c>
      <c r="B1271">
        <v>37101040502</v>
      </c>
      <c r="C1271" t="s">
        <v>11</v>
      </c>
      <c r="D1271">
        <v>37101040502</v>
      </c>
      <c r="E1271" t="str">
        <f>"37101040502"</f>
        <v>37101040502</v>
      </c>
      <c r="F1271">
        <v>808</v>
      </c>
      <c r="G1271" t="s">
        <v>12</v>
      </c>
      <c r="H1271">
        <v>2022</v>
      </c>
      <c r="I1271" t="s">
        <v>13</v>
      </c>
      <c r="J1271" t="s">
        <v>14</v>
      </c>
    </row>
    <row r="1272" spans="1:10" x14ac:dyDescent="0.35">
      <c r="A1272" t="s">
        <v>10</v>
      </c>
      <c r="B1272">
        <v>37101040600</v>
      </c>
      <c r="C1272" t="s">
        <v>11</v>
      </c>
      <c r="D1272">
        <v>37101040600</v>
      </c>
      <c r="E1272" t="str">
        <f>"37101040600"</f>
        <v>37101040600</v>
      </c>
      <c r="F1272">
        <v>716</v>
      </c>
      <c r="G1272" t="s">
        <v>12</v>
      </c>
      <c r="H1272">
        <v>2022</v>
      </c>
      <c r="I1272" t="s">
        <v>13</v>
      </c>
      <c r="J1272" t="s">
        <v>14</v>
      </c>
    </row>
    <row r="1273" spans="1:10" x14ac:dyDescent="0.35">
      <c r="A1273" t="s">
        <v>10</v>
      </c>
      <c r="B1273">
        <v>37101040700</v>
      </c>
      <c r="C1273" t="s">
        <v>11</v>
      </c>
      <c r="D1273">
        <v>37101040700</v>
      </c>
      <c r="E1273" t="str">
        <f>"37101040700"</f>
        <v>37101040700</v>
      </c>
      <c r="F1273">
        <v>595</v>
      </c>
      <c r="G1273" t="s">
        <v>12</v>
      </c>
      <c r="H1273">
        <v>2022</v>
      </c>
      <c r="I1273" t="s">
        <v>13</v>
      </c>
      <c r="J1273" t="s">
        <v>14</v>
      </c>
    </row>
    <row r="1274" spans="1:10" x14ac:dyDescent="0.35">
      <c r="A1274" t="s">
        <v>10</v>
      </c>
      <c r="B1274">
        <v>37101040800</v>
      </c>
      <c r="C1274" t="s">
        <v>11</v>
      </c>
      <c r="D1274">
        <v>37101040800</v>
      </c>
      <c r="E1274" t="str">
        <f>"37101040800"</f>
        <v>37101040800</v>
      </c>
      <c r="F1274">
        <v>703</v>
      </c>
      <c r="G1274" t="s">
        <v>12</v>
      </c>
      <c r="H1274">
        <v>2022</v>
      </c>
      <c r="I1274" t="s">
        <v>13</v>
      </c>
      <c r="J1274" t="s">
        <v>14</v>
      </c>
    </row>
    <row r="1275" spans="1:10" x14ac:dyDescent="0.35">
      <c r="A1275" t="s">
        <v>10</v>
      </c>
      <c r="B1275">
        <v>37101040903</v>
      </c>
      <c r="C1275" t="s">
        <v>11</v>
      </c>
      <c r="D1275">
        <v>37101040903</v>
      </c>
      <c r="E1275" t="str">
        <f>"37101040903"</f>
        <v>37101040903</v>
      </c>
      <c r="F1275">
        <v>1263</v>
      </c>
      <c r="G1275" t="s">
        <v>12</v>
      </c>
      <c r="H1275">
        <v>2022</v>
      </c>
      <c r="I1275" t="s">
        <v>13</v>
      </c>
      <c r="J1275" t="s">
        <v>14</v>
      </c>
    </row>
    <row r="1276" spans="1:10" x14ac:dyDescent="0.35">
      <c r="A1276" t="s">
        <v>10</v>
      </c>
      <c r="B1276">
        <v>37101040904</v>
      </c>
      <c r="C1276" t="s">
        <v>11</v>
      </c>
      <c r="D1276">
        <v>37101040904</v>
      </c>
      <c r="E1276" t="str">
        <f>"37101040904"</f>
        <v>37101040904</v>
      </c>
      <c r="F1276">
        <v>1138</v>
      </c>
      <c r="G1276" t="s">
        <v>12</v>
      </c>
      <c r="H1276">
        <v>2022</v>
      </c>
      <c r="I1276" t="s">
        <v>13</v>
      </c>
      <c r="J1276" t="s">
        <v>14</v>
      </c>
    </row>
    <row r="1277" spans="1:10" x14ac:dyDescent="0.35">
      <c r="A1277" t="s">
        <v>10</v>
      </c>
      <c r="B1277">
        <v>37101040905</v>
      </c>
      <c r="C1277" t="s">
        <v>11</v>
      </c>
      <c r="D1277">
        <v>37101040905</v>
      </c>
      <c r="E1277" t="str">
        <f>"37101040905"</f>
        <v>37101040905</v>
      </c>
      <c r="F1277">
        <v>912</v>
      </c>
      <c r="G1277" t="s">
        <v>12</v>
      </c>
      <c r="H1277">
        <v>2022</v>
      </c>
      <c r="I1277" t="s">
        <v>13</v>
      </c>
      <c r="J1277" t="s">
        <v>14</v>
      </c>
    </row>
    <row r="1278" spans="1:10" x14ac:dyDescent="0.35">
      <c r="A1278" t="s">
        <v>10</v>
      </c>
      <c r="B1278">
        <v>37101040906</v>
      </c>
      <c r="C1278" t="s">
        <v>11</v>
      </c>
      <c r="D1278">
        <v>37101040906</v>
      </c>
      <c r="E1278" t="str">
        <f>"37101040906"</f>
        <v>37101040906</v>
      </c>
      <c r="F1278">
        <v>883</v>
      </c>
      <c r="G1278" t="s">
        <v>12</v>
      </c>
      <c r="H1278">
        <v>2022</v>
      </c>
      <c r="I1278" t="s">
        <v>13</v>
      </c>
      <c r="J1278" t="s">
        <v>14</v>
      </c>
    </row>
    <row r="1279" spans="1:10" x14ac:dyDescent="0.35">
      <c r="A1279" t="s">
        <v>10</v>
      </c>
      <c r="B1279">
        <v>37101041001</v>
      </c>
      <c r="C1279" t="s">
        <v>11</v>
      </c>
      <c r="D1279">
        <v>37101041001</v>
      </c>
      <c r="E1279" t="str">
        <f>"37101041001"</f>
        <v>37101041001</v>
      </c>
      <c r="F1279">
        <v>1252</v>
      </c>
      <c r="G1279" t="s">
        <v>12</v>
      </c>
      <c r="H1279">
        <v>2022</v>
      </c>
      <c r="I1279" t="s">
        <v>13</v>
      </c>
      <c r="J1279" t="s">
        <v>14</v>
      </c>
    </row>
    <row r="1280" spans="1:10" x14ac:dyDescent="0.35">
      <c r="A1280" t="s">
        <v>10</v>
      </c>
      <c r="B1280">
        <v>37101041003</v>
      </c>
      <c r="C1280" t="s">
        <v>11</v>
      </c>
      <c r="D1280">
        <v>37101041003</v>
      </c>
      <c r="E1280" t="str">
        <f>"37101041003"</f>
        <v>37101041003</v>
      </c>
      <c r="F1280">
        <v>1346</v>
      </c>
      <c r="G1280" t="s">
        <v>12</v>
      </c>
      <c r="H1280">
        <v>2022</v>
      </c>
      <c r="I1280" t="s">
        <v>13</v>
      </c>
      <c r="J1280" t="s">
        <v>14</v>
      </c>
    </row>
    <row r="1281" spans="1:10" x14ac:dyDescent="0.35">
      <c r="A1281" t="s">
        <v>10</v>
      </c>
      <c r="B1281">
        <v>37101041004</v>
      </c>
      <c r="C1281" t="s">
        <v>11</v>
      </c>
      <c r="D1281">
        <v>37101041004</v>
      </c>
      <c r="E1281" t="str">
        <f>"37101041004"</f>
        <v>37101041004</v>
      </c>
      <c r="F1281">
        <v>1377</v>
      </c>
      <c r="G1281" t="s">
        <v>12</v>
      </c>
      <c r="H1281">
        <v>2022</v>
      </c>
      <c r="I1281" t="s">
        <v>13</v>
      </c>
      <c r="J1281" t="s">
        <v>14</v>
      </c>
    </row>
    <row r="1282" spans="1:10" x14ac:dyDescent="0.35">
      <c r="A1282" t="s">
        <v>10</v>
      </c>
      <c r="B1282">
        <v>37101041005</v>
      </c>
      <c r="C1282" t="s">
        <v>11</v>
      </c>
      <c r="D1282">
        <v>37101041005</v>
      </c>
      <c r="E1282" t="str">
        <f>"37101041005"</f>
        <v>37101041005</v>
      </c>
      <c r="F1282">
        <v>1032</v>
      </c>
      <c r="G1282" t="s">
        <v>12</v>
      </c>
      <c r="H1282">
        <v>2022</v>
      </c>
      <c r="I1282" t="s">
        <v>13</v>
      </c>
      <c r="J1282" t="s">
        <v>14</v>
      </c>
    </row>
    <row r="1283" spans="1:10" x14ac:dyDescent="0.35">
      <c r="A1283" t="s">
        <v>10</v>
      </c>
      <c r="B1283">
        <v>37101041104</v>
      </c>
      <c r="C1283" t="s">
        <v>11</v>
      </c>
      <c r="D1283">
        <v>37101041104</v>
      </c>
      <c r="E1283" t="str">
        <f>"37101041104"</f>
        <v>37101041104</v>
      </c>
      <c r="F1283">
        <v>864</v>
      </c>
      <c r="G1283" t="s">
        <v>12</v>
      </c>
      <c r="H1283">
        <v>2022</v>
      </c>
      <c r="I1283" t="s">
        <v>13</v>
      </c>
      <c r="J1283" t="s">
        <v>14</v>
      </c>
    </row>
    <row r="1284" spans="1:10" x14ac:dyDescent="0.35">
      <c r="A1284" t="s">
        <v>10</v>
      </c>
      <c r="B1284">
        <v>37101041105</v>
      </c>
      <c r="C1284" t="s">
        <v>11</v>
      </c>
      <c r="D1284">
        <v>37101041105</v>
      </c>
      <c r="E1284" t="str">
        <f>"37101041105"</f>
        <v>37101041105</v>
      </c>
      <c r="F1284">
        <v>1469</v>
      </c>
      <c r="G1284" t="s">
        <v>12</v>
      </c>
      <c r="H1284">
        <v>2022</v>
      </c>
      <c r="I1284" t="s">
        <v>13</v>
      </c>
      <c r="J1284" t="s">
        <v>14</v>
      </c>
    </row>
    <row r="1285" spans="1:10" x14ac:dyDescent="0.35">
      <c r="A1285" t="s">
        <v>10</v>
      </c>
      <c r="B1285">
        <v>37101041106</v>
      </c>
      <c r="C1285" t="s">
        <v>11</v>
      </c>
      <c r="D1285">
        <v>37101041106</v>
      </c>
      <c r="E1285" t="str">
        <f>"37101041106"</f>
        <v>37101041106</v>
      </c>
      <c r="F1285" t="s">
        <v>15</v>
      </c>
      <c r="G1285" t="s">
        <v>12</v>
      </c>
      <c r="H1285">
        <v>2022</v>
      </c>
      <c r="I1285" t="s">
        <v>13</v>
      </c>
      <c r="J1285" t="s">
        <v>14</v>
      </c>
    </row>
    <row r="1286" spans="1:10" x14ac:dyDescent="0.35">
      <c r="A1286" t="s">
        <v>10</v>
      </c>
      <c r="B1286">
        <v>37101041107</v>
      </c>
      <c r="C1286" t="s">
        <v>11</v>
      </c>
      <c r="D1286">
        <v>37101041107</v>
      </c>
      <c r="E1286" t="str">
        <f>"37101041107"</f>
        <v>37101041107</v>
      </c>
      <c r="F1286">
        <v>1172</v>
      </c>
      <c r="G1286" t="s">
        <v>12</v>
      </c>
      <c r="H1286">
        <v>2022</v>
      </c>
      <c r="I1286" t="s">
        <v>13</v>
      </c>
      <c r="J1286" t="s">
        <v>14</v>
      </c>
    </row>
    <row r="1287" spans="1:10" x14ac:dyDescent="0.35">
      <c r="A1287" t="s">
        <v>10</v>
      </c>
      <c r="B1287">
        <v>37101041108</v>
      </c>
      <c r="C1287" t="s">
        <v>11</v>
      </c>
      <c r="D1287">
        <v>37101041108</v>
      </c>
      <c r="E1287" t="str">
        <f>"37101041108"</f>
        <v>37101041108</v>
      </c>
      <c r="F1287">
        <v>2146</v>
      </c>
      <c r="G1287" t="s">
        <v>12</v>
      </c>
      <c r="H1287">
        <v>2022</v>
      </c>
      <c r="I1287" t="s">
        <v>13</v>
      </c>
      <c r="J1287" t="s">
        <v>14</v>
      </c>
    </row>
    <row r="1288" spans="1:10" x14ac:dyDescent="0.35">
      <c r="A1288" t="s">
        <v>10</v>
      </c>
      <c r="B1288">
        <v>37101041109</v>
      </c>
      <c r="C1288" t="s">
        <v>11</v>
      </c>
      <c r="D1288">
        <v>37101041109</v>
      </c>
      <c r="E1288" t="str">
        <f>"37101041109"</f>
        <v>37101041109</v>
      </c>
      <c r="F1288">
        <v>1198</v>
      </c>
      <c r="G1288" t="s">
        <v>12</v>
      </c>
      <c r="H1288">
        <v>2022</v>
      </c>
      <c r="I1288" t="s">
        <v>13</v>
      </c>
      <c r="J1288" t="s">
        <v>14</v>
      </c>
    </row>
    <row r="1289" spans="1:10" x14ac:dyDescent="0.35">
      <c r="A1289" t="s">
        <v>10</v>
      </c>
      <c r="B1289">
        <v>37101041110</v>
      </c>
      <c r="C1289" t="s">
        <v>11</v>
      </c>
      <c r="D1289">
        <v>37101041110</v>
      </c>
      <c r="E1289" t="str">
        <f>"37101041110"</f>
        <v>37101041110</v>
      </c>
      <c r="F1289">
        <v>1176</v>
      </c>
      <c r="G1289" t="s">
        <v>12</v>
      </c>
      <c r="H1289">
        <v>2022</v>
      </c>
      <c r="I1289" t="s">
        <v>13</v>
      </c>
      <c r="J1289" t="s">
        <v>14</v>
      </c>
    </row>
    <row r="1290" spans="1:10" x14ac:dyDescent="0.35">
      <c r="A1290" t="s">
        <v>10</v>
      </c>
      <c r="B1290">
        <v>37101041111</v>
      </c>
      <c r="C1290" t="s">
        <v>11</v>
      </c>
      <c r="D1290">
        <v>37101041111</v>
      </c>
      <c r="E1290" t="str">
        <f>"37101041111"</f>
        <v>37101041111</v>
      </c>
      <c r="F1290" t="s">
        <v>15</v>
      </c>
      <c r="G1290" t="s">
        <v>12</v>
      </c>
      <c r="H1290">
        <v>2022</v>
      </c>
      <c r="I1290" t="s">
        <v>13</v>
      </c>
      <c r="J1290" t="s">
        <v>14</v>
      </c>
    </row>
    <row r="1291" spans="1:10" x14ac:dyDescent="0.35">
      <c r="A1291" t="s">
        <v>10</v>
      </c>
      <c r="B1291">
        <v>37101041112</v>
      </c>
      <c r="C1291" t="s">
        <v>11</v>
      </c>
      <c r="D1291">
        <v>37101041112</v>
      </c>
      <c r="E1291" t="str">
        <f>"37101041112"</f>
        <v>37101041112</v>
      </c>
      <c r="F1291">
        <v>1680</v>
      </c>
      <c r="G1291" t="s">
        <v>12</v>
      </c>
      <c r="H1291">
        <v>2022</v>
      </c>
      <c r="I1291" t="s">
        <v>13</v>
      </c>
      <c r="J1291" t="s">
        <v>14</v>
      </c>
    </row>
    <row r="1292" spans="1:10" x14ac:dyDescent="0.35">
      <c r="A1292" t="s">
        <v>10</v>
      </c>
      <c r="B1292">
        <v>37101041113</v>
      </c>
      <c r="C1292" t="s">
        <v>11</v>
      </c>
      <c r="D1292">
        <v>37101041113</v>
      </c>
      <c r="E1292" t="str">
        <f>"37101041113"</f>
        <v>37101041113</v>
      </c>
      <c r="F1292" t="s">
        <v>15</v>
      </c>
      <c r="G1292" t="s">
        <v>12</v>
      </c>
      <c r="H1292">
        <v>2022</v>
      </c>
      <c r="I1292" t="s">
        <v>13</v>
      </c>
      <c r="J1292" t="s">
        <v>14</v>
      </c>
    </row>
    <row r="1293" spans="1:10" x14ac:dyDescent="0.35">
      <c r="A1293" t="s">
        <v>10</v>
      </c>
      <c r="B1293">
        <v>37101041203</v>
      </c>
      <c r="C1293" t="s">
        <v>11</v>
      </c>
      <c r="D1293">
        <v>37101041203</v>
      </c>
      <c r="E1293" t="str">
        <f>"37101041203"</f>
        <v>37101041203</v>
      </c>
      <c r="F1293">
        <v>753</v>
      </c>
      <c r="G1293" t="s">
        <v>12</v>
      </c>
      <c r="H1293">
        <v>2022</v>
      </c>
      <c r="I1293" t="s">
        <v>13</v>
      </c>
      <c r="J1293" t="s">
        <v>14</v>
      </c>
    </row>
    <row r="1294" spans="1:10" x14ac:dyDescent="0.35">
      <c r="A1294" t="s">
        <v>10</v>
      </c>
      <c r="B1294">
        <v>37101041204</v>
      </c>
      <c r="C1294" t="s">
        <v>11</v>
      </c>
      <c r="D1294">
        <v>37101041204</v>
      </c>
      <c r="E1294" t="str">
        <f>"37101041204"</f>
        <v>37101041204</v>
      </c>
      <c r="F1294">
        <v>972</v>
      </c>
      <c r="G1294" t="s">
        <v>12</v>
      </c>
      <c r="H1294">
        <v>2022</v>
      </c>
      <c r="I1294" t="s">
        <v>13</v>
      </c>
      <c r="J1294" t="s">
        <v>14</v>
      </c>
    </row>
    <row r="1295" spans="1:10" x14ac:dyDescent="0.35">
      <c r="A1295" t="s">
        <v>10</v>
      </c>
      <c r="B1295">
        <v>37101041205</v>
      </c>
      <c r="C1295" t="s">
        <v>11</v>
      </c>
      <c r="D1295">
        <v>37101041205</v>
      </c>
      <c r="E1295" t="str">
        <f>"37101041205"</f>
        <v>37101041205</v>
      </c>
      <c r="F1295">
        <v>1100</v>
      </c>
      <c r="G1295" t="s">
        <v>12</v>
      </c>
      <c r="H1295">
        <v>2022</v>
      </c>
      <c r="I1295" t="s">
        <v>13</v>
      </c>
      <c r="J1295" t="s">
        <v>14</v>
      </c>
    </row>
    <row r="1296" spans="1:10" x14ac:dyDescent="0.35">
      <c r="A1296" t="s">
        <v>10</v>
      </c>
      <c r="B1296">
        <v>37101041206</v>
      </c>
      <c r="C1296" t="s">
        <v>11</v>
      </c>
      <c r="D1296">
        <v>37101041206</v>
      </c>
      <c r="E1296" t="str">
        <f>"37101041206"</f>
        <v>37101041206</v>
      </c>
      <c r="F1296">
        <v>908</v>
      </c>
      <c r="G1296" t="s">
        <v>12</v>
      </c>
      <c r="H1296">
        <v>2022</v>
      </c>
      <c r="I1296" t="s">
        <v>13</v>
      </c>
      <c r="J1296" t="s">
        <v>14</v>
      </c>
    </row>
    <row r="1297" spans="1:10" x14ac:dyDescent="0.35">
      <c r="A1297" t="s">
        <v>10</v>
      </c>
      <c r="B1297">
        <v>37101041301</v>
      </c>
      <c r="C1297" t="s">
        <v>11</v>
      </c>
      <c r="D1297">
        <v>37101041301</v>
      </c>
      <c r="E1297" t="str">
        <f>"37101041301"</f>
        <v>37101041301</v>
      </c>
      <c r="F1297" t="s">
        <v>15</v>
      </c>
      <c r="G1297" t="s">
        <v>12</v>
      </c>
      <c r="H1297">
        <v>2022</v>
      </c>
      <c r="I1297" t="s">
        <v>13</v>
      </c>
      <c r="J1297" t="s">
        <v>14</v>
      </c>
    </row>
    <row r="1298" spans="1:10" x14ac:dyDescent="0.35">
      <c r="A1298" t="s">
        <v>10</v>
      </c>
      <c r="B1298">
        <v>37101041302</v>
      </c>
      <c r="C1298" t="s">
        <v>11</v>
      </c>
      <c r="D1298">
        <v>37101041302</v>
      </c>
      <c r="E1298" t="str">
        <f>"37101041302"</f>
        <v>37101041302</v>
      </c>
      <c r="F1298" t="s">
        <v>15</v>
      </c>
      <c r="G1298" t="s">
        <v>12</v>
      </c>
      <c r="H1298">
        <v>2022</v>
      </c>
      <c r="I1298" t="s">
        <v>13</v>
      </c>
      <c r="J1298" t="s">
        <v>14</v>
      </c>
    </row>
    <row r="1299" spans="1:10" x14ac:dyDescent="0.35">
      <c r="A1299" t="s">
        <v>10</v>
      </c>
      <c r="B1299">
        <v>37101041401</v>
      </c>
      <c r="C1299" t="s">
        <v>11</v>
      </c>
      <c r="D1299">
        <v>37101041401</v>
      </c>
      <c r="E1299" t="str">
        <f>"37101041401"</f>
        <v>37101041401</v>
      </c>
      <c r="F1299">
        <v>847</v>
      </c>
      <c r="G1299" t="s">
        <v>12</v>
      </c>
      <c r="H1299">
        <v>2022</v>
      </c>
      <c r="I1299" t="s">
        <v>13</v>
      </c>
      <c r="J1299" t="s">
        <v>14</v>
      </c>
    </row>
    <row r="1300" spans="1:10" x14ac:dyDescent="0.35">
      <c r="A1300" t="s">
        <v>10</v>
      </c>
      <c r="B1300">
        <v>37101041402</v>
      </c>
      <c r="C1300" t="s">
        <v>11</v>
      </c>
      <c r="D1300">
        <v>37101041402</v>
      </c>
      <c r="E1300" t="str">
        <f>"37101041402"</f>
        <v>37101041402</v>
      </c>
      <c r="F1300">
        <v>868</v>
      </c>
      <c r="G1300" t="s">
        <v>12</v>
      </c>
      <c r="H1300">
        <v>2022</v>
      </c>
      <c r="I1300" t="s">
        <v>13</v>
      </c>
      <c r="J1300" t="s">
        <v>14</v>
      </c>
    </row>
    <row r="1301" spans="1:10" x14ac:dyDescent="0.35">
      <c r="A1301" t="s">
        <v>10</v>
      </c>
      <c r="B1301">
        <v>37101041504</v>
      </c>
      <c r="C1301" t="s">
        <v>11</v>
      </c>
      <c r="D1301">
        <v>37101041504</v>
      </c>
      <c r="E1301" t="str">
        <f>"37101041504"</f>
        <v>37101041504</v>
      </c>
      <c r="F1301">
        <v>1378</v>
      </c>
      <c r="G1301" t="s">
        <v>12</v>
      </c>
      <c r="H1301">
        <v>2022</v>
      </c>
      <c r="I1301" t="s">
        <v>13</v>
      </c>
      <c r="J1301" t="s">
        <v>14</v>
      </c>
    </row>
    <row r="1302" spans="1:10" x14ac:dyDescent="0.35">
      <c r="A1302" t="s">
        <v>10</v>
      </c>
      <c r="B1302">
        <v>37101041505</v>
      </c>
      <c r="C1302" t="s">
        <v>11</v>
      </c>
      <c r="D1302">
        <v>37101041505</v>
      </c>
      <c r="E1302" t="str">
        <f>"37101041505"</f>
        <v>37101041505</v>
      </c>
      <c r="F1302">
        <v>1280</v>
      </c>
      <c r="G1302" t="s">
        <v>12</v>
      </c>
      <c r="H1302">
        <v>2022</v>
      </c>
      <c r="I1302" t="s">
        <v>13</v>
      </c>
      <c r="J1302" t="s">
        <v>14</v>
      </c>
    </row>
    <row r="1303" spans="1:10" x14ac:dyDescent="0.35">
      <c r="A1303" t="s">
        <v>10</v>
      </c>
      <c r="B1303">
        <v>37101041506</v>
      </c>
      <c r="C1303" t="s">
        <v>11</v>
      </c>
      <c r="D1303">
        <v>37101041506</v>
      </c>
      <c r="E1303" t="str">
        <f>"37101041506"</f>
        <v>37101041506</v>
      </c>
      <c r="F1303">
        <v>1289</v>
      </c>
      <c r="G1303" t="s">
        <v>12</v>
      </c>
      <c r="H1303">
        <v>2022</v>
      </c>
      <c r="I1303" t="s">
        <v>13</v>
      </c>
      <c r="J1303" t="s">
        <v>14</v>
      </c>
    </row>
    <row r="1304" spans="1:10" x14ac:dyDescent="0.35">
      <c r="A1304" t="s">
        <v>10</v>
      </c>
      <c r="B1304">
        <v>37101041507</v>
      </c>
      <c r="C1304" t="s">
        <v>11</v>
      </c>
      <c r="D1304">
        <v>37101041507</v>
      </c>
      <c r="E1304" t="str">
        <f>"37101041507"</f>
        <v>37101041507</v>
      </c>
      <c r="F1304">
        <v>1205</v>
      </c>
      <c r="G1304" t="s">
        <v>12</v>
      </c>
      <c r="H1304">
        <v>2022</v>
      </c>
      <c r="I1304" t="s">
        <v>13</v>
      </c>
      <c r="J1304" t="s">
        <v>14</v>
      </c>
    </row>
    <row r="1305" spans="1:10" x14ac:dyDescent="0.35">
      <c r="A1305" t="s">
        <v>10</v>
      </c>
      <c r="B1305">
        <v>37101041508</v>
      </c>
      <c r="C1305" t="s">
        <v>11</v>
      </c>
      <c r="D1305">
        <v>37101041508</v>
      </c>
      <c r="E1305" t="str">
        <f>"37101041508"</f>
        <v>37101041508</v>
      </c>
      <c r="F1305">
        <v>549</v>
      </c>
      <c r="G1305" t="s">
        <v>12</v>
      </c>
      <c r="H1305">
        <v>2022</v>
      </c>
      <c r="I1305" t="s">
        <v>13</v>
      </c>
      <c r="J1305" t="s">
        <v>14</v>
      </c>
    </row>
    <row r="1306" spans="1:10" x14ac:dyDescent="0.35">
      <c r="A1306" t="s">
        <v>10</v>
      </c>
      <c r="B1306">
        <v>37101041509</v>
      </c>
      <c r="C1306" t="s">
        <v>11</v>
      </c>
      <c r="D1306">
        <v>37101041509</v>
      </c>
      <c r="E1306" t="str">
        <f>"37101041509"</f>
        <v>37101041509</v>
      </c>
      <c r="F1306">
        <v>1516</v>
      </c>
      <c r="G1306" t="s">
        <v>12</v>
      </c>
      <c r="H1306">
        <v>2022</v>
      </c>
      <c r="I1306" t="s">
        <v>13</v>
      </c>
      <c r="J1306" t="s">
        <v>14</v>
      </c>
    </row>
    <row r="1307" spans="1:10" x14ac:dyDescent="0.35">
      <c r="A1307" t="s">
        <v>10</v>
      </c>
      <c r="B1307">
        <v>37101041510</v>
      </c>
      <c r="C1307" t="s">
        <v>11</v>
      </c>
      <c r="D1307">
        <v>37101041510</v>
      </c>
      <c r="E1307" t="str">
        <f>"37101041510"</f>
        <v>37101041510</v>
      </c>
      <c r="F1307">
        <v>1099</v>
      </c>
      <c r="G1307" t="s">
        <v>12</v>
      </c>
      <c r="H1307">
        <v>2022</v>
      </c>
      <c r="I1307" t="s">
        <v>13</v>
      </c>
      <c r="J1307" t="s">
        <v>14</v>
      </c>
    </row>
    <row r="1308" spans="1:10" x14ac:dyDescent="0.35">
      <c r="A1308" t="s">
        <v>10</v>
      </c>
      <c r="B1308">
        <v>37101041511</v>
      </c>
      <c r="C1308" t="s">
        <v>11</v>
      </c>
      <c r="D1308">
        <v>37101041511</v>
      </c>
      <c r="E1308" t="str">
        <f>"37101041511"</f>
        <v>37101041511</v>
      </c>
      <c r="F1308" t="s">
        <v>15</v>
      </c>
      <c r="G1308" t="s">
        <v>12</v>
      </c>
      <c r="H1308">
        <v>2022</v>
      </c>
      <c r="I1308" t="s">
        <v>13</v>
      </c>
      <c r="J1308" t="s">
        <v>14</v>
      </c>
    </row>
    <row r="1309" spans="1:10" x14ac:dyDescent="0.35">
      <c r="A1309" t="s">
        <v>10</v>
      </c>
      <c r="B1309">
        <v>37103920100</v>
      </c>
      <c r="C1309" t="s">
        <v>11</v>
      </c>
      <c r="D1309">
        <v>37103920100</v>
      </c>
      <c r="E1309" t="str">
        <f>"37103920100"</f>
        <v>37103920100</v>
      </c>
      <c r="F1309">
        <v>608</v>
      </c>
      <c r="G1309" t="s">
        <v>12</v>
      </c>
      <c r="H1309">
        <v>2022</v>
      </c>
      <c r="I1309" t="s">
        <v>13</v>
      </c>
      <c r="J1309" t="s">
        <v>14</v>
      </c>
    </row>
    <row r="1310" spans="1:10" x14ac:dyDescent="0.35">
      <c r="A1310" t="s">
        <v>10</v>
      </c>
      <c r="B1310">
        <v>37103920200</v>
      </c>
      <c r="C1310" t="s">
        <v>11</v>
      </c>
      <c r="D1310">
        <v>37103920200</v>
      </c>
      <c r="E1310" t="str">
        <f>"37103920200"</f>
        <v>37103920200</v>
      </c>
      <c r="F1310">
        <v>775</v>
      </c>
      <c r="G1310" t="s">
        <v>12</v>
      </c>
      <c r="H1310">
        <v>2022</v>
      </c>
      <c r="I1310" t="s">
        <v>13</v>
      </c>
      <c r="J1310" t="s">
        <v>14</v>
      </c>
    </row>
    <row r="1311" spans="1:10" x14ac:dyDescent="0.35">
      <c r="A1311" t="s">
        <v>10</v>
      </c>
      <c r="B1311">
        <v>37103920300</v>
      </c>
      <c r="C1311" t="s">
        <v>11</v>
      </c>
      <c r="D1311">
        <v>37103920300</v>
      </c>
      <c r="E1311" t="str">
        <f>"37103920300"</f>
        <v>37103920300</v>
      </c>
      <c r="F1311">
        <v>698</v>
      </c>
      <c r="G1311" t="s">
        <v>12</v>
      </c>
      <c r="H1311">
        <v>2022</v>
      </c>
      <c r="I1311" t="s">
        <v>13</v>
      </c>
      <c r="J1311" t="s">
        <v>14</v>
      </c>
    </row>
    <row r="1312" spans="1:10" x14ac:dyDescent="0.35">
      <c r="A1312" t="s">
        <v>10</v>
      </c>
      <c r="B1312">
        <v>37105030101</v>
      </c>
      <c r="C1312" t="s">
        <v>11</v>
      </c>
      <c r="D1312">
        <v>37105030101</v>
      </c>
      <c r="E1312" t="str">
        <f>"37105030101"</f>
        <v>37105030101</v>
      </c>
      <c r="F1312">
        <v>923</v>
      </c>
      <c r="G1312" t="s">
        <v>12</v>
      </c>
      <c r="H1312">
        <v>2022</v>
      </c>
      <c r="I1312" t="s">
        <v>13</v>
      </c>
      <c r="J1312" t="s">
        <v>14</v>
      </c>
    </row>
    <row r="1313" spans="1:10" x14ac:dyDescent="0.35">
      <c r="A1313" t="s">
        <v>10</v>
      </c>
      <c r="B1313">
        <v>37105030102</v>
      </c>
      <c r="C1313" t="s">
        <v>11</v>
      </c>
      <c r="D1313">
        <v>37105030102</v>
      </c>
      <c r="E1313" t="str">
        <f>"37105030102"</f>
        <v>37105030102</v>
      </c>
      <c r="F1313">
        <v>954</v>
      </c>
      <c r="G1313" t="s">
        <v>12</v>
      </c>
      <c r="H1313">
        <v>2022</v>
      </c>
      <c r="I1313" t="s">
        <v>13</v>
      </c>
      <c r="J1313" t="s">
        <v>14</v>
      </c>
    </row>
    <row r="1314" spans="1:10" x14ac:dyDescent="0.35">
      <c r="A1314" t="s">
        <v>10</v>
      </c>
      <c r="B1314">
        <v>37105030200</v>
      </c>
      <c r="C1314" t="s">
        <v>11</v>
      </c>
      <c r="D1314">
        <v>37105030200</v>
      </c>
      <c r="E1314" t="str">
        <f>"37105030200"</f>
        <v>37105030200</v>
      </c>
      <c r="F1314">
        <v>789</v>
      </c>
      <c r="G1314" t="s">
        <v>12</v>
      </c>
      <c r="H1314">
        <v>2022</v>
      </c>
      <c r="I1314" t="s">
        <v>13</v>
      </c>
      <c r="J1314" t="s">
        <v>14</v>
      </c>
    </row>
    <row r="1315" spans="1:10" x14ac:dyDescent="0.35">
      <c r="A1315" t="s">
        <v>10</v>
      </c>
      <c r="B1315">
        <v>37105030300</v>
      </c>
      <c r="C1315" t="s">
        <v>11</v>
      </c>
      <c r="D1315">
        <v>37105030300</v>
      </c>
      <c r="E1315" t="str">
        <f>"37105030300"</f>
        <v>37105030300</v>
      </c>
      <c r="F1315">
        <v>763</v>
      </c>
      <c r="G1315" t="s">
        <v>12</v>
      </c>
      <c r="H1315">
        <v>2022</v>
      </c>
      <c r="I1315" t="s">
        <v>13</v>
      </c>
      <c r="J1315" t="s">
        <v>14</v>
      </c>
    </row>
    <row r="1316" spans="1:10" x14ac:dyDescent="0.35">
      <c r="A1316" t="s">
        <v>10</v>
      </c>
      <c r="B1316">
        <v>37105030401</v>
      </c>
      <c r="C1316" t="s">
        <v>11</v>
      </c>
      <c r="D1316">
        <v>37105030401</v>
      </c>
      <c r="E1316" t="str">
        <f>"37105030401"</f>
        <v>37105030401</v>
      </c>
      <c r="F1316">
        <v>967</v>
      </c>
      <c r="G1316" t="s">
        <v>12</v>
      </c>
      <c r="H1316">
        <v>2022</v>
      </c>
      <c r="I1316" t="s">
        <v>13</v>
      </c>
      <c r="J1316" t="s">
        <v>14</v>
      </c>
    </row>
    <row r="1317" spans="1:10" x14ac:dyDescent="0.35">
      <c r="A1317" t="s">
        <v>10</v>
      </c>
      <c r="B1317">
        <v>37105030402</v>
      </c>
      <c r="C1317" t="s">
        <v>11</v>
      </c>
      <c r="D1317">
        <v>37105030402</v>
      </c>
      <c r="E1317" t="str">
        <f>"37105030402"</f>
        <v>37105030402</v>
      </c>
      <c r="F1317">
        <v>816</v>
      </c>
      <c r="G1317" t="s">
        <v>12</v>
      </c>
      <c r="H1317">
        <v>2022</v>
      </c>
      <c r="I1317" t="s">
        <v>13</v>
      </c>
      <c r="J1317" t="s">
        <v>14</v>
      </c>
    </row>
    <row r="1318" spans="1:10" x14ac:dyDescent="0.35">
      <c r="A1318" t="s">
        <v>10</v>
      </c>
      <c r="B1318">
        <v>37105030502</v>
      </c>
      <c r="C1318" t="s">
        <v>11</v>
      </c>
      <c r="D1318">
        <v>37105030502</v>
      </c>
      <c r="E1318" t="str">
        <f>"37105030502"</f>
        <v>37105030502</v>
      </c>
      <c r="F1318">
        <v>745</v>
      </c>
      <c r="G1318" t="s">
        <v>12</v>
      </c>
      <c r="H1318">
        <v>2022</v>
      </c>
      <c r="I1318" t="s">
        <v>13</v>
      </c>
      <c r="J1318" t="s">
        <v>14</v>
      </c>
    </row>
    <row r="1319" spans="1:10" x14ac:dyDescent="0.35">
      <c r="A1319" t="s">
        <v>10</v>
      </c>
      <c r="B1319">
        <v>37105030504</v>
      </c>
      <c r="C1319" t="s">
        <v>11</v>
      </c>
      <c r="D1319">
        <v>37105030504</v>
      </c>
      <c r="E1319" t="str">
        <f>"37105030504"</f>
        <v>37105030504</v>
      </c>
      <c r="F1319">
        <v>1107</v>
      </c>
      <c r="G1319" t="s">
        <v>12</v>
      </c>
      <c r="H1319">
        <v>2022</v>
      </c>
      <c r="I1319" t="s">
        <v>13</v>
      </c>
      <c r="J1319" t="s">
        <v>14</v>
      </c>
    </row>
    <row r="1320" spans="1:10" x14ac:dyDescent="0.35">
      <c r="A1320" t="s">
        <v>10</v>
      </c>
      <c r="B1320">
        <v>37105030505</v>
      </c>
      <c r="C1320" t="s">
        <v>11</v>
      </c>
      <c r="D1320">
        <v>37105030505</v>
      </c>
      <c r="E1320" t="str">
        <f>"37105030505"</f>
        <v>37105030505</v>
      </c>
      <c r="F1320">
        <v>893</v>
      </c>
      <c r="G1320" t="s">
        <v>12</v>
      </c>
      <c r="H1320">
        <v>2022</v>
      </c>
      <c r="I1320" t="s">
        <v>13</v>
      </c>
      <c r="J1320" t="s">
        <v>14</v>
      </c>
    </row>
    <row r="1321" spans="1:10" x14ac:dyDescent="0.35">
      <c r="A1321" t="s">
        <v>10</v>
      </c>
      <c r="B1321">
        <v>37105030506</v>
      </c>
      <c r="C1321" t="s">
        <v>11</v>
      </c>
      <c r="D1321">
        <v>37105030506</v>
      </c>
      <c r="E1321" t="str">
        <f>"37105030506"</f>
        <v>37105030506</v>
      </c>
      <c r="F1321" t="s">
        <v>15</v>
      </c>
      <c r="G1321" t="s">
        <v>12</v>
      </c>
      <c r="H1321">
        <v>2022</v>
      </c>
      <c r="I1321" t="s">
        <v>13</v>
      </c>
      <c r="J1321" t="s">
        <v>14</v>
      </c>
    </row>
    <row r="1322" spans="1:10" x14ac:dyDescent="0.35">
      <c r="A1322" t="s">
        <v>10</v>
      </c>
      <c r="B1322">
        <v>37105030507</v>
      </c>
      <c r="C1322" t="s">
        <v>11</v>
      </c>
      <c r="D1322">
        <v>37105030507</v>
      </c>
      <c r="E1322" t="str">
        <f>"37105030507"</f>
        <v>37105030507</v>
      </c>
      <c r="F1322">
        <v>1125</v>
      </c>
      <c r="G1322" t="s">
        <v>12</v>
      </c>
      <c r="H1322">
        <v>2022</v>
      </c>
      <c r="I1322" t="s">
        <v>13</v>
      </c>
      <c r="J1322" t="s">
        <v>14</v>
      </c>
    </row>
    <row r="1323" spans="1:10" x14ac:dyDescent="0.35">
      <c r="A1323" t="s">
        <v>10</v>
      </c>
      <c r="B1323">
        <v>37105030601</v>
      </c>
      <c r="C1323" t="s">
        <v>11</v>
      </c>
      <c r="D1323">
        <v>37105030601</v>
      </c>
      <c r="E1323" t="str">
        <f>"37105030601"</f>
        <v>37105030601</v>
      </c>
      <c r="F1323">
        <v>868</v>
      </c>
      <c r="G1323" t="s">
        <v>12</v>
      </c>
      <c r="H1323">
        <v>2022</v>
      </c>
      <c r="I1323" t="s">
        <v>13</v>
      </c>
      <c r="J1323" t="s">
        <v>14</v>
      </c>
    </row>
    <row r="1324" spans="1:10" x14ac:dyDescent="0.35">
      <c r="A1324" t="s">
        <v>10</v>
      </c>
      <c r="B1324">
        <v>37105030602</v>
      </c>
      <c r="C1324" t="s">
        <v>11</v>
      </c>
      <c r="D1324">
        <v>37105030602</v>
      </c>
      <c r="E1324" t="str">
        <f>"37105030602"</f>
        <v>37105030602</v>
      </c>
      <c r="F1324">
        <v>998</v>
      </c>
      <c r="G1324" t="s">
        <v>12</v>
      </c>
      <c r="H1324">
        <v>2022</v>
      </c>
      <c r="I1324" t="s">
        <v>13</v>
      </c>
      <c r="J1324" t="s">
        <v>14</v>
      </c>
    </row>
    <row r="1325" spans="1:10" x14ac:dyDescent="0.35">
      <c r="A1325" t="s">
        <v>10</v>
      </c>
      <c r="B1325">
        <v>37105030702</v>
      </c>
      <c r="C1325" t="s">
        <v>11</v>
      </c>
      <c r="D1325">
        <v>37105030702</v>
      </c>
      <c r="E1325" t="str">
        <f>"37105030702"</f>
        <v>37105030702</v>
      </c>
      <c r="F1325">
        <v>921</v>
      </c>
      <c r="G1325" t="s">
        <v>12</v>
      </c>
      <c r="H1325">
        <v>2022</v>
      </c>
      <c r="I1325" t="s">
        <v>13</v>
      </c>
      <c r="J1325" t="s">
        <v>14</v>
      </c>
    </row>
    <row r="1326" spans="1:10" x14ac:dyDescent="0.35">
      <c r="A1326" t="s">
        <v>10</v>
      </c>
      <c r="B1326">
        <v>37105030703</v>
      </c>
      <c r="C1326" t="s">
        <v>11</v>
      </c>
      <c r="D1326">
        <v>37105030703</v>
      </c>
      <c r="E1326" t="str">
        <f>"37105030703"</f>
        <v>37105030703</v>
      </c>
      <c r="F1326">
        <v>860</v>
      </c>
      <c r="G1326" t="s">
        <v>12</v>
      </c>
      <c r="H1326">
        <v>2022</v>
      </c>
      <c r="I1326" t="s">
        <v>13</v>
      </c>
      <c r="J1326" t="s">
        <v>14</v>
      </c>
    </row>
    <row r="1327" spans="1:10" x14ac:dyDescent="0.35">
      <c r="A1327" t="s">
        <v>10</v>
      </c>
      <c r="B1327">
        <v>37105030704</v>
      </c>
      <c r="C1327" t="s">
        <v>11</v>
      </c>
      <c r="D1327">
        <v>37105030704</v>
      </c>
      <c r="E1327" t="str">
        <f>"37105030704"</f>
        <v>37105030704</v>
      </c>
      <c r="F1327">
        <v>977</v>
      </c>
      <c r="G1327" t="s">
        <v>12</v>
      </c>
      <c r="H1327">
        <v>2022</v>
      </c>
      <c r="I1327" t="s">
        <v>13</v>
      </c>
      <c r="J1327" t="s">
        <v>14</v>
      </c>
    </row>
    <row r="1328" spans="1:10" x14ac:dyDescent="0.35">
      <c r="A1328" t="s">
        <v>10</v>
      </c>
      <c r="B1328">
        <v>37107010100</v>
      </c>
      <c r="C1328" t="s">
        <v>11</v>
      </c>
      <c r="D1328">
        <v>37107010100</v>
      </c>
      <c r="E1328" t="str">
        <f>"37107010100"</f>
        <v>37107010100</v>
      </c>
      <c r="F1328">
        <v>735</v>
      </c>
      <c r="G1328" t="s">
        <v>12</v>
      </c>
      <c r="H1328">
        <v>2022</v>
      </c>
      <c r="I1328" t="s">
        <v>13</v>
      </c>
      <c r="J1328" t="s">
        <v>14</v>
      </c>
    </row>
    <row r="1329" spans="1:10" x14ac:dyDescent="0.35">
      <c r="A1329" t="s">
        <v>10</v>
      </c>
      <c r="B1329">
        <v>37107010200</v>
      </c>
      <c r="C1329" t="s">
        <v>11</v>
      </c>
      <c r="D1329">
        <v>37107010200</v>
      </c>
      <c r="E1329" t="str">
        <f>"37107010200"</f>
        <v>37107010200</v>
      </c>
      <c r="F1329">
        <v>807</v>
      </c>
      <c r="G1329" t="s">
        <v>12</v>
      </c>
      <c r="H1329">
        <v>2022</v>
      </c>
      <c r="I1329" t="s">
        <v>13</v>
      </c>
      <c r="J1329" t="s">
        <v>14</v>
      </c>
    </row>
    <row r="1330" spans="1:10" x14ac:dyDescent="0.35">
      <c r="A1330" t="s">
        <v>10</v>
      </c>
      <c r="B1330">
        <v>37107010300</v>
      </c>
      <c r="C1330" t="s">
        <v>11</v>
      </c>
      <c r="D1330">
        <v>37107010300</v>
      </c>
      <c r="E1330" t="str">
        <f>"37107010300"</f>
        <v>37107010300</v>
      </c>
      <c r="F1330">
        <v>370</v>
      </c>
      <c r="G1330" t="s">
        <v>12</v>
      </c>
      <c r="H1330">
        <v>2022</v>
      </c>
      <c r="I1330" t="s">
        <v>13</v>
      </c>
      <c r="J1330" t="s">
        <v>14</v>
      </c>
    </row>
    <row r="1331" spans="1:10" x14ac:dyDescent="0.35">
      <c r="A1331" t="s">
        <v>10</v>
      </c>
      <c r="B1331">
        <v>37107010400</v>
      </c>
      <c r="C1331" t="s">
        <v>11</v>
      </c>
      <c r="D1331">
        <v>37107010400</v>
      </c>
      <c r="E1331" t="str">
        <f>"37107010400"</f>
        <v>37107010400</v>
      </c>
      <c r="F1331">
        <v>567</v>
      </c>
      <c r="G1331" t="s">
        <v>12</v>
      </c>
      <c r="H1331">
        <v>2022</v>
      </c>
      <c r="I1331" t="s">
        <v>13</v>
      </c>
      <c r="J1331" t="s">
        <v>14</v>
      </c>
    </row>
    <row r="1332" spans="1:10" x14ac:dyDescent="0.35">
      <c r="A1332" t="s">
        <v>10</v>
      </c>
      <c r="B1332">
        <v>37107010500</v>
      </c>
      <c r="C1332" t="s">
        <v>11</v>
      </c>
      <c r="D1332">
        <v>37107010500</v>
      </c>
      <c r="E1332" t="str">
        <f>"37107010500"</f>
        <v>37107010500</v>
      </c>
      <c r="F1332">
        <v>813</v>
      </c>
      <c r="G1332" t="s">
        <v>12</v>
      </c>
      <c r="H1332">
        <v>2022</v>
      </c>
      <c r="I1332" t="s">
        <v>13</v>
      </c>
      <c r="J1332" t="s">
        <v>14</v>
      </c>
    </row>
    <row r="1333" spans="1:10" x14ac:dyDescent="0.35">
      <c r="A1333" t="s">
        <v>10</v>
      </c>
      <c r="B1333">
        <v>37107010600</v>
      </c>
      <c r="C1333" t="s">
        <v>11</v>
      </c>
      <c r="D1333">
        <v>37107010600</v>
      </c>
      <c r="E1333" t="str">
        <f>"37107010600"</f>
        <v>37107010600</v>
      </c>
      <c r="F1333">
        <v>1023</v>
      </c>
      <c r="G1333" t="s">
        <v>12</v>
      </c>
      <c r="H1333">
        <v>2022</v>
      </c>
      <c r="I1333" t="s">
        <v>13</v>
      </c>
      <c r="J1333" t="s">
        <v>14</v>
      </c>
    </row>
    <row r="1334" spans="1:10" x14ac:dyDescent="0.35">
      <c r="A1334" t="s">
        <v>10</v>
      </c>
      <c r="B1334">
        <v>37107010700</v>
      </c>
      <c r="C1334" t="s">
        <v>11</v>
      </c>
      <c r="D1334">
        <v>37107010700</v>
      </c>
      <c r="E1334" t="str">
        <f>"37107010700"</f>
        <v>37107010700</v>
      </c>
      <c r="F1334">
        <v>631</v>
      </c>
      <c r="G1334" t="s">
        <v>12</v>
      </c>
      <c r="H1334">
        <v>2022</v>
      </c>
      <c r="I1334" t="s">
        <v>13</v>
      </c>
      <c r="J1334" t="s">
        <v>14</v>
      </c>
    </row>
    <row r="1335" spans="1:10" x14ac:dyDescent="0.35">
      <c r="A1335" t="s">
        <v>10</v>
      </c>
      <c r="B1335">
        <v>37107010800</v>
      </c>
      <c r="C1335" t="s">
        <v>11</v>
      </c>
      <c r="D1335">
        <v>37107010800</v>
      </c>
      <c r="E1335" t="str">
        <f>"37107010800"</f>
        <v>37107010800</v>
      </c>
      <c r="F1335">
        <v>925</v>
      </c>
      <c r="G1335" t="s">
        <v>12</v>
      </c>
      <c r="H1335">
        <v>2022</v>
      </c>
      <c r="I1335" t="s">
        <v>13</v>
      </c>
      <c r="J1335" t="s">
        <v>14</v>
      </c>
    </row>
    <row r="1336" spans="1:10" x14ac:dyDescent="0.35">
      <c r="A1336" t="s">
        <v>10</v>
      </c>
      <c r="B1336">
        <v>37107010900</v>
      </c>
      <c r="C1336" t="s">
        <v>11</v>
      </c>
      <c r="D1336">
        <v>37107010900</v>
      </c>
      <c r="E1336" t="str">
        <f>"37107010900"</f>
        <v>37107010900</v>
      </c>
      <c r="F1336">
        <v>882</v>
      </c>
      <c r="G1336" t="s">
        <v>12</v>
      </c>
      <c r="H1336">
        <v>2022</v>
      </c>
      <c r="I1336" t="s">
        <v>13</v>
      </c>
      <c r="J1336" t="s">
        <v>14</v>
      </c>
    </row>
    <row r="1337" spans="1:10" x14ac:dyDescent="0.35">
      <c r="A1337" t="s">
        <v>10</v>
      </c>
      <c r="B1337">
        <v>37107011001</v>
      </c>
      <c r="C1337" t="s">
        <v>11</v>
      </c>
      <c r="D1337">
        <v>37107011001</v>
      </c>
      <c r="E1337" t="str">
        <f>"37107011001"</f>
        <v>37107011001</v>
      </c>
      <c r="F1337">
        <v>849</v>
      </c>
      <c r="G1337" t="s">
        <v>12</v>
      </c>
      <c r="H1337">
        <v>2022</v>
      </c>
      <c r="I1337" t="s">
        <v>13</v>
      </c>
      <c r="J1337" t="s">
        <v>14</v>
      </c>
    </row>
    <row r="1338" spans="1:10" x14ac:dyDescent="0.35">
      <c r="A1338" t="s">
        <v>10</v>
      </c>
      <c r="B1338">
        <v>37107011002</v>
      </c>
      <c r="C1338" t="s">
        <v>11</v>
      </c>
      <c r="D1338">
        <v>37107011002</v>
      </c>
      <c r="E1338" t="str">
        <f>"37107011002"</f>
        <v>37107011002</v>
      </c>
      <c r="F1338">
        <v>748</v>
      </c>
      <c r="G1338" t="s">
        <v>12</v>
      </c>
      <c r="H1338">
        <v>2022</v>
      </c>
      <c r="I1338" t="s">
        <v>13</v>
      </c>
      <c r="J1338" t="s">
        <v>14</v>
      </c>
    </row>
    <row r="1339" spans="1:10" x14ac:dyDescent="0.35">
      <c r="A1339" t="s">
        <v>10</v>
      </c>
      <c r="B1339">
        <v>37107011100</v>
      </c>
      <c r="C1339" t="s">
        <v>11</v>
      </c>
      <c r="D1339">
        <v>37107011100</v>
      </c>
      <c r="E1339" t="str">
        <f>"37107011100"</f>
        <v>37107011100</v>
      </c>
      <c r="F1339">
        <v>695</v>
      </c>
      <c r="G1339" t="s">
        <v>12</v>
      </c>
      <c r="H1339">
        <v>2022</v>
      </c>
      <c r="I1339" t="s">
        <v>13</v>
      </c>
      <c r="J1339" t="s">
        <v>14</v>
      </c>
    </row>
    <row r="1340" spans="1:10" x14ac:dyDescent="0.35">
      <c r="A1340" t="s">
        <v>10</v>
      </c>
      <c r="B1340">
        <v>37107011201</v>
      </c>
      <c r="C1340" t="s">
        <v>11</v>
      </c>
      <c r="D1340">
        <v>37107011201</v>
      </c>
      <c r="E1340" t="str">
        <f>"37107011201"</f>
        <v>37107011201</v>
      </c>
      <c r="F1340">
        <v>446</v>
      </c>
      <c r="G1340" t="s">
        <v>12</v>
      </c>
      <c r="H1340">
        <v>2022</v>
      </c>
      <c r="I1340" t="s">
        <v>13</v>
      </c>
      <c r="J1340" t="s">
        <v>14</v>
      </c>
    </row>
    <row r="1341" spans="1:10" x14ac:dyDescent="0.35">
      <c r="A1341" t="s">
        <v>10</v>
      </c>
      <c r="B1341">
        <v>37107011202</v>
      </c>
      <c r="C1341" t="s">
        <v>11</v>
      </c>
      <c r="D1341">
        <v>37107011202</v>
      </c>
      <c r="E1341" t="str">
        <f>"37107011202"</f>
        <v>37107011202</v>
      </c>
      <c r="F1341">
        <v>1264</v>
      </c>
      <c r="G1341" t="s">
        <v>12</v>
      </c>
      <c r="H1341">
        <v>2022</v>
      </c>
      <c r="I1341" t="s">
        <v>13</v>
      </c>
      <c r="J1341" t="s">
        <v>14</v>
      </c>
    </row>
    <row r="1342" spans="1:10" x14ac:dyDescent="0.35">
      <c r="A1342" t="s">
        <v>10</v>
      </c>
      <c r="B1342">
        <v>37107011301</v>
      </c>
      <c r="C1342" t="s">
        <v>11</v>
      </c>
      <c r="D1342">
        <v>37107011301</v>
      </c>
      <c r="E1342" t="str">
        <f>"37107011301"</f>
        <v>37107011301</v>
      </c>
      <c r="F1342">
        <v>722</v>
      </c>
      <c r="G1342" t="s">
        <v>12</v>
      </c>
      <c r="H1342">
        <v>2022</v>
      </c>
      <c r="I1342" t="s">
        <v>13</v>
      </c>
      <c r="J1342" t="s">
        <v>14</v>
      </c>
    </row>
    <row r="1343" spans="1:10" x14ac:dyDescent="0.35">
      <c r="A1343" t="s">
        <v>10</v>
      </c>
      <c r="B1343">
        <v>37107011302</v>
      </c>
      <c r="C1343" t="s">
        <v>11</v>
      </c>
      <c r="D1343">
        <v>37107011302</v>
      </c>
      <c r="E1343" t="str">
        <f>"37107011302"</f>
        <v>37107011302</v>
      </c>
      <c r="F1343">
        <v>915</v>
      </c>
      <c r="G1343" t="s">
        <v>12</v>
      </c>
      <c r="H1343">
        <v>2022</v>
      </c>
      <c r="I1343" t="s">
        <v>13</v>
      </c>
      <c r="J1343" t="s">
        <v>14</v>
      </c>
    </row>
    <row r="1344" spans="1:10" x14ac:dyDescent="0.35">
      <c r="A1344" t="s">
        <v>10</v>
      </c>
      <c r="B1344">
        <v>37107011400</v>
      </c>
      <c r="C1344" t="s">
        <v>11</v>
      </c>
      <c r="D1344">
        <v>37107011400</v>
      </c>
      <c r="E1344" t="str">
        <f>"37107011400"</f>
        <v>37107011400</v>
      </c>
      <c r="F1344">
        <v>804</v>
      </c>
      <c r="G1344" t="s">
        <v>12</v>
      </c>
      <c r="H1344">
        <v>2022</v>
      </c>
      <c r="I1344" t="s">
        <v>13</v>
      </c>
      <c r="J1344" t="s">
        <v>14</v>
      </c>
    </row>
    <row r="1345" spans="1:10" x14ac:dyDescent="0.35">
      <c r="A1345" t="s">
        <v>10</v>
      </c>
      <c r="B1345">
        <v>37109070100</v>
      </c>
      <c r="C1345" t="s">
        <v>11</v>
      </c>
      <c r="D1345">
        <v>37109070100</v>
      </c>
      <c r="E1345" t="str">
        <f>"37109070100"</f>
        <v>37109070100</v>
      </c>
      <c r="F1345">
        <v>747</v>
      </c>
      <c r="G1345" t="s">
        <v>12</v>
      </c>
      <c r="H1345">
        <v>2022</v>
      </c>
      <c r="I1345" t="s">
        <v>13</v>
      </c>
      <c r="J1345" t="s">
        <v>14</v>
      </c>
    </row>
    <row r="1346" spans="1:10" x14ac:dyDescent="0.35">
      <c r="A1346" t="s">
        <v>10</v>
      </c>
      <c r="B1346">
        <v>37109070201</v>
      </c>
      <c r="C1346" t="s">
        <v>11</v>
      </c>
      <c r="D1346">
        <v>37109070201</v>
      </c>
      <c r="E1346" t="str">
        <f>"37109070201"</f>
        <v>37109070201</v>
      </c>
      <c r="F1346">
        <v>859</v>
      </c>
      <c r="G1346" t="s">
        <v>12</v>
      </c>
      <c r="H1346">
        <v>2022</v>
      </c>
      <c r="I1346" t="s">
        <v>13</v>
      </c>
      <c r="J1346" t="s">
        <v>14</v>
      </c>
    </row>
    <row r="1347" spans="1:10" x14ac:dyDescent="0.35">
      <c r="A1347" t="s">
        <v>10</v>
      </c>
      <c r="B1347">
        <v>37109070202</v>
      </c>
      <c r="C1347" t="s">
        <v>11</v>
      </c>
      <c r="D1347">
        <v>37109070202</v>
      </c>
      <c r="E1347" t="str">
        <f>"37109070202"</f>
        <v>37109070202</v>
      </c>
      <c r="F1347">
        <v>1213</v>
      </c>
      <c r="G1347" t="s">
        <v>12</v>
      </c>
      <c r="H1347">
        <v>2022</v>
      </c>
      <c r="I1347" t="s">
        <v>13</v>
      </c>
      <c r="J1347" t="s">
        <v>14</v>
      </c>
    </row>
    <row r="1348" spans="1:10" x14ac:dyDescent="0.35">
      <c r="A1348" t="s">
        <v>10</v>
      </c>
      <c r="B1348">
        <v>37109070300</v>
      </c>
      <c r="C1348" t="s">
        <v>11</v>
      </c>
      <c r="D1348">
        <v>37109070300</v>
      </c>
      <c r="E1348" t="str">
        <f>"37109070300"</f>
        <v>37109070300</v>
      </c>
      <c r="F1348">
        <v>1064</v>
      </c>
      <c r="G1348" t="s">
        <v>12</v>
      </c>
      <c r="H1348">
        <v>2022</v>
      </c>
      <c r="I1348" t="s">
        <v>13</v>
      </c>
      <c r="J1348" t="s">
        <v>14</v>
      </c>
    </row>
    <row r="1349" spans="1:10" x14ac:dyDescent="0.35">
      <c r="A1349" t="s">
        <v>10</v>
      </c>
      <c r="B1349">
        <v>37109070400</v>
      </c>
      <c r="C1349" t="s">
        <v>11</v>
      </c>
      <c r="D1349">
        <v>37109070400</v>
      </c>
      <c r="E1349" t="str">
        <f>"37109070400"</f>
        <v>37109070400</v>
      </c>
      <c r="F1349">
        <v>896</v>
      </c>
      <c r="G1349" t="s">
        <v>12</v>
      </c>
      <c r="H1349">
        <v>2022</v>
      </c>
      <c r="I1349" t="s">
        <v>13</v>
      </c>
      <c r="J1349" t="s">
        <v>14</v>
      </c>
    </row>
    <row r="1350" spans="1:10" x14ac:dyDescent="0.35">
      <c r="A1350" t="s">
        <v>10</v>
      </c>
      <c r="B1350">
        <v>37109070500</v>
      </c>
      <c r="C1350" t="s">
        <v>11</v>
      </c>
      <c r="D1350">
        <v>37109070500</v>
      </c>
      <c r="E1350" t="str">
        <f>"37109070500"</f>
        <v>37109070500</v>
      </c>
      <c r="F1350">
        <v>856</v>
      </c>
      <c r="G1350" t="s">
        <v>12</v>
      </c>
      <c r="H1350">
        <v>2022</v>
      </c>
      <c r="I1350" t="s">
        <v>13</v>
      </c>
      <c r="J1350" t="s">
        <v>14</v>
      </c>
    </row>
    <row r="1351" spans="1:10" x14ac:dyDescent="0.35">
      <c r="A1351" t="s">
        <v>10</v>
      </c>
      <c r="B1351">
        <v>37109070600</v>
      </c>
      <c r="C1351" t="s">
        <v>11</v>
      </c>
      <c r="D1351">
        <v>37109070600</v>
      </c>
      <c r="E1351" t="str">
        <f>"37109070600"</f>
        <v>37109070600</v>
      </c>
      <c r="F1351">
        <v>636</v>
      </c>
      <c r="G1351" t="s">
        <v>12</v>
      </c>
      <c r="H1351">
        <v>2022</v>
      </c>
      <c r="I1351" t="s">
        <v>13</v>
      </c>
      <c r="J1351" t="s">
        <v>14</v>
      </c>
    </row>
    <row r="1352" spans="1:10" x14ac:dyDescent="0.35">
      <c r="A1352" t="s">
        <v>10</v>
      </c>
      <c r="B1352">
        <v>37109070700</v>
      </c>
      <c r="C1352" t="s">
        <v>11</v>
      </c>
      <c r="D1352">
        <v>37109070700</v>
      </c>
      <c r="E1352" t="str">
        <f>"37109070700"</f>
        <v>37109070700</v>
      </c>
      <c r="F1352">
        <v>924</v>
      </c>
      <c r="G1352" t="s">
        <v>12</v>
      </c>
      <c r="H1352">
        <v>2022</v>
      </c>
      <c r="I1352" t="s">
        <v>13</v>
      </c>
      <c r="J1352" t="s">
        <v>14</v>
      </c>
    </row>
    <row r="1353" spans="1:10" x14ac:dyDescent="0.35">
      <c r="A1353" t="s">
        <v>10</v>
      </c>
      <c r="B1353">
        <v>37109070800</v>
      </c>
      <c r="C1353" t="s">
        <v>11</v>
      </c>
      <c r="D1353">
        <v>37109070800</v>
      </c>
      <c r="E1353" t="str">
        <f>"37109070800"</f>
        <v>37109070800</v>
      </c>
      <c r="F1353">
        <v>903</v>
      </c>
      <c r="G1353" t="s">
        <v>12</v>
      </c>
      <c r="H1353">
        <v>2022</v>
      </c>
      <c r="I1353" t="s">
        <v>13</v>
      </c>
      <c r="J1353" t="s">
        <v>14</v>
      </c>
    </row>
    <row r="1354" spans="1:10" x14ac:dyDescent="0.35">
      <c r="A1354" t="s">
        <v>10</v>
      </c>
      <c r="B1354">
        <v>37109070901</v>
      </c>
      <c r="C1354" t="s">
        <v>11</v>
      </c>
      <c r="D1354">
        <v>37109070901</v>
      </c>
      <c r="E1354" t="str">
        <f>"37109070901"</f>
        <v>37109070901</v>
      </c>
      <c r="F1354">
        <v>794</v>
      </c>
      <c r="G1354" t="s">
        <v>12</v>
      </c>
      <c r="H1354">
        <v>2022</v>
      </c>
      <c r="I1354" t="s">
        <v>13</v>
      </c>
      <c r="J1354" t="s">
        <v>14</v>
      </c>
    </row>
    <row r="1355" spans="1:10" x14ac:dyDescent="0.35">
      <c r="A1355" t="s">
        <v>10</v>
      </c>
      <c r="B1355">
        <v>37109070902</v>
      </c>
      <c r="C1355" t="s">
        <v>11</v>
      </c>
      <c r="D1355">
        <v>37109070902</v>
      </c>
      <c r="E1355" t="str">
        <f>"37109070902"</f>
        <v>37109070902</v>
      </c>
      <c r="F1355">
        <v>1160</v>
      </c>
      <c r="G1355" t="s">
        <v>12</v>
      </c>
      <c r="H1355">
        <v>2022</v>
      </c>
      <c r="I1355" t="s">
        <v>13</v>
      </c>
      <c r="J1355" t="s">
        <v>14</v>
      </c>
    </row>
    <row r="1356" spans="1:10" x14ac:dyDescent="0.35">
      <c r="A1356" t="s">
        <v>10</v>
      </c>
      <c r="B1356">
        <v>37109071001</v>
      </c>
      <c r="C1356" t="s">
        <v>11</v>
      </c>
      <c r="D1356">
        <v>37109071001</v>
      </c>
      <c r="E1356" t="str">
        <f>"37109071001"</f>
        <v>37109071001</v>
      </c>
      <c r="F1356">
        <v>1214</v>
      </c>
      <c r="G1356" t="s">
        <v>12</v>
      </c>
      <c r="H1356">
        <v>2022</v>
      </c>
      <c r="I1356" t="s">
        <v>13</v>
      </c>
      <c r="J1356" t="s">
        <v>14</v>
      </c>
    </row>
    <row r="1357" spans="1:10" x14ac:dyDescent="0.35">
      <c r="A1357" t="s">
        <v>10</v>
      </c>
      <c r="B1357">
        <v>37109071002</v>
      </c>
      <c r="C1357" t="s">
        <v>11</v>
      </c>
      <c r="D1357">
        <v>37109071002</v>
      </c>
      <c r="E1357" t="str">
        <f>"37109071002"</f>
        <v>37109071002</v>
      </c>
      <c r="F1357">
        <v>950</v>
      </c>
      <c r="G1357" t="s">
        <v>12</v>
      </c>
      <c r="H1357">
        <v>2022</v>
      </c>
      <c r="I1357" t="s">
        <v>13</v>
      </c>
      <c r="J1357" t="s">
        <v>14</v>
      </c>
    </row>
    <row r="1358" spans="1:10" x14ac:dyDescent="0.35">
      <c r="A1358" t="s">
        <v>10</v>
      </c>
      <c r="B1358">
        <v>37109071101</v>
      </c>
      <c r="C1358" t="s">
        <v>11</v>
      </c>
      <c r="D1358">
        <v>37109071101</v>
      </c>
      <c r="E1358" t="str">
        <f>"37109071101"</f>
        <v>37109071101</v>
      </c>
      <c r="F1358">
        <v>888</v>
      </c>
      <c r="G1358" t="s">
        <v>12</v>
      </c>
      <c r="H1358">
        <v>2022</v>
      </c>
      <c r="I1358" t="s">
        <v>13</v>
      </c>
      <c r="J1358" t="s">
        <v>14</v>
      </c>
    </row>
    <row r="1359" spans="1:10" x14ac:dyDescent="0.35">
      <c r="A1359" t="s">
        <v>10</v>
      </c>
      <c r="B1359">
        <v>37109071102</v>
      </c>
      <c r="C1359" t="s">
        <v>11</v>
      </c>
      <c r="D1359">
        <v>37109071102</v>
      </c>
      <c r="E1359" t="str">
        <f>"37109071102"</f>
        <v>37109071102</v>
      </c>
      <c r="F1359">
        <v>1700</v>
      </c>
      <c r="G1359" t="s">
        <v>12</v>
      </c>
      <c r="H1359">
        <v>2022</v>
      </c>
      <c r="I1359" t="s">
        <v>13</v>
      </c>
      <c r="J1359" t="s">
        <v>14</v>
      </c>
    </row>
    <row r="1360" spans="1:10" x14ac:dyDescent="0.35">
      <c r="A1360" t="s">
        <v>10</v>
      </c>
      <c r="B1360">
        <v>37109071201</v>
      </c>
      <c r="C1360" t="s">
        <v>11</v>
      </c>
      <c r="D1360">
        <v>37109071201</v>
      </c>
      <c r="E1360" t="str">
        <f>"37109071201"</f>
        <v>37109071201</v>
      </c>
      <c r="F1360">
        <v>1235</v>
      </c>
      <c r="G1360" t="s">
        <v>12</v>
      </c>
      <c r="H1360">
        <v>2022</v>
      </c>
      <c r="I1360" t="s">
        <v>13</v>
      </c>
      <c r="J1360" t="s">
        <v>14</v>
      </c>
    </row>
    <row r="1361" spans="1:10" x14ac:dyDescent="0.35">
      <c r="A1361" t="s">
        <v>10</v>
      </c>
      <c r="B1361">
        <v>37109071202</v>
      </c>
      <c r="C1361" t="s">
        <v>11</v>
      </c>
      <c r="D1361">
        <v>37109071202</v>
      </c>
      <c r="E1361" t="str">
        <f>"37109071202"</f>
        <v>37109071202</v>
      </c>
      <c r="F1361">
        <v>2618</v>
      </c>
      <c r="G1361" t="s">
        <v>12</v>
      </c>
      <c r="H1361">
        <v>2022</v>
      </c>
      <c r="I1361" t="s">
        <v>13</v>
      </c>
      <c r="J1361" t="s">
        <v>14</v>
      </c>
    </row>
    <row r="1362" spans="1:10" x14ac:dyDescent="0.35">
      <c r="A1362" t="s">
        <v>10</v>
      </c>
      <c r="B1362">
        <v>37109071203</v>
      </c>
      <c r="C1362" t="s">
        <v>11</v>
      </c>
      <c r="D1362">
        <v>37109071203</v>
      </c>
      <c r="E1362" t="str">
        <f>"37109071203"</f>
        <v>37109071203</v>
      </c>
      <c r="F1362">
        <v>1110</v>
      </c>
      <c r="G1362" t="s">
        <v>12</v>
      </c>
      <c r="H1362">
        <v>2022</v>
      </c>
      <c r="I1362" t="s">
        <v>13</v>
      </c>
      <c r="J1362" t="s">
        <v>14</v>
      </c>
    </row>
    <row r="1363" spans="1:10" x14ac:dyDescent="0.35">
      <c r="A1363" t="s">
        <v>10</v>
      </c>
      <c r="B1363">
        <v>37111970101</v>
      </c>
      <c r="C1363" t="s">
        <v>11</v>
      </c>
      <c r="D1363">
        <v>37111970101</v>
      </c>
      <c r="E1363" t="str">
        <f>"37111970101"</f>
        <v>37111970101</v>
      </c>
      <c r="F1363">
        <v>776</v>
      </c>
      <c r="G1363" t="s">
        <v>12</v>
      </c>
      <c r="H1363">
        <v>2022</v>
      </c>
      <c r="I1363" t="s">
        <v>13</v>
      </c>
      <c r="J1363" t="s">
        <v>14</v>
      </c>
    </row>
    <row r="1364" spans="1:10" x14ac:dyDescent="0.35">
      <c r="A1364" t="s">
        <v>10</v>
      </c>
      <c r="B1364">
        <v>37111970102</v>
      </c>
      <c r="C1364" t="s">
        <v>11</v>
      </c>
      <c r="D1364">
        <v>37111970102</v>
      </c>
      <c r="E1364" t="str">
        <f>"37111970102"</f>
        <v>37111970102</v>
      </c>
      <c r="F1364">
        <v>742</v>
      </c>
      <c r="G1364" t="s">
        <v>12</v>
      </c>
      <c r="H1364">
        <v>2022</v>
      </c>
      <c r="I1364" t="s">
        <v>13</v>
      </c>
      <c r="J1364" t="s">
        <v>14</v>
      </c>
    </row>
    <row r="1365" spans="1:10" x14ac:dyDescent="0.35">
      <c r="A1365" t="s">
        <v>10</v>
      </c>
      <c r="B1365">
        <v>37111970200</v>
      </c>
      <c r="C1365" t="s">
        <v>11</v>
      </c>
      <c r="D1365">
        <v>37111970200</v>
      </c>
      <c r="E1365" t="str">
        <f>"37111970200"</f>
        <v>37111970200</v>
      </c>
      <c r="F1365" t="s">
        <v>15</v>
      </c>
      <c r="G1365" t="s">
        <v>12</v>
      </c>
      <c r="H1365">
        <v>2022</v>
      </c>
      <c r="I1365" t="s">
        <v>13</v>
      </c>
      <c r="J1365" t="s">
        <v>14</v>
      </c>
    </row>
    <row r="1366" spans="1:10" x14ac:dyDescent="0.35">
      <c r="A1366" t="s">
        <v>10</v>
      </c>
      <c r="B1366">
        <v>37111970300</v>
      </c>
      <c r="C1366" t="s">
        <v>11</v>
      </c>
      <c r="D1366">
        <v>37111970300</v>
      </c>
      <c r="E1366" t="str">
        <f>"37111970300"</f>
        <v>37111970300</v>
      </c>
      <c r="F1366">
        <v>791</v>
      </c>
      <c r="G1366" t="s">
        <v>12</v>
      </c>
      <c r="H1366">
        <v>2022</v>
      </c>
      <c r="I1366" t="s">
        <v>13</v>
      </c>
      <c r="J1366" t="s">
        <v>14</v>
      </c>
    </row>
    <row r="1367" spans="1:10" x14ac:dyDescent="0.35">
      <c r="A1367" t="s">
        <v>10</v>
      </c>
      <c r="B1367">
        <v>37111970400</v>
      </c>
      <c r="C1367" t="s">
        <v>11</v>
      </c>
      <c r="D1367">
        <v>37111970400</v>
      </c>
      <c r="E1367" t="str">
        <f>"37111970400"</f>
        <v>37111970400</v>
      </c>
      <c r="F1367">
        <v>595</v>
      </c>
      <c r="G1367" t="s">
        <v>12</v>
      </c>
      <c r="H1367">
        <v>2022</v>
      </c>
      <c r="I1367" t="s">
        <v>13</v>
      </c>
      <c r="J1367" t="s">
        <v>14</v>
      </c>
    </row>
    <row r="1368" spans="1:10" x14ac:dyDescent="0.35">
      <c r="A1368" t="s">
        <v>10</v>
      </c>
      <c r="B1368">
        <v>37111970500</v>
      </c>
      <c r="C1368" t="s">
        <v>11</v>
      </c>
      <c r="D1368">
        <v>37111970500</v>
      </c>
      <c r="E1368" t="str">
        <f>"37111970500"</f>
        <v>37111970500</v>
      </c>
      <c r="F1368">
        <v>594</v>
      </c>
      <c r="G1368" t="s">
        <v>12</v>
      </c>
      <c r="H1368">
        <v>2022</v>
      </c>
      <c r="I1368" t="s">
        <v>13</v>
      </c>
      <c r="J1368" t="s">
        <v>14</v>
      </c>
    </row>
    <row r="1369" spans="1:10" x14ac:dyDescent="0.35">
      <c r="A1369" t="s">
        <v>10</v>
      </c>
      <c r="B1369">
        <v>37111970600</v>
      </c>
      <c r="C1369" t="s">
        <v>11</v>
      </c>
      <c r="D1369">
        <v>37111970600</v>
      </c>
      <c r="E1369" t="str">
        <f>"37111970600"</f>
        <v>37111970600</v>
      </c>
      <c r="F1369">
        <v>781</v>
      </c>
      <c r="G1369" t="s">
        <v>12</v>
      </c>
      <c r="H1369">
        <v>2022</v>
      </c>
      <c r="I1369" t="s">
        <v>13</v>
      </c>
      <c r="J1369" t="s">
        <v>14</v>
      </c>
    </row>
    <row r="1370" spans="1:10" x14ac:dyDescent="0.35">
      <c r="A1370" t="s">
        <v>10</v>
      </c>
      <c r="B1370">
        <v>37111970700</v>
      </c>
      <c r="C1370" t="s">
        <v>11</v>
      </c>
      <c r="D1370">
        <v>37111970700</v>
      </c>
      <c r="E1370" t="str">
        <f>"37111970700"</f>
        <v>37111970700</v>
      </c>
      <c r="F1370">
        <v>712</v>
      </c>
      <c r="G1370" t="s">
        <v>12</v>
      </c>
      <c r="H1370">
        <v>2022</v>
      </c>
      <c r="I1370" t="s">
        <v>13</v>
      </c>
      <c r="J1370" t="s">
        <v>14</v>
      </c>
    </row>
    <row r="1371" spans="1:10" x14ac:dyDescent="0.35">
      <c r="A1371" t="s">
        <v>10</v>
      </c>
      <c r="B1371">
        <v>37111970800</v>
      </c>
      <c r="C1371" t="s">
        <v>11</v>
      </c>
      <c r="D1371">
        <v>37111970800</v>
      </c>
      <c r="E1371" t="str">
        <f>"37111970800"</f>
        <v>37111970800</v>
      </c>
      <c r="F1371">
        <v>736</v>
      </c>
      <c r="G1371" t="s">
        <v>12</v>
      </c>
      <c r="H1371">
        <v>2022</v>
      </c>
      <c r="I1371" t="s">
        <v>13</v>
      </c>
      <c r="J1371" t="s">
        <v>14</v>
      </c>
    </row>
    <row r="1372" spans="1:10" x14ac:dyDescent="0.35">
      <c r="A1372" t="s">
        <v>10</v>
      </c>
      <c r="B1372">
        <v>37111970902</v>
      </c>
      <c r="C1372" t="s">
        <v>11</v>
      </c>
      <c r="D1372">
        <v>37111970902</v>
      </c>
      <c r="E1372" t="str">
        <f>"37111970902"</f>
        <v>37111970902</v>
      </c>
      <c r="F1372">
        <v>643</v>
      </c>
      <c r="G1372" t="s">
        <v>12</v>
      </c>
      <c r="H1372">
        <v>2022</v>
      </c>
      <c r="I1372" t="s">
        <v>13</v>
      </c>
      <c r="J1372" t="s">
        <v>14</v>
      </c>
    </row>
    <row r="1373" spans="1:10" x14ac:dyDescent="0.35">
      <c r="A1373" t="s">
        <v>10</v>
      </c>
      <c r="B1373">
        <v>37111970903</v>
      </c>
      <c r="C1373" t="s">
        <v>11</v>
      </c>
      <c r="D1373">
        <v>37111970903</v>
      </c>
      <c r="E1373" t="str">
        <f>"37111970903"</f>
        <v>37111970903</v>
      </c>
      <c r="F1373">
        <v>547</v>
      </c>
      <c r="G1373" t="s">
        <v>12</v>
      </c>
      <c r="H1373">
        <v>2022</v>
      </c>
      <c r="I1373" t="s">
        <v>13</v>
      </c>
      <c r="J1373" t="s">
        <v>14</v>
      </c>
    </row>
    <row r="1374" spans="1:10" x14ac:dyDescent="0.35">
      <c r="A1374" t="s">
        <v>10</v>
      </c>
      <c r="B1374">
        <v>37111970904</v>
      </c>
      <c r="C1374" t="s">
        <v>11</v>
      </c>
      <c r="D1374">
        <v>37111970904</v>
      </c>
      <c r="E1374" t="str">
        <f>"37111970904"</f>
        <v>37111970904</v>
      </c>
      <c r="F1374">
        <v>583</v>
      </c>
      <c r="G1374" t="s">
        <v>12</v>
      </c>
      <c r="H1374">
        <v>2022</v>
      </c>
      <c r="I1374" t="s">
        <v>13</v>
      </c>
      <c r="J1374" t="s">
        <v>14</v>
      </c>
    </row>
    <row r="1375" spans="1:10" x14ac:dyDescent="0.35">
      <c r="A1375" t="s">
        <v>10</v>
      </c>
      <c r="B1375">
        <v>37113970100</v>
      </c>
      <c r="C1375" t="s">
        <v>11</v>
      </c>
      <c r="D1375">
        <v>37113970100</v>
      </c>
      <c r="E1375" t="str">
        <f>"37113970100"</f>
        <v>37113970100</v>
      </c>
      <c r="F1375">
        <v>723</v>
      </c>
      <c r="G1375" t="s">
        <v>12</v>
      </c>
      <c r="H1375">
        <v>2022</v>
      </c>
      <c r="I1375" t="s">
        <v>13</v>
      </c>
      <c r="J1375" t="s">
        <v>14</v>
      </c>
    </row>
    <row r="1376" spans="1:10" x14ac:dyDescent="0.35">
      <c r="A1376" t="s">
        <v>10</v>
      </c>
      <c r="B1376">
        <v>37113970200</v>
      </c>
      <c r="C1376" t="s">
        <v>11</v>
      </c>
      <c r="D1376">
        <v>37113970200</v>
      </c>
      <c r="E1376" t="str">
        <f>"37113970200"</f>
        <v>37113970200</v>
      </c>
      <c r="F1376">
        <v>833</v>
      </c>
      <c r="G1376" t="s">
        <v>12</v>
      </c>
      <c r="H1376">
        <v>2022</v>
      </c>
      <c r="I1376" t="s">
        <v>13</v>
      </c>
      <c r="J1376" t="s">
        <v>14</v>
      </c>
    </row>
    <row r="1377" spans="1:10" x14ac:dyDescent="0.35">
      <c r="A1377" t="s">
        <v>10</v>
      </c>
      <c r="B1377">
        <v>37113970302</v>
      </c>
      <c r="C1377" t="s">
        <v>11</v>
      </c>
      <c r="D1377">
        <v>37113970302</v>
      </c>
      <c r="E1377" t="str">
        <f>"37113970302"</f>
        <v>37113970302</v>
      </c>
      <c r="F1377">
        <v>859</v>
      </c>
      <c r="G1377" t="s">
        <v>12</v>
      </c>
      <c r="H1377">
        <v>2022</v>
      </c>
      <c r="I1377" t="s">
        <v>13</v>
      </c>
      <c r="J1377" t="s">
        <v>14</v>
      </c>
    </row>
    <row r="1378" spans="1:10" x14ac:dyDescent="0.35">
      <c r="A1378" t="s">
        <v>10</v>
      </c>
      <c r="B1378">
        <v>37113970303</v>
      </c>
      <c r="C1378" t="s">
        <v>11</v>
      </c>
      <c r="D1378">
        <v>37113970303</v>
      </c>
      <c r="E1378" t="str">
        <f>"37113970303"</f>
        <v>37113970303</v>
      </c>
      <c r="F1378">
        <v>776</v>
      </c>
      <c r="G1378" t="s">
        <v>12</v>
      </c>
      <c r="H1378">
        <v>2022</v>
      </c>
      <c r="I1378" t="s">
        <v>13</v>
      </c>
      <c r="J1378" t="s">
        <v>14</v>
      </c>
    </row>
    <row r="1379" spans="1:10" x14ac:dyDescent="0.35">
      <c r="A1379" t="s">
        <v>10</v>
      </c>
      <c r="B1379">
        <v>37113970304</v>
      </c>
      <c r="C1379" t="s">
        <v>11</v>
      </c>
      <c r="D1379">
        <v>37113970304</v>
      </c>
      <c r="E1379" t="str">
        <f>"37113970304"</f>
        <v>37113970304</v>
      </c>
      <c r="F1379">
        <v>708</v>
      </c>
      <c r="G1379" t="s">
        <v>12</v>
      </c>
      <c r="H1379">
        <v>2022</v>
      </c>
      <c r="I1379" t="s">
        <v>13</v>
      </c>
      <c r="J1379" t="s">
        <v>14</v>
      </c>
    </row>
    <row r="1380" spans="1:10" x14ac:dyDescent="0.35">
      <c r="A1380" t="s">
        <v>10</v>
      </c>
      <c r="B1380">
        <v>37113970400</v>
      </c>
      <c r="C1380" t="s">
        <v>11</v>
      </c>
      <c r="D1380">
        <v>37113970400</v>
      </c>
      <c r="E1380" t="str">
        <f>"37113970400"</f>
        <v>37113970400</v>
      </c>
      <c r="F1380">
        <v>919</v>
      </c>
      <c r="G1380" t="s">
        <v>12</v>
      </c>
      <c r="H1380">
        <v>2022</v>
      </c>
      <c r="I1380" t="s">
        <v>13</v>
      </c>
      <c r="J1380" t="s">
        <v>14</v>
      </c>
    </row>
    <row r="1381" spans="1:10" x14ac:dyDescent="0.35">
      <c r="A1381" t="s">
        <v>10</v>
      </c>
      <c r="B1381">
        <v>37113970501</v>
      </c>
      <c r="C1381" t="s">
        <v>11</v>
      </c>
      <c r="D1381">
        <v>37113970501</v>
      </c>
      <c r="E1381" t="str">
        <f>"37113970501"</f>
        <v>37113970501</v>
      </c>
      <c r="F1381">
        <v>623</v>
      </c>
      <c r="G1381" t="s">
        <v>12</v>
      </c>
      <c r="H1381">
        <v>2022</v>
      </c>
      <c r="I1381" t="s">
        <v>13</v>
      </c>
      <c r="J1381" t="s">
        <v>14</v>
      </c>
    </row>
    <row r="1382" spans="1:10" x14ac:dyDescent="0.35">
      <c r="A1382" t="s">
        <v>10</v>
      </c>
      <c r="B1382">
        <v>37113970502</v>
      </c>
      <c r="C1382" t="s">
        <v>11</v>
      </c>
      <c r="D1382">
        <v>37113970502</v>
      </c>
      <c r="E1382" t="str">
        <f>"37113970502"</f>
        <v>37113970502</v>
      </c>
      <c r="F1382">
        <v>792</v>
      </c>
      <c r="G1382" t="s">
        <v>12</v>
      </c>
      <c r="H1382">
        <v>2022</v>
      </c>
      <c r="I1382" t="s">
        <v>13</v>
      </c>
      <c r="J1382" t="s">
        <v>14</v>
      </c>
    </row>
    <row r="1383" spans="1:10" x14ac:dyDescent="0.35">
      <c r="A1383" t="s">
        <v>10</v>
      </c>
      <c r="B1383">
        <v>37113970600</v>
      </c>
      <c r="C1383" t="s">
        <v>11</v>
      </c>
      <c r="D1383">
        <v>37113970600</v>
      </c>
      <c r="E1383" t="str">
        <f>"37113970600"</f>
        <v>37113970600</v>
      </c>
      <c r="F1383">
        <v>791</v>
      </c>
      <c r="G1383" t="s">
        <v>12</v>
      </c>
      <c r="H1383">
        <v>2022</v>
      </c>
      <c r="I1383" t="s">
        <v>13</v>
      </c>
      <c r="J1383" t="s">
        <v>14</v>
      </c>
    </row>
    <row r="1384" spans="1:10" x14ac:dyDescent="0.35">
      <c r="A1384" t="s">
        <v>10</v>
      </c>
      <c r="B1384">
        <v>37113970700</v>
      </c>
      <c r="C1384" t="s">
        <v>11</v>
      </c>
      <c r="D1384">
        <v>37113970700</v>
      </c>
      <c r="E1384" t="str">
        <f>"37113970700"</f>
        <v>37113970700</v>
      </c>
      <c r="F1384">
        <v>918</v>
      </c>
      <c r="G1384" t="s">
        <v>12</v>
      </c>
      <c r="H1384">
        <v>2022</v>
      </c>
      <c r="I1384" t="s">
        <v>13</v>
      </c>
      <c r="J1384" t="s">
        <v>14</v>
      </c>
    </row>
    <row r="1385" spans="1:10" x14ac:dyDescent="0.35">
      <c r="A1385" t="s">
        <v>10</v>
      </c>
      <c r="B1385">
        <v>37115010100</v>
      </c>
      <c r="C1385" t="s">
        <v>11</v>
      </c>
      <c r="D1385">
        <v>37115010100</v>
      </c>
      <c r="E1385" t="str">
        <f>"37115010100"</f>
        <v>37115010100</v>
      </c>
      <c r="F1385" t="s">
        <v>15</v>
      </c>
      <c r="G1385" t="s">
        <v>12</v>
      </c>
      <c r="H1385">
        <v>2022</v>
      </c>
      <c r="I1385" t="s">
        <v>13</v>
      </c>
      <c r="J1385" t="s">
        <v>14</v>
      </c>
    </row>
    <row r="1386" spans="1:10" x14ac:dyDescent="0.35">
      <c r="A1386" t="s">
        <v>10</v>
      </c>
      <c r="B1386">
        <v>37115010200</v>
      </c>
      <c r="C1386" t="s">
        <v>11</v>
      </c>
      <c r="D1386">
        <v>37115010200</v>
      </c>
      <c r="E1386" t="str">
        <f>"37115010200"</f>
        <v>37115010200</v>
      </c>
      <c r="F1386">
        <v>605</v>
      </c>
      <c r="G1386" t="s">
        <v>12</v>
      </c>
      <c r="H1386">
        <v>2022</v>
      </c>
      <c r="I1386" t="s">
        <v>13</v>
      </c>
      <c r="J1386" t="s">
        <v>14</v>
      </c>
    </row>
    <row r="1387" spans="1:10" x14ac:dyDescent="0.35">
      <c r="A1387" t="s">
        <v>10</v>
      </c>
      <c r="B1387">
        <v>37115010400</v>
      </c>
      <c r="C1387" t="s">
        <v>11</v>
      </c>
      <c r="D1387">
        <v>37115010400</v>
      </c>
      <c r="E1387" t="str">
        <f>"37115010400"</f>
        <v>37115010400</v>
      </c>
      <c r="F1387">
        <v>856</v>
      </c>
      <c r="G1387" t="s">
        <v>12</v>
      </c>
      <c r="H1387">
        <v>2022</v>
      </c>
      <c r="I1387" t="s">
        <v>13</v>
      </c>
      <c r="J1387" t="s">
        <v>14</v>
      </c>
    </row>
    <row r="1388" spans="1:10" x14ac:dyDescent="0.35">
      <c r="A1388" t="s">
        <v>10</v>
      </c>
      <c r="B1388">
        <v>37115010500</v>
      </c>
      <c r="C1388" t="s">
        <v>11</v>
      </c>
      <c r="D1388">
        <v>37115010500</v>
      </c>
      <c r="E1388" t="str">
        <f>"37115010500"</f>
        <v>37115010500</v>
      </c>
      <c r="F1388">
        <v>735</v>
      </c>
      <c r="G1388" t="s">
        <v>12</v>
      </c>
      <c r="H1388">
        <v>2022</v>
      </c>
      <c r="I1388" t="s">
        <v>13</v>
      </c>
      <c r="J1388" t="s">
        <v>14</v>
      </c>
    </row>
    <row r="1389" spans="1:10" x14ac:dyDescent="0.35">
      <c r="A1389" t="s">
        <v>10</v>
      </c>
      <c r="B1389">
        <v>37115010601</v>
      </c>
      <c r="C1389" t="s">
        <v>11</v>
      </c>
      <c r="D1389">
        <v>37115010601</v>
      </c>
      <c r="E1389" t="str">
        <f>"37115010601"</f>
        <v>37115010601</v>
      </c>
      <c r="F1389">
        <v>1375</v>
      </c>
      <c r="G1389" t="s">
        <v>12</v>
      </c>
      <c r="H1389">
        <v>2022</v>
      </c>
      <c r="I1389" t="s">
        <v>13</v>
      </c>
      <c r="J1389" t="s">
        <v>14</v>
      </c>
    </row>
    <row r="1390" spans="1:10" x14ac:dyDescent="0.35">
      <c r="A1390" t="s">
        <v>10</v>
      </c>
      <c r="B1390">
        <v>37115010602</v>
      </c>
      <c r="C1390" t="s">
        <v>11</v>
      </c>
      <c r="D1390">
        <v>37115010602</v>
      </c>
      <c r="E1390" t="str">
        <f>"37115010602"</f>
        <v>37115010602</v>
      </c>
      <c r="F1390">
        <v>754</v>
      </c>
      <c r="G1390" t="s">
        <v>12</v>
      </c>
      <c r="H1390">
        <v>2022</v>
      </c>
      <c r="I1390" t="s">
        <v>13</v>
      </c>
      <c r="J1390" t="s">
        <v>14</v>
      </c>
    </row>
    <row r="1391" spans="1:10" x14ac:dyDescent="0.35">
      <c r="A1391" t="s">
        <v>10</v>
      </c>
      <c r="B1391">
        <v>37115010700</v>
      </c>
      <c r="C1391" t="s">
        <v>11</v>
      </c>
      <c r="D1391">
        <v>37115010700</v>
      </c>
      <c r="E1391" t="str">
        <f>"37115010700"</f>
        <v>37115010700</v>
      </c>
      <c r="F1391">
        <v>827</v>
      </c>
      <c r="G1391" t="s">
        <v>12</v>
      </c>
      <c r="H1391">
        <v>2022</v>
      </c>
      <c r="I1391" t="s">
        <v>13</v>
      </c>
      <c r="J1391" t="s">
        <v>14</v>
      </c>
    </row>
    <row r="1392" spans="1:10" x14ac:dyDescent="0.35">
      <c r="A1392" t="s">
        <v>10</v>
      </c>
      <c r="B1392">
        <v>37117970100</v>
      </c>
      <c r="C1392" t="s">
        <v>11</v>
      </c>
      <c r="D1392">
        <v>37117970100</v>
      </c>
      <c r="E1392" t="str">
        <f>"37117970100"</f>
        <v>37117970100</v>
      </c>
      <c r="F1392">
        <v>871</v>
      </c>
      <c r="G1392" t="s">
        <v>12</v>
      </c>
      <c r="H1392">
        <v>2022</v>
      </c>
      <c r="I1392" t="s">
        <v>13</v>
      </c>
      <c r="J1392" t="s">
        <v>14</v>
      </c>
    </row>
    <row r="1393" spans="1:10" x14ac:dyDescent="0.35">
      <c r="A1393" t="s">
        <v>10</v>
      </c>
      <c r="B1393">
        <v>37117970200</v>
      </c>
      <c r="C1393" t="s">
        <v>11</v>
      </c>
      <c r="D1393">
        <v>37117970200</v>
      </c>
      <c r="E1393" t="str">
        <f>"37117970200"</f>
        <v>37117970200</v>
      </c>
      <c r="F1393">
        <v>640</v>
      </c>
      <c r="G1393" t="s">
        <v>12</v>
      </c>
      <c r="H1393">
        <v>2022</v>
      </c>
      <c r="I1393" t="s">
        <v>13</v>
      </c>
      <c r="J1393" t="s">
        <v>14</v>
      </c>
    </row>
    <row r="1394" spans="1:10" x14ac:dyDescent="0.35">
      <c r="A1394" t="s">
        <v>10</v>
      </c>
      <c r="B1394">
        <v>37117970300</v>
      </c>
      <c r="C1394" t="s">
        <v>11</v>
      </c>
      <c r="D1394">
        <v>37117970300</v>
      </c>
      <c r="E1394" t="str">
        <f>"37117970300"</f>
        <v>37117970300</v>
      </c>
      <c r="F1394">
        <v>906</v>
      </c>
      <c r="G1394" t="s">
        <v>12</v>
      </c>
      <c r="H1394">
        <v>2022</v>
      </c>
      <c r="I1394" t="s">
        <v>13</v>
      </c>
      <c r="J1394" t="s">
        <v>14</v>
      </c>
    </row>
    <row r="1395" spans="1:10" x14ac:dyDescent="0.35">
      <c r="A1395" t="s">
        <v>10</v>
      </c>
      <c r="B1395">
        <v>37117970400</v>
      </c>
      <c r="C1395" t="s">
        <v>11</v>
      </c>
      <c r="D1395">
        <v>37117970400</v>
      </c>
      <c r="E1395" t="str">
        <f>"37117970400"</f>
        <v>37117970400</v>
      </c>
      <c r="F1395">
        <v>732</v>
      </c>
      <c r="G1395" t="s">
        <v>12</v>
      </c>
      <c r="H1395">
        <v>2022</v>
      </c>
      <c r="I1395" t="s">
        <v>13</v>
      </c>
      <c r="J1395" t="s">
        <v>14</v>
      </c>
    </row>
    <row r="1396" spans="1:10" x14ac:dyDescent="0.35">
      <c r="A1396" t="s">
        <v>10</v>
      </c>
      <c r="B1396">
        <v>37117970500</v>
      </c>
      <c r="C1396" t="s">
        <v>11</v>
      </c>
      <c r="D1396">
        <v>37117970500</v>
      </c>
      <c r="E1396" t="str">
        <f>"37117970500"</f>
        <v>37117970500</v>
      </c>
      <c r="F1396">
        <v>744</v>
      </c>
      <c r="G1396" t="s">
        <v>12</v>
      </c>
      <c r="H1396">
        <v>2022</v>
      </c>
      <c r="I1396" t="s">
        <v>13</v>
      </c>
      <c r="J1396" t="s">
        <v>14</v>
      </c>
    </row>
    <row r="1397" spans="1:10" x14ac:dyDescent="0.35">
      <c r="A1397" t="s">
        <v>10</v>
      </c>
      <c r="B1397">
        <v>37117970600</v>
      </c>
      <c r="C1397" t="s">
        <v>11</v>
      </c>
      <c r="D1397">
        <v>37117970600</v>
      </c>
      <c r="E1397" t="str">
        <f>"37117970600"</f>
        <v>37117970600</v>
      </c>
      <c r="F1397">
        <v>742</v>
      </c>
      <c r="G1397" t="s">
        <v>12</v>
      </c>
      <c r="H1397">
        <v>2022</v>
      </c>
      <c r="I1397" t="s">
        <v>13</v>
      </c>
      <c r="J1397" t="s">
        <v>14</v>
      </c>
    </row>
    <row r="1398" spans="1:10" x14ac:dyDescent="0.35">
      <c r="A1398" t="s">
        <v>10</v>
      </c>
      <c r="B1398">
        <v>37119000101</v>
      </c>
      <c r="C1398" t="s">
        <v>11</v>
      </c>
      <c r="D1398">
        <v>37119000101</v>
      </c>
      <c r="E1398" t="str">
        <f>"37119000101"</f>
        <v>37119000101</v>
      </c>
      <c r="F1398">
        <v>1774</v>
      </c>
      <c r="G1398" t="s">
        <v>12</v>
      </c>
      <c r="H1398">
        <v>2022</v>
      </c>
      <c r="I1398" t="s">
        <v>13</v>
      </c>
      <c r="J1398" t="s">
        <v>14</v>
      </c>
    </row>
    <row r="1399" spans="1:10" x14ac:dyDescent="0.35">
      <c r="A1399" t="s">
        <v>10</v>
      </c>
      <c r="B1399">
        <v>37119000102</v>
      </c>
      <c r="C1399" t="s">
        <v>11</v>
      </c>
      <c r="D1399">
        <v>37119000102</v>
      </c>
      <c r="E1399" t="str">
        <f>"37119000102"</f>
        <v>37119000102</v>
      </c>
      <c r="F1399">
        <v>1851</v>
      </c>
      <c r="G1399" t="s">
        <v>12</v>
      </c>
      <c r="H1399">
        <v>2022</v>
      </c>
      <c r="I1399" t="s">
        <v>13</v>
      </c>
      <c r="J1399" t="s">
        <v>14</v>
      </c>
    </row>
    <row r="1400" spans="1:10" x14ac:dyDescent="0.35">
      <c r="A1400" t="s">
        <v>10</v>
      </c>
      <c r="B1400">
        <v>37119000103</v>
      </c>
      <c r="C1400" t="s">
        <v>11</v>
      </c>
      <c r="D1400">
        <v>37119000103</v>
      </c>
      <c r="E1400" t="str">
        <f>"37119000103"</f>
        <v>37119000103</v>
      </c>
      <c r="F1400">
        <v>2090</v>
      </c>
      <c r="G1400" t="s">
        <v>12</v>
      </c>
      <c r="H1400">
        <v>2022</v>
      </c>
      <c r="I1400" t="s">
        <v>13</v>
      </c>
      <c r="J1400" t="s">
        <v>14</v>
      </c>
    </row>
    <row r="1401" spans="1:10" x14ac:dyDescent="0.35">
      <c r="A1401" t="s">
        <v>10</v>
      </c>
      <c r="B1401">
        <v>37119000104</v>
      </c>
      <c r="C1401" t="s">
        <v>11</v>
      </c>
      <c r="D1401">
        <v>37119000104</v>
      </c>
      <c r="E1401" t="str">
        <f>"37119000104"</f>
        <v>37119000104</v>
      </c>
      <c r="F1401">
        <v>1824</v>
      </c>
      <c r="G1401" t="s">
        <v>12</v>
      </c>
      <c r="H1401">
        <v>2022</v>
      </c>
      <c r="I1401" t="s">
        <v>13</v>
      </c>
      <c r="J1401" t="s">
        <v>14</v>
      </c>
    </row>
    <row r="1402" spans="1:10" x14ac:dyDescent="0.35">
      <c r="A1402" t="s">
        <v>10</v>
      </c>
      <c r="B1402">
        <v>37119000301</v>
      </c>
      <c r="C1402" t="s">
        <v>11</v>
      </c>
      <c r="D1402">
        <v>37119000301</v>
      </c>
      <c r="E1402" t="str">
        <f>"37119000301"</f>
        <v>37119000301</v>
      </c>
      <c r="F1402">
        <v>1801</v>
      </c>
      <c r="G1402" t="s">
        <v>12</v>
      </c>
      <c r="H1402">
        <v>2022</v>
      </c>
      <c r="I1402" t="s">
        <v>13</v>
      </c>
      <c r="J1402" t="s">
        <v>14</v>
      </c>
    </row>
    <row r="1403" spans="1:10" x14ac:dyDescent="0.35">
      <c r="A1403" t="s">
        <v>10</v>
      </c>
      <c r="B1403">
        <v>37119000302</v>
      </c>
      <c r="C1403" t="s">
        <v>11</v>
      </c>
      <c r="D1403">
        <v>37119000302</v>
      </c>
      <c r="E1403" t="str">
        <f>"37119000302"</f>
        <v>37119000302</v>
      </c>
      <c r="F1403">
        <v>1831</v>
      </c>
      <c r="G1403" t="s">
        <v>12</v>
      </c>
      <c r="H1403">
        <v>2022</v>
      </c>
      <c r="I1403" t="s">
        <v>13</v>
      </c>
      <c r="J1403" t="s">
        <v>14</v>
      </c>
    </row>
    <row r="1404" spans="1:10" x14ac:dyDescent="0.35">
      <c r="A1404" t="s">
        <v>10</v>
      </c>
      <c r="B1404">
        <v>37119000401</v>
      </c>
      <c r="C1404" t="s">
        <v>11</v>
      </c>
      <c r="D1404">
        <v>37119000401</v>
      </c>
      <c r="E1404" t="str">
        <f>"37119000401"</f>
        <v>37119000401</v>
      </c>
      <c r="F1404">
        <v>1677</v>
      </c>
      <c r="G1404" t="s">
        <v>12</v>
      </c>
      <c r="H1404">
        <v>2022</v>
      </c>
      <c r="I1404" t="s">
        <v>13</v>
      </c>
      <c r="J1404" t="s">
        <v>14</v>
      </c>
    </row>
    <row r="1405" spans="1:10" x14ac:dyDescent="0.35">
      <c r="A1405" t="s">
        <v>10</v>
      </c>
      <c r="B1405">
        <v>37119000402</v>
      </c>
      <c r="C1405" t="s">
        <v>11</v>
      </c>
      <c r="D1405">
        <v>37119000402</v>
      </c>
      <c r="E1405" t="str">
        <f>"37119000402"</f>
        <v>37119000402</v>
      </c>
      <c r="F1405">
        <v>1764</v>
      </c>
      <c r="G1405" t="s">
        <v>12</v>
      </c>
      <c r="H1405">
        <v>2022</v>
      </c>
      <c r="I1405" t="s">
        <v>13</v>
      </c>
      <c r="J1405" t="s">
        <v>14</v>
      </c>
    </row>
    <row r="1406" spans="1:10" x14ac:dyDescent="0.35">
      <c r="A1406" t="s">
        <v>10</v>
      </c>
      <c r="B1406">
        <v>37119000501</v>
      </c>
      <c r="C1406" t="s">
        <v>11</v>
      </c>
      <c r="D1406">
        <v>37119000501</v>
      </c>
      <c r="E1406" t="str">
        <f>"37119000501"</f>
        <v>37119000501</v>
      </c>
      <c r="F1406">
        <v>1755</v>
      </c>
      <c r="G1406" t="s">
        <v>12</v>
      </c>
      <c r="H1406">
        <v>2022</v>
      </c>
      <c r="I1406" t="s">
        <v>13</v>
      </c>
      <c r="J1406" t="s">
        <v>14</v>
      </c>
    </row>
    <row r="1407" spans="1:10" x14ac:dyDescent="0.35">
      <c r="A1407" t="s">
        <v>10</v>
      </c>
      <c r="B1407">
        <v>37119000502</v>
      </c>
      <c r="C1407" t="s">
        <v>11</v>
      </c>
      <c r="D1407">
        <v>37119000502</v>
      </c>
      <c r="E1407" t="str">
        <f>"37119000502"</f>
        <v>37119000502</v>
      </c>
      <c r="F1407">
        <v>1509</v>
      </c>
      <c r="G1407" t="s">
        <v>12</v>
      </c>
      <c r="H1407">
        <v>2022</v>
      </c>
      <c r="I1407" t="s">
        <v>13</v>
      </c>
      <c r="J1407" t="s">
        <v>14</v>
      </c>
    </row>
    <row r="1408" spans="1:10" x14ac:dyDescent="0.35">
      <c r="A1408" t="s">
        <v>10</v>
      </c>
      <c r="B1408">
        <v>37119000503</v>
      </c>
      <c r="C1408" t="s">
        <v>11</v>
      </c>
      <c r="D1408">
        <v>37119000503</v>
      </c>
      <c r="E1408" t="str">
        <f>"37119000503"</f>
        <v>37119000503</v>
      </c>
      <c r="F1408">
        <v>388</v>
      </c>
      <c r="G1408" t="s">
        <v>12</v>
      </c>
      <c r="H1408">
        <v>2022</v>
      </c>
      <c r="I1408" t="s">
        <v>13</v>
      </c>
      <c r="J1408" t="s">
        <v>14</v>
      </c>
    </row>
    <row r="1409" spans="1:10" x14ac:dyDescent="0.35">
      <c r="A1409" t="s">
        <v>10</v>
      </c>
      <c r="B1409">
        <v>37119000600</v>
      </c>
      <c r="C1409" t="s">
        <v>11</v>
      </c>
      <c r="D1409">
        <v>37119000600</v>
      </c>
      <c r="E1409" t="str">
        <f>"37119000600"</f>
        <v>37119000600</v>
      </c>
      <c r="F1409">
        <v>1461</v>
      </c>
      <c r="G1409" t="s">
        <v>12</v>
      </c>
      <c r="H1409">
        <v>2022</v>
      </c>
      <c r="I1409" t="s">
        <v>13</v>
      </c>
      <c r="J1409" t="s">
        <v>14</v>
      </c>
    </row>
    <row r="1410" spans="1:10" x14ac:dyDescent="0.35">
      <c r="A1410" t="s">
        <v>10</v>
      </c>
      <c r="B1410">
        <v>37119000700</v>
      </c>
      <c r="C1410" t="s">
        <v>11</v>
      </c>
      <c r="D1410">
        <v>37119000700</v>
      </c>
      <c r="E1410" t="str">
        <f>"37119000700"</f>
        <v>37119000700</v>
      </c>
      <c r="F1410">
        <v>1700</v>
      </c>
      <c r="G1410" t="s">
        <v>12</v>
      </c>
      <c r="H1410">
        <v>2022</v>
      </c>
      <c r="I1410" t="s">
        <v>13</v>
      </c>
      <c r="J1410" t="s">
        <v>14</v>
      </c>
    </row>
    <row r="1411" spans="1:10" x14ac:dyDescent="0.35">
      <c r="A1411" t="s">
        <v>10</v>
      </c>
      <c r="B1411">
        <v>37119000800</v>
      </c>
      <c r="C1411" t="s">
        <v>11</v>
      </c>
      <c r="D1411">
        <v>37119000800</v>
      </c>
      <c r="E1411" t="str">
        <f>"37119000800"</f>
        <v>37119000800</v>
      </c>
      <c r="F1411">
        <v>1048</v>
      </c>
      <c r="G1411" t="s">
        <v>12</v>
      </c>
      <c r="H1411">
        <v>2022</v>
      </c>
      <c r="I1411" t="s">
        <v>13</v>
      </c>
      <c r="J1411" t="s">
        <v>14</v>
      </c>
    </row>
    <row r="1412" spans="1:10" x14ac:dyDescent="0.35">
      <c r="A1412" t="s">
        <v>10</v>
      </c>
      <c r="B1412">
        <v>37119000900</v>
      </c>
      <c r="C1412" t="s">
        <v>11</v>
      </c>
      <c r="D1412">
        <v>37119000900</v>
      </c>
      <c r="E1412" t="str">
        <f>"37119000900"</f>
        <v>37119000900</v>
      </c>
      <c r="F1412">
        <v>1627</v>
      </c>
      <c r="G1412" t="s">
        <v>12</v>
      </c>
      <c r="H1412">
        <v>2022</v>
      </c>
      <c r="I1412" t="s">
        <v>13</v>
      </c>
      <c r="J1412" t="s">
        <v>14</v>
      </c>
    </row>
    <row r="1413" spans="1:10" x14ac:dyDescent="0.35">
      <c r="A1413" t="s">
        <v>10</v>
      </c>
      <c r="B1413">
        <v>37119001000</v>
      </c>
      <c r="C1413" t="s">
        <v>11</v>
      </c>
      <c r="D1413">
        <v>37119001000</v>
      </c>
      <c r="E1413" t="str">
        <f>"37119001000"</f>
        <v>37119001000</v>
      </c>
      <c r="F1413">
        <v>1405</v>
      </c>
      <c r="G1413" t="s">
        <v>12</v>
      </c>
      <c r="H1413">
        <v>2022</v>
      </c>
      <c r="I1413" t="s">
        <v>13</v>
      </c>
      <c r="J1413" t="s">
        <v>14</v>
      </c>
    </row>
    <row r="1414" spans="1:10" x14ac:dyDescent="0.35">
      <c r="A1414" t="s">
        <v>10</v>
      </c>
      <c r="B1414">
        <v>37119001100</v>
      </c>
      <c r="C1414" t="s">
        <v>11</v>
      </c>
      <c r="D1414">
        <v>37119001100</v>
      </c>
      <c r="E1414" t="str">
        <f>"37119001100"</f>
        <v>37119001100</v>
      </c>
      <c r="F1414">
        <v>1830</v>
      </c>
      <c r="G1414" t="s">
        <v>12</v>
      </c>
      <c r="H1414">
        <v>2022</v>
      </c>
      <c r="I1414" t="s">
        <v>13</v>
      </c>
      <c r="J1414" t="s">
        <v>14</v>
      </c>
    </row>
    <row r="1415" spans="1:10" x14ac:dyDescent="0.35">
      <c r="A1415" t="s">
        <v>10</v>
      </c>
      <c r="B1415">
        <v>37119001200</v>
      </c>
      <c r="C1415" t="s">
        <v>11</v>
      </c>
      <c r="D1415">
        <v>37119001200</v>
      </c>
      <c r="E1415" t="str">
        <f>"37119001200"</f>
        <v>37119001200</v>
      </c>
      <c r="F1415">
        <v>1295</v>
      </c>
      <c r="G1415" t="s">
        <v>12</v>
      </c>
      <c r="H1415">
        <v>2022</v>
      </c>
      <c r="I1415" t="s">
        <v>13</v>
      </c>
      <c r="J1415" t="s">
        <v>14</v>
      </c>
    </row>
    <row r="1416" spans="1:10" x14ac:dyDescent="0.35">
      <c r="A1416" t="s">
        <v>10</v>
      </c>
      <c r="B1416">
        <v>37119001300</v>
      </c>
      <c r="C1416" t="s">
        <v>11</v>
      </c>
      <c r="D1416">
        <v>37119001300</v>
      </c>
      <c r="E1416" t="str">
        <f>"37119001300"</f>
        <v>37119001300</v>
      </c>
      <c r="F1416">
        <v>1120</v>
      </c>
      <c r="G1416" t="s">
        <v>12</v>
      </c>
      <c r="H1416">
        <v>2022</v>
      </c>
      <c r="I1416" t="s">
        <v>13</v>
      </c>
      <c r="J1416" t="s">
        <v>14</v>
      </c>
    </row>
    <row r="1417" spans="1:10" x14ac:dyDescent="0.35">
      <c r="A1417" t="s">
        <v>10</v>
      </c>
      <c r="B1417">
        <v>37119001400</v>
      </c>
      <c r="C1417" t="s">
        <v>11</v>
      </c>
      <c r="D1417">
        <v>37119001400</v>
      </c>
      <c r="E1417" t="str">
        <f>"37119001400"</f>
        <v>37119001400</v>
      </c>
      <c r="F1417">
        <v>1666</v>
      </c>
      <c r="G1417" t="s">
        <v>12</v>
      </c>
      <c r="H1417">
        <v>2022</v>
      </c>
      <c r="I1417" t="s">
        <v>13</v>
      </c>
      <c r="J1417" t="s">
        <v>14</v>
      </c>
    </row>
    <row r="1418" spans="1:10" x14ac:dyDescent="0.35">
      <c r="A1418" t="s">
        <v>10</v>
      </c>
      <c r="B1418">
        <v>37119001504</v>
      </c>
      <c r="C1418" t="s">
        <v>11</v>
      </c>
      <c r="D1418">
        <v>37119001504</v>
      </c>
      <c r="E1418" t="str">
        <f>"37119001504"</f>
        <v>37119001504</v>
      </c>
      <c r="F1418">
        <v>1288</v>
      </c>
      <c r="G1418" t="s">
        <v>12</v>
      </c>
      <c r="H1418">
        <v>2022</v>
      </c>
      <c r="I1418" t="s">
        <v>13</v>
      </c>
      <c r="J1418" t="s">
        <v>14</v>
      </c>
    </row>
    <row r="1419" spans="1:10" x14ac:dyDescent="0.35">
      <c r="A1419" t="s">
        <v>10</v>
      </c>
      <c r="B1419">
        <v>37119001505</v>
      </c>
      <c r="C1419" t="s">
        <v>11</v>
      </c>
      <c r="D1419">
        <v>37119001505</v>
      </c>
      <c r="E1419" t="str">
        <f>"37119001505"</f>
        <v>37119001505</v>
      </c>
      <c r="F1419">
        <v>1471</v>
      </c>
      <c r="G1419" t="s">
        <v>12</v>
      </c>
      <c r="H1419">
        <v>2022</v>
      </c>
      <c r="I1419" t="s">
        <v>13</v>
      </c>
      <c r="J1419" t="s">
        <v>14</v>
      </c>
    </row>
    <row r="1420" spans="1:10" x14ac:dyDescent="0.35">
      <c r="A1420" t="s">
        <v>10</v>
      </c>
      <c r="B1420">
        <v>37119001507</v>
      </c>
      <c r="C1420" t="s">
        <v>11</v>
      </c>
      <c r="D1420">
        <v>37119001507</v>
      </c>
      <c r="E1420" t="str">
        <f>"37119001507"</f>
        <v>37119001507</v>
      </c>
      <c r="F1420">
        <v>1099</v>
      </c>
      <c r="G1420" t="s">
        <v>12</v>
      </c>
      <c r="H1420">
        <v>2022</v>
      </c>
      <c r="I1420" t="s">
        <v>13</v>
      </c>
      <c r="J1420" t="s">
        <v>14</v>
      </c>
    </row>
    <row r="1421" spans="1:10" x14ac:dyDescent="0.35">
      <c r="A1421" t="s">
        <v>10</v>
      </c>
      <c r="B1421">
        <v>37119001508</v>
      </c>
      <c r="C1421" t="s">
        <v>11</v>
      </c>
      <c r="D1421">
        <v>37119001508</v>
      </c>
      <c r="E1421" t="str">
        <f>"37119001508"</f>
        <v>37119001508</v>
      </c>
      <c r="F1421">
        <v>1024</v>
      </c>
      <c r="G1421" t="s">
        <v>12</v>
      </c>
      <c r="H1421">
        <v>2022</v>
      </c>
      <c r="I1421" t="s">
        <v>13</v>
      </c>
      <c r="J1421" t="s">
        <v>14</v>
      </c>
    </row>
    <row r="1422" spans="1:10" x14ac:dyDescent="0.35">
      <c r="A1422" t="s">
        <v>10</v>
      </c>
      <c r="B1422">
        <v>37119001509</v>
      </c>
      <c r="C1422" t="s">
        <v>11</v>
      </c>
      <c r="D1422">
        <v>37119001509</v>
      </c>
      <c r="E1422" t="str">
        <f>"37119001509"</f>
        <v>37119001509</v>
      </c>
      <c r="F1422">
        <v>1215</v>
      </c>
      <c r="G1422" t="s">
        <v>12</v>
      </c>
      <c r="H1422">
        <v>2022</v>
      </c>
      <c r="I1422" t="s">
        <v>13</v>
      </c>
      <c r="J1422" t="s">
        <v>14</v>
      </c>
    </row>
    <row r="1423" spans="1:10" x14ac:dyDescent="0.35">
      <c r="A1423" t="s">
        <v>10</v>
      </c>
      <c r="B1423">
        <v>37119001510</v>
      </c>
      <c r="C1423" t="s">
        <v>11</v>
      </c>
      <c r="D1423">
        <v>37119001510</v>
      </c>
      <c r="E1423" t="str">
        <f>"37119001510"</f>
        <v>37119001510</v>
      </c>
      <c r="F1423">
        <v>998</v>
      </c>
      <c r="G1423" t="s">
        <v>12</v>
      </c>
      <c r="H1423">
        <v>2022</v>
      </c>
      <c r="I1423" t="s">
        <v>13</v>
      </c>
      <c r="J1423" t="s">
        <v>14</v>
      </c>
    </row>
    <row r="1424" spans="1:10" x14ac:dyDescent="0.35">
      <c r="A1424" t="s">
        <v>10</v>
      </c>
      <c r="B1424">
        <v>37119001603</v>
      </c>
      <c r="C1424" t="s">
        <v>11</v>
      </c>
      <c r="D1424">
        <v>37119001603</v>
      </c>
      <c r="E1424" t="str">
        <f>"37119001603"</f>
        <v>37119001603</v>
      </c>
      <c r="F1424">
        <v>1249</v>
      </c>
      <c r="G1424" t="s">
        <v>12</v>
      </c>
      <c r="H1424">
        <v>2022</v>
      </c>
      <c r="I1424" t="s">
        <v>13</v>
      </c>
      <c r="J1424" t="s">
        <v>14</v>
      </c>
    </row>
    <row r="1425" spans="1:10" x14ac:dyDescent="0.35">
      <c r="A1425" t="s">
        <v>10</v>
      </c>
      <c r="B1425">
        <v>37119001605</v>
      </c>
      <c r="C1425" t="s">
        <v>11</v>
      </c>
      <c r="D1425">
        <v>37119001605</v>
      </c>
      <c r="E1425" t="str">
        <f>"37119001605"</f>
        <v>37119001605</v>
      </c>
      <c r="F1425">
        <v>1030</v>
      </c>
      <c r="G1425" t="s">
        <v>12</v>
      </c>
      <c r="H1425">
        <v>2022</v>
      </c>
      <c r="I1425" t="s">
        <v>13</v>
      </c>
      <c r="J1425" t="s">
        <v>14</v>
      </c>
    </row>
    <row r="1426" spans="1:10" x14ac:dyDescent="0.35">
      <c r="A1426" t="s">
        <v>10</v>
      </c>
      <c r="B1426">
        <v>37119001606</v>
      </c>
      <c r="C1426" t="s">
        <v>11</v>
      </c>
      <c r="D1426">
        <v>37119001606</v>
      </c>
      <c r="E1426" t="str">
        <f>"37119001606"</f>
        <v>37119001606</v>
      </c>
      <c r="F1426">
        <v>1210</v>
      </c>
      <c r="G1426" t="s">
        <v>12</v>
      </c>
      <c r="H1426">
        <v>2022</v>
      </c>
      <c r="I1426" t="s">
        <v>13</v>
      </c>
      <c r="J1426" t="s">
        <v>14</v>
      </c>
    </row>
    <row r="1427" spans="1:10" x14ac:dyDescent="0.35">
      <c r="A1427" t="s">
        <v>10</v>
      </c>
      <c r="B1427">
        <v>37119001607</v>
      </c>
      <c r="C1427" t="s">
        <v>11</v>
      </c>
      <c r="D1427">
        <v>37119001607</v>
      </c>
      <c r="E1427" t="str">
        <f>"37119001607"</f>
        <v>37119001607</v>
      </c>
      <c r="F1427">
        <v>1238</v>
      </c>
      <c r="G1427" t="s">
        <v>12</v>
      </c>
      <c r="H1427">
        <v>2022</v>
      </c>
      <c r="I1427" t="s">
        <v>13</v>
      </c>
      <c r="J1427" t="s">
        <v>14</v>
      </c>
    </row>
    <row r="1428" spans="1:10" x14ac:dyDescent="0.35">
      <c r="A1428" t="s">
        <v>10</v>
      </c>
      <c r="B1428">
        <v>37119001608</v>
      </c>
      <c r="C1428" t="s">
        <v>11</v>
      </c>
      <c r="D1428">
        <v>37119001608</v>
      </c>
      <c r="E1428" t="str">
        <f>"37119001608"</f>
        <v>37119001608</v>
      </c>
      <c r="F1428">
        <v>1227</v>
      </c>
      <c r="G1428" t="s">
        <v>12</v>
      </c>
      <c r="H1428">
        <v>2022</v>
      </c>
      <c r="I1428" t="s">
        <v>13</v>
      </c>
      <c r="J1428" t="s">
        <v>14</v>
      </c>
    </row>
    <row r="1429" spans="1:10" x14ac:dyDescent="0.35">
      <c r="A1429" t="s">
        <v>10</v>
      </c>
      <c r="B1429">
        <v>37119001609</v>
      </c>
      <c r="C1429" t="s">
        <v>11</v>
      </c>
      <c r="D1429">
        <v>37119001609</v>
      </c>
      <c r="E1429" t="str">
        <f>"37119001609"</f>
        <v>37119001609</v>
      </c>
      <c r="F1429">
        <v>1199</v>
      </c>
      <c r="G1429" t="s">
        <v>12</v>
      </c>
      <c r="H1429">
        <v>2022</v>
      </c>
      <c r="I1429" t="s">
        <v>13</v>
      </c>
      <c r="J1429" t="s">
        <v>14</v>
      </c>
    </row>
    <row r="1430" spans="1:10" x14ac:dyDescent="0.35">
      <c r="A1430" t="s">
        <v>10</v>
      </c>
      <c r="B1430">
        <v>37119001701</v>
      </c>
      <c r="C1430" t="s">
        <v>11</v>
      </c>
      <c r="D1430">
        <v>37119001701</v>
      </c>
      <c r="E1430" t="str">
        <f>"37119001701"</f>
        <v>37119001701</v>
      </c>
      <c r="F1430">
        <v>1296</v>
      </c>
      <c r="G1430" t="s">
        <v>12</v>
      </c>
      <c r="H1430">
        <v>2022</v>
      </c>
      <c r="I1430" t="s">
        <v>13</v>
      </c>
      <c r="J1430" t="s">
        <v>14</v>
      </c>
    </row>
    <row r="1431" spans="1:10" x14ac:dyDescent="0.35">
      <c r="A1431" t="s">
        <v>10</v>
      </c>
      <c r="B1431">
        <v>37119001702</v>
      </c>
      <c r="C1431" t="s">
        <v>11</v>
      </c>
      <c r="D1431">
        <v>37119001702</v>
      </c>
      <c r="E1431" t="str">
        <f>"37119001702"</f>
        <v>37119001702</v>
      </c>
      <c r="F1431">
        <v>1126</v>
      </c>
      <c r="G1431" t="s">
        <v>12</v>
      </c>
      <c r="H1431">
        <v>2022</v>
      </c>
      <c r="I1431" t="s">
        <v>13</v>
      </c>
      <c r="J1431" t="s">
        <v>14</v>
      </c>
    </row>
    <row r="1432" spans="1:10" x14ac:dyDescent="0.35">
      <c r="A1432" t="s">
        <v>10</v>
      </c>
      <c r="B1432">
        <v>37119001801</v>
      </c>
      <c r="C1432" t="s">
        <v>11</v>
      </c>
      <c r="D1432">
        <v>37119001801</v>
      </c>
      <c r="E1432" t="str">
        <f>"37119001801"</f>
        <v>37119001801</v>
      </c>
      <c r="F1432">
        <v>1172</v>
      </c>
      <c r="G1432" t="s">
        <v>12</v>
      </c>
      <c r="H1432">
        <v>2022</v>
      </c>
      <c r="I1432" t="s">
        <v>13</v>
      </c>
      <c r="J1432" t="s">
        <v>14</v>
      </c>
    </row>
    <row r="1433" spans="1:10" x14ac:dyDescent="0.35">
      <c r="A1433" t="s">
        <v>10</v>
      </c>
      <c r="B1433">
        <v>37119001802</v>
      </c>
      <c r="C1433" t="s">
        <v>11</v>
      </c>
      <c r="D1433">
        <v>37119001802</v>
      </c>
      <c r="E1433" t="str">
        <f>"37119001802"</f>
        <v>37119001802</v>
      </c>
      <c r="F1433">
        <v>1052</v>
      </c>
      <c r="G1433" t="s">
        <v>12</v>
      </c>
      <c r="H1433">
        <v>2022</v>
      </c>
      <c r="I1433" t="s">
        <v>13</v>
      </c>
      <c r="J1433" t="s">
        <v>14</v>
      </c>
    </row>
    <row r="1434" spans="1:10" x14ac:dyDescent="0.35">
      <c r="A1434" t="s">
        <v>10</v>
      </c>
      <c r="B1434">
        <v>37119001910</v>
      </c>
      <c r="C1434" t="s">
        <v>11</v>
      </c>
      <c r="D1434">
        <v>37119001910</v>
      </c>
      <c r="E1434" t="str">
        <f>"37119001910"</f>
        <v>37119001910</v>
      </c>
      <c r="F1434">
        <v>1115</v>
      </c>
      <c r="G1434" t="s">
        <v>12</v>
      </c>
      <c r="H1434">
        <v>2022</v>
      </c>
      <c r="I1434" t="s">
        <v>13</v>
      </c>
      <c r="J1434" t="s">
        <v>14</v>
      </c>
    </row>
    <row r="1435" spans="1:10" x14ac:dyDescent="0.35">
      <c r="A1435" t="s">
        <v>10</v>
      </c>
      <c r="B1435">
        <v>37119001911</v>
      </c>
      <c r="C1435" t="s">
        <v>11</v>
      </c>
      <c r="D1435">
        <v>37119001911</v>
      </c>
      <c r="E1435" t="str">
        <f>"37119001911"</f>
        <v>37119001911</v>
      </c>
      <c r="F1435">
        <v>1189</v>
      </c>
      <c r="G1435" t="s">
        <v>12</v>
      </c>
      <c r="H1435">
        <v>2022</v>
      </c>
      <c r="I1435" t="s">
        <v>13</v>
      </c>
      <c r="J1435" t="s">
        <v>14</v>
      </c>
    </row>
    <row r="1436" spans="1:10" x14ac:dyDescent="0.35">
      <c r="A1436" t="s">
        <v>10</v>
      </c>
      <c r="B1436">
        <v>37119001914</v>
      </c>
      <c r="C1436" t="s">
        <v>11</v>
      </c>
      <c r="D1436">
        <v>37119001914</v>
      </c>
      <c r="E1436" t="str">
        <f>"37119001914"</f>
        <v>37119001914</v>
      </c>
      <c r="F1436">
        <v>1128</v>
      </c>
      <c r="G1436" t="s">
        <v>12</v>
      </c>
      <c r="H1436">
        <v>2022</v>
      </c>
      <c r="I1436" t="s">
        <v>13</v>
      </c>
      <c r="J1436" t="s">
        <v>14</v>
      </c>
    </row>
    <row r="1437" spans="1:10" x14ac:dyDescent="0.35">
      <c r="A1437" t="s">
        <v>10</v>
      </c>
      <c r="B1437">
        <v>37119001916</v>
      </c>
      <c r="C1437" t="s">
        <v>11</v>
      </c>
      <c r="D1437">
        <v>37119001916</v>
      </c>
      <c r="E1437" t="str">
        <f>"37119001916"</f>
        <v>37119001916</v>
      </c>
      <c r="F1437">
        <v>1413</v>
      </c>
      <c r="G1437" t="s">
        <v>12</v>
      </c>
      <c r="H1437">
        <v>2022</v>
      </c>
      <c r="I1437" t="s">
        <v>13</v>
      </c>
      <c r="J1437" t="s">
        <v>14</v>
      </c>
    </row>
    <row r="1438" spans="1:10" x14ac:dyDescent="0.35">
      <c r="A1438" t="s">
        <v>10</v>
      </c>
      <c r="B1438">
        <v>37119001917</v>
      </c>
      <c r="C1438" t="s">
        <v>11</v>
      </c>
      <c r="D1438">
        <v>37119001917</v>
      </c>
      <c r="E1438" t="str">
        <f>"37119001917"</f>
        <v>37119001917</v>
      </c>
      <c r="F1438">
        <v>1352</v>
      </c>
      <c r="G1438" t="s">
        <v>12</v>
      </c>
      <c r="H1438">
        <v>2022</v>
      </c>
      <c r="I1438" t="s">
        <v>13</v>
      </c>
      <c r="J1438" t="s">
        <v>14</v>
      </c>
    </row>
    <row r="1439" spans="1:10" x14ac:dyDescent="0.35">
      <c r="A1439" t="s">
        <v>10</v>
      </c>
      <c r="B1439">
        <v>37119001918</v>
      </c>
      <c r="C1439" t="s">
        <v>11</v>
      </c>
      <c r="D1439">
        <v>37119001918</v>
      </c>
      <c r="E1439" t="str">
        <f>"37119001918"</f>
        <v>37119001918</v>
      </c>
      <c r="F1439">
        <v>1166</v>
      </c>
      <c r="G1439" t="s">
        <v>12</v>
      </c>
      <c r="H1439">
        <v>2022</v>
      </c>
      <c r="I1439" t="s">
        <v>13</v>
      </c>
      <c r="J1439" t="s">
        <v>14</v>
      </c>
    </row>
    <row r="1440" spans="1:10" x14ac:dyDescent="0.35">
      <c r="A1440" t="s">
        <v>10</v>
      </c>
      <c r="B1440">
        <v>37119001919</v>
      </c>
      <c r="C1440" t="s">
        <v>11</v>
      </c>
      <c r="D1440">
        <v>37119001919</v>
      </c>
      <c r="E1440" t="str">
        <f>"37119001919"</f>
        <v>37119001919</v>
      </c>
      <c r="F1440">
        <v>1162</v>
      </c>
      <c r="G1440" t="s">
        <v>12</v>
      </c>
      <c r="H1440">
        <v>2022</v>
      </c>
      <c r="I1440" t="s">
        <v>13</v>
      </c>
      <c r="J1440" t="s">
        <v>14</v>
      </c>
    </row>
    <row r="1441" spans="1:10" x14ac:dyDescent="0.35">
      <c r="A1441" t="s">
        <v>10</v>
      </c>
      <c r="B1441">
        <v>37119001920</v>
      </c>
      <c r="C1441" t="s">
        <v>11</v>
      </c>
      <c r="D1441">
        <v>37119001920</v>
      </c>
      <c r="E1441" t="str">
        <f>"37119001920"</f>
        <v>37119001920</v>
      </c>
      <c r="F1441">
        <v>1491</v>
      </c>
      <c r="G1441" t="s">
        <v>12</v>
      </c>
      <c r="H1441">
        <v>2022</v>
      </c>
      <c r="I1441" t="s">
        <v>13</v>
      </c>
      <c r="J1441" t="s">
        <v>14</v>
      </c>
    </row>
    <row r="1442" spans="1:10" x14ac:dyDescent="0.35">
      <c r="A1442" t="s">
        <v>10</v>
      </c>
      <c r="B1442">
        <v>37119001921</v>
      </c>
      <c r="C1442" t="s">
        <v>11</v>
      </c>
      <c r="D1442">
        <v>37119001921</v>
      </c>
      <c r="E1442" t="str">
        <f>"37119001921"</f>
        <v>37119001921</v>
      </c>
      <c r="F1442">
        <v>1304</v>
      </c>
      <c r="G1442" t="s">
        <v>12</v>
      </c>
      <c r="H1442">
        <v>2022</v>
      </c>
      <c r="I1442" t="s">
        <v>13</v>
      </c>
      <c r="J1442" t="s">
        <v>14</v>
      </c>
    </row>
    <row r="1443" spans="1:10" x14ac:dyDescent="0.35">
      <c r="A1443" t="s">
        <v>10</v>
      </c>
      <c r="B1443">
        <v>37119001922</v>
      </c>
      <c r="C1443" t="s">
        <v>11</v>
      </c>
      <c r="D1443">
        <v>37119001922</v>
      </c>
      <c r="E1443" t="str">
        <f>"37119001922"</f>
        <v>37119001922</v>
      </c>
      <c r="F1443">
        <v>1353</v>
      </c>
      <c r="G1443" t="s">
        <v>12</v>
      </c>
      <c r="H1443">
        <v>2022</v>
      </c>
      <c r="I1443" t="s">
        <v>13</v>
      </c>
      <c r="J1443" t="s">
        <v>14</v>
      </c>
    </row>
    <row r="1444" spans="1:10" x14ac:dyDescent="0.35">
      <c r="A1444" t="s">
        <v>10</v>
      </c>
      <c r="B1444">
        <v>37119001923</v>
      </c>
      <c r="C1444" t="s">
        <v>11</v>
      </c>
      <c r="D1444">
        <v>37119001923</v>
      </c>
      <c r="E1444" t="str">
        <f>"37119001923"</f>
        <v>37119001923</v>
      </c>
      <c r="F1444">
        <v>1358</v>
      </c>
      <c r="G1444" t="s">
        <v>12</v>
      </c>
      <c r="H1444">
        <v>2022</v>
      </c>
      <c r="I1444" t="s">
        <v>13</v>
      </c>
      <c r="J1444" t="s">
        <v>14</v>
      </c>
    </row>
    <row r="1445" spans="1:10" x14ac:dyDescent="0.35">
      <c r="A1445" t="s">
        <v>10</v>
      </c>
      <c r="B1445">
        <v>37119001924</v>
      </c>
      <c r="C1445" t="s">
        <v>11</v>
      </c>
      <c r="D1445">
        <v>37119001924</v>
      </c>
      <c r="E1445" t="str">
        <f>"37119001924"</f>
        <v>37119001924</v>
      </c>
      <c r="F1445">
        <v>1077</v>
      </c>
      <c r="G1445" t="s">
        <v>12</v>
      </c>
      <c r="H1445">
        <v>2022</v>
      </c>
      <c r="I1445" t="s">
        <v>13</v>
      </c>
      <c r="J1445" t="s">
        <v>14</v>
      </c>
    </row>
    <row r="1446" spans="1:10" x14ac:dyDescent="0.35">
      <c r="A1446" t="s">
        <v>10</v>
      </c>
      <c r="B1446">
        <v>37119001925</v>
      </c>
      <c r="C1446" t="s">
        <v>11</v>
      </c>
      <c r="D1446">
        <v>37119001925</v>
      </c>
      <c r="E1446" t="str">
        <f>"37119001925"</f>
        <v>37119001925</v>
      </c>
      <c r="F1446">
        <v>1202</v>
      </c>
      <c r="G1446" t="s">
        <v>12</v>
      </c>
      <c r="H1446">
        <v>2022</v>
      </c>
      <c r="I1446" t="s">
        <v>13</v>
      </c>
      <c r="J1446" t="s">
        <v>14</v>
      </c>
    </row>
    <row r="1447" spans="1:10" x14ac:dyDescent="0.35">
      <c r="A1447" t="s">
        <v>10</v>
      </c>
      <c r="B1447">
        <v>37119001926</v>
      </c>
      <c r="C1447" t="s">
        <v>11</v>
      </c>
      <c r="D1447">
        <v>37119001926</v>
      </c>
      <c r="E1447" t="str">
        <f>"37119001926"</f>
        <v>37119001926</v>
      </c>
      <c r="F1447">
        <v>1102</v>
      </c>
      <c r="G1447" t="s">
        <v>12</v>
      </c>
      <c r="H1447">
        <v>2022</v>
      </c>
      <c r="I1447" t="s">
        <v>13</v>
      </c>
      <c r="J1447" t="s">
        <v>14</v>
      </c>
    </row>
    <row r="1448" spans="1:10" x14ac:dyDescent="0.35">
      <c r="A1448" t="s">
        <v>10</v>
      </c>
      <c r="B1448">
        <v>37119001927</v>
      </c>
      <c r="C1448" t="s">
        <v>11</v>
      </c>
      <c r="D1448">
        <v>37119001927</v>
      </c>
      <c r="E1448" t="str">
        <f>"37119001927"</f>
        <v>37119001927</v>
      </c>
      <c r="F1448">
        <v>1308</v>
      </c>
      <c r="G1448" t="s">
        <v>12</v>
      </c>
      <c r="H1448">
        <v>2022</v>
      </c>
      <c r="I1448" t="s">
        <v>13</v>
      </c>
      <c r="J1448" t="s">
        <v>14</v>
      </c>
    </row>
    <row r="1449" spans="1:10" x14ac:dyDescent="0.35">
      <c r="A1449" t="s">
        <v>10</v>
      </c>
      <c r="B1449">
        <v>37119002004</v>
      </c>
      <c r="C1449" t="s">
        <v>11</v>
      </c>
      <c r="D1449">
        <v>37119002004</v>
      </c>
      <c r="E1449" t="str">
        <f>"37119002004"</f>
        <v>37119002004</v>
      </c>
      <c r="F1449">
        <v>1612</v>
      </c>
      <c r="G1449" t="s">
        <v>12</v>
      </c>
      <c r="H1449">
        <v>2022</v>
      </c>
      <c r="I1449" t="s">
        <v>13</v>
      </c>
      <c r="J1449" t="s">
        <v>14</v>
      </c>
    </row>
    <row r="1450" spans="1:10" x14ac:dyDescent="0.35">
      <c r="A1450" t="s">
        <v>10</v>
      </c>
      <c r="B1450">
        <v>37119002005</v>
      </c>
      <c r="C1450" t="s">
        <v>11</v>
      </c>
      <c r="D1450">
        <v>37119002005</v>
      </c>
      <c r="E1450" t="str">
        <f>"37119002005"</f>
        <v>37119002005</v>
      </c>
      <c r="F1450">
        <v>1807</v>
      </c>
      <c r="G1450" t="s">
        <v>12</v>
      </c>
      <c r="H1450">
        <v>2022</v>
      </c>
      <c r="I1450" t="s">
        <v>13</v>
      </c>
      <c r="J1450" t="s">
        <v>14</v>
      </c>
    </row>
    <row r="1451" spans="1:10" x14ac:dyDescent="0.35">
      <c r="A1451" t="s">
        <v>10</v>
      </c>
      <c r="B1451">
        <v>37119002006</v>
      </c>
      <c r="C1451" t="s">
        <v>11</v>
      </c>
      <c r="D1451">
        <v>37119002006</v>
      </c>
      <c r="E1451" t="str">
        <f>"37119002006"</f>
        <v>37119002006</v>
      </c>
      <c r="F1451">
        <v>1483</v>
      </c>
      <c r="G1451" t="s">
        <v>12</v>
      </c>
      <c r="H1451">
        <v>2022</v>
      </c>
      <c r="I1451" t="s">
        <v>13</v>
      </c>
      <c r="J1451" t="s">
        <v>14</v>
      </c>
    </row>
    <row r="1452" spans="1:10" x14ac:dyDescent="0.35">
      <c r="A1452" t="s">
        <v>10</v>
      </c>
      <c r="B1452">
        <v>37119002007</v>
      </c>
      <c r="C1452" t="s">
        <v>11</v>
      </c>
      <c r="D1452">
        <v>37119002007</v>
      </c>
      <c r="E1452" t="str">
        <f>"37119002007"</f>
        <v>37119002007</v>
      </c>
      <c r="F1452">
        <v>1223</v>
      </c>
      <c r="G1452" t="s">
        <v>12</v>
      </c>
      <c r="H1452">
        <v>2022</v>
      </c>
      <c r="I1452" t="s">
        <v>13</v>
      </c>
      <c r="J1452" t="s">
        <v>14</v>
      </c>
    </row>
    <row r="1453" spans="1:10" x14ac:dyDescent="0.35">
      <c r="A1453" t="s">
        <v>10</v>
      </c>
      <c r="B1453">
        <v>37119002008</v>
      </c>
      <c r="C1453" t="s">
        <v>11</v>
      </c>
      <c r="D1453">
        <v>37119002008</v>
      </c>
      <c r="E1453" t="str">
        <f>"37119002008"</f>
        <v>37119002008</v>
      </c>
      <c r="F1453" t="s">
        <v>15</v>
      </c>
      <c r="G1453" t="s">
        <v>12</v>
      </c>
      <c r="H1453">
        <v>2022</v>
      </c>
      <c r="I1453" t="s">
        <v>13</v>
      </c>
      <c r="J1453" t="s">
        <v>14</v>
      </c>
    </row>
    <row r="1454" spans="1:10" x14ac:dyDescent="0.35">
      <c r="A1454" t="s">
        <v>10</v>
      </c>
      <c r="B1454">
        <v>37119002100</v>
      </c>
      <c r="C1454" t="s">
        <v>11</v>
      </c>
      <c r="D1454">
        <v>37119002100</v>
      </c>
      <c r="E1454" t="str">
        <f>"37119002100"</f>
        <v>37119002100</v>
      </c>
      <c r="F1454">
        <v>957</v>
      </c>
      <c r="G1454" t="s">
        <v>12</v>
      </c>
      <c r="H1454">
        <v>2022</v>
      </c>
      <c r="I1454" t="s">
        <v>13</v>
      </c>
      <c r="J1454" t="s">
        <v>14</v>
      </c>
    </row>
    <row r="1455" spans="1:10" x14ac:dyDescent="0.35">
      <c r="A1455" t="s">
        <v>10</v>
      </c>
      <c r="B1455">
        <v>37119002201</v>
      </c>
      <c r="C1455" t="s">
        <v>11</v>
      </c>
      <c r="D1455">
        <v>37119002201</v>
      </c>
      <c r="E1455" t="str">
        <f>"37119002201"</f>
        <v>37119002201</v>
      </c>
      <c r="F1455">
        <v>1297</v>
      </c>
      <c r="G1455" t="s">
        <v>12</v>
      </c>
      <c r="H1455">
        <v>2022</v>
      </c>
      <c r="I1455" t="s">
        <v>13</v>
      </c>
      <c r="J1455" t="s">
        <v>14</v>
      </c>
    </row>
    <row r="1456" spans="1:10" x14ac:dyDescent="0.35">
      <c r="A1456" t="s">
        <v>10</v>
      </c>
      <c r="B1456">
        <v>37119002202</v>
      </c>
      <c r="C1456" t="s">
        <v>11</v>
      </c>
      <c r="D1456">
        <v>37119002202</v>
      </c>
      <c r="E1456" t="str">
        <f>"37119002202"</f>
        <v>37119002202</v>
      </c>
      <c r="F1456">
        <v>1579</v>
      </c>
      <c r="G1456" t="s">
        <v>12</v>
      </c>
      <c r="H1456">
        <v>2022</v>
      </c>
      <c r="I1456" t="s">
        <v>13</v>
      </c>
      <c r="J1456" t="s">
        <v>14</v>
      </c>
    </row>
    <row r="1457" spans="1:10" x14ac:dyDescent="0.35">
      <c r="A1457" t="s">
        <v>10</v>
      </c>
      <c r="B1457">
        <v>37119002300</v>
      </c>
      <c r="C1457" t="s">
        <v>11</v>
      </c>
      <c r="D1457">
        <v>37119002300</v>
      </c>
      <c r="E1457" t="str">
        <f>"37119002300"</f>
        <v>37119002300</v>
      </c>
      <c r="F1457">
        <v>904</v>
      </c>
      <c r="G1457" t="s">
        <v>12</v>
      </c>
      <c r="H1457">
        <v>2022</v>
      </c>
      <c r="I1457" t="s">
        <v>13</v>
      </c>
      <c r="J1457" t="s">
        <v>14</v>
      </c>
    </row>
    <row r="1458" spans="1:10" x14ac:dyDescent="0.35">
      <c r="A1458" t="s">
        <v>10</v>
      </c>
      <c r="B1458">
        <v>37119002400</v>
      </c>
      <c r="C1458" t="s">
        <v>11</v>
      </c>
      <c r="D1458">
        <v>37119002400</v>
      </c>
      <c r="E1458" t="str">
        <f>"37119002400"</f>
        <v>37119002400</v>
      </c>
      <c r="F1458">
        <v>1527</v>
      </c>
      <c r="G1458" t="s">
        <v>12</v>
      </c>
      <c r="H1458">
        <v>2022</v>
      </c>
      <c r="I1458" t="s">
        <v>13</v>
      </c>
      <c r="J1458" t="s">
        <v>14</v>
      </c>
    </row>
    <row r="1459" spans="1:10" x14ac:dyDescent="0.35">
      <c r="A1459" t="s">
        <v>10</v>
      </c>
      <c r="B1459">
        <v>37119002500</v>
      </c>
      <c r="C1459" t="s">
        <v>11</v>
      </c>
      <c r="D1459">
        <v>37119002500</v>
      </c>
      <c r="E1459" t="str">
        <f>"37119002500"</f>
        <v>37119002500</v>
      </c>
      <c r="F1459">
        <v>1630</v>
      </c>
      <c r="G1459" t="s">
        <v>12</v>
      </c>
      <c r="H1459">
        <v>2022</v>
      </c>
      <c r="I1459" t="s">
        <v>13</v>
      </c>
      <c r="J1459" t="s">
        <v>14</v>
      </c>
    </row>
    <row r="1460" spans="1:10" x14ac:dyDescent="0.35">
      <c r="A1460" t="s">
        <v>10</v>
      </c>
      <c r="B1460">
        <v>37119002600</v>
      </c>
      <c r="C1460" t="s">
        <v>11</v>
      </c>
      <c r="D1460">
        <v>37119002600</v>
      </c>
      <c r="E1460" t="str">
        <f>"37119002600"</f>
        <v>37119002600</v>
      </c>
      <c r="F1460">
        <v>1527</v>
      </c>
      <c r="G1460" t="s">
        <v>12</v>
      </c>
      <c r="H1460">
        <v>2022</v>
      </c>
      <c r="I1460" t="s">
        <v>13</v>
      </c>
      <c r="J1460" t="s">
        <v>14</v>
      </c>
    </row>
    <row r="1461" spans="1:10" x14ac:dyDescent="0.35">
      <c r="A1461" t="s">
        <v>10</v>
      </c>
      <c r="B1461">
        <v>37119002701</v>
      </c>
      <c r="C1461" t="s">
        <v>11</v>
      </c>
      <c r="D1461">
        <v>37119002701</v>
      </c>
      <c r="E1461" t="str">
        <f>"37119002701"</f>
        <v>37119002701</v>
      </c>
      <c r="F1461">
        <v>1484</v>
      </c>
      <c r="G1461" t="s">
        <v>12</v>
      </c>
      <c r="H1461">
        <v>2022</v>
      </c>
      <c r="I1461" t="s">
        <v>13</v>
      </c>
      <c r="J1461" t="s">
        <v>14</v>
      </c>
    </row>
    <row r="1462" spans="1:10" x14ac:dyDescent="0.35">
      <c r="A1462" t="s">
        <v>10</v>
      </c>
      <c r="B1462">
        <v>37119002702</v>
      </c>
      <c r="C1462" t="s">
        <v>11</v>
      </c>
      <c r="D1462">
        <v>37119002702</v>
      </c>
      <c r="E1462" t="str">
        <f>"37119002702"</f>
        <v>37119002702</v>
      </c>
      <c r="F1462">
        <v>1750</v>
      </c>
      <c r="G1462" t="s">
        <v>12</v>
      </c>
      <c r="H1462">
        <v>2022</v>
      </c>
      <c r="I1462" t="s">
        <v>13</v>
      </c>
      <c r="J1462" t="s">
        <v>14</v>
      </c>
    </row>
    <row r="1463" spans="1:10" x14ac:dyDescent="0.35">
      <c r="A1463" t="s">
        <v>10</v>
      </c>
      <c r="B1463">
        <v>37119002800</v>
      </c>
      <c r="C1463" t="s">
        <v>11</v>
      </c>
      <c r="D1463">
        <v>37119002800</v>
      </c>
      <c r="E1463" t="str">
        <f>"37119002800"</f>
        <v>37119002800</v>
      </c>
      <c r="F1463">
        <v>1420</v>
      </c>
      <c r="G1463" t="s">
        <v>12</v>
      </c>
      <c r="H1463">
        <v>2022</v>
      </c>
      <c r="I1463" t="s">
        <v>13</v>
      </c>
      <c r="J1463" t="s">
        <v>14</v>
      </c>
    </row>
    <row r="1464" spans="1:10" x14ac:dyDescent="0.35">
      <c r="A1464" t="s">
        <v>10</v>
      </c>
      <c r="B1464">
        <v>37119002903</v>
      </c>
      <c r="C1464" t="s">
        <v>11</v>
      </c>
      <c r="D1464">
        <v>37119002903</v>
      </c>
      <c r="E1464" t="str">
        <f>"37119002903"</f>
        <v>37119002903</v>
      </c>
      <c r="F1464">
        <v>1569</v>
      </c>
      <c r="G1464" t="s">
        <v>12</v>
      </c>
      <c r="H1464">
        <v>2022</v>
      </c>
      <c r="I1464" t="s">
        <v>13</v>
      </c>
      <c r="J1464" t="s">
        <v>14</v>
      </c>
    </row>
    <row r="1465" spans="1:10" x14ac:dyDescent="0.35">
      <c r="A1465" t="s">
        <v>10</v>
      </c>
      <c r="B1465">
        <v>37119002905</v>
      </c>
      <c r="C1465" t="s">
        <v>11</v>
      </c>
      <c r="D1465">
        <v>37119002905</v>
      </c>
      <c r="E1465" t="str">
        <f>"37119002905"</f>
        <v>37119002905</v>
      </c>
      <c r="F1465">
        <v>2079</v>
      </c>
      <c r="G1465" t="s">
        <v>12</v>
      </c>
      <c r="H1465">
        <v>2022</v>
      </c>
      <c r="I1465" t="s">
        <v>13</v>
      </c>
      <c r="J1465" t="s">
        <v>14</v>
      </c>
    </row>
    <row r="1466" spans="1:10" x14ac:dyDescent="0.35">
      <c r="A1466" t="s">
        <v>10</v>
      </c>
      <c r="B1466">
        <v>37119002907</v>
      </c>
      <c r="C1466" t="s">
        <v>11</v>
      </c>
      <c r="D1466">
        <v>37119002907</v>
      </c>
      <c r="E1466" t="str">
        <f>"37119002907"</f>
        <v>37119002907</v>
      </c>
      <c r="F1466">
        <v>1881</v>
      </c>
      <c r="G1466" t="s">
        <v>12</v>
      </c>
      <c r="H1466">
        <v>2022</v>
      </c>
      <c r="I1466" t="s">
        <v>13</v>
      </c>
      <c r="J1466" t="s">
        <v>14</v>
      </c>
    </row>
    <row r="1467" spans="1:10" x14ac:dyDescent="0.35">
      <c r="A1467" t="s">
        <v>10</v>
      </c>
      <c r="B1467">
        <v>37119002908</v>
      </c>
      <c r="C1467" t="s">
        <v>11</v>
      </c>
      <c r="D1467">
        <v>37119002908</v>
      </c>
      <c r="E1467" t="str">
        <f>"37119002908"</f>
        <v>37119002908</v>
      </c>
      <c r="F1467">
        <v>1720</v>
      </c>
      <c r="G1467" t="s">
        <v>12</v>
      </c>
      <c r="H1467">
        <v>2022</v>
      </c>
      <c r="I1467" t="s">
        <v>13</v>
      </c>
      <c r="J1467" t="s">
        <v>14</v>
      </c>
    </row>
    <row r="1468" spans="1:10" x14ac:dyDescent="0.35">
      <c r="A1468" t="s">
        <v>10</v>
      </c>
      <c r="B1468">
        <v>37119002909</v>
      </c>
      <c r="C1468" t="s">
        <v>11</v>
      </c>
      <c r="D1468">
        <v>37119002909</v>
      </c>
      <c r="E1468" t="str">
        <f>"37119002909"</f>
        <v>37119002909</v>
      </c>
      <c r="F1468">
        <v>1861</v>
      </c>
      <c r="G1468" t="s">
        <v>12</v>
      </c>
      <c r="H1468">
        <v>2022</v>
      </c>
      <c r="I1468" t="s">
        <v>13</v>
      </c>
      <c r="J1468" t="s">
        <v>14</v>
      </c>
    </row>
    <row r="1469" spans="1:10" x14ac:dyDescent="0.35">
      <c r="A1469" t="s">
        <v>10</v>
      </c>
      <c r="B1469">
        <v>37119002910</v>
      </c>
      <c r="C1469" t="s">
        <v>11</v>
      </c>
      <c r="D1469">
        <v>37119002910</v>
      </c>
      <c r="E1469" t="str">
        <f>"37119002910"</f>
        <v>37119002910</v>
      </c>
      <c r="F1469">
        <v>1840</v>
      </c>
      <c r="G1469" t="s">
        <v>12</v>
      </c>
      <c r="H1469">
        <v>2022</v>
      </c>
      <c r="I1469" t="s">
        <v>13</v>
      </c>
      <c r="J1469" t="s">
        <v>14</v>
      </c>
    </row>
    <row r="1470" spans="1:10" x14ac:dyDescent="0.35">
      <c r="A1470" t="s">
        <v>10</v>
      </c>
      <c r="B1470">
        <v>37119003006</v>
      </c>
      <c r="C1470" t="s">
        <v>11</v>
      </c>
      <c r="D1470">
        <v>37119003006</v>
      </c>
      <c r="E1470" t="str">
        <f>"37119003006"</f>
        <v>37119003006</v>
      </c>
      <c r="F1470">
        <v>1675</v>
      </c>
      <c r="G1470" t="s">
        <v>12</v>
      </c>
      <c r="H1470">
        <v>2022</v>
      </c>
      <c r="I1470" t="s">
        <v>13</v>
      </c>
      <c r="J1470" t="s">
        <v>14</v>
      </c>
    </row>
    <row r="1471" spans="1:10" x14ac:dyDescent="0.35">
      <c r="A1471" t="s">
        <v>10</v>
      </c>
      <c r="B1471">
        <v>37119003008</v>
      </c>
      <c r="C1471" t="s">
        <v>11</v>
      </c>
      <c r="D1471">
        <v>37119003008</v>
      </c>
      <c r="E1471" t="str">
        <f>"37119003008"</f>
        <v>37119003008</v>
      </c>
      <c r="F1471">
        <v>1197</v>
      </c>
      <c r="G1471" t="s">
        <v>12</v>
      </c>
      <c r="H1471">
        <v>2022</v>
      </c>
      <c r="I1471" t="s">
        <v>13</v>
      </c>
      <c r="J1471" t="s">
        <v>14</v>
      </c>
    </row>
    <row r="1472" spans="1:10" x14ac:dyDescent="0.35">
      <c r="A1472" t="s">
        <v>10</v>
      </c>
      <c r="B1472">
        <v>37119003012</v>
      </c>
      <c r="C1472" t="s">
        <v>11</v>
      </c>
      <c r="D1472">
        <v>37119003012</v>
      </c>
      <c r="E1472" t="str">
        <f>"37119003012"</f>
        <v>37119003012</v>
      </c>
      <c r="F1472">
        <v>1473</v>
      </c>
      <c r="G1472" t="s">
        <v>12</v>
      </c>
      <c r="H1472">
        <v>2022</v>
      </c>
      <c r="I1472" t="s">
        <v>13</v>
      </c>
      <c r="J1472" t="s">
        <v>14</v>
      </c>
    </row>
    <row r="1473" spans="1:10" x14ac:dyDescent="0.35">
      <c r="A1473" t="s">
        <v>10</v>
      </c>
      <c r="B1473">
        <v>37119003013</v>
      </c>
      <c r="C1473" t="s">
        <v>11</v>
      </c>
      <c r="D1473">
        <v>37119003013</v>
      </c>
      <c r="E1473" t="str">
        <f>"37119003013"</f>
        <v>37119003013</v>
      </c>
      <c r="F1473">
        <v>1472</v>
      </c>
      <c r="G1473" t="s">
        <v>12</v>
      </c>
      <c r="H1473">
        <v>2022</v>
      </c>
      <c r="I1473" t="s">
        <v>13</v>
      </c>
      <c r="J1473" t="s">
        <v>14</v>
      </c>
    </row>
    <row r="1474" spans="1:10" x14ac:dyDescent="0.35">
      <c r="A1474" t="s">
        <v>10</v>
      </c>
      <c r="B1474">
        <v>37119003015</v>
      </c>
      <c r="C1474" t="s">
        <v>11</v>
      </c>
      <c r="D1474">
        <v>37119003015</v>
      </c>
      <c r="E1474" t="str">
        <f>"37119003015"</f>
        <v>37119003015</v>
      </c>
      <c r="F1474">
        <v>1724</v>
      </c>
      <c r="G1474" t="s">
        <v>12</v>
      </c>
      <c r="H1474">
        <v>2022</v>
      </c>
      <c r="I1474" t="s">
        <v>13</v>
      </c>
      <c r="J1474" t="s">
        <v>14</v>
      </c>
    </row>
    <row r="1475" spans="1:10" x14ac:dyDescent="0.35">
      <c r="A1475" t="s">
        <v>10</v>
      </c>
      <c r="B1475">
        <v>37119003016</v>
      </c>
      <c r="C1475" t="s">
        <v>11</v>
      </c>
      <c r="D1475">
        <v>37119003016</v>
      </c>
      <c r="E1475" t="str">
        <f>"37119003016"</f>
        <v>37119003016</v>
      </c>
      <c r="F1475">
        <v>1591</v>
      </c>
      <c r="G1475" t="s">
        <v>12</v>
      </c>
      <c r="H1475">
        <v>2022</v>
      </c>
      <c r="I1475" t="s">
        <v>13</v>
      </c>
      <c r="J1475" t="s">
        <v>14</v>
      </c>
    </row>
    <row r="1476" spans="1:10" x14ac:dyDescent="0.35">
      <c r="A1476" t="s">
        <v>10</v>
      </c>
      <c r="B1476">
        <v>37119003017</v>
      </c>
      <c r="C1476" t="s">
        <v>11</v>
      </c>
      <c r="D1476">
        <v>37119003017</v>
      </c>
      <c r="E1476" t="str">
        <f>"37119003017"</f>
        <v>37119003017</v>
      </c>
      <c r="F1476">
        <v>1178</v>
      </c>
      <c r="G1476" t="s">
        <v>12</v>
      </c>
      <c r="H1476">
        <v>2022</v>
      </c>
      <c r="I1476" t="s">
        <v>13</v>
      </c>
      <c r="J1476" t="s">
        <v>14</v>
      </c>
    </row>
    <row r="1477" spans="1:10" x14ac:dyDescent="0.35">
      <c r="A1477" t="s">
        <v>10</v>
      </c>
      <c r="B1477">
        <v>37119003018</v>
      </c>
      <c r="C1477" t="s">
        <v>11</v>
      </c>
      <c r="D1477">
        <v>37119003018</v>
      </c>
      <c r="E1477" t="str">
        <f>"37119003018"</f>
        <v>37119003018</v>
      </c>
      <c r="F1477">
        <v>1405</v>
      </c>
      <c r="G1477" t="s">
        <v>12</v>
      </c>
      <c r="H1477">
        <v>2022</v>
      </c>
      <c r="I1477" t="s">
        <v>13</v>
      </c>
      <c r="J1477" t="s">
        <v>14</v>
      </c>
    </row>
    <row r="1478" spans="1:10" x14ac:dyDescent="0.35">
      <c r="A1478" t="s">
        <v>10</v>
      </c>
      <c r="B1478">
        <v>37119003019</v>
      </c>
      <c r="C1478" t="s">
        <v>11</v>
      </c>
      <c r="D1478">
        <v>37119003019</v>
      </c>
      <c r="E1478" t="str">
        <f>"37119003019"</f>
        <v>37119003019</v>
      </c>
      <c r="F1478">
        <v>1179</v>
      </c>
      <c r="G1478" t="s">
        <v>12</v>
      </c>
      <c r="H1478">
        <v>2022</v>
      </c>
      <c r="I1478" t="s">
        <v>13</v>
      </c>
      <c r="J1478" t="s">
        <v>14</v>
      </c>
    </row>
    <row r="1479" spans="1:10" x14ac:dyDescent="0.35">
      <c r="A1479" t="s">
        <v>10</v>
      </c>
      <c r="B1479">
        <v>37119003020</v>
      </c>
      <c r="C1479" t="s">
        <v>11</v>
      </c>
      <c r="D1479">
        <v>37119003020</v>
      </c>
      <c r="E1479" t="str">
        <f>"37119003020"</f>
        <v>37119003020</v>
      </c>
      <c r="F1479">
        <v>1357</v>
      </c>
      <c r="G1479" t="s">
        <v>12</v>
      </c>
      <c r="H1479">
        <v>2022</v>
      </c>
      <c r="I1479" t="s">
        <v>13</v>
      </c>
      <c r="J1479" t="s">
        <v>14</v>
      </c>
    </row>
    <row r="1480" spans="1:10" x14ac:dyDescent="0.35">
      <c r="A1480" t="s">
        <v>10</v>
      </c>
      <c r="B1480">
        <v>37119003021</v>
      </c>
      <c r="C1480" t="s">
        <v>11</v>
      </c>
      <c r="D1480">
        <v>37119003021</v>
      </c>
      <c r="E1480" t="str">
        <f>"37119003021"</f>
        <v>37119003021</v>
      </c>
      <c r="F1480">
        <v>1737</v>
      </c>
      <c r="G1480" t="s">
        <v>12</v>
      </c>
      <c r="H1480">
        <v>2022</v>
      </c>
      <c r="I1480" t="s">
        <v>13</v>
      </c>
      <c r="J1480" t="s">
        <v>14</v>
      </c>
    </row>
    <row r="1481" spans="1:10" x14ac:dyDescent="0.35">
      <c r="A1481" t="s">
        <v>10</v>
      </c>
      <c r="B1481">
        <v>37119003022</v>
      </c>
      <c r="C1481" t="s">
        <v>11</v>
      </c>
      <c r="D1481">
        <v>37119003022</v>
      </c>
      <c r="E1481" t="str">
        <f>"37119003022"</f>
        <v>37119003022</v>
      </c>
      <c r="F1481">
        <v>2705</v>
      </c>
      <c r="G1481" t="s">
        <v>12</v>
      </c>
      <c r="H1481">
        <v>2022</v>
      </c>
      <c r="I1481" t="s">
        <v>13</v>
      </c>
      <c r="J1481" t="s">
        <v>14</v>
      </c>
    </row>
    <row r="1482" spans="1:10" x14ac:dyDescent="0.35">
      <c r="A1482" t="s">
        <v>10</v>
      </c>
      <c r="B1482">
        <v>37119003102</v>
      </c>
      <c r="C1482" t="s">
        <v>11</v>
      </c>
      <c r="D1482">
        <v>37119003102</v>
      </c>
      <c r="E1482" t="str">
        <f>"37119003102"</f>
        <v>37119003102</v>
      </c>
      <c r="F1482">
        <v>1257</v>
      </c>
      <c r="G1482" t="s">
        <v>12</v>
      </c>
      <c r="H1482">
        <v>2022</v>
      </c>
      <c r="I1482" t="s">
        <v>13</v>
      </c>
      <c r="J1482" t="s">
        <v>14</v>
      </c>
    </row>
    <row r="1483" spans="1:10" x14ac:dyDescent="0.35">
      <c r="A1483" t="s">
        <v>10</v>
      </c>
      <c r="B1483">
        <v>37119003105</v>
      </c>
      <c r="C1483" t="s">
        <v>11</v>
      </c>
      <c r="D1483">
        <v>37119003105</v>
      </c>
      <c r="E1483" t="str">
        <f>"37119003105"</f>
        <v>37119003105</v>
      </c>
      <c r="F1483">
        <v>1557</v>
      </c>
      <c r="G1483" t="s">
        <v>12</v>
      </c>
      <c r="H1483">
        <v>2022</v>
      </c>
      <c r="I1483" t="s">
        <v>13</v>
      </c>
      <c r="J1483" t="s">
        <v>14</v>
      </c>
    </row>
    <row r="1484" spans="1:10" x14ac:dyDescent="0.35">
      <c r="A1484" t="s">
        <v>10</v>
      </c>
      <c r="B1484">
        <v>37119003106</v>
      </c>
      <c r="C1484" t="s">
        <v>11</v>
      </c>
      <c r="D1484">
        <v>37119003106</v>
      </c>
      <c r="E1484" t="str">
        <f>"37119003106"</f>
        <v>37119003106</v>
      </c>
      <c r="F1484">
        <v>1146</v>
      </c>
      <c r="G1484" t="s">
        <v>12</v>
      </c>
      <c r="H1484">
        <v>2022</v>
      </c>
      <c r="I1484" t="s">
        <v>13</v>
      </c>
      <c r="J1484" t="s">
        <v>14</v>
      </c>
    </row>
    <row r="1485" spans="1:10" x14ac:dyDescent="0.35">
      <c r="A1485" t="s">
        <v>10</v>
      </c>
      <c r="B1485">
        <v>37119003108</v>
      </c>
      <c r="C1485" t="s">
        <v>11</v>
      </c>
      <c r="D1485">
        <v>37119003108</v>
      </c>
      <c r="E1485" t="str">
        <f>"37119003108"</f>
        <v>37119003108</v>
      </c>
      <c r="F1485">
        <v>1217</v>
      </c>
      <c r="G1485" t="s">
        <v>12</v>
      </c>
      <c r="H1485">
        <v>2022</v>
      </c>
      <c r="I1485" t="s">
        <v>13</v>
      </c>
      <c r="J1485" t="s">
        <v>14</v>
      </c>
    </row>
    <row r="1486" spans="1:10" x14ac:dyDescent="0.35">
      <c r="A1486" t="s">
        <v>10</v>
      </c>
      <c r="B1486">
        <v>37119003109</v>
      </c>
      <c r="C1486" t="s">
        <v>11</v>
      </c>
      <c r="D1486">
        <v>37119003109</v>
      </c>
      <c r="E1486" t="str">
        <f>"37119003109"</f>
        <v>37119003109</v>
      </c>
      <c r="F1486">
        <v>1232</v>
      </c>
      <c r="G1486" t="s">
        <v>12</v>
      </c>
      <c r="H1486">
        <v>2022</v>
      </c>
      <c r="I1486" t="s">
        <v>13</v>
      </c>
      <c r="J1486" t="s">
        <v>14</v>
      </c>
    </row>
    <row r="1487" spans="1:10" x14ac:dyDescent="0.35">
      <c r="A1487" t="s">
        <v>10</v>
      </c>
      <c r="B1487">
        <v>37119003110</v>
      </c>
      <c r="C1487" t="s">
        <v>11</v>
      </c>
      <c r="D1487">
        <v>37119003110</v>
      </c>
      <c r="E1487" t="str">
        <f>"37119003110"</f>
        <v>37119003110</v>
      </c>
      <c r="F1487">
        <v>1921</v>
      </c>
      <c r="G1487" t="s">
        <v>12</v>
      </c>
      <c r="H1487">
        <v>2022</v>
      </c>
      <c r="I1487" t="s">
        <v>13</v>
      </c>
      <c r="J1487" t="s">
        <v>14</v>
      </c>
    </row>
    <row r="1488" spans="1:10" x14ac:dyDescent="0.35">
      <c r="A1488" t="s">
        <v>10</v>
      </c>
      <c r="B1488">
        <v>37119003111</v>
      </c>
      <c r="C1488" t="s">
        <v>11</v>
      </c>
      <c r="D1488">
        <v>37119003111</v>
      </c>
      <c r="E1488" t="str">
        <f>"37119003111"</f>
        <v>37119003111</v>
      </c>
      <c r="F1488">
        <v>1617</v>
      </c>
      <c r="G1488" t="s">
        <v>12</v>
      </c>
      <c r="H1488">
        <v>2022</v>
      </c>
      <c r="I1488" t="s">
        <v>13</v>
      </c>
      <c r="J1488" t="s">
        <v>14</v>
      </c>
    </row>
    <row r="1489" spans="1:10" x14ac:dyDescent="0.35">
      <c r="A1489" t="s">
        <v>10</v>
      </c>
      <c r="B1489">
        <v>37119003201</v>
      </c>
      <c r="C1489" t="s">
        <v>11</v>
      </c>
      <c r="D1489">
        <v>37119003201</v>
      </c>
      <c r="E1489" t="str">
        <f>"37119003201"</f>
        <v>37119003201</v>
      </c>
      <c r="F1489">
        <v>1082</v>
      </c>
      <c r="G1489" t="s">
        <v>12</v>
      </c>
      <c r="H1489">
        <v>2022</v>
      </c>
      <c r="I1489" t="s">
        <v>13</v>
      </c>
      <c r="J1489" t="s">
        <v>14</v>
      </c>
    </row>
    <row r="1490" spans="1:10" x14ac:dyDescent="0.35">
      <c r="A1490" t="s">
        <v>10</v>
      </c>
      <c r="B1490">
        <v>37119003203</v>
      </c>
      <c r="C1490" t="s">
        <v>11</v>
      </c>
      <c r="D1490">
        <v>37119003203</v>
      </c>
      <c r="E1490" t="str">
        <f>"37119003203"</f>
        <v>37119003203</v>
      </c>
      <c r="F1490">
        <v>1182</v>
      </c>
      <c r="G1490" t="s">
        <v>12</v>
      </c>
      <c r="H1490">
        <v>2022</v>
      </c>
      <c r="I1490" t="s">
        <v>13</v>
      </c>
      <c r="J1490" t="s">
        <v>14</v>
      </c>
    </row>
    <row r="1491" spans="1:10" x14ac:dyDescent="0.35">
      <c r="A1491" t="s">
        <v>10</v>
      </c>
      <c r="B1491">
        <v>37119003204</v>
      </c>
      <c r="C1491" t="s">
        <v>11</v>
      </c>
      <c r="D1491">
        <v>37119003204</v>
      </c>
      <c r="E1491" t="str">
        <f>"37119003204"</f>
        <v>37119003204</v>
      </c>
      <c r="F1491">
        <v>1409</v>
      </c>
      <c r="G1491" t="s">
        <v>12</v>
      </c>
      <c r="H1491">
        <v>2022</v>
      </c>
      <c r="I1491" t="s">
        <v>13</v>
      </c>
      <c r="J1491" t="s">
        <v>14</v>
      </c>
    </row>
    <row r="1492" spans="1:10" x14ac:dyDescent="0.35">
      <c r="A1492" t="s">
        <v>10</v>
      </c>
      <c r="B1492">
        <v>37119003301</v>
      </c>
      <c r="C1492" t="s">
        <v>11</v>
      </c>
      <c r="D1492">
        <v>37119003301</v>
      </c>
      <c r="E1492" t="str">
        <f>"37119003301"</f>
        <v>37119003301</v>
      </c>
      <c r="F1492">
        <v>1722</v>
      </c>
      <c r="G1492" t="s">
        <v>12</v>
      </c>
      <c r="H1492">
        <v>2022</v>
      </c>
      <c r="I1492" t="s">
        <v>13</v>
      </c>
      <c r="J1492" t="s">
        <v>14</v>
      </c>
    </row>
    <row r="1493" spans="1:10" x14ac:dyDescent="0.35">
      <c r="A1493" t="s">
        <v>10</v>
      </c>
      <c r="B1493">
        <v>37119003302</v>
      </c>
      <c r="C1493" t="s">
        <v>11</v>
      </c>
      <c r="D1493">
        <v>37119003302</v>
      </c>
      <c r="E1493" t="str">
        <f>"37119003302"</f>
        <v>37119003302</v>
      </c>
      <c r="F1493">
        <v>1676</v>
      </c>
      <c r="G1493" t="s">
        <v>12</v>
      </c>
      <c r="H1493">
        <v>2022</v>
      </c>
      <c r="I1493" t="s">
        <v>13</v>
      </c>
      <c r="J1493" t="s">
        <v>14</v>
      </c>
    </row>
    <row r="1494" spans="1:10" x14ac:dyDescent="0.35">
      <c r="A1494" t="s">
        <v>10</v>
      </c>
      <c r="B1494">
        <v>37119003401</v>
      </c>
      <c r="C1494" t="s">
        <v>11</v>
      </c>
      <c r="D1494">
        <v>37119003401</v>
      </c>
      <c r="E1494" t="str">
        <f>"37119003401"</f>
        <v>37119003401</v>
      </c>
      <c r="F1494">
        <v>1924</v>
      </c>
      <c r="G1494" t="s">
        <v>12</v>
      </c>
      <c r="H1494">
        <v>2022</v>
      </c>
      <c r="I1494" t="s">
        <v>13</v>
      </c>
      <c r="J1494" t="s">
        <v>14</v>
      </c>
    </row>
    <row r="1495" spans="1:10" x14ac:dyDescent="0.35">
      <c r="A1495" t="s">
        <v>10</v>
      </c>
      <c r="B1495">
        <v>37119003402</v>
      </c>
      <c r="C1495" t="s">
        <v>11</v>
      </c>
      <c r="D1495">
        <v>37119003402</v>
      </c>
      <c r="E1495" t="str">
        <f>"37119003402"</f>
        <v>37119003402</v>
      </c>
      <c r="F1495">
        <v>1800</v>
      </c>
      <c r="G1495" t="s">
        <v>12</v>
      </c>
      <c r="H1495">
        <v>2022</v>
      </c>
      <c r="I1495" t="s">
        <v>13</v>
      </c>
      <c r="J1495" t="s">
        <v>14</v>
      </c>
    </row>
    <row r="1496" spans="1:10" x14ac:dyDescent="0.35">
      <c r="A1496" t="s">
        <v>10</v>
      </c>
      <c r="B1496">
        <v>37119003500</v>
      </c>
      <c r="C1496" t="s">
        <v>11</v>
      </c>
      <c r="D1496">
        <v>37119003500</v>
      </c>
      <c r="E1496" t="str">
        <f>"37119003500"</f>
        <v>37119003500</v>
      </c>
      <c r="F1496">
        <v>1739</v>
      </c>
      <c r="G1496" t="s">
        <v>12</v>
      </c>
      <c r="H1496">
        <v>2022</v>
      </c>
      <c r="I1496" t="s">
        <v>13</v>
      </c>
      <c r="J1496" t="s">
        <v>14</v>
      </c>
    </row>
    <row r="1497" spans="1:10" x14ac:dyDescent="0.35">
      <c r="A1497" t="s">
        <v>10</v>
      </c>
      <c r="B1497">
        <v>37119003600</v>
      </c>
      <c r="C1497" t="s">
        <v>11</v>
      </c>
      <c r="D1497">
        <v>37119003600</v>
      </c>
      <c r="E1497" t="str">
        <f>"37119003600"</f>
        <v>37119003600</v>
      </c>
      <c r="F1497">
        <v>1553</v>
      </c>
      <c r="G1497" t="s">
        <v>12</v>
      </c>
      <c r="H1497">
        <v>2022</v>
      </c>
      <c r="I1497" t="s">
        <v>13</v>
      </c>
      <c r="J1497" t="s">
        <v>14</v>
      </c>
    </row>
    <row r="1498" spans="1:10" x14ac:dyDescent="0.35">
      <c r="A1498" t="s">
        <v>10</v>
      </c>
      <c r="B1498">
        <v>37119003701</v>
      </c>
      <c r="C1498" t="s">
        <v>11</v>
      </c>
      <c r="D1498">
        <v>37119003701</v>
      </c>
      <c r="E1498" t="str">
        <f>"37119003701"</f>
        <v>37119003701</v>
      </c>
      <c r="F1498">
        <v>1774</v>
      </c>
      <c r="G1498" t="s">
        <v>12</v>
      </c>
      <c r="H1498">
        <v>2022</v>
      </c>
      <c r="I1498" t="s">
        <v>13</v>
      </c>
      <c r="J1498" t="s">
        <v>14</v>
      </c>
    </row>
    <row r="1499" spans="1:10" x14ac:dyDescent="0.35">
      <c r="A1499" t="s">
        <v>10</v>
      </c>
      <c r="B1499">
        <v>37119003702</v>
      </c>
      <c r="C1499" t="s">
        <v>11</v>
      </c>
      <c r="D1499">
        <v>37119003702</v>
      </c>
      <c r="E1499" t="str">
        <f>"37119003702"</f>
        <v>37119003702</v>
      </c>
      <c r="F1499">
        <v>1612</v>
      </c>
      <c r="G1499" t="s">
        <v>12</v>
      </c>
      <c r="H1499">
        <v>2022</v>
      </c>
      <c r="I1499" t="s">
        <v>13</v>
      </c>
      <c r="J1499" t="s">
        <v>14</v>
      </c>
    </row>
    <row r="1500" spans="1:10" x14ac:dyDescent="0.35">
      <c r="A1500" t="s">
        <v>10</v>
      </c>
      <c r="B1500">
        <v>37119003802</v>
      </c>
      <c r="C1500" t="s">
        <v>11</v>
      </c>
      <c r="D1500">
        <v>37119003802</v>
      </c>
      <c r="E1500" t="str">
        <f>"37119003802"</f>
        <v>37119003802</v>
      </c>
      <c r="F1500">
        <v>1115</v>
      </c>
      <c r="G1500" t="s">
        <v>12</v>
      </c>
      <c r="H1500">
        <v>2022</v>
      </c>
      <c r="I1500" t="s">
        <v>13</v>
      </c>
      <c r="J1500" t="s">
        <v>14</v>
      </c>
    </row>
    <row r="1501" spans="1:10" x14ac:dyDescent="0.35">
      <c r="A1501" t="s">
        <v>10</v>
      </c>
      <c r="B1501">
        <v>37119003805</v>
      </c>
      <c r="C1501" t="s">
        <v>11</v>
      </c>
      <c r="D1501">
        <v>37119003805</v>
      </c>
      <c r="E1501" t="str">
        <f>"37119003805"</f>
        <v>37119003805</v>
      </c>
      <c r="F1501">
        <v>1467</v>
      </c>
      <c r="G1501" t="s">
        <v>12</v>
      </c>
      <c r="H1501">
        <v>2022</v>
      </c>
      <c r="I1501" t="s">
        <v>13</v>
      </c>
      <c r="J1501" t="s">
        <v>14</v>
      </c>
    </row>
    <row r="1502" spans="1:10" x14ac:dyDescent="0.35">
      <c r="A1502" t="s">
        <v>10</v>
      </c>
      <c r="B1502">
        <v>37119003807</v>
      </c>
      <c r="C1502" t="s">
        <v>11</v>
      </c>
      <c r="D1502">
        <v>37119003807</v>
      </c>
      <c r="E1502" t="str">
        <f>"37119003807"</f>
        <v>37119003807</v>
      </c>
      <c r="F1502">
        <v>1284</v>
      </c>
      <c r="G1502" t="s">
        <v>12</v>
      </c>
      <c r="H1502">
        <v>2022</v>
      </c>
      <c r="I1502" t="s">
        <v>13</v>
      </c>
      <c r="J1502" t="s">
        <v>14</v>
      </c>
    </row>
    <row r="1503" spans="1:10" x14ac:dyDescent="0.35">
      <c r="A1503" t="s">
        <v>10</v>
      </c>
      <c r="B1503">
        <v>37119003808</v>
      </c>
      <c r="C1503" t="s">
        <v>11</v>
      </c>
      <c r="D1503">
        <v>37119003808</v>
      </c>
      <c r="E1503" t="str">
        <f>"37119003808"</f>
        <v>37119003808</v>
      </c>
      <c r="F1503">
        <v>1231</v>
      </c>
      <c r="G1503" t="s">
        <v>12</v>
      </c>
      <c r="H1503">
        <v>2022</v>
      </c>
      <c r="I1503" t="s">
        <v>13</v>
      </c>
      <c r="J1503" t="s">
        <v>14</v>
      </c>
    </row>
    <row r="1504" spans="1:10" x14ac:dyDescent="0.35">
      <c r="A1504" t="s">
        <v>10</v>
      </c>
      <c r="B1504">
        <v>37119003809</v>
      </c>
      <c r="C1504" t="s">
        <v>11</v>
      </c>
      <c r="D1504">
        <v>37119003809</v>
      </c>
      <c r="E1504" t="str">
        <f>"37119003809"</f>
        <v>37119003809</v>
      </c>
      <c r="F1504">
        <v>1481</v>
      </c>
      <c r="G1504" t="s">
        <v>12</v>
      </c>
      <c r="H1504">
        <v>2022</v>
      </c>
      <c r="I1504" t="s">
        <v>13</v>
      </c>
      <c r="J1504" t="s">
        <v>14</v>
      </c>
    </row>
    <row r="1505" spans="1:10" x14ac:dyDescent="0.35">
      <c r="A1505" t="s">
        <v>10</v>
      </c>
      <c r="B1505">
        <v>37119003810</v>
      </c>
      <c r="C1505" t="s">
        <v>11</v>
      </c>
      <c r="D1505">
        <v>37119003810</v>
      </c>
      <c r="E1505" t="str">
        <f>"37119003810"</f>
        <v>37119003810</v>
      </c>
      <c r="F1505">
        <v>1473</v>
      </c>
      <c r="G1505" t="s">
        <v>12</v>
      </c>
      <c r="H1505">
        <v>2022</v>
      </c>
      <c r="I1505" t="s">
        <v>13</v>
      </c>
      <c r="J1505" t="s">
        <v>14</v>
      </c>
    </row>
    <row r="1506" spans="1:10" x14ac:dyDescent="0.35">
      <c r="A1506" t="s">
        <v>10</v>
      </c>
      <c r="B1506">
        <v>37119003811</v>
      </c>
      <c r="C1506" t="s">
        <v>11</v>
      </c>
      <c r="D1506">
        <v>37119003811</v>
      </c>
      <c r="E1506" t="str">
        <f>"37119003811"</f>
        <v>37119003811</v>
      </c>
      <c r="F1506">
        <v>1608</v>
      </c>
      <c r="G1506" t="s">
        <v>12</v>
      </c>
      <c r="H1506">
        <v>2022</v>
      </c>
      <c r="I1506" t="s">
        <v>13</v>
      </c>
      <c r="J1506" t="s">
        <v>14</v>
      </c>
    </row>
    <row r="1507" spans="1:10" x14ac:dyDescent="0.35">
      <c r="A1507" t="s">
        <v>10</v>
      </c>
      <c r="B1507">
        <v>37119003902</v>
      </c>
      <c r="C1507" t="s">
        <v>11</v>
      </c>
      <c r="D1507">
        <v>37119003902</v>
      </c>
      <c r="E1507" t="str">
        <f>"37119003902"</f>
        <v>37119003902</v>
      </c>
      <c r="F1507">
        <v>1046</v>
      </c>
      <c r="G1507" t="s">
        <v>12</v>
      </c>
      <c r="H1507">
        <v>2022</v>
      </c>
      <c r="I1507" t="s">
        <v>13</v>
      </c>
      <c r="J1507" t="s">
        <v>14</v>
      </c>
    </row>
    <row r="1508" spans="1:10" x14ac:dyDescent="0.35">
      <c r="A1508" t="s">
        <v>10</v>
      </c>
      <c r="B1508">
        <v>37119003903</v>
      </c>
      <c r="C1508" t="s">
        <v>11</v>
      </c>
      <c r="D1508">
        <v>37119003903</v>
      </c>
      <c r="E1508" t="str">
        <f>"37119003903"</f>
        <v>37119003903</v>
      </c>
      <c r="F1508">
        <v>620</v>
      </c>
      <c r="G1508" t="s">
        <v>12</v>
      </c>
      <c r="H1508">
        <v>2022</v>
      </c>
      <c r="I1508" t="s">
        <v>13</v>
      </c>
      <c r="J1508" t="s">
        <v>14</v>
      </c>
    </row>
    <row r="1509" spans="1:10" x14ac:dyDescent="0.35">
      <c r="A1509" t="s">
        <v>10</v>
      </c>
      <c r="B1509">
        <v>37119004000</v>
      </c>
      <c r="C1509" t="s">
        <v>11</v>
      </c>
      <c r="D1509">
        <v>37119004000</v>
      </c>
      <c r="E1509" t="str">
        <f>"37119004000"</f>
        <v>37119004000</v>
      </c>
      <c r="F1509">
        <v>1241</v>
      </c>
      <c r="G1509" t="s">
        <v>12</v>
      </c>
      <c r="H1509">
        <v>2022</v>
      </c>
      <c r="I1509" t="s">
        <v>13</v>
      </c>
      <c r="J1509" t="s">
        <v>14</v>
      </c>
    </row>
    <row r="1510" spans="1:10" x14ac:dyDescent="0.35">
      <c r="A1510" t="s">
        <v>10</v>
      </c>
      <c r="B1510">
        <v>37119004101</v>
      </c>
      <c r="C1510" t="s">
        <v>11</v>
      </c>
      <c r="D1510">
        <v>37119004101</v>
      </c>
      <c r="E1510" t="str">
        <f>"37119004101"</f>
        <v>37119004101</v>
      </c>
      <c r="F1510">
        <v>1460</v>
      </c>
      <c r="G1510" t="s">
        <v>12</v>
      </c>
      <c r="H1510">
        <v>2022</v>
      </c>
      <c r="I1510" t="s">
        <v>13</v>
      </c>
      <c r="J1510" t="s">
        <v>14</v>
      </c>
    </row>
    <row r="1511" spans="1:10" x14ac:dyDescent="0.35">
      <c r="A1511" t="s">
        <v>10</v>
      </c>
      <c r="B1511">
        <v>37119004102</v>
      </c>
      <c r="C1511" t="s">
        <v>11</v>
      </c>
      <c r="D1511">
        <v>37119004102</v>
      </c>
      <c r="E1511" t="str">
        <f>"37119004102"</f>
        <v>37119004102</v>
      </c>
      <c r="F1511">
        <v>1799</v>
      </c>
      <c r="G1511" t="s">
        <v>12</v>
      </c>
      <c r="H1511">
        <v>2022</v>
      </c>
      <c r="I1511" t="s">
        <v>13</v>
      </c>
      <c r="J1511" t="s">
        <v>14</v>
      </c>
    </row>
    <row r="1512" spans="1:10" x14ac:dyDescent="0.35">
      <c r="A1512" t="s">
        <v>10</v>
      </c>
      <c r="B1512">
        <v>37119004200</v>
      </c>
      <c r="C1512" t="s">
        <v>11</v>
      </c>
      <c r="D1512">
        <v>37119004200</v>
      </c>
      <c r="E1512" t="str">
        <f>"37119004200"</f>
        <v>37119004200</v>
      </c>
      <c r="F1512">
        <v>1156</v>
      </c>
      <c r="G1512" t="s">
        <v>12</v>
      </c>
      <c r="H1512">
        <v>2022</v>
      </c>
      <c r="I1512" t="s">
        <v>13</v>
      </c>
      <c r="J1512" t="s">
        <v>14</v>
      </c>
    </row>
    <row r="1513" spans="1:10" x14ac:dyDescent="0.35">
      <c r="A1513" t="s">
        <v>10</v>
      </c>
      <c r="B1513">
        <v>37119004302</v>
      </c>
      <c r="C1513" t="s">
        <v>11</v>
      </c>
      <c r="D1513">
        <v>37119004302</v>
      </c>
      <c r="E1513" t="str">
        <f>"37119004302"</f>
        <v>37119004302</v>
      </c>
      <c r="F1513">
        <v>1062</v>
      </c>
      <c r="G1513" t="s">
        <v>12</v>
      </c>
      <c r="H1513">
        <v>2022</v>
      </c>
      <c r="I1513" t="s">
        <v>13</v>
      </c>
      <c r="J1513" t="s">
        <v>14</v>
      </c>
    </row>
    <row r="1514" spans="1:10" x14ac:dyDescent="0.35">
      <c r="A1514" t="s">
        <v>10</v>
      </c>
      <c r="B1514">
        <v>37119004303</v>
      </c>
      <c r="C1514" t="s">
        <v>11</v>
      </c>
      <c r="D1514">
        <v>37119004303</v>
      </c>
      <c r="E1514" t="str">
        <f>"37119004303"</f>
        <v>37119004303</v>
      </c>
      <c r="F1514">
        <v>1103</v>
      </c>
      <c r="G1514" t="s">
        <v>12</v>
      </c>
      <c r="H1514">
        <v>2022</v>
      </c>
      <c r="I1514" t="s">
        <v>13</v>
      </c>
      <c r="J1514" t="s">
        <v>14</v>
      </c>
    </row>
    <row r="1515" spans="1:10" x14ac:dyDescent="0.35">
      <c r="A1515" t="s">
        <v>10</v>
      </c>
      <c r="B1515">
        <v>37119004304</v>
      </c>
      <c r="C1515" t="s">
        <v>11</v>
      </c>
      <c r="D1515">
        <v>37119004304</v>
      </c>
      <c r="E1515" t="str">
        <f>"37119004304"</f>
        <v>37119004304</v>
      </c>
      <c r="F1515">
        <v>1002</v>
      </c>
      <c r="G1515" t="s">
        <v>12</v>
      </c>
      <c r="H1515">
        <v>2022</v>
      </c>
      <c r="I1515" t="s">
        <v>13</v>
      </c>
      <c r="J1515" t="s">
        <v>14</v>
      </c>
    </row>
    <row r="1516" spans="1:10" x14ac:dyDescent="0.35">
      <c r="A1516" t="s">
        <v>10</v>
      </c>
      <c r="B1516">
        <v>37119004306</v>
      </c>
      <c r="C1516" t="s">
        <v>11</v>
      </c>
      <c r="D1516">
        <v>37119004306</v>
      </c>
      <c r="E1516" t="str">
        <f>"37119004306"</f>
        <v>37119004306</v>
      </c>
      <c r="F1516">
        <v>1136</v>
      </c>
      <c r="G1516" t="s">
        <v>12</v>
      </c>
      <c r="H1516">
        <v>2022</v>
      </c>
      <c r="I1516" t="s">
        <v>13</v>
      </c>
      <c r="J1516" t="s">
        <v>14</v>
      </c>
    </row>
    <row r="1517" spans="1:10" x14ac:dyDescent="0.35">
      <c r="A1517" t="s">
        <v>10</v>
      </c>
      <c r="B1517">
        <v>37119004307</v>
      </c>
      <c r="C1517" t="s">
        <v>11</v>
      </c>
      <c r="D1517">
        <v>37119004307</v>
      </c>
      <c r="E1517" t="str">
        <f>"37119004307"</f>
        <v>37119004307</v>
      </c>
      <c r="F1517">
        <v>1137</v>
      </c>
      <c r="G1517" t="s">
        <v>12</v>
      </c>
      <c r="H1517">
        <v>2022</v>
      </c>
      <c r="I1517" t="s">
        <v>13</v>
      </c>
      <c r="J1517" t="s">
        <v>14</v>
      </c>
    </row>
    <row r="1518" spans="1:10" x14ac:dyDescent="0.35">
      <c r="A1518" t="s">
        <v>10</v>
      </c>
      <c r="B1518">
        <v>37119004400</v>
      </c>
      <c r="C1518" t="s">
        <v>11</v>
      </c>
      <c r="D1518">
        <v>37119004400</v>
      </c>
      <c r="E1518" t="str">
        <f>"37119004400"</f>
        <v>37119004400</v>
      </c>
      <c r="F1518">
        <v>1270</v>
      </c>
      <c r="G1518" t="s">
        <v>12</v>
      </c>
      <c r="H1518">
        <v>2022</v>
      </c>
      <c r="I1518" t="s">
        <v>13</v>
      </c>
      <c r="J1518" t="s">
        <v>14</v>
      </c>
    </row>
    <row r="1519" spans="1:10" x14ac:dyDescent="0.35">
      <c r="A1519" t="s">
        <v>10</v>
      </c>
      <c r="B1519">
        <v>37119004500</v>
      </c>
      <c r="C1519" t="s">
        <v>11</v>
      </c>
      <c r="D1519">
        <v>37119004500</v>
      </c>
      <c r="E1519" t="str">
        <f>"37119004500"</f>
        <v>37119004500</v>
      </c>
      <c r="F1519">
        <v>943</v>
      </c>
      <c r="G1519" t="s">
        <v>12</v>
      </c>
      <c r="H1519">
        <v>2022</v>
      </c>
      <c r="I1519" t="s">
        <v>13</v>
      </c>
      <c r="J1519" t="s">
        <v>14</v>
      </c>
    </row>
    <row r="1520" spans="1:10" x14ac:dyDescent="0.35">
      <c r="A1520" t="s">
        <v>10</v>
      </c>
      <c r="B1520">
        <v>37119004600</v>
      </c>
      <c r="C1520" t="s">
        <v>11</v>
      </c>
      <c r="D1520">
        <v>37119004600</v>
      </c>
      <c r="E1520" t="str">
        <f>"37119004600"</f>
        <v>37119004600</v>
      </c>
      <c r="F1520">
        <v>1131</v>
      </c>
      <c r="G1520" t="s">
        <v>12</v>
      </c>
      <c r="H1520">
        <v>2022</v>
      </c>
      <c r="I1520" t="s">
        <v>13</v>
      </c>
      <c r="J1520" t="s">
        <v>14</v>
      </c>
    </row>
    <row r="1521" spans="1:10" x14ac:dyDescent="0.35">
      <c r="A1521" t="s">
        <v>10</v>
      </c>
      <c r="B1521">
        <v>37119004700</v>
      </c>
      <c r="C1521" t="s">
        <v>11</v>
      </c>
      <c r="D1521">
        <v>37119004700</v>
      </c>
      <c r="E1521" t="str">
        <f>"37119004700"</f>
        <v>37119004700</v>
      </c>
      <c r="F1521">
        <v>995</v>
      </c>
      <c r="G1521" t="s">
        <v>12</v>
      </c>
      <c r="H1521">
        <v>2022</v>
      </c>
      <c r="I1521" t="s">
        <v>13</v>
      </c>
      <c r="J1521" t="s">
        <v>14</v>
      </c>
    </row>
    <row r="1522" spans="1:10" x14ac:dyDescent="0.35">
      <c r="A1522" t="s">
        <v>10</v>
      </c>
      <c r="B1522">
        <v>37119004800</v>
      </c>
      <c r="C1522" t="s">
        <v>11</v>
      </c>
      <c r="D1522">
        <v>37119004800</v>
      </c>
      <c r="E1522" t="str">
        <f>"37119004800"</f>
        <v>37119004800</v>
      </c>
      <c r="F1522">
        <v>1065</v>
      </c>
      <c r="G1522" t="s">
        <v>12</v>
      </c>
      <c r="H1522">
        <v>2022</v>
      </c>
      <c r="I1522" t="s">
        <v>13</v>
      </c>
      <c r="J1522" t="s">
        <v>14</v>
      </c>
    </row>
    <row r="1523" spans="1:10" x14ac:dyDescent="0.35">
      <c r="A1523" t="s">
        <v>10</v>
      </c>
      <c r="B1523">
        <v>37119004900</v>
      </c>
      <c r="C1523" t="s">
        <v>11</v>
      </c>
      <c r="D1523">
        <v>37119004900</v>
      </c>
      <c r="E1523" t="str">
        <f>"37119004900"</f>
        <v>37119004900</v>
      </c>
      <c r="F1523">
        <v>1694</v>
      </c>
      <c r="G1523" t="s">
        <v>12</v>
      </c>
      <c r="H1523">
        <v>2022</v>
      </c>
      <c r="I1523" t="s">
        <v>13</v>
      </c>
      <c r="J1523" t="s">
        <v>14</v>
      </c>
    </row>
    <row r="1524" spans="1:10" x14ac:dyDescent="0.35">
      <c r="A1524" t="s">
        <v>10</v>
      </c>
      <c r="B1524">
        <v>37119005000</v>
      </c>
      <c r="C1524" t="s">
        <v>11</v>
      </c>
      <c r="D1524">
        <v>37119005000</v>
      </c>
      <c r="E1524" t="str">
        <f>"37119005000"</f>
        <v>37119005000</v>
      </c>
      <c r="F1524">
        <v>992</v>
      </c>
      <c r="G1524" t="s">
        <v>12</v>
      </c>
      <c r="H1524">
        <v>2022</v>
      </c>
      <c r="I1524" t="s">
        <v>13</v>
      </c>
      <c r="J1524" t="s">
        <v>14</v>
      </c>
    </row>
    <row r="1525" spans="1:10" x14ac:dyDescent="0.35">
      <c r="A1525" t="s">
        <v>10</v>
      </c>
      <c r="B1525">
        <v>37119005100</v>
      </c>
      <c r="C1525" t="s">
        <v>11</v>
      </c>
      <c r="D1525">
        <v>37119005100</v>
      </c>
      <c r="E1525" t="str">
        <f>"37119005100"</f>
        <v>37119005100</v>
      </c>
      <c r="F1525">
        <v>1104</v>
      </c>
      <c r="G1525" t="s">
        <v>12</v>
      </c>
      <c r="H1525">
        <v>2022</v>
      </c>
      <c r="I1525" t="s">
        <v>13</v>
      </c>
      <c r="J1525" t="s">
        <v>14</v>
      </c>
    </row>
    <row r="1526" spans="1:10" x14ac:dyDescent="0.35">
      <c r="A1526" t="s">
        <v>10</v>
      </c>
      <c r="B1526">
        <v>37119005200</v>
      </c>
      <c r="C1526" t="s">
        <v>11</v>
      </c>
      <c r="D1526">
        <v>37119005200</v>
      </c>
      <c r="E1526" t="str">
        <f>"37119005200"</f>
        <v>37119005200</v>
      </c>
      <c r="F1526">
        <v>1038</v>
      </c>
      <c r="G1526" t="s">
        <v>12</v>
      </c>
      <c r="H1526">
        <v>2022</v>
      </c>
      <c r="I1526" t="s">
        <v>13</v>
      </c>
      <c r="J1526" t="s">
        <v>14</v>
      </c>
    </row>
    <row r="1527" spans="1:10" x14ac:dyDescent="0.35">
      <c r="A1527" t="s">
        <v>10</v>
      </c>
      <c r="B1527">
        <v>37119005301</v>
      </c>
      <c r="C1527" t="s">
        <v>11</v>
      </c>
      <c r="D1527">
        <v>37119005301</v>
      </c>
      <c r="E1527" t="str">
        <f>"37119005301"</f>
        <v>37119005301</v>
      </c>
      <c r="F1527">
        <v>1069</v>
      </c>
      <c r="G1527" t="s">
        <v>12</v>
      </c>
      <c r="H1527">
        <v>2022</v>
      </c>
      <c r="I1527" t="s">
        <v>13</v>
      </c>
      <c r="J1527" t="s">
        <v>14</v>
      </c>
    </row>
    <row r="1528" spans="1:10" x14ac:dyDescent="0.35">
      <c r="A1528" t="s">
        <v>10</v>
      </c>
      <c r="B1528">
        <v>37119005305</v>
      </c>
      <c r="C1528" t="s">
        <v>11</v>
      </c>
      <c r="D1528">
        <v>37119005305</v>
      </c>
      <c r="E1528" t="str">
        <f>"37119005305"</f>
        <v>37119005305</v>
      </c>
      <c r="F1528">
        <v>1131</v>
      </c>
      <c r="G1528" t="s">
        <v>12</v>
      </c>
      <c r="H1528">
        <v>2022</v>
      </c>
      <c r="I1528" t="s">
        <v>13</v>
      </c>
      <c r="J1528" t="s">
        <v>14</v>
      </c>
    </row>
    <row r="1529" spans="1:10" x14ac:dyDescent="0.35">
      <c r="A1529" t="s">
        <v>10</v>
      </c>
      <c r="B1529">
        <v>37119005306</v>
      </c>
      <c r="C1529" t="s">
        <v>11</v>
      </c>
      <c r="D1529">
        <v>37119005306</v>
      </c>
      <c r="E1529" t="str">
        <f>"37119005306"</f>
        <v>37119005306</v>
      </c>
      <c r="F1529">
        <v>1038</v>
      </c>
      <c r="G1529" t="s">
        <v>12</v>
      </c>
      <c r="H1529">
        <v>2022</v>
      </c>
      <c r="I1529" t="s">
        <v>13</v>
      </c>
      <c r="J1529" t="s">
        <v>14</v>
      </c>
    </row>
    <row r="1530" spans="1:10" x14ac:dyDescent="0.35">
      <c r="A1530" t="s">
        <v>10</v>
      </c>
      <c r="B1530">
        <v>37119005307</v>
      </c>
      <c r="C1530" t="s">
        <v>11</v>
      </c>
      <c r="D1530">
        <v>37119005307</v>
      </c>
      <c r="E1530" t="str">
        <f>"37119005307"</f>
        <v>37119005307</v>
      </c>
      <c r="F1530">
        <v>1203</v>
      </c>
      <c r="G1530" t="s">
        <v>12</v>
      </c>
      <c r="H1530">
        <v>2022</v>
      </c>
      <c r="I1530" t="s">
        <v>13</v>
      </c>
      <c r="J1530" t="s">
        <v>14</v>
      </c>
    </row>
    <row r="1531" spans="1:10" x14ac:dyDescent="0.35">
      <c r="A1531" t="s">
        <v>10</v>
      </c>
      <c r="B1531">
        <v>37119005308</v>
      </c>
      <c r="C1531" t="s">
        <v>11</v>
      </c>
      <c r="D1531">
        <v>37119005308</v>
      </c>
      <c r="E1531" t="str">
        <f>"37119005308"</f>
        <v>37119005308</v>
      </c>
      <c r="F1531">
        <v>993</v>
      </c>
      <c r="G1531" t="s">
        <v>12</v>
      </c>
      <c r="H1531">
        <v>2022</v>
      </c>
      <c r="I1531" t="s">
        <v>13</v>
      </c>
      <c r="J1531" t="s">
        <v>14</v>
      </c>
    </row>
    <row r="1532" spans="1:10" x14ac:dyDescent="0.35">
      <c r="A1532" t="s">
        <v>10</v>
      </c>
      <c r="B1532">
        <v>37119005403</v>
      </c>
      <c r="C1532" t="s">
        <v>11</v>
      </c>
      <c r="D1532">
        <v>37119005403</v>
      </c>
      <c r="E1532" t="str">
        <f>"37119005403"</f>
        <v>37119005403</v>
      </c>
      <c r="F1532">
        <v>1301</v>
      </c>
      <c r="G1532" t="s">
        <v>12</v>
      </c>
      <c r="H1532">
        <v>2022</v>
      </c>
      <c r="I1532" t="s">
        <v>13</v>
      </c>
      <c r="J1532" t="s">
        <v>14</v>
      </c>
    </row>
    <row r="1533" spans="1:10" x14ac:dyDescent="0.35">
      <c r="A1533" t="s">
        <v>10</v>
      </c>
      <c r="B1533">
        <v>37119005404</v>
      </c>
      <c r="C1533" t="s">
        <v>11</v>
      </c>
      <c r="D1533">
        <v>37119005404</v>
      </c>
      <c r="E1533" t="str">
        <f>"37119005404"</f>
        <v>37119005404</v>
      </c>
      <c r="F1533">
        <v>1214</v>
      </c>
      <c r="G1533" t="s">
        <v>12</v>
      </c>
      <c r="H1533">
        <v>2022</v>
      </c>
      <c r="I1533" t="s">
        <v>13</v>
      </c>
      <c r="J1533" t="s">
        <v>14</v>
      </c>
    </row>
    <row r="1534" spans="1:10" x14ac:dyDescent="0.35">
      <c r="A1534" t="s">
        <v>10</v>
      </c>
      <c r="B1534">
        <v>37119005405</v>
      </c>
      <c r="C1534" t="s">
        <v>11</v>
      </c>
      <c r="D1534">
        <v>37119005405</v>
      </c>
      <c r="E1534" t="str">
        <f>"37119005405"</f>
        <v>37119005405</v>
      </c>
      <c r="F1534">
        <v>1399</v>
      </c>
      <c r="G1534" t="s">
        <v>12</v>
      </c>
      <c r="H1534">
        <v>2022</v>
      </c>
      <c r="I1534" t="s">
        <v>13</v>
      </c>
      <c r="J1534" t="s">
        <v>14</v>
      </c>
    </row>
    <row r="1535" spans="1:10" x14ac:dyDescent="0.35">
      <c r="A1535" t="s">
        <v>10</v>
      </c>
      <c r="B1535">
        <v>37119005406</v>
      </c>
      <c r="C1535" t="s">
        <v>11</v>
      </c>
      <c r="D1535">
        <v>37119005406</v>
      </c>
      <c r="E1535" t="str">
        <f>"37119005406"</f>
        <v>37119005406</v>
      </c>
      <c r="F1535">
        <v>1135</v>
      </c>
      <c r="G1535" t="s">
        <v>12</v>
      </c>
      <c r="H1535">
        <v>2022</v>
      </c>
      <c r="I1535" t="s">
        <v>13</v>
      </c>
      <c r="J1535" t="s">
        <v>14</v>
      </c>
    </row>
    <row r="1536" spans="1:10" x14ac:dyDescent="0.35">
      <c r="A1536" t="s">
        <v>10</v>
      </c>
      <c r="B1536">
        <v>37119005508</v>
      </c>
      <c r="C1536" t="s">
        <v>11</v>
      </c>
      <c r="D1536">
        <v>37119005508</v>
      </c>
      <c r="E1536" t="str">
        <f>"37119005508"</f>
        <v>37119005508</v>
      </c>
      <c r="F1536">
        <v>1441</v>
      </c>
      <c r="G1536" t="s">
        <v>12</v>
      </c>
      <c r="H1536">
        <v>2022</v>
      </c>
      <c r="I1536" t="s">
        <v>13</v>
      </c>
      <c r="J1536" t="s">
        <v>14</v>
      </c>
    </row>
    <row r="1537" spans="1:10" x14ac:dyDescent="0.35">
      <c r="A1537" t="s">
        <v>10</v>
      </c>
      <c r="B1537">
        <v>37119005510</v>
      </c>
      <c r="C1537" t="s">
        <v>11</v>
      </c>
      <c r="D1537">
        <v>37119005510</v>
      </c>
      <c r="E1537" t="str">
        <f>"37119005510"</f>
        <v>37119005510</v>
      </c>
      <c r="F1537">
        <v>1484</v>
      </c>
      <c r="G1537" t="s">
        <v>12</v>
      </c>
      <c r="H1537">
        <v>2022</v>
      </c>
      <c r="I1537" t="s">
        <v>13</v>
      </c>
      <c r="J1537" t="s">
        <v>14</v>
      </c>
    </row>
    <row r="1538" spans="1:10" x14ac:dyDescent="0.35">
      <c r="A1538" t="s">
        <v>10</v>
      </c>
      <c r="B1538">
        <v>37119005511</v>
      </c>
      <c r="C1538" t="s">
        <v>11</v>
      </c>
      <c r="D1538">
        <v>37119005511</v>
      </c>
      <c r="E1538" t="str">
        <f>"37119005511"</f>
        <v>37119005511</v>
      </c>
      <c r="F1538">
        <v>1391</v>
      </c>
      <c r="G1538" t="s">
        <v>12</v>
      </c>
      <c r="H1538">
        <v>2022</v>
      </c>
      <c r="I1538" t="s">
        <v>13</v>
      </c>
      <c r="J1538" t="s">
        <v>14</v>
      </c>
    </row>
    <row r="1539" spans="1:10" x14ac:dyDescent="0.35">
      <c r="A1539" t="s">
        <v>10</v>
      </c>
      <c r="B1539">
        <v>37119005512</v>
      </c>
      <c r="C1539" t="s">
        <v>11</v>
      </c>
      <c r="D1539">
        <v>37119005512</v>
      </c>
      <c r="E1539" t="str">
        <f>"37119005512"</f>
        <v>37119005512</v>
      </c>
      <c r="F1539">
        <v>1587</v>
      </c>
      <c r="G1539" t="s">
        <v>12</v>
      </c>
      <c r="H1539">
        <v>2022</v>
      </c>
      <c r="I1539" t="s">
        <v>13</v>
      </c>
      <c r="J1539" t="s">
        <v>14</v>
      </c>
    </row>
    <row r="1540" spans="1:10" x14ac:dyDescent="0.35">
      <c r="A1540" t="s">
        <v>10</v>
      </c>
      <c r="B1540">
        <v>37119005513</v>
      </c>
      <c r="C1540" t="s">
        <v>11</v>
      </c>
      <c r="D1540">
        <v>37119005513</v>
      </c>
      <c r="E1540" t="str">
        <f>"37119005513"</f>
        <v>37119005513</v>
      </c>
      <c r="F1540">
        <v>1783</v>
      </c>
      <c r="G1540" t="s">
        <v>12</v>
      </c>
      <c r="H1540">
        <v>2022</v>
      </c>
      <c r="I1540" t="s">
        <v>13</v>
      </c>
      <c r="J1540" t="s">
        <v>14</v>
      </c>
    </row>
    <row r="1541" spans="1:10" x14ac:dyDescent="0.35">
      <c r="A1541" t="s">
        <v>10</v>
      </c>
      <c r="B1541">
        <v>37119005515</v>
      </c>
      <c r="C1541" t="s">
        <v>11</v>
      </c>
      <c r="D1541">
        <v>37119005515</v>
      </c>
      <c r="E1541" t="str">
        <f>"37119005515"</f>
        <v>37119005515</v>
      </c>
      <c r="F1541">
        <v>1912</v>
      </c>
      <c r="G1541" t="s">
        <v>12</v>
      </c>
      <c r="H1541">
        <v>2022</v>
      </c>
      <c r="I1541" t="s">
        <v>13</v>
      </c>
      <c r="J1541" t="s">
        <v>14</v>
      </c>
    </row>
    <row r="1542" spans="1:10" x14ac:dyDescent="0.35">
      <c r="A1542" t="s">
        <v>10</v>
      </c>
      <c r="B1542">
        <v>37119005516</v>
      </c>
      <c r="C1542" t="s">
        <v>11</v>
      </c>
      <c r="D1542">
        <v>37119005516</v>
      </c>
      <c r="E1542" t="str">
        <f>"37119005516"</f>
        <v>37119005516</v>
      </c>
      <c r="F1542">
        <v>2114</v>
      </c>
      <c r="G1542" t="s">
        <v>12</v>
      </c>
      <c r="H1542">
        <v>2022</v>
      </c>
      <c r="I1542" t="s">
        <v>13</v>
      </c>
      <c r="J1542" t="s">
        <v>14</v>
      </c>
    </row>
    <row r="1543" spans="1:10" x14ac:dyDescent="0.35">
      <c r="A1543" t="s">
        <v>10</v>
      </c>
      <c r="B1543">
        <v>37119005517</v>
      </c>
      <c r="C1543" t="s">
        <v>11</v>
      </c>
      <c r="D1543">
        <v>37119005517</v>
      </c>
      <c r="E1543" t="str">
        <f>"37119005517"</f>
        <v>37119005517</v>
      </c>
      <c r="F1543">
        <v>2246</v>
      </c>
      <c r="G1543" t="s">
        <v>12</v>
      </c>
      <c r="H1543">
        <v>2022</v>
      </c>
      <c r="I1543" t="s">
        <v>13</v>
      </c>
      <c r="J1543" t="s">
        <v>14</v>
      </c>
    </row>
    <row r="1544" spans="1:10" x14ac:dyDescent="0.35">
      <c r="A1544" t="s">
        <v>10</v>
      </c>
      <c r="B1544">
        <v>37119005519</v>
      </c>
      <c r="C1544" t="s">
        <v>11</v>
      </c>
      <c r="D1544">
        <v>37119005519</v>
      </c>
      <c r="E1544" t="str">
        <f>"37119005519"</f>
        <v>37119005519</v>
      </c>
      <c r="F1544">
        <v>1478</v>
      </c>
      <c r="G1544" t="s">
        <v>12</v>
      </c>
      <c r="H1544">
        <v>2022</v>
      </c>
      <c r="I1544" t="s">
        <v>13</v>
      </c>
      <c r="J1544" t="s">
        <v>14</v>
      </c>
    </row>
    <row r="1545" spans="1:10" x14ac:dyDescent="0.35">
      <c r="A1545" t="s">
        <v>10</v>
      </c>
      <c r="B1545">
        <v>37119005520</v>
      </c>
      <c r="C1545" t="s">
        <v>11</v>
      </c>
      <c r="D1545">
        <v>37119005520</v>
      </c>
      <c r="E1545" t="str">
        <f>"37119005520"</f>
        <v>37119005520</v>
      </c>
      <c r="F1545">
        <v>2090</v>
      </c>
      <c r="G1545" t="s">
        <v>12</v>
      </c>
      <c r="H1545">
        <v>2022</v>
      </c>
      <c r="I1545" t="s">
        <v>13</v>
      </c>
      <c r="J1545" t="s">
        <v>14</v>
      </c>
    </row>
    <row r="1546" spans="1:10" x14ac:dyDescent="0.35">
      <c r="A1546" t="s">
        <v>10</v>
      </c>
      <c r="B1546">
        <v>37119005522</v>
      </c>
      <c r="C1546" t="s">
        <v>11</v>
      </c>
      <c r="D1546">
        <v>37119005522</v>
      </c>
      <c r="E1546" t="str">
        <f>"37119005522"</f>
        <v>37119005522</v>
      </c>
      <c r="F1546">
        <v>1578</v>
      </c>
      <c r="G1546" t="s">
        <v>12</v>
      </c>
      <c r="H1546">
        <v>2022</v>
      </c>
      <c r="I1546" t="s">
        <v>13</v>
      </c>
      <c r="J1546" t="s">
        <v>14</v>
      </c>
    </row>
    <row r="1547" spans="1:10" x14ac:dyDescent="0.35">
      <c r="A1547" t="s">
        <v>10</v>
      </c>
      <c r="B1547">
        <v>37119005525</v>
      </c>
      <c r="C1547" t="s">
        <v>11</v>
      </c>
      <c r="D1547">
        <v>37119005525</v>
      </c>
      <c r="E1547" t="str">
        <f>"37119005525"</f>
        <v>37119005525</v>
      </c>
      <c r="F1547">
        <v>1683</v>
      </c>
      <c r="G1547" t="s">
        <v>12</v>
      </c>
      <c r="H1547">
        <v>2022</v>
      </c>
      <c r="I1547" t="s">
        <v>13</v>
      </c>
      <c r="J1547" t="s">
        <v>14</v>
      </c>
    </row>
    <row r="1548" spans="1:10" x14ac:dyDescent="0.35">
      <c r="A1548" t="s">
        <v>10</v>
      </c>
      <c r="B1548">
        <v>37119005526</v>
      </c>
      <c r="C1548" t="s">
        <v>11</v>
      </c>
      <c r="D1548">
        <v>37119005526</v>
      </c>
      <c r="E1548" t="str">
        <f>"37119005526"</f>
        <v>37119005526</v>
      </c>
      <c r="F1548">
        <v>1821</v>
      </c>
      <c r="G1548" t="s">
        <v>12</v>
      </c>
      <c r="H1548">
        <v>2022</v>
      </c>
      <c r="I1548" t="s">
        <v>13</v>
      </c>
      <c r="J1548" t="s">
        <v>14</v>
      </c>
    </row>
    <row r="1549" spans="1:10" x14ac:dyDescent="0.35">
      <c r="A1549" t="s">
        <v>10</v>
      </c>
      <c r="B1549">
        <v>37119005527</v>
      </c>
      <c r="C1549" t="s">
        <v>11</v>
      </c>
      <c r="D1549">
        <v>37119005527</v>
      </c>
      <c r="E1549" t="str">
        <f>"37119005527"</f>
        <v>37119005527</v>
      </c>
      <c r="F1549">
        <v>1281</v>
      </c>
      <c r="G1549" t="s">
        <v>12</v>
      </c>
      <c r="H1549">
        <v>2022</v>
      </c>
      <c r="I1549" t="s">
        <v>13</v>
      </c>
      <c r="J1549" t="s">
        <v>14</v>
      </c>
    </row>
    <row r="1550" spans="1:10" x14ac:dyDescent="0.35">
      <c r="A1550" t="s">
        <v>10</v>
      </c>
      <c r="B1550">
        <v>37119005528</v>
      </c>
      <c r="C1550" t="s">
        <v>11</v>
      </c>
      <c r="D1550">
        <v>37119005528</v>
      </c>
      <c r="E1550" t="str">
        <f>"37119005528"</f>
        <v>37119005528</v>
      </c>
      <c r="F1550">
        <v>1276</v>
      </c>
      <c r="G1550" t="s">
        <v>12</v>
      </c>
      <c r="H1550">
        <v>2022</v>
      </c>
      <c r="I1550" t="s">
        <v>13</v>
      </c>
      <c r="J1550" t="s">
        <v>14</v>
      </c>
    </row>
    <row r="1551" spans="1:10" x14ac:dyDescent="0.35">
      <c r="A1551" t="s">
        <v>10</v>
      </c>
      <c r="B1551">
        <v>37119005529</v>
      </c>
      <c r="C1551" t="s">
        <v>11</v>
      </c>
      <c r="D1551">
        <v>37119005529</v>
      </c>
      <c r="E1551" t="str">
        <f>"37119005529"</f>
        <v>37119005529</v>
      </c>
      <c r="F1551">
        <v>1697</v>
      </c>
      <c r="G1551" t="s">
        <v>12</v>
      </c>
      <c r="H1551">
        <v>2022</v>
      </c>
      <c r="I1551" t="s">
        <v>13</v>
      </c>
      <c r="J1551" t="s">
        <v>14</v>
      </c>
    </row>
    <row r="1552" spans="1:10" x14ac:dyDescent="0.35">
      <c r="A1552" t="s">
        <v>10</v>
      </c>
      <c r="B1552">
        <v>37119005530</v>
      </c>
      <c r="C1552" t="s">
        <v>11</v>
      </c>
      <c r="D1552">
        <v>37119005530</v>
      </c>
      <c r="E1552" t="str">
        <f>"37119005530"</f>
        <v>37119005530</v>
      </c>
      <c r="F1552">
        <v>1549</v>
      </c>
      <c r="G1552" t="s">
        <v>12</v>
      </c>
      <c r="H1552">
        <v>2022</v>
      </c>
      <c r="I1552" t="s">
        <v>13</v>
      </c>
      <c r="J1552" t="s">
        <v>14</v>
      </c>
    </row>
    <row r="1553" spans="1:10" x14ac:dyDescent="0.35">
      <c r="A1553" t="s">
        <v>10</v>
      </c>
      <c r="B1553">
        <v>37119005531</v>
      </c>
      <c r="C1553" t="s">
        <v>11</v>
      </c>
      <c r="D1553">
        <v>37119005531</v>
      </c>
      <c r="E1553" t="str">
        <f>"37119005531"</f>
        <v>37119005531</v>
      </c>
      <c r="F1553">
        <v>1475</v>
      </c>
      <c r="G1553" t="s">
        <v>12</v>
      </c>
      <c r="H1553">
        <v>2022</v>
      </c>
      <c r="I1553" t="s">
        <v>13</v>
      </c>
      <c r="J1553" t="s">
        <v>14</v>
      </c>
    </row>
    <row r="1554" spans="1:10" x14ac:dyDescent="0.35">
      <c r="A1554" t="s">
        <v>10</v>
      </c>
      <c r="B1554">
        <v>37119005532</v>
      </c>
      <c r="C1554" t="s">
        <v>11</v>
      </c>
      <c r="D1554">
        <v>37119005532</v>
      </c>
      <c r="E1554" t="str">
        <f>"37119005532"</f>
        <v>37119005532</v>
      </c>
      <c r="F1554">
        <v>1414</v>
      </c>
      <c r="G1554" t="s">
        <v>12</v>
      </c>
      <c r="H1554">
        <v>2022</v>
      </c>
      <c r="I1554" t="s">
        <v>13</v>
      </c>
      <c r="J1554" t="s">
        <v>14</v>
      </c>
    </row>
    <row r="1555" spans="1:10" x14ac:dyDescent="0.35">
      <c r="A1555" t="s">
        <v>10</v>
      </c>
      <c r="B1555">
        <v>37119005533</v>
      </c>
      <c r="C1555" t="s">
        <v>11</v>
      </c>
      <c r="D1555">
        <v>37119005533</v>
      </c>
      <c r="E1555" t="str">
        <f>"37119005533"</f>
        <v>37119005533</v>
      </c>
      <c r="F1555">
        <v>1461</v>
      </c>
      <c r="G1555" t="s">
        <v>12</v>
      </c>
      <c r="H1555">
        <v>2022</v>
      </c>
      <c r="I1555" t="s">
        <v>13</v>
      </c>
      <c r="J1555" t="s">
        <v>14</v>
      </c>
    </row>
    <row r="1556" spans="1:10" x14ac:dyDescent="0.35">
      <c r="A1556" t="s">
        <v>10</v>
      </c>
      <c r="B1556">
        <v>37119005534</v>
      </c>
      <c r="C1556" t="s">
        <v>11</v>
      </c>
      <c r="D1556">
        <v>37119005534</v>
      </c>
      <c r="E1556" t="str">
        <f>"37119005534"</f>
        <v>37119005534</v>
      </c>
      <c r="F1556">
        <v>1403</v>
      </c>
      <c r="G1556" t="s">
        <v>12</v>
      </c>
      <c r="H1556">
        <v>2022</v>
      </c>
      <c r="I1556" t="s">
        <v>13</v>
      </c>
      <c r="J1556" t="s">
        <v>14</v>
      </c>
    </row>
    <row r="1557" spans="1:10" x14ac:dyDescent="0.35">
      <c r="A1557" t="s">
        <v>10</v>
      </c>
      <c r="B1557">
        <v>37119005535</v>
      </c>
      <c r="C1557" t="s">
        <v>11</v>
      </c>
      <c r="D1557">
        <v>37119005535</v>
      </c>
      <c r="E1557" t="str">
        <f>"37119005535"</f>
        <v>37119005535</v>
      </c>
      <c r="F1557">
        <v>1401</v>
      </c>
      <c r="G1557" t="s">
        <v>12</v>
      </c>
      <c r="H1557">
        <v>2022</v>
      </c>
      <c r="I1557" t="s">
        <v>13</v>
      </c>
      <c r="J1557" t="s">
        <v>14</v>
      </c>
    </row>
    <row r="1558" spans="1:10" x14ac:dyDescent="0.35">
      <c r="A1558" t="s">
        <v>10</v>
      </c>
      <c r="B1558">
        <v>37119005536</v>
      </c>
      <c r="C1558" t="s">
        <v>11</v>
      </c>
      <c r="D1558">
        <v>37119005536</v>
      </c>
      <c r="E1558" t="str">
        <f>"37119005536"</f>
        <v>37119005536</v>
      </c>
      <c r="F1558">
        <v>1500</v>
      </c>
      <c r="G1558" t="s">
        <v>12</v>
      </c>
      <c r="H1558">
        <v>2022</v>
      </c>
      <c r="I1558" t="s">
        <v>13</v>
      </c>
      <c r="J1558" t="s">
        <v>14</v>
      </c>
    </row>
    <row r="1559" spans="1:10" x14ac:dyDescent="0.35">
      <c r="A1559" t="s">
        <v>10</v>
      </c>
      <c r="B1559">
        <v>37119005604</v>
      </c>
      <c r="C1559" t="s">
        <v>11</v>
      </c>
      <c r="D1559">
        <v>37119005604</v>
      </c>
      <c r="E1559" t="str">
        <f>"37119005604"</f>
        <v>37119005604</v>
      </c>
      <c r="F1559">
        <v>877</v>
      </c>
      <c r="G1559" t="s">
        <v>12</v>
      </c>
      <c r="H1559">
        <v>2022</v>
      </c>
      <c r="I1559" t="s">
        <v>13</v>
      </c>
      <c r="J1559" t="s">
        <v>14</v>
      </c>
    </row>
    <row r="1560" spans="1:10" x14ac:dyDescent="0.35">
      <c r="A1560" t="s">
        <v>10</v>
      </c>
      <c r="B1560">
        <v>37119005609</v>
      </c>
      <c r="C1560" t="s">
        <v>11</v>
      </c>
      <c r="D1560">
        <v>37119005609</v>
      </c>
      <c r="E1560" t="str">
        <f>"37119005609"</f>
        <v>37119005609</v>
      </c>
      <c r="F1560">
        <v>907</v>
      </c>
      <c r="G1560" t="s">
        <v>12</v>
      </c>
      <c r="H1560">
        <v>2022</v>
      </c>
      <c r="I1560" t="s">
        <v>13</v>
      </c>
      <c r="J1560" t="s">
        <v>14</v>
      </c>
    </row>
    <row r="1561" spans="1:10" x14ac:dyDescent="0.35">
      <c r="A1561" t="s">
        <v>10</v>
      </c>
      <c r="B1561">
        <v>37119005610</v>
      </c>
      <c r="C1561" t="s">
        <v>11</v>
      </c>
      <c r="D1561">
        <v>37119005610</v>
      </c>
      <c r="E1561" t="str">
        <f>"37119005610"</f>
        <v>37119005610</v>
      </c>
      <c r="F1561">
        <v>1208</v>
      </c>
      <c r="G1561" t="s">
        <v>12</v>
      </c>
      <c r="H1561">
        <v>2022</v>
      </c>
      <c r="I1561" t="s">
        <v>13</v>
      </c>
      <c r="J1561" t="s">
        <v>14</v>
      </c>
    </row>
    <row r="1562" spans="1:10" x14ac:dyDescent="0.35">
      <c r="A1562" t="s">
        <v>10</v>
      </c>
      <c r="B1562">
        <v>37119005611</v>
      </c>
      <c r="C1562" t="s">
        <v>11</v>
      </c>
      <c r="D1562">
        <v>37119005611</v>
      </c>
      <c r="E1562" t="str">
        <f>"37119005611"</f>
        <v>37119005611</v>
      </c>
      <c r="F1562">
        <v>1336</v>
      </c>
      <c r="G1562" t="s">
        <v>12</v>
      </c>
      <c r="H1562">
        <v>2022</v>
      </c>
      <c r="I1562" t="s">
        <v>13</v>
      </c>
      <c r="J1562" t="s">
        <v>14</v>
      </c>
    </row>
    <row r="1563" spans="1:10" x14ac:dyDescent="0.35">
      <c r="A1563" t="s">
        <v>10</v>
      </c>
      <c r="B1563">
        <v>37119005612</v>
      </c>
      <c r="C1563" t="s">
        <v>11</v>
      </c>
      <c r="D1563">
        <v>37119005612</v>
      </c>
      <c r="E1563" t="str">
        <f>"37119005612"</f>
        <v>37119005612</v>
      </c>
      <c r="F1563">
        <v>1585</v>
      </c>
      <c r="G1563" t="s">
        <v>12</v>
      </c>
      <c r="H1563">
        <v>2022</v>
      </c>
      <c r="I1563" t="s">
        <v>13</v>
      </c>
      <c r="J1563" t="s">
        <v>14</v>
      </c>
    </row>
    <row r="1564" spans="1:10" x14ac:dyDescent="0.35">
      <c r="A1564" t="s">
        <v>10</v>
      </c>
      <c r="B1564">
        <v>37119005613</v>
      </c>
      <c r="C1564" t="s">
        <v>11</v>
      </c>
      <c r="D1564">
        <v>37119005613</v>
      </c>
      <c r="E1564" t="str">
        <f>"37119005613"</f>
        <v>37119005613</v>
      </c>
      <c r="F1564">
        <v>1407</v>
      </c>
      <c r="G1564" t="s">
        <v>12</v>
      </c>
      <c r="H1564">
        <v>2022</v>
      </c>
      <c r="I1564" t="s">
        <v>13</v>
      </c>
      <c r="J1564" t="s">
        <v>14</v>
      </c>
    </row>
    <row r="1565" spans="1:10" x14ac:dyDescent="0.35">
      <c r="A1565" t="s">
        <v>10</v>
      </c>
      <c r="B1565">
        <v>37119005615</v>
      </c>
      <c r="C1565" t="s">
        <v>11</v>
      </c>
      <c r="D1565">
        <v>37119005615</v>
      </c>
      <c r="E1565" t="str">
        <f>"37119005615"</f>
        <v>37119005615</v>
      </c>
      <c r="F1565">
        <v>1429</v>
      </c>
      <c r="G1565" t="s">
        <v>12</v>
      </c>
      <c r="H1565">
        <v>2022</v>
      </c>
      <c r="I1565" t="s">
        <v>13</v>
      </c>
      <c r="J1565" t="s">
        <v>14</v>
      </c>
    </row>
    <row r="1566" spans="1:10" x14ac:dyDescent="0.35">
      <c r="A1566" t="s">
        <v>10</v>
      </c>
      <c r="B1566">
        <v>37119005616</v>
      </c>
      <c r="C1566" t="s">
        <v>11</v>
      </c>
      <c r="D1566">
        <v>37119005616</v>
      </c>
      <c r="E1566" t="str">
        <f>"37119005616"</f>
        <v>37119005616</v>
      </c>
      <c r="F1566">
        <v>1811</v>
      </c>
      <c r="G1566" t="s">
        <v>12</v>
      </c>
      <c r="H1566">
        <v>2022</v>
      </c>
      <c r="I1566" t="s">
        <v>13</v>
      </c>
      <c r="J1566" t="s">
        <v>14</v>
      </c>
    </row>
    <row r="1567" spans="1:10" x14ac:dyDescent="0.35">
      <c r="A1567" t="s">
        <v>10</v>
      </c>
      <c r="B1567">
        <v>37119005617</v>
      </c>
      <c r="C1567" t="s">
        <v>11</v>
      </c>
      <c r="D1567">
        <v>37119005617</v>
      </c>
      <c r="E1567" t="str">
        <f>"37119005617"</f>
        <v>37119005617</v>
      </c>
      <c r="F1567">
        <v>1322</v>
      </c>
      <c r="G1567" t="s">
        <v>12</v>
      </c>
      <c r="H1567">
        <v>2022</v>
      </c>
      <c r="I1567" t="s">
        <v>13</v>
      </c>
      <c r="J1567" t="s">
        <v>14</v>
      </c>
    </row>
    <row r="1568" spans="1:10" x14ac:dyDescent="0.35">
      <c r="A1568" t="s">
        <v>10</v>
      </c>
      <c r="B1568">
        <v>37119005618</v>
      </c>
      <c r="C1568" t="s">
        <v>11</v>
      </c>
      <c r="D1568">
        <v>37119005618</v>
      </c>
      <c r="E1568" t="str">
        <f>"37119005618"</f>
        <v>37119005618</v>
      </c>
      <c r="F1568">
        <v>1673</v>
      </c>
      <c r="G1568" t="s">
        <v>12</v>
      </c>
      <c r="H1568">
        <v>2022</v>
      </c>
      <c r="I1568" t="s">
        <v>13</v>
      </c>
      <c r="J1568" t="s">
        <v>14</v>
      </c>
    </row>
    <row r="1569" spans="1:10" x14ac:dyDescent="0.35">
      <c r="A1569" t="s">
        <v>10</v>
      </c>
      <c r="B1569">
        <v>37119005619</v>
      </c>
      <c r="C1569" t="s">
        <v>11</v>
      </c>
      <c r="D1569">
        <v>37119005619</v>
      </c>
      <c r="E1569" t="str">
        <f>"37119005619"</f>
        <v>37119005619</v>
      </c>
      <c r="F1569">
        <v>1746</v>
      </c>
      <c r="G1569" t="s">
        <v>12</v>
      </c>
      <c r="H1569">
        <v>2022</v>
      </c>
      <c r="I1569" t="s">
        <v>13</v>
      </c>
      <c r="J1569" t="s">
        <v>14</v>
      </c>
    </row>
    <row r="1570" spans="1:10" x14ac:dyDescent="0.35">
      <c r="A1570" t="s">
        <v>10</v>
      </c>
      <c r="B1570">
        <v>37119005621</v>
      </c>
      <c r="C1570" t="s">
        <v>11</v>
      </c>
      <c r="D1570">
        <v>37119005621</v>
      </c>
      <c r="E1570" t="str">
        <f>"37119005621"</f>
        <v>37119005621</v>
      </c>
      <c r="F1570">
        <v>1677</v>
      </c>
      <c r="G1570" t="s">
        <v>12</v>
      </c>
      <c r="H1570">
        <v>2022</v>
      </c>
      <c r="I1570" t="s">
        <v>13</v>
      </c>
      <c r="J1570" t="s">
        <v>14</v>
      </c>
    </row>
    <row r="1571" spans="1:10" x14ac:dyDescent="0.35">
      <c r="A1571" t="s">
        <v>10</v>
      </c>
      <c r="B1571">
        <v>37119005622</v>
      </c>
      <c r="C1571" t="s">
        <v>11</v>
      </c>
      <c r="D1571">
        <v>37119005622</v>
      </c>
      <c r="E1571" t="str">
        <f>"37119005622"</f>
        <v>37119005622</v>
      </c>
      <c r="F1571">
        <v>874</v>
      </c>
      <c r="G1571" t="s">
        <v>12</v>
      </c>
      <c r="H1571">
        <v>2022</v>
      </c>
      <c r="I1571" t="s">
        <v>13</v>
      </c>
      <c r="J1571" t="s">
        <v>14</v>
      </c>
    </row>
    <row r="1572" spans="1:10" x14ac:dyDescent="0.35">
      <c r="A1572" t="s">
        <v>10</v>
      </c>
      <c r="B1572">
        <v>37119005623</v>
      </c>
      <c r="C1572" t="s">
        <v>11</v>
      </c>
      <c r="D1572">
        <v>37119005623</v>
      </c>
      <c r="E1572" t="str">
        <f>"37119005623"</f>
        <v>37119005623</v>
      </c>
      <c r="F1572">
        <v>1329</v>
      </c>
      <c r="G1572" t="s">
        <v>12</v>
      </c>
      <c r="H1572">
        <v>2022</v>
      </c>
      <c r="I1572" t="s">
        <v>13</v>
      </c>
      <c r="J1572" t="s">
        <v>14</v>
      </c>
    </row>
    <row r="1573" spans="1:10" x14ac:dyDescent="0.35">
      <c r="A1573" t="s">
        <v>10</v>
      </c>
      <c r="B1573">
        <v>37119005624</v>
      </c>
      <c r="C1573" t="s">
        <v>11</v>
      </c>
      <c r="D1573">
        <v>37119005624</v>
      </c>
      <c r="E1573" t="str">
        <f>"37119005624"</f>
        <v>37119005624</v>
      </c>
      <c r="F1573">
        <v>1786</v>
      </c>
      <c r="G1573" t="s">
        <v>12</v>
      </c>
      <c r="H1573">
        <v>2022</v>
      </c>
      <c r="I1573" t="s">
        <v>13</v>
      </c>
      <c r="J1573" t="s">
        <v>14</v>
      </c>
    </row>
    <row r="1574" spans="1:10" x14ac:dyDescent="0.35">
      <c r="A1574" t="s">
        <v>10</v>
      </c>
      <c r="B1574">
        <v>37119005625</v>
      </c>
      <c r="C1574" t="s">
        <v>11</v>
      </c>
      <c r="D1574">
        <v>37119005625</v>
      </c>
      <c r="E1574" t="str">
        <f>"37119005625"</f>
        <v>37119005625</v>
      </c>
      <c r="F1574">
        <v>2090</v>
      </c>
      <c r="G1574" t="s">
        <v>12</v>
      </c>
      <c r="H1574">
        <v>2022</v>
      </c>
      <c r="I1574" t="s">
        <v>13</v>
      </c>
      <c r="J1574" t="s">
        <v>14</v>
      </c>
    </row>
    <row r="1575" spans="1:10" x14ac:dyDescent="0.35">
      <c r="A1575" t="s">
        <v>10</v>
      </c>
      <c r="B1575">
        <v>37119005626</v>
      </c>
      <c r="C1575" t="s">
        <v>11</v>
      </c>
      <c r="D1575">
        <v>37119005626</v>
      </c>
      <c r="E1575" t="str">
        <f>"37119005626"</f>
        <v>37119005626</v>
      </c>
      <c r="F1575">
        <v>1650</v>
      </c>
      <c r="G1575" t="s">
        <v>12</v>
      </c>
      <c r="H1575">
        <v>2022</v>
      </c>
      <c r="I1575" t="s">
        <v>13</v>
      </c>
      <c r="J1575" t="s">
        <v>14</v>
      </c>
    </row>
    <row r="1576" spans="1:10" x14ac:dyDescent="0.35">
      <c r="A1576" t="s">
        <v>10</v>
      </c>
      <c r="B1576">
        <v>37119005627</v>
      </c>
      <c r="C1576" t="s">
        <v>11</v>
      </c>
      <c r="D1576">
        <v>37119005627</v>
      </c>
      <c r="E1576" t="str">
        <f>"37119005627"</f>
        <v>37119005627</v>
      </c>
      <c r="F1576">
        <v>1577</v>
      </c>
      <c r="G1576" t="s">
        <v>12</v>
      </c>
      <c r="H1576">
        <v>2022</v>
      </c>
      <c r="I1576" t="s">
        <v>13</v>
      </c>
      <c r="J1576" t="s">
        <v>14</v>
      </c>
    </row>
    <row r="1577" spans="1:10" x14ac:dyDescent="0.35">
      <c r="A1577" t="s">
        <v>10</v>
      </c>
      <c r="B1577">
        <v>37119005709</v>
      </c>
      <c r="C1577" t="s">
        <v>11</v>
      </c>
      <c r="D1577">
        <v>37119005709</v>
      </c>
      <c r="E1577" t="str">
        <f>"37119005709"</f>
        <v>37119005709</v>
      </c>
      <c r="F1577">
        <v>1537</v>
      </c>
      <c r="G1577" t="s">
        <v>12</v>
      </c>
      <c r="H1577">
        <v>2022</v>
      </c>
      <c r="I1577" t="s">
        <v>13</v>
      </c>
      <c r="J1577" t="s">
        <v>14</v>
      </c>
    </row>
    <row r="1578" spans="1:10" x14ac:dyDescent="0.35">
      <c r="A1578" t="s">
        <v>10</v>
      </c>
      <c r="B1578">
        <v>37119005710</v>
      </c>
      <c r="C1578" t="s">
        <v>11</v>
      </c>
      <c r="D1578">
        <v>37119005710</v>
      </c>
      <c r="E1578" t="str">
        <f>"37119005710"</f>
        <v>37119005710</v>
      </c>
      <c r="F1578">
        <v>1319</v>
      </c>
      <c r="G1578" t="s">
        <v>12</v>
      </c>
      <c r="H1578">
        <v>2022</v>
      </c>
      <c r="I1578" t="s">
        <v>13</v>
      </c>
      <c r="J1578" t="s">
        <v>14</v>
      </c>
    </row>
    <row r="1579" spans="1:10" x14ac:dyDescent="0.35">
      <c r="A1579" t="s">
        <v>10</v>
      </c>
      <c r="B1579">
        <v>37119005712</v>
      </c>
      <c r="C1579" t="s">
        <v>11</v>
      </c>
      <c r="D1579">
        <v>37119005712</v>
      </c>
      <c r="E1579" t="str">
        <f>"37119005712"</f>
        <v>37119005712</v>
      </c>
      <c r="F1579">
        <v>1869</v>
      </c>
      <c r="G1579" t="s">
        <v>12</v>
      </c>
      <c r="H1579">
        <v>2022</v>
      </c>
      <c r="I1579" t="s">
        <v>13</v>
      </c>
      <c r="J1579" t="s">
        <v>14</v>
      </c>
    </row>
    <row r="1580" spans="1:10" x14ac:dyDescent="0.35">
      <c r="A1580" t="s">
        <v>10</v>
      </c>
      <c r="B1580">
        <v>37119005713</v>
      </c>
      <c r="C1580" t="s">
        <v>11</v>
      </c>
      <c r="D1580">
        <v>37119005713</v>
      </c>
      <c r="E1580" t="str">
        <f>"37119005713"</f>
        <v>37119005713</v>
      </c>
      <c r="F1580">
        <v>1711</v>
      </c>
      <c r="G1580" t="s">
        <v>12</v>
      </c>
      <c r="H1580">
        <v>2022</v>
      </c>
      <c r="I1580" t="s">
        <v>13</v>
      </c>
      <c r="J1580" t="s">
        <v>14</v>
      </c>
    </row>
    <row r="1581" spans="1:10" x14ac:dyDescent="0.35">
      <c r="A1581" t="s">
        <v>10</v>
      </c>
      <c r="B1581">
        <v>37119005714</v>
      </c>
      <c r="C1581" t="s">
        <v>11</v>
      </c>
      <c r="D1581">
        <v>37119005714</v>
      </c>
      <c r="E1581" t="str">
        <f>"37119005714"</f>
        <v>37119005714</v>
      </c>
      <c r="F1581">
        <v>1620</v>
      </c>
      <c r="G1581" t="s">
        <v>12</v>
      </c>
      <c r="H1581">
        <v>2022</v>
      </c>
      <c r="I1581" t="s">
        <v>13</v>
      </c>
      <c r="J1581" t="s">
        <v>14</v>
      </c>
    </row>
    <row r="1582" spans="1:10" x14ac:dyDescent="0.35">
      <c r="A1582" t="s">
        <v>10</v>
      </c>
      <c r="B1582">
        <v>37119005715</v>
      </c>
      <c r="C1582" t="s">
        <v>11</v>
      </c>
      <c r="D1582">
        <v>37119005715</v>
      </c>
      <c r="E1582" t="str">
        <f>"37119005715"</f>
        <v>37119005715</v>
      </c>
      <c r="F1582">
        <v>1167</v>
      </c>
      <c r="G1582" t="s">
        <v>12</v>
      </c>
      <c r="H1582">
        <v>2022</v>
      </c>
      <c r="I1582" t="s">
        <v>13</v>
      </c>
      <c r="J1582" t="s">
        <v>14</v>
      </c>
    </row>
    <row r="1583" spans="1:10" x14ac:dyDescent="0.35">
      <c r="A1583" t="s">
        <v>10</v>
      </c>
      <c r="B1583">
        <v>37119005716</v>
      </c>
      <c r="C1583" t="s">
        <v>11</v>
      </c>
      <c r="D1583">
        <v>37119005716</v>
      </c>
      <c r="E1583" t="str">
        <f>"37119005716"</f>
        <v>37119005716</v>
      </c>
      <c r="F1583">
        <v>1516</v>
      </c>
      <c r="G1583" t="s">
        <v>12</v>
      </c>
      <c r="H1583">
        <v>2022</v>
      </c>
      <c r="I1583" t="s">
        <v>13</v>
      </c>
      <c r="J1583" t="s">
        <v>14</v>
      </c>
    </row>
    <row r="1584" spans="1:10" x14ac:dyDescent="0.35">
      <c r="A1584" t="s">
        <v>10</v>
      </c>
      <c r="B1584">
        <v>37119005718</v>
      </c>
      <c r="C1584" t="s">
        <v>11</v>
      </c>
      <c r="D1584">
        <v>37119005718</v>
      </c>
      <c r="E1584" t="str">
        <f>"37119005718"</f>
        <v>37119005718</v>
      </c>
      <c r="F1584">
        <v>1490</v>
      </c>
      <c r="G1584" t="s">
        <v>12</v>
      </c>
      <c r="H1584">
        <v>2022</v>
      </c>
      <c r="I1584" t="s">
        <v>13</v>
      </c>
      <c r="J1584" t="s">
        <v>14</v>
      </c>
    </row>
    <row r="1585" spans="1:10" x14ac:dyDescent="0.35">
      <c r="A1585" t="s">
        <v>10</v>
      </c>
      <c r="B1585">
        <v>37119005719</v>
      </c>
      <c r="C1585" t="s">
        <v>11</v>
      </c>
      <c r="D1585">
        <v>37119005719</v>
      </c>
      <c r="E1585" t="str">
        <f>"37119005719"</f>
        <v>37119005719</v>
      </c>
      <c r="F1585" t="s">
        <v>15</v>
      </c>
      <c r="G1585" t="s">
        <v>12</v>
      </c>
      <c r="H1585">
        <v>2022</v>
      </c>
      <c r="I1585" t="s">
        <v>13</v>
      </c>
      <c r="J1585" t="s">
        <v>14</v>
      </c>
    </row>
    <row r="1586" spans="1:10" x14ac:dyDescent="0.35">
      <c r="A1586" t="s">
        <v>10</v>
      </c>
      <c r="B1586">
        <v>37119005720</v>
      </c>
      <c r="C1586" t="s">
        <v>11</v>
      </c>
      <c r="D1586">
        <v>37119005720</v>
      </c>
      <c r="E1586" t="str">
        <f>"37119005720"</f>
        <v>37119005720</v>
      </c>
      <c r="F1586">
        <v>2324</v>
      </c>
      <c r="G1586" t="s">
        <v>12</v>
      </c>
      <c r="H1586">
        <v>2022</v>
      </c>
      <c r="I1586" t="s">
        <v>13</v>
      </c>
      <c r="J1586" t="s">
        <v>14</v>
      </c>
    </row>
    <row r="1587" spans="1:10" x14ac:dyDescent="0.35">
      <c r="A1587" t="s">
        <v>10</v>
      </c>
      <c r="B1587">
        <v>37119005721</v>
      </c>
      <c r="C1587" t="s">
        <v>11</v>
      </c>
      <c r="D1587">
        <v>37119005721</v>
      </c>
      <c r="E1587" t="str">
        <f>"37119005721"</f>
        <v>37119005721</v>
      </c>
      <c r="F1587">
        <v>1455</v>
      </c>
      <c r="G1587" t="s">
        <v>12</v>
      </c>
      <c r="H1587">
        <v>2022</v>
      </c>
      <c r="I1587" t="s">
        <v>13</v>
      </c>
      <c r="J1587" t="s">
        <v>14</v>
      </c>
    </row>
    <row r="1588" spans="1:10" x14ac:dyDescent="0.35">
      <c r="A1588" t="s">
        <v>10</v>
      </c>
      <c r="B1588">
        <v>37119005722</v>
      </c>
      <c r="C1588" t="s">
        <v>11</v>
      </c>
      <c r="D1588">
        <v>37119005722</v>
      </c>
      <c r="E1588" t="str">
        <f>"37119005722"</f>
        <v>37119005722</v>
      </c>
      <c r="F1588">
        <v>1822</v>
      </c>
      <c r="G1588" t="s">
        <v>12</v>
      </c>
      <c r="H1588">
        <v>2022</v>
      </c>
      <c r="I1588" t="s">
        <v>13</v>
      </c>
      <c r="J1588" t="s">
        <v>14</v>
      </c>
    </row>
    <row r="1589" spans="1:10" x14ac:dyDescent="0.35">
      <c r="A1589" t="s">
        <v>10</v>
      </c>
      <c r="B1589">
        <v>37119005723</v>
      </c>
      <c r="C1589" t="s">
        <v>11</v>
      </c>
      <c r="D1589">
        <v>37119005723</v>
      </c>
      <c r="E1589" t="str">
        <f>"37119005723"</f>
        <v>37119005723</v>
      </c>
      <c r="F1589">
        <v>1386</v>
      </c>
      <c r="G1589" t="s">
        <v>12</v>
      </c>
      <c r="H1589">
        <v>2022</v>
      </c>
      <c r="I1589" t="s">
        <v>13</v>
      </c>
      <c r="J1589" t="s">
        <v>14</v>
      </c>
    </row>
    <row r="1590" spans="1:10" x14ac:dyDescent="0.35">
      <c r="A1590" t="s">
        <v>10</v>
      </c>
      <c r="B1590">
        <v>37119005811</v>
      </c>
      <c r="C1590" t="s">
        <v>11</v>
      </c>
      <c r="D1590">
        <v>37119005811</v>
      </c>
      <c r="E1590" t="str">
        <f>"37119005811"</f>
        <v>37119005811</v>
      </c>
      <c r="F1590">
        <v>1401</v>
      </c>
      <c r="G1590" t="s">
        <v>12</v>
      </c>
      <c r="H1590">
        <v>2022</v>
      </c>
      <c r="I1590" t="s">
        <v>13</v>
      </c>
      <c r="J1590" t="s">
        <v>14</v>
      </c>
    </row>
    <row r="1591" spans="1:10" x14ac:dyDescent="0.35">
      <c r="A1591" t="s">
        <v>10</v>
      </c>
      <c r="B1591">
        <v>37119005815</v>
      </c>
      <c r="C1591" t="s">
        <v>11</v>
      </c>
      <c r="D1591">
        <v>37119005815</v>
      </c>
      <c r="E1591" t="str">
        <f>"37119005815"</f>
        <v>37119005815</v>
      </c>
      <c r="F1591">
        <v>1358</v>
      </c>
      <c r="G1591" t="s">
        <v>12</v>
      </c>
      <c r="H1591">
        <v>2022</v>
      </c>
      <c r="I1591" t="s">
        <v>13</v>
      </c>
      <c r="J1591" t="s">
        <v>14</v>
      </c>
    </row>
    <row r="1592" spans="1:10" x14ac:dyDescent="0.35">
      <c r="A1592" t="s">
        <v>10</v>
      </c>
      <c r="B1592">
        <v>37119005816</v>
      </c>
      <c r="C1592" t="s">
        <v>11</v>
      </c>
      <c r="D1592">
        <v>37119005816</v>
      </c>
      <c r="E1592" t="str">
        <f>"37119005816"</f>
        <v>37119005816</v>
      </c>
      <c r="F1592">
        <v>1597</v>
      </c>
      <c r="G1592" t="s">
        <v>12</v>
      </c>
      <c r="H1592">
        <v>2022</v>
      </c>
      <c r="I1592" t="s">
        <v>13</v>
      </c>
      <c r="J1592" t="s">
        <v>14</v>
      </c>
    </row>
    <row r="1593" spans="1:10" x14ac:dyDescent="0.35">
      <c r="A1593" t="s">
        <v>10</v>
      </c>
      <c r="B1593">
        <v>37119005817</v>
      </c>
      <c r="C1593" t="s">
        <v>11</v>
      </c>
      <c r="D1593">
        <v>37119005817</v>
      </c>
      <c r="E1593" t="str">
        <f>"37119005817"</f>
        <v>37119005817</v>
      </c>
      <c r="F1593">
        <v>2079</v>
      </c>
      <c r="G1593" t="s">
        <v>12</v>
      </c>
      <c r="H1593">
        <v>2022</v>
      </c>
      <c r="I1593" t="s">
        <v>13</v>
      </c>
      <c r="J1593" t="s">
        <v>14</v>
      </c>
    </row>
    <row r="1594" spans="1:10" x14ac:dyDescent="0.35">
      <c r="A1594" t="s">
        <v>10</v>
      </c>
      <c r="B1594">
        <v>37119005824</v>
      </c>
      <c r="C1594" t="s">
        <v>11</v>
      </c>
      <c r="D1594">
        <v>37119005824</v>
      </c>
      <c r="E1594" t="str">
        <f>"37119005824"</f>
        <v>37119005824</v>
      </c>
      <c r="F1594">
        <v>1287</v>
      </c>
      <c r="G1594" t="s">
        <v>12</v>
      </c>
      <c r="H1594">
        <v>2022</v>
      </c>
      <c r="I1594" t="s">
        <v>13</v>
      </c>
      <c r="J1594" t="s">
        <v>14</v>
      </c>
    </row>
    <row r="1595" spans="1:10" x14ac:dyDescent="0.35">
      <c r="A1595" t="s">
        <v>10</v>
      </c>
      <c r="B1595">
        <v>37119005826</v>
      </c>
      <c r="C1595" t="s">
        <v>11</v>
      </c>
      <c r="D1595">
        <v>37119005826</v>
      </c>
      <c r="E1595" t="str">
        <f>"37119005826"</f>
        <v>37119005826</v>
      </c>
      <c r="F1595">
        <v>1681</v>
      </c>
      <c r="G1595" t="s">
        <v>12</v>
      </c>
      <c r="H1595">
        <v>2022</v>
      </c>
      <c r="I1595" t="s">
        <v>13</v>
      </c>
      <c r="J1595" t="s">
        <v>14</v>
      </c>
    </row>
    <row r="1596" spans="1:10" x14ac:dyDescent="0.35">
      <c r="A1596" t="s">
        <v>10</v>
      </c>
      <c r="B1596">
        <v>37119005827</v>
      </c>
      <c r="C1596" t="s">
        <v>11</v>
      </c>
      <c r="D1596">
        <v>37119005827</v>
      </c>
      <c r="E1596" t="str">
        <f>"37119005827"</f>
        <v>37119005827</v>
      </c>
      <c r="F1596">
        <v>1291</v>
      </c>
      <c r="G1596" t="s">
        <v>12</v>
      </c>
      <c r="H1596">
        <v>2022</v>
      </c>
      <c r="I1596" t="s">
        <v>13</v>
      </c>
      <c r="J1596" t="s">
        <v>14</v>
      </c>
    </row>
    <row r="1597" spans="1:10" x14ac:dyDescent="0.35">
      <c r="A1597" t="s">
        <v>10</v>
      </c>
      <c r="B1597">
        <v>37119005828</v>
      </c>
      <c r="C1597" t="s">
        <v>11</v>
      </c>
      <c r="D1597">
        <v>37119005828</v>
      </c>
      <c r="E1597" t="str">
        <f>"37119005828"</f>
        <v>37119005828</v>
      </c>
      <c r="F1597">
        <v>1465</v>
      </c>
      <c r="G1597" t="s">
        <v>12</v>
      </c>
      <c r="H1597">
        <v>2022</v>
      </c>
      <c r="I1597" t="s">
        <v>13</v>
      </c>
      <c r="J1597" t="s">
        <v>14</v>
      </c>
    </row>
    <row r="1598" spans="1:10" x14ac:dyDescent="0.35">
      <c r="A1598" t="s">
        <v>10</v>
      </c>
      <c r="B1598">
        <v>37119005829</v>
      </c>
      <c r="C1598" t="s">
        <v>11</v>
      </c>
      <c r="D1598">
        <v>37119005829</v>
      </c>
      <c r="E1598" t="str">
        <f>"37119005829"</f>
        <v>37119005829</v>
      </c>
      <c r="F1598">
        <v>1306</v>
      </c>
      <c r="G1598" t="s">
        <v>12</v>
      </c>
      <c r="H1598">
        <v>2022</v>
      </c>
      <c r="I1598" t="s">
        <v>13</v>
      </c>
      <c r="J1598" t="s">
        <v>14</v>
      </c>
    </row>
    <row r="1599" spans="1:10" x14ac:dyDescent="0.35">
      <c r="A1599" t="s">
        <v>10</v>
      </c>
      <c r="B1599">
        <v>37119005830</v>
      </c>
      <c r="C1599" t="s">
        <v>11</v>
      </c>
      <c r="D1599">
        <v>37119005830</v>
      </c>
      <c r="E1599" t="str">
        <f>"37119005830"</f>
        <v>37119005830</v>
      </c>
      <c r="F1599">
        <v>1538</v>
      </c>
      <c r="G1599" t="s">
        <v>12</v>
      </c>
      <c r="H1599">
        <v>2022</v>
      </c>
      <c r="I1599" t="s">
        <v>13</v>
      </c>
      <c r="J1599" t="s">
        <v>14</v>
      </c>
    </row>
    <row r="1600" spans="1:10" x14ac:dyDescent="0.35">
      <c r="A1600" t="s">
        <v>10</v>
      </c>
      <c r="B1600">
        <v>37119005832</v>
      </c>
      <c r="C1600" t="s">
        <v>11</v>
      </c>
      <c r="D1600">
        <v>37119005832</v>
      </c>
      <c r="E1600" t="str">
        <f>"37119005832"</f>
        <v>37119005832</v>
      </c>
      <c r="F1600">
        <v>1336</v>
      </c>
      <c r="G1600" t="s">
        <v>12</v>
      </c>
      <c r="H1600">
        <v>2022</v>
      </c>
      <c r="I1600" t="s">
        <v>13</v>
      </c>
      <c r="J1600" t="s">
        <v>14</v>
      </c>
    </row>
    <row r="1601" spans="1:10" x14ac:dyDescent="0.35">
      <c r="A1601" t="s">
        <v>10</v>
      </c>
      <c r="B1601">
        <v>37119005833</v>
      </c>
      <c r="C1601" t="s">
        <v>11</v>
      </c>
      <c r="D1601">
        <v>37119005833</v>
      </c>
      <c r="E1601" t="str">
        <f>"37119005833"</f>
        <v>37119005833</v>
      </c>
      <c r="F1601">
        <v>3098</v>
      </c>
      <c r="G1601" t="s">
        <v>12</v>
      </c>
      <c r="H1601">
        <v>2022</v>
      </c>
      <c r="I1601" t="s">
        <v>13</v>
      </c>
      <c r="J1601" t="s">
        <v>14</v>
      </c>
    </row>
    <row r="1602" spans="1:10" x14ac:dyDescent="0.35">
      <c r="A1602" t="s">
        <v>10</v>
      </c>
      <c r="B1602">
        <v>37119005834</v>
      </c>
      <c r="C1602" t="s">
        <v>11</v>
      </c>
      <c r="D1602">
        <v>37119005834</v>
      </c>
      <c r="E1602" t="str">
        <f>"37119005834"</f>
        <v>37119005834</v>
      </c>
      <c r="F1602">
        <v>1423</v>
      </c>
      <c r="G1602" t="s">
        <v>12</v>
      </c>
      <c r="H1602">
        <v>2022</v>
      </c>
      <c r="I1602" t="s">
        <v>13</v>
      </c>
      <c r="J1602" t="s">
        <v>14</v>
      </c>
    </row>
    <row r="1603" spans="1:10" x14ac:dyDescent="0.35">
      <c r="A1603" t="s">
        <v>10</v>
      </c>
      <c r="B1603">
        <v>37119005835</v>
      </c>
      <c r="C1603" t="s">
        <v>11</v>
      </c>
      <c r="D1603">
        <v>37119005835</v>
      </c>
      <c r="E1603" t="str">
        <f>"37119005835"</f>
        <v>37119005835</v>
      </c>
      <c r="F1603">
        <v>1177</v>
      </c>
      <c r="G1603" t="s">
        <v>12</v>
      </c>
      <c r="H1603">
        <v>2022</v>
      </c>
      <c r="I1603" t="s">
        <v>13</v>
      </c>
      <c r="J1603" t="s">
        <v>14</v>
      </c>
    </row>
    <row r="1604" spans="1:10" x14ac:dyDescent="0.35">
      <c r="A1604" t="s">
        <v>10</v>
      </c>
      <c r="B1604">
        <v>37119005836</v>
      </c>
      <c r="C1604" t="s">
        <v>11</v>
      </c>
      <c r="D1604">
        <v>37119005836</v>
      </c>
      <c r="E1604" t="str">
        <f>"37119005836"</f>
        <v>37119005836</v>
      </c>
      <c r="F1604">
        <v>2127</v>
      </c>
      <c r="G1604" t="s">
        <v>12</v>
      </c>
      <c r="H1604">
        <v>2022</v>
      </c>
      <c r="I1604" t="s">
        <v>13</v>
      </c>
      <c r="J1604" t="s">
        <v>14</v>
      </c>
    </row>
    <row r="1605" spans="1:10" x14ac:dyDescent="0.35">
      <c r="A1605" t="s">
        <v>10</v>
      </c>
      <c r="B1605">
        <v>37119005839</v>
      </c>
      <c r="C1605" t="s">
        <v>11</v>
      </c>
      <c r="D1605">
        <v>37119005839</v>
      </c>
      <c r="E1605" t="str">
        <f>"37119005839"</f>
        <v>37119005839</v>
      </c>
      <c r="F1605">
        <v>1346</v>
      </c>
      <c r="G1605" t="s">
        <v>12</v>
      </c>
      <c r="H1605">
        <v>2022</v>
      </c>
      <c r="I1605" t="s">
        <v>13</v>
      </c>
      <c r="J1605" t="s">
        <v>14</v>
      </c>
    </row>
    <row r="1606" spans="1:10" x14ac:dyDescent="0.35">
      <c r="A1606" t="s">
        <v>10</v>
      </c>
      <c r="B1606">
        <v>37119005840</v>
      </c>
      <c r="C1606" t="s">
        <v>11</v>
      </c>
      <c r="D1606">
        <v>37119005840</v>
      </c>
      <c r="E1606" t="str">
        <f>"37119005840"</f>
        <v>37119005840</v>
      </c>
      <c r="F1606">
        <v>1900</v>
      </c>
      <c r="G1606" t="s">
        <v>12</v>
      </c>
      <c r="H1606">
        <v>2022</v>
      </c>
      <c r="I1606" t="s">
        <v>13</v>
      </c>
      <c r="J1606" t="s">
        <v>14</v>
      </c>
    </row>
    <row r="1607" spans="1:10" x14ac:dyDescent="0.35">
      <c r="A1607" t="s">
        <v>10</v>
      </c>
      <c r="B1607">
        <v>37119005843</v>
      </c>
      <c r="C1607" t="s">
        <v>11</v>
      </c>
      <c r="D1607">
        <v>37119005843</v>
      </c>
      <c r="E1607" t="str">
        <f>"37119005843"</f>
        <v>37119005843</v>
      </c>
      <c r="F1607">
        <v>1958</v>
      </c>
      <c r="G1607" t="s">
        <v>12</v>
      </c>
      <c r="H1607">
        <v>2022</v>
      </c>
      <c r="I1607" t="s">
        <v>13</v>
      </c>
      <c r="J1607" t="s">
        <v>14</v>
      </c>
    </row>
    <row r="1608" spans="1:10" x14ac:dyDescent="0.35">
      <c r="A1608" t="s">
        <v>10</v>
      </c>
      <c r="B1608">
        <v>37119005845</v>
      </c>
      <c r="C1608" t="s">
        <v>11</v>
      </c>
      <c r="D1608">
        <v>37119005845</v>
      </c>
      <c r="E1608" t="str">
        <f>"37119005845"</f>
        <v>37119005845</v>
      </c>
      <c r="F1608">
        <v>1850</v>
      </c>
      <c r="G1608" t="s">
        <v>12</v>
      </c>
      <c r="H1608">
        <v>2022</v>
      </c>
      <c r="I1608" t="s">
        <v>13</v>
      </c>
      <c r="J1608" t="s">
        <v>14</v>
      </c>
    </row>
    <row r="1609" spans="1:10" x14ac:dyDescent="0.35">
      <c r="A1609" t="s">
        <v>10</v>
      </c>
      <c r="B1609">
        <v>37119005846</v>
      </c>
      <c r="C1609" t="s">
        <v>11</v>
      </c>
      <c r="D1609">
        <v>37119005846</v>
      </c>
      <c r="E1609" t="str">
        <f>"37119005846"</f>
        <v>37119005846</v>
      </c>
      <c r="F1609" t="s">
        <v>15</v>
      </c>
      <c r="G1609" t="s">
        <v>12</v>
      </c>
      <c r="H1609">
        <v>2022</v>
      </c>
      <c r="I1609" t="s">
        <v>13</v>
      </c>
      <c r="J1609" t="s">
        <v>14</v>
      </c>
    </row>
    <row r="1610" spans="1:10" x14ac:dyDescent="0.35">
      <c r="A1610" t="s">
        <v>10</v>
      </c>
      <c r="B1610">
        <v>37119005847</v>
      </c>
      <c r="C1610" t="s">
        <v>11</v>
      </c>
      <c r="D1610">
        <v>37119005847</v>
      </c>
      <c r="E1610" t="str">
        <f>"37119005847"</f>
        <v>37119005847</v>
      </c>
      <c r="F1610">
        <v>1752</v>
      </c>
      <c r="G1610" t="s">
        <v>12</v>
      </c>
      <c r="H1610">
        <v>2022</v>
      </c>
      <c r="I1610" t="s">
        <v>13</v>
      </c>
      <c r="J1610" t="s">
        <v>14</v>
      </c>
    </row>
    <row r="1611" spans="1:10" x14ac:dyDescent="0.35">
      <c r="A1611" t="s">
        <v>10</v>
      </c>
      <c r="B1611">
        <v>37119005848</v>
      </c>
      <c r="C1611" t="s">
        <v>11</v>
      </c>
      <c r="D1611">
        <v>37119005848</v>
      </c>
      <c r="E1611" t="str">
        <f>"37119005848"</f>
        <v>37119005848</v>
      </c>
      <c r="F1611">
        <v>1926</v>
      </c>
      <c r="G1611" t="s">
        <v>12</v>
      </c>
      <c r="H1611">
        <v>2022</v>
      </c>
      <c r="I1611" t="s">
        <v>13</v>
      </c>
      <c r="J1611" t="s">
        <v>14</v>
      </c>
    </row>
    <row r="1612" spans="1:10" x14ac:dyDescent="0.35">
      <c r="A1612" t="s">
        <v>10</v>
      </c>
      <c r="B1612">
        <v>37119005849</v>
      </c>
      <c r="C1612" t="s">
        <v>11</v>
      </c>
      <c r="D1612">
        <v>37119005849</v>
      </c>
      <c r="E1612" t="str">
        <f>"37119005849"</f>
        <v>37119005849</v>
      </c>
      <c r="F1612">
        <v>1889</v>
      </c>
      <c r="G1612" t="s">
        <v>12</v>
      </c>
      <c r="H1612">
        <v>2022</v>
      </c>
      <c r="I1612" t="s">
        <v>13</v>
      </c>
      <c r="J1612" t="s">
        <v>14</v>
      </c>
    </row>
    <row r="1613" spans="1:10" x14ac:dyDescent="0.35">
      <c r="A1613" t="s">
        <v>10</v>
      </c>
      <c r="B1613">
        <v>37119005850</v>
      </c>
      <c r="C1613" t="s">
        <v>11</v>
      </c>
      <c r="D1613">
        <v>37119005850</v>
      </c>
      <c r="E1613" t="str">
        <f>"37119005850"</f>
        <v>37119005850</v>
      </c>
      <c r="F1613">
        <v>1706</v>
      </c>
      <c r="G1613" t="s">
        <v>12</v>
      </c>
      <c r="H1613">
        <v>2022</v>
      </c>
      <c r="I1613" t="s">
        <v>13</v>
      </c>
      <c r="J1613" t="s">
        <v>14</v>
      </c>
    </row>
    <row r="1614" spans="1:10" x14ac:dyDescent="0.35">
      <c r="A1614" t="s">
        <v>10</v>
      </c>
      <c r="B1614">
        <v>37119005851</v>
      </c>
      <c r="C1614" t="s">
        <v>11</v>
      </c>
      <c r="D1614">
        <v>37119005851</v>
      </c>
      <c r="E1614" t="str">
        <f>"37119005851"</f>
        <v>37119005851</v>
      </c>
      <c r="F1614">
        <v>2063</v>
      </c>
      <c r="G1614" t="s">
        <v>12</v>
      </c>
      <c r="H1614">
        <v>2022</v>
      </c>
      <c r="I1614" t="s">
        <v>13</v>
      </c>
      <c r="J1614" t="s">
        <v>14</v>
      </c>
    </row>
    <row r="1615" spans="1:10" x14ac:dyDescent="0.35">
      <c r="A1615" t="s">
        <v>10</v>
      </c>
      <c r="B1615">
        <v>37119005852</v>
      </c>
      <c r="C1615" t="s">
        <v>11</v>
      </c>
      <c r="D1615">
        <v>37119005852</v>
      </c>
      <c r="E1615" t="str">
        <f>"37119005852"</f>
        <v>37119005852</v>
      </c>
      <c r="F1615">
        <v>1375</v>
      </c>
      <c r="G1615" t="s">
        <v>12</v>
      </c>
      <c r="H1615">
        <v>2022</v>
      </c>
      <c r="I1615" t="s">
        <v>13</v>
      </c>
      <c r="J1615" t="s">
        <v>14</v>
      </c>
    </row>
    <row r="1616" spans="1:10" x14ac:dyDescent="0.35">
      <c r="A1616" t="s">
        <v>10</v>
      </c>
      <c r="B1616">
        <v>37119005853</v>
      </c>
      <c r="C1616" t="s">
        <v>11</v>
      </c>
      <c r="D1616">
        <v>37119005853</v>
      </c>
      <c r="E1616" t="str">
        <f>"37119005853"</f>
        <v>37119005853</v>
      </c>
      <c r="F1616">
        <v>1399</v>
      </c>
      <c r="G1616" t="s">
        <v>12</v>
      </c>
      <c r="H1616">
        <v>2022</v>
      </c>
      <c r="I1616" t="s">
        <v>13</v>
      </c>
      <c r="J1616" t="s">
        <v>14</v>
      </c>
    </row>
    <row r="1617" spans="1:10" x14ac:dyDescent="0.35">
      <c r="A1617" t="s">
        <v>10</v>
      </c>
      <c r="B1617">
        <v>37119005854</v>
      </c>
      <c r="C1617" t="s">
        <v>11</v>
      </c>
      <c r="D1617">
        <v>37119005854</v>
      </c>
      <c r="E1617" t="str">
        <f>"37119005854"</f>
        <v>37119005854</v>
      </c>
      <c r="F1617">
        <v>1565</v>
      </c>
      <c r="G1617" t="s">
        <v>12</v>
      </c>
      <c r="H1617">
        <v>2022</v>
      </c>
      <c r="I1617" t="s">
        <v>13</v>
      </c>
      <c r="J1617" t="s">
        <v>14</v>
      </c>
    </row>
    <row r="1618" spans="1:10" x14ac:dyDescent="0.35">
      <c r="A1618" t="s">
        <v>10</v>
      </c>
      <c r="B1618">
        <v>37119005855</v>
      </c>
      <c r="C1618" t="s">
        <v>11</v>
      </c>
      <c r="D1618">
        <v>37119005855</v>
      </c>
      <c r="E1618" t="str">
        <f>"37119005855"</f>
        <v>37119005855</v>
      </c>
      <c r="F1618">
        <v>1786</v>
      </c>
      <c r="G1618" t="s">
        <v>12</v>
      </c>
      <c r="H1618">
        <v>2022</v>
      </c>
      <c r="I1618" t="s">
        <v>13</v>
      </c>
      <c r="J1618" t="s">
        <v>14</v>
      </c>
    </row>
    <row r="1619" spans="1:10" x14ac:dyDescent="0.35">
      <c r="A1619" t="s">
        <v>10</v>
      </c>
      <c r="B1619">
        <v>37119005856</v>
      </c>
      <c r="C1619" t="s">
        <v>11</v>
      </c>
      <c r="D1619">
        <v>37119005856</v>
      </c>
      <c r="E1619" t="str">
        <f>"37119005856"</f>
        <v>37119005856</v>
      </c>
      <c r="F1619">
        <v>1734</v>
      </c>
      <c r="G1619" t="s">
        <v>12</v>
      </c>
      <c r="H1619">
        <v>2022</v>
      </c>
      <c r="I1619" t="s">
        <v>13</v>
      </c>
      <c r="J1619" t="s">
        <v>14</v>
      </c>
    </row>
    <row r="1620" spans="1:10" x14ac:dyDescent="0.35">
      <c r="A1620" t="s">
        <v>10</v>
      </c>
      <c r="B1620">
        <v>37119005857</v>
      </c>
      <c r="C1620" t="s">
        <v>11</v>
      </c>
      <c r="D1620">
        <v>37119005857</v>
      </c>
      <c r="E1620" t="str">
        <f>"37119005857"</f>
        <v>37119005857</v>
      </c>
      <c r="F1620">
        <v>1526</v>
      </c>
      <c r="G1620" t="s">
        <v>12</v>
      </c>
      <c r="H1620">
        <v>2022</v>
      </c>
      <c r="I1620" t="s">
        <v>13</v>
      </c>
      <c r="J1620" t="s">
        <v>14</v>
      </c>
    </row>
    <row r="1621" spans="1:10" x14ac:dyDescent="0.35">
      <c r="A1621" t="s">
        <v>10</v>
      </c>
      <c r="B1621">
        <v>37119005858</v>
      </c>
      <c r="C1621" t="s">
        <v>11</v>
      </c>
      <c r="D1621">
        <v>37119005858</v>
      </c>
      <c r="E1621" t="str">
        <f>"37119005858"</f>
        <v>37119005858</v>
      </c>
      <c r="F1621">
        <v>1803</v>
      </c>
      <c r="G1621" t="s">
        <v>12</v>
      </c>
      <c r="H1621">
        <v>2022</v>
      </c>
      <c r="I1621" t="s">
        <v>13</v>
      </c>
      <c r="J1621" t="s">
        <v>14</v>
      </c>
    </row>
    <row r="1622" spans="1:10" x14ac:dyDescent="0.35">
      <c r="A1622" t="s">
        <v>10</v>
      </c>
      <c r="B1622">
        <v>37119005859</v>
      </c>
      <c r="C1622" t="s">
        <v>11</v>
      </c>
      <c r="D1622">
        <v>37119005859</v>
      </c>
      <c r="E1622" t="str">
        <f>"37119005859"</f>
        <v>37119005859</v>
      </c>
      <c r="F1622">
        <v>1763</v>
      </c>
      <c r="G1622" t="s">
        <v>12</v>
      </c>
      <c r="H1622">
        <v>2022</v>
      </c>
      <c r="I1622" t="s">
        <v>13</v>
      </c>
      <c r="J1622" t="s">
        <v>14</v>
      </c>
    </row>
    <row r="1623" spans="1:10" x14ac:dyDescent="0.35">
      <c r="A1623" t="s">
        <v>10</v>
      </c>
      <c r="B1623">
        <v>37119005860</v>
      </c>
      <c r="C1623" t="s">
        <v>11</v>
      </c>
      <c r="D1623">
        <v>37119005860</v>
      </c>
      <c r="E1623" t="str">
        <f>"37119005860"</f>
        <v>37119005860</v>
      </c>
      <c r="F1623">
        <v>1668</v>
      </c>
      <c r="G1623" t="s">
        <v>12</v>
      </c>
      <c r="H1623">
        <v>2022</v>
      </c>
      <c r="I1623" t="s">
        <v>13</v>
      </c>
      <c r="J1623" t="s">
        <v>14</v>
      </c>
    </row>
    <row r="1624" spans="1:10" x14ac:dyDescent="0.35">
      <c r="A1624" t="s">
        <v>10</v>
      </c>
      <c r="B1624">
        <v>37119005861</v>
      </c>
      <c r="C1624" t="s">
        <v>11</v>
      </c>
      <c r="D1624">
        <v>37119005861</v>
      </c>
      <c r="E1624" t="str">
        <f>"37119005861"</f>
        <v>37119005861</v>
      </c>
      <c r="F1624">
        <v>1806</v>
      </c>
      <c r="G1624" t="s">
        <v>12</v>
      </c>
      <c r="H1624">
        <v>2022</v>
      </c>
      <c r="I1624" t="s">
        <v>13</v>
      </c>
      <c r="J1624" t="s">
        <v>14</v>
      </c>
    </row>
    <row r="1625" spans="1:10" x14ac:dyDescent="0.35">
      <c r="A1625" t="s">
        <v>10</v>
      </c>
      <c r="B1625">
        <v>37119005862</v>
      </c>
      <c r="C1625" t="s">
        <v>11</v>
      </c>
      <c r="D1625">
        <v>37119005862</v>
      </c>
      <c r="E1625" t="str">
        <f>"37119005862"</f>
        <v>37119005862</v>
      </c>
      <c r="F1625">
        <v>2026</v>
      </c>
      <c r="G1625" t="s">
        <v>12</v>
      </c>
      <c r="H1625">
        <v>2022</v>
      </c>
      <c r="I1625" t="s">
        <v>13</v>
      </c>
      <c r="J1625" t="s">
        <v>14</v>
      </c>
    </row>
    <row r="1626" spans="1:10" x14ac:dyDescent="0.35">
      <c r="A1626" t="s">
        <v>10</v>
      </c>
      <c r="B1626">
        <v>37119005863</v>
      </c>
      <c r="C1626" t="s">
        <v>11</v>
      </c>
      <c r="D1626">
        <v>37119005863</v>
      </c>
      <c r="E1626" t="str">
        <f>"37119005863"</f>
        <v>37119005863</v>
      </c>
      <c r="F1626">
        <v>2067</v>
      </c>
      <c r="G1626" t="s">
        <v>12</v>
      </c>
      <c r="H1626">
        <v>2022</v>
      </c>
      <c r="I1626" t="s">
        <v>13</v>
      </c>
      <c r="J1626" t="s">
        <v>14</v>
      </c>
    </row>
    <row r="1627" spans="1:10" x14ac:dyDescent="0.35">
      <c r="A1627" t="s">
        <v>10</v>
      </c>
      <c r="B1627">
        <v>37119005864</v>
      </c>
      <c r="C1627" t="s">
        <v>11</v>
      </c>
      <c r="D1627">
        <v>37119005864</v>
      </c>
      <c r="E1627" t="str">
        <f>"37119005864"</f>
        <v>37119005864</v>
      </c>
      <c r="F1627">
        <v>2031</v>
      </c>
      <c r="G1627" t="s">
        <v>12</v>
      </c>
      <c r="H1627">
        <v>2022</v>
      </c>
      <c r="I1627" t="s">
        <v>13</v>
      </c>
      <c r="J1627" t="s">
        <v>14</v>
      </c>
    </row>
    <row r="1628" spans="1:10" x14ac:dyDescent="0.35">
      <c r="A1628" t="s">
        <v>10</v>
      </c>
      <c r="B1628">
        <v>37119005865</v>
      </c>
      <c r="C1628" t="s">
        <v>11</v>
      </c>
      <c r="D1628">
        <v>37119005865</v>
      </c>
      <c r="E1628" t="str">
        <f>"37119005865"</f>
        <v>37119005865</v>
      </c>
      <c r="F1628">
        <v>1333</v>
      </c>
      <c r="G1628" t="s">
        <v>12</v>
      </c>
      <c r="H1628">
        <v>2022</v>
      </c>
      <c r="I1628" t="s">
        <v>13</v>
      </c>
      <c r="J1628" t="s">
        <v>14</v>
      </c>
    </row>
    <row r="1629" spans="1:10" x14ac:dyDescent="0.35">
      <c r="A1629" t="s">
        <v>10</v>
      </c>
      <c r="B1629">
        <v>37119005866</v>
      </c>
      <c r="C1629" t="s">
        <v>11</v>
      </c>
      <c r="D1629">
        <v>37119005866</v>
      </c>
      <c r="E1629" t="str">
        <f>"37119005866"</f>
        <v>37119005866</v>
      </c>
      <c r="F1629">
        <v>1385</v>
      </c>
      <c r="G1629" t="s">
        <v>12</v>
      </c>
      <c r="H1629">
        <v>2022</v>
      </c>
      <c r="I1629" t="s">
        <v>13</v>
      </c>
      <c r="J1629" t="s">
        <v>14</v>
      </c>
    </row>
    <row r="1630" spans="1:10" x14ac:dyDescent="0.35">
      <c r="A1630" t="s">
        <v>10</v>
      </c>
      <c r="B1630">
        <v>37119005867</v>
      </c>
      <c r="C1630" t="s">
        <v>11</v>
      </c>
      <c r="D1630">
        <v>37119005867</v>
      </c>
      <c r="E1630" t="str">
        <f>"37119005867"</f>
        <v>37119005867</v>
      </c>
      <c r="F1630">
        <v>1618</v>
      </c>
      <c r="G1630" t="s">
        <v>12</v>
      </c>
      <c r="H1630">
        <v>2022</v>
      </c>
      <c r="I1630" t="s">
        <v>13</v>
      </c>
      <c r="J1630" t="s">
        <v>14</v>
      </c>
    </row>
    <row r="1631" spans="1:10" x14ac:dyDescent="0.35">
      <c r="A1631" t="s">
        <v>10</v>
      </c>
      <c r="B1631">
        <v>37119005868</v>
      </c>
      <c r="C1631" t="s">
        <v>11</v>
      </c>
      <c r="D1631">
        <v>37119005868</v>
      </c>
      <c r="E1631" t="str">
        <f>"37119005868"</f>
        <v>37119005868</v>
      </c>
      <c r="F1631">
        <v>1206</v>
      </c>
      <c r="G1631" t="s">
        <v>12</v>
      </c>
      <c r="H1631">
        <v>2022</v>
      </c>
      <c r="I1631" t="s">
        <v>13</v>
      </c>
      <c r="J1631" t="s">
        <v>14</v>
      </c>
    </row>
    <row r="1632" spans="1:10" x14ac:dyDescent="0.35">
      <c r="A1632" t="s">
        <v>10</v>
      </c>
      <c r="B1632">
        <v>37119005908</v>
      </c>
      <c r="C1632" t="s">
        <v>11</v>
      </c>
      <c r="D1632">
        <v>37119005908</v>
      </c>
      <c r="E1632" t="str">
        <f>"37119005908"</f>
        <v>37119005908</v>
      </c>
      <c r="F1632">
        <v>979</v>
      </c>
      <c r="G1632" t="s">
        <v>12</v>
      </c>
      <c r="H1632">
        <v>2022</v>
      </c>
      <c r="I1632" t="s">
        <v>13</v>
      </c>
      <c r="J1632" t="s">
        <v>14</v>
      </c>
    </row>
    <row r="1633" spans="1:10" x14ac:dyDescent="0.35">
      <c r="A1633" t="s">
        <v>10</v>
      </c>
      <c r="B1633">
        <v>37119005910</v>
      </c>
      <c r="C1633" t="s">
        <v>11</v>
      </c>
      <c r="D1633">
        <v>37119005910</v>
      </c>
      <c r="E1633" t="str">
        <f>"37119005910"</f>
        <v>37119005910</v>
      </c>
      <c r="F1633">
        <v>1454</v>
      </c>
      <c r="G1633" t="s">
        <v>12</v>
      </c>
      <c r="H1633">
        <v>2022</v>
      </c>
      <c r="I1633" t="s">
        <v>13</v>
      </c>
      <c r="J1633" t="s">
        <v>14</v>
      </c>
    </row>
    <row r="1634" spans="1:10" x14ac:dyDescent="0.35">
      <c r="A1634" t="s">
        <v>10</v>
      </c>
      <c r="B1634">
        <v>37119005913</v>
      </c>
      <c r="C1634" t="s">
        <v>11</v>
      </c>
      <c r="D1634">
        <v>37119005913</v>
      </c>
      <c r="E1634" t="str">
        <f>"37119005913"</f>
        <v>37119005913</v>
      </c>
      <c r="F1634">
        <v>1430</v>
      </c>
      <c r="G1634" t="s">
        <v>12</v>
      </c>
      <c r="H1634">
        <v>2022</v>
      </c>
      <c r="I1634" t="s">
        <v>13</v>
      </c>
      <c r="J1634" t="s">
        <v>14</v>
      </c>
    </row>
    <row r="1635" spans="1:10" x14ac:dyDescent="0.35">
      <c r="A1635" t="s">
        <v>10</v>
      </c>
      <c r="B1635">
        <v>37119005915</v>
      </c>
      <c r="C1635" t="s">
        <v>11</v>
      </c>
      <c r="D1635">
        <v>37119005915</v>
      </c>
      <c r="E1635" t="str">
        <f>"37119005915"</f>
        <v>37119005915</v>
      </c>
      <c r="F1635">
        <v>1562</v>
      </c>
      <c r="G1635" t="s">
        <v>12</v>
      </c>
      <c r="H1635">
        <v>2022</v>
      </c>
      <c r="I1635" t="s">
        <v>13</v>
      </c>
      <c r="J1635" t="s">
        <v>14</v>
      </c>
    </row>
    <row r="1636" spans="1:10" x14ac:dyDescent="0.35">
      <c r="A1636" t="s">
        <v>10</v>
      </c>
      <c r="B1636">
        <v>37119005916</v>
      </c>
      <c r="C1636" t="s">
        <v>11</v>
      </c>
      <c r="D1636">
        <v>37119005916</v>
      </c>
      <c r="E1636" t="str">
        <f>"37119005916"</f>
        <v>37119005916</v>
      </c>
      <c r="F1636">
        <v>1262</v>
      </c>
      <c r="G1636" t="s">
        <v>12</v>
      </c>
      <c r="H1636">
        <v>2022</v>
      </c>
      <c r="I1636" t="s">
        <v>13</v>
      </c>
      <c r="J1636" t="s">
        <v>14</v>
      </c>
    </row>
    <row r="1637" spans="1:10" x14ac:dyDescent="0.35">
      <c r="A1637" t="s">
        <v>10</v>
      </c>
      <c r="B1637">
        <v>37119005918</v>
      </c>
      <c r="C1637" t="s">
        <v>11</v>
      </c>
      <c r="D1637">
        <v>37119005918</v>
      </c>
      <c r="E1637" t="str">
        <f>"37119005918"</f>
        <v>37119005918</v>
      </c>
      <c r="F1637">
        <v>1811</v>
      </c>
      <c r="G1637" t="s">
        <v>12</v>
      </c>
      <c r="H1637">
        <v>2022</v>
      </c>
      <c r="I1637" t="s">
        <v>13</v>
      </c>
      <c r="J1637" t="s">
        <v>14</v>
      </c>
    </row>
    <row r="1638" spans="1:10" x14ac:dyDescent="0.35">
      <c r="A1638" t="s">
        <v>10</v>
      </c>
      <c r="B1638">
        <v>37119005919</v>
      </c>
      <c r="C1638" t="s">
        <v>11</v>
      </c>
      <c r="D1638">
        <v>37119005919</v>
      </c>
      <c r="E1638" t="str">
        <f>"37119005919"</f>
        <v>37119005919</v>
      </c>
      <c r="F1638">
        <v>874</v>
      </c>
      <c r="G1638" t="s">
        <v>12</v>
      </c>
      <c r="H1638">
        <v>2022</v>
      </c>
      <c r="I1638" t="s">
        <v>13</v>
      </c>
      <c r="J1638" t="s">
        <v>14</v>
      </c>
    </row>
    <row r="1639" spans="1:10" x14ac:dyDescent="0.35">
      <c r="A1639" t="s">
        <v>10</v>
      </c>
      <c r="B1639">
        <v>37119005920</v>
      </c>
      <c r="C1639" t="s">
        <v>11</v>
      </c>
      <c r="D1639">
        <v>37119005920</v>
      </c>
      <c r="E1639" t="str">
        <f>"37119005920"</f>
        <v>37119005920</v>
      </c>
      <c r="F1639">
        <v>886</v>
      </c>
      <c r="G1639" t="s">
        <v>12</v>
      </c>
      <c r="H1639">
        <v>2022</v>
      </c>
      <c r="I1639" t="s">
        <v>13</v>
      </c>
      <c r="J1639" t="s">
        <v>14</v>
      </c>
    </row>
    <row r="1640" spans="1:10" x14ac:dyDescent="0.35">
      <c r="A1640" t="s">
        <v>10</v>
      </c>
      <c r="B1640">
        <v>37119005921</v>
      </c>
      <c r="C1640" t="s">
        <v>11</v>
      </c>
      <c r="D1640">
        <v>37119005921</v>
      </c>
      <c r="E1640" t="str">
        <f>"37119005921"</f>
        <v>37119005921</v>
      </c>
      <c r="F1640">
        <v>1724</v>
      </c>
      <c r="G1640" t="s">
        <v>12</v>
      </c>
      <c r="H1640">
        <v>2022</v>
      </c>
      <c r="I1640" t="s">
        <v>13</v>
      </c>
      <c r="J1640" t="s">
        <v>14</v>
      </c>
    </row>
    <row r="1641" spans="1:10" x14ac:dyDescent="0.35">
      <c r="A1641" t="s">
        <v>10</v>
      </c>
      <c r="B1641">
        <v>37119005922</v>
      </c>
      <c r="C1641" t="s">
        <v>11</v>
      </c>
      <c r="D1641">
        <v>37119005922</v>
      </c>
      <c r="E1641" t="str">
        <f>"37119005922"</f>
        <v>37119005922</v>
      </c>
      <c r="F1641">
        <v>2175</v>
      </c>
      <c r="G1641" t="s">
        <v>12</v>
      </c>
      <c r="H1641">
        <v>2022</v>
      </c>
      <c r="I1641" t="s">
        <v>13</v>
      </c>
      <c r="J1641" t="s">
        <v>14</v>
      </c>
    </row>
    <row r="1642" spans="1:10" x14ac:dyDescent="0.35">
      <c r="A1642" t="s">
        <v>10</v>
      </c>
      <c r="B1642">
        <v>37119005923</v>
      </c>
      <c r="C1642" t="s">
        <v>11</v>
      </c>
      <c r="D1642">
        <v>37119005923</v>
      </c>
      <c r="E1642" t="str">
        <f>"37119005923"</f>
        <v>37119005923</v>
      </c>
      <c r="F1642">
        <v>1600</v>
      </c>
      <c r="G1642" t="s">
        <v>12</v>
      </c>
      <c r="H1642">
        <v>2022</v>
      </c>
      <c r="I1642" t="s">
        <v>13</v>
      </c>
      <c r="J1642" t="s">
        <v>14</v>
      </c>
    </row>
    <row r="1643" spans="1:10" x14ac:dyDescent="0.35">
      <c r="A1643" t="s">
        <v>10</v>
      </c>
      <c r="B1643">
        <v>37119005924</v>
      </c>
      <c r="C1643" t="s">
        <v>11</v>
      </c>
      <c r="D1643">
        <v>37119005924</v>
      </c>
      <c r="E1643" t="str">
        <f>"37119005924"</f>
        <v>37119005924</v>
      </c>
      <c r="F1643">
        <v>1681</v>
      </c>
      <c r="G1643" t="s">
        <v>12</v>
      </c>
      <c r="H1643">
        <v>2022</v>
      </c>
      <c r="I1643" t="s">
        <v>13</v>
      </c>
      <c r="J1643" t="s">
        <v>14</v>
      </c>
    </row>
    <row r="1644" spans="1:10" x14ac:dyDescent="0.35">
      <c r="A1644" t="s">
        <v>10</v>
      </c>
      <c r="B1644">
        <v>37119005925</v>
      </c>
      <c r="C1644" t="s">
        <v>11</v>
      </c>
      <c r="D1644">
        <v>37119005925</v>
      </c>
      <c r="E1644" t="str">
        <f>"37119005925"</f>
        <v>37119005925</v>
      </c>
      <c r="F1644">
        <v>2397</v>
      </c>
      <c r="G1644" t="s">
        <v>12</v>
      </c>
      <c r="H1644">
        <v>2022</v>
      </c>
      <c r="I1644" t="s">
        <v>13</v>
      </c>
      <c r="J1644" t="s">
        <v>14</v>
      </c>
    </row>
    <row r="1645" spans="1:10" x14ac:dyDescent="0.35">
      <c r="A1645" t="s">
        <v>10</v>
      </c>
      <c r="B1645">
        <v>37119005926</v>
      </c>
      <c r="C1645" t="s">
        <v>11</v>
      </c>
      <c r="D1645">
        <v>37119005926</v>
      </c>
      <c r="E1645" t="str">
        <f>"37119005926"</f>
        <v>37119005926</v>
      </c>
      <c r="F1645">
        <v>2892</v>
      </c>
      <c r="G1645" t="s">
        <v>12</v>
      </c>
      <c r="H1645">
        <v>2022</v>
      </c>
      <c r="I1645" t="s">
        <v>13</v>
      </c>
      <c r="J1645" t="s">
        <v>14</v>
      </c>
    </row>
    <row r="1646" spans="1:10" x14ac:dyDescent="0.35">
      <c r="A1646" t="s">
        <v>10</v>
      </c>
      <c r="B1646">
        <v>37119005927</v>
      </c>
      <c r="C1646" t="s">
        <v>11</v>
      </c>
      <c r="D1646">
        <v>37119005927</v>
      </c>
      <c r="E1646" t="str">
        <f>"37119005927"</f>
        <v>37119005927</v>
      </c>
      <c r="F1646">
        <v>1600</v>
      </c>
      <c r="G1646" t="s">
        <v>12</v>
      </c>
      <c r="H1646">
        <v>2022</v>
      </c>
      <c r="I1646" t="s">
        <v>13</v>
      </c>
      <c r="J1646" t="s">
        <v>14</v>
      </c>
    </row>
    <row r="1647" spans="1:10" x14ac:dyDescent="0.35">
      <c r="A1647" t="s">
        <v>10</v>
      </c>
      <c r="B1647">
        <v>37119005928</v>
      </c>
      <c r="C1647" t="s">
        <v>11</v>
      </c>
      <c r="D1647">
        <v>37119005928</v>
      </c>
      <c r="E1647" t="str">
        <f>"37119005928"</f>
        <v>37119005928</v>
      </c>
      <c r="F1647" t="s">
        <v>15</v>
      </c>
      <c r="G1647" t="s">
        <v>12</v>
      </c>
      <c r="H1647">
        <v>2022</v>
      </c>
      <c r="I1647" t="s">
        <v>13</v>
      </c>
      <c r="J1647" t="s">
        <v>14</v>
      </c>
    </row>
    <row r="1648" spans="1:10" x14ac:dyDescent="0.35">
      <c r="A1648" t="s">
        <v>10</v>
      </c>
      <c r="B1648">
        <v>37119005929</v>
      </c>
      <c r="C1648" t="s">
        <v>11</v>
      </c>
      <c r="D1648">
        <v>37119005929</v>
      </c>
      <c r="E1648" t="str">
        <f>"37119005929"</f>
        <v>37119005929</v>
      </c>
      <c r="F1648">
        <v>1795</v>
      </c>
      <c r="G1648" t="s">
        <v>12</v>
      </c>
      <c r="H1648">
        <v>2022</v>
      </c>
      <c r="I1648" t="s">
        <v>13</v>
      </c>
      <c r="J1648" t="s">
        <v>14</v>
      </c>
    </row>
    <row r="1649" spans="1:10" x14ac:dyDescent="0.35">
      <c r="A1649" t="s">
        <v>10</v>
      </c>
      <c r="B1649">
        <v>37119005930</v>
      </c>
      <c r="C1649" t="s">
        <v>11</v>
      </c>
      <c r="D1649">
        <v>37119005930</v>
      </c>
      <c r="E1649" t="str">
        <f>"37119005930"</f>
        <v>37119005930</v>
      </c>
      <c r="F1649">
        <v>1496</v>
      </c>
      <c r="G1649" t="s">
        <v>12</v>
      </c>
      <c r="H1649">
        <v>2022</v>
      </c>
      <c r="I1649" t="s">
        <v>13</v>
      </c>
      <c r="J1649" t="s">
        <v>14</v>
      </c>
    </row>
    <row r="1650" spans="1:10" x14ac:dyDescent="0.35">
      <c r="A1650" t="s">
        <v>10</v>
      </c>
      <c r="B1650">
        <v>37119005931</v>
      </c>
      <c r="C1650" t="s">
        <v>11</v>
      </c>
      <c r="D1650">
        <v>37119005931</v>
      </c>
      <c r="E1650" t="str">
        <f>"37119005931"</f>
        <v>37119005931</v>
      </c>
      <c r="F1650">
        <v>1412</v>
      </c>
      <c r="G1650" t="s">
        <v>12</v>
      </c>
      <c r="H1650">
        <v>2022</v>
      </c>
      <c r="I1650" t="s">
        <v>13</v>
      </c>
      <c r="J1650" t="s">
        <v>14</v>
      </c>
    </row>
    <row r="1651" spans="1:10" x14ac:dyDescent="0.35">
      <c r="A1651" t="s">
        <v>10</v>
      </c>
      <c r="B1651">
        <v>37119005932</v>
      </c>
      <c r="C1651" t="s">
        <v>11</v>
      </c>
      <c r="D1651">
        <v>37119005932</v>
      </c>
      <c r="E1651" t="str">
        <f>"37119005932"</f>
        <v>37119005932</v>
      </c>
      <c r="F1651">
        <v>1609</v>
      </c>
      <c r="G1651" t="s">
        <v>12</v>
      </c>
      <c r="H1651">
        <v>2022</v>
      </c>
      <c r="I1651" t="s">
        <v>13</v>
      </c>
      <c r="J1651" t="s">
        <v>14</v>
      </c>
    </row>
    <row r="1652" spans="1:10" x14ac:dyDescent="0.35">
      <c r="A1652" t="s">
        <v>10</v>
      </c>
      <c r="B1652">
        <v>37119006005</v>
      </c>
      <c r="C1652" t="s">
        <v>11</v>
      </c>
      <c r="D1652">
        <v>37119006005</v>
      </c>
      <c r="E1652" t="str">
        <f>"37119006005"</f>
        <v>37119006005</v>
      </c>
      <c r="F1652">
        <v>924</v>
      </c>
      <c r="G1652" t="s">
        <v>12</v>
      </c>
      <c r="H1652">
        <v>2022</v>
      </c>
      <c r="I1652" t="s">
        <v>13</v>
      </c>
      <c r="J1652" t="s">
        <v>14</v>
      </c>
    </row>
    <row r="1653" spans="1:10" x14ac:dyDescent="0.35">
      <c r="A1653" t="s">
        <v>10</v>
      </c>
      <c r="B1653">
        <v>37119006008</v>
      </c>
      <c r="C1653" t="s">
        <v>11</v>
      </c>
      <c r="D1653">
        <v>37119006008</v>
      </c>
      <c r="E1653" t="str">
        <f>"37119006008"</f>
        <v>37119006008</v>
      </c>
      <c r="F1653">
        <v>1739</v>
      </c>
      <c r="G1653" t="s">
        <v>12</v>
      </c>
      <c r="H1653">
        <v>2022</v>
      </c>
      <c r="I1653" t="s">
        <v>13</v>
      </c>
      <c r="J1653" t="s">
        <v>14</v>
      </c>
    </row>
    <row r="1654" spans="1:10" x14ac:dyDescent="0.35">
      <c r="A1654" t="s">
        <v>10</v>
      </c>
      <c r="B1654">
        <v>37119006009</v>
      </c>
      <c r="C1654" t="s">
        <v>11</v>
      </c>
      <c r="D1654">
        <v>37119006009</v>
      </c>
      <c r="E1654" t="str">
        <f>"37119006009"</f>
        <v>37119006009</v>
      </c>
      <c r="F1654">
        <v>1537</v>
      </c>
      <c r="G1654" t="s">
        <v>12</v>
      </c>
      <c r="H1654">
        <v>2022</v>
      </c>
      <c r="I1654" t="s">
        <v>13</v>
      </c>
      <c r="J1654" t="s">
        <v>14</v>
      </c>
    </row>
    <row r="1655" spans="1:10" x14ac:dyDescent="0.35">
      <c r="A1655" t="s">
        <v>10</v>
      </c>
      <c r="B1655">
        <v>37119006011</v>
      </c>
      <c r="C1655" t="s">
        <v>11</v>
      </c>
      <c r="D1655">
        <v>37119006011</v>
      </c>
      <c r="E1655" t="str">
        <f>"37119006011"</f>
        <v>37119006011</v>
      </c>
      <c r="F1655">
        <v>1299</v>
      </c>
      <c r="G1655" t="s">
        <v>12</v>
      </c>
      <c r="H1655">
        <v>2022</v>
      </c>
      <c r="I1655" t="s">
        <v>13</v>
      </c>
      <c r="J1655" t="s">
        <v>14</v>
      </c>
    </row>
    <row r="1656" spans="1:10" x14ac:dyDescent="0.35">
      <c r="A1656" t="s">
        <v>10</v>
      </c>
      <c r="B1656">
        <v>37119006012</v>
      </c>
      <c r="C1656" t="s">
        <v>11</v>
      </c>
      <c r="D1656">
        <v>37119006012</v>
      </c>
      <c r="E1656" t="str">
        <f>"37119006012"</f>
        <v>37119006012</v>
      </c>
      <c r="F1656">
        <v>1352</v>
      </c>
      <c r="G1656" t="s">
        <v>12</v>
      </c>
      <c r="H1656">
        <v>2022</v>
      </c>
      <c r="I1656" t="s">
        <v>13</v>
      </c>
      <c r="J1656" t="s">
        <v>14</v>
      </c>
    </row>
    <row r="1657" spans="1:10" x14ac:dyDescent="0.35">
      <c r="A1657" t="s">
        <v>10</v>
      </c>
      <c r="B1657">
        <v>37119006013</v>
      </c>
      <c r="C1657" t="s">
        <v>11</v>
      </c>
      <c r="D1657">
        <v>37119006013</v>
      </c>
      <c r="E1657" t="str">
        <f>"37119006013"</f>
        <v>37119006013</v>
      </c>
      <c r="F1657">
        <v>1435</v>
      </c>
      <c r="G1657" t="s">
        <v>12</v>
      </c>
      <c r="H1657">
        <v>2022</v>
      </c>
      <c r="I1657" t="s">
        <v>13</v>
      </c>
      <c r="J1657" t="s">
        <v>14</v>
      </c>
    </row>
    <row r="1658" spans="1:10" x14ac:dyDescent="0.35">
      <c r="A1658" t="s">
        <v>10</v>
      </c>
      <c r="B1658">
        <v>37119006014</v>
      </c>
      <c r="C1658" t="s">
        <v>11</v>
      </c>
      <c r="D1658">
        <v>37119006014</v>
      </c>
      <c r="E1658" t="str">
        <f>"37119006014"</f>
        <v>37119006014</v>
      </c>
      <c r="F1658">
        <v>1782</v>
      </c>
      <c r="G1658" t="s">
        <v>12</v>
      </c>
      <c r="H1658">
        <v>2022</v>
      </c>
      <c r="I1658" t="s">
        <v>13</v>
      </c>
      <c r="J1658" t="s">
        <v>14</v>
      </c>
    </row>
    <row r="1659" spans="1:10" x14ac:dyDescent="0.35">
      <c r="A1659" t="s">
        <v>10</v>
      </c>
      <c r="B1659">
        <v>37119006015</v>
      </c>
      <c r="C1659" t="s">
        <v>11</v>
      </c>
      <c r="D1659">
        <v>37119006015</v>
      </c>
      <c r="E1659" t="str">
        <f>"37119006015"</f>
        <v>37119006015</v>
      </c>
      <c r="F1659">
        <v>1782</v>
      </c>
      <c r="G1659" t="s">
        <v>12</v>
      </c>
      <c r="H1659">
        <v>2022</v>
      </c>
      <c r="I1659" t="s">
        <v>13</v>
      </c>
      <c r="J1659" t="s">
        <v>14</v>
      </c>
    </row>
    <row r="1660" spans="1:10" x14ac:dyDescent="0.35">
      <c r="A1660" t="s">
        <v>10</v>
      </c>
      <c r="B1660">
        <v>37119006016</v>
      </c>
      <c r="C1660" t="s">
        <v>11</v>
      </c>
      <c r="D1660">
        <v>37119006016</v>
      </c>
      <c r="E1660" t="str">
        <f>"37119006016"</f>
        <v>37119006016</v>
      </c>
      <c r="F1660">
        <v>1289</v>
      </c>
      <c r="G1660" t="s">
        <v>12</v>
      </c>
      <c r="H1660">
        <v>2022</v>
      </c>
      <c r="I1660" t="s">
        <v>13</v>
      </c>
      <c r="J1660" t="s">
        <v>14</v>
      </c>
    </row>
    <row r="1661" spans="1:10" x14ac:dyDescent="0.35">
      <c r="A1661" t="s">
        <v>10</v>
      </c>
      <c r="B1661">
        <v>37119006103</v>
      </c>
      <c r="C1661" t="s">
        <v>11</v>
      </c>
      <c r="D1661">
        <v>37119006103</v>
      </c>
      <c r="E1661" t="str">
        <f>"37119006103"</f>
        <v>37119006103</v>
      </c>
      <c r="F1661">
        <v>1346</v>
      </c>
      <c r="G1661" t="s">
        <v>12</v>
      </c>
      <c r="H1661">
        <v>2022</v>
      </c>
      <c r="I1661" t="s">
        <v>13</v>
      </c>
      <c r="J1661" t="s">
        <v>14</v>
      </c>
    </row>
    <row r="1662" spans="1:10" x14ac:dyDescent="0.35">
      <c r="A1662" t="s">
        <v>10</v>
      </c>
      <c r="B1662">
        <v>37119006105</v>
      </c>
      <c r="C1662" t="s">
        <v>11</v>
      </c>
      <c r="D1662">
        <v>37119006105</v>
      </c>
      <c r="E1662" t="str">
        <f>"37119006105"</f>
        <v>37119006105</v>
      </c>
      <c r="F1662">
        <v>1813</v>
      </c>
      <c r="G1662" t="s">
        <v>12</v>
      </c>
      <c r="H1662">
        <v>2022</v>
      </c>
      <c r="I1662" t="s">
        <v>13</v>
      </c>
      <c r="J1662" t="s">
        <v>14</v>
      </c>
    </row>
    <row r="1663" spans="1:10" x14ac:dyDescent="0.35">
      <c r="A1663" t="s">
        <v>10</v>
      </c>
      <c r="B1663">
        <v>37119006108</v>
      </c>
      <c r="C1663" t="s">
        <v>11</v>
      </c>
      <c r="D1663">
        <v>37119006108</v>
      </c>
      <c r="E1663" t="str">
        <f>"37119006108"</f>
        <v>37119006108</v>
      </c>
      <c r="F1663">
        <v>1630</v>
      </c>
      <c r="G1663" t="s">
        <v>12</v>
      </c>
      <c r="H1663">
        <v>2022</v>
      </c>
      <c r="I1663" t="s">
        <v>13</v>
      </c>
      <c r="J1663" t="s">
        <v>14</v>
      </c>
    </row>
    <row r="1664" spans="1:10" x14ac:dyDescent="0.35">
      <c r="A1664" t="s">
        <v>10</v>
      </c>
      <c r="B1664">
        <v>37119006109</v>
      </c>
      <c r="C1664" t="s">
        <v>11</v>
      </c>
      <c r="D1664">
        <v>37119006109</v>
      </c>
      <c r="E1664" t="str">
        <f>"37119006109"</f>
        <v>37119006109</v>
      </c>
      <c r="F1664">
        <v>1163</v>
      </c>
      <c r="G1664" t="s">
        <v>12</v>
      </c>
      <c r="H1664">
        <v>2022</v>
      </c>
      <c r="I1664" t="s">
        <v>13</v>
      </c>
      <c r="J1664" t="s">
        <v>14</v>
      </c>
    </row>
    <row r="1665" spans="1:10" x14ac:dyDescent="0.35">
      <c r="A1665" t="s">
        <v>10</v>
      </c>
      <c r="B1665">
        <v>37119006110</v>
      </c>
      <c r="C1665" t="s">
        <v>11</v>
      </c>
      <c r="D1665">
        <v>37119006110</v>
      </c>
      <c r="E1665" t="str">
        <f>"37119006110"</f>
        <v>37119006110</v>
      </c>
      <c r="F1665">
        <v>1415</v>
      </c>
      <c r="G1665" t="s">
        <v>12</v>
      </c>
      <c r="H1665">
        <v>2022</v>
      </c>
      <c r="I1665" t="s">
        <v>13</v>
      </c>
      <c r="J1665" t="s">
        <v>14</v>
      </c>
    </row>
    <row r="1666" spans="1:10" x14ac:dyDescent="0.35">
      <c r="A1666" t="s">
        <v>10</v>
      </c>
      <c r="B1666">
        <v>37119006111</v>
      </c>
      <c r="C1666" t="s">
        <v>11</v>
      </c>
      <c r="D1666">
        <v>37119006111</v>
      </c>
      <c r="E1666" t="str">
        <f>"37119006111"</f>
        <v>37119006111</v>
      </c>
      <c r="F1666">
        <v>1265</v>
      </c>
      <c r="G1666" t="s">
        <v>12</v>
      </c>
      <c r="H1666">
        <v>2022</v>
      </c>
      <c r="I1666" t="s">
        <v>13</v>
      </c>
      <c r="J1666" t="s">
        <v>14</v>
      </c>
    </row>
    <row r="1667" spans="1:10" x14ac:dyDescent="0.35">
      <c r="A1667" t="s">
        <v>10</v>
      </c>
      <c r="B1667">
        <v>37119006112</v>
      </c>
      <c r="C1667" t="s">
        <v>11</v>
      </c>
      <c r="D1667">
        <v>37119006112</v>
      </c>
      <c r="E1667" t="str">
        <f>"37119006112"</f>
        <v>37119006112</v>
      </c>
      <c r="F1667">
        <v>1544</v>
      </c>
      <c r="G1667" t="s">
        <v>12</v>
      </c>
      <c r="H1667">
        <v>2022</v>
      </c>
      <c r="I1667" t="s">
        <v>13</v>
      </c>
      <c r="J1667" t="s">
        <v>14</v>
      </c>
    </row>
    <row r="1668" spans="1:10" x14ac:dyDescent="0.35">
      <c r="A1668" t="s">
        <v>10</v>
      </c>
      <c r="B1668">
        <v>37119006113</v>
      </c>
      <c r="C1668" t="s">
        <v>11</v>
      </c>
      <c r="D1668">
        <v>37119006113</v>
      </c>
      <c r="E1668" t="str">
        <f>"37119006113"</f>
        <v>37119006113</v>
      </c>
      <c r="F1668">
        <v>1459</v>
      </c>
      <c r="G1668" t="s">
        <v>12</v>
      </c>
      <c r="H1668">
        <v>2022</v>
      </c>
      <c r="I1668" t="s">
        <v>13</v>
      </c>
      <c r="J1668" t="s">
        <v>14</v>
      </c>
    </row>
    <row r="1669" spans="1:10" x14ac:dyDescent="0.35">
      <c r="A1669" t="s">
        <v>10</v>
      </c>
      <c r="B1669">
        <v>37119006114</v>
      </c>
      <c r="C1669" t="s">
        <v>11</v>
      </c>
      <c r="D1669">
        <v>37119006114</v>
      </c>
      <c r="E1669" t="str">
        <f>"37119006114"</f>
        <v>37119006114</v>
      </c>
      <c r="F1669">
        <v>1504</v>
      </c>
      <c r="G1669" t="s">
        <v>12</v>
      </c>
      <c r="H1669">
        <v>2022</v>
      </c>
      <c r="I1669" t="s">
        <v>13</v>
      </c>
      <c r="J1669" t="s">
        <v>14</v>
      </c>
    </row>
    <row r="1670" spans="1:10" x14ac:dyDescent="0.35">
      <c r="A1670" t="s">
        <v>10</v>
      </c>
      <c r="B1670">
        <v>37119006115</v>
      </c>
      <c r="C1670" t="s">
        <v>11</v>
      </c>
      <c r="D1670">
        <v>37119006115</v>
      </c>
      <c r="E1670" t="str">
        <f>"37119006115"</f>
        <v>37119006115</v>
      </c>
      <c r="F1670">
        <v>1438</v>
      </c>
      <c r="G1670" t="s">
        <v>12</v>
      </c>
      <c r="H1670">
        <v>2022</v>
      </c>
      <c r="I1670" t="s">
        <v>13</v>
      </c>
      <c r="J1670" t="s">
        <v>14</v>
      </c>
    </row>
    <row r="1671" spans="1:10" x14ac:dyDescent="0.35">
      <c r="A1671" t="s">
        <v>10</v>
      </c>
      <c r="B1671">
        <v>37119006208</v>
      </c>
      <c r="C1671" t="s">
        <v>11</v>
      </c>
      <c r="D1671">
        <v>37119006208</v>
      </c>
      <c r="E1671" t="str">
        <f>"37119006208"</f>
        <v>37119006208</v>
      </c>
      <c r="F1671">
        <v>1566</v>
      </c>
      <c r="G1671" t="s">
        <v>12</v>
      </c>
      <c r="H1671">
        <v>2022</v>
      </c>
      <c r="I1671" t="s">
        <v>13</v>
      </c>
      <c r="J1671" t="s">
        <v>14</v>
      </c>
    </row>
    <row r="1672" spans="1:10" x14ac:dyDescent="0.35">
      <c r="A1672" t="s">
        <v>10</v>
      </c>
      <c r="B1672">
        <v>37119006209</v>
      </c>
      <c r="C1672" t="s">
        <v>11</v>
      </c>
      <c r="D1672">
        <v>37119006209</v>
      </c>
      <c r="E1672" t="str">
        <f>"37119006209"</f>
        <v>37119006209</v>
      </c>
      <c r="F1672">
        <v>1408</v>
      </c>
      <c r="G1672" t="s">
        <v>12</v>
      </c>
      <c r="H1672">
        <v>2022</v>
      </c>
      <c r="I1672" t="s">
        <v>13</v>
      </c>
      <c r="J1672" t="s">
        <v>14</v>
      </c>
    </row>
    <row r="1673" spans="1:10" x14ac:dyDescent="0.35">
      <c r="A1673" t="s">
        <v>10</v>
      </c>
      <c r="B1673">
        <v>37119006210</v>
      </c>
      <c r="C1673" t="s">
        <v>11</v>
      </c>
      <c r="D1673">
        <v>37119006210</v>
      </c>
      <c r="E1673" t="str">
        <f>"37119006210"</f>
        <v>37119006210</v>
      </c>
      <c r="F1673">
        <v>1801</v>
      </c>
      <c r="G1673" t="s">
        <v>12</v>
      </c>
      <c r="H1673">
        <v>2022</v>
      </c>
      <c r="I1673" t="s">
        <v>13</v>
      </c>
      <c r="J1673" t="s">
        <v>14</v>
      </c>
    </row>
    <row r="1674" spans="1:10" x14ac:dyDescent="0.35">
      <c r="A1674" t="s">
        <v>10</v>
      </c>
      <c r="B1674">
        <v>37119006211</v>
      </c>
      <c r="C1674" t="s">
        <v>11</v>
      </c>
      <c r="D1674">
        <v>37119006211</v>
      </c>
      <c r="E1674" t="str">
        <f>"37119006211"</f>
        <v>37119006211</v>
      </c>
      <c r="F1674">
        <v>1673</v>
      </c>
      <c r="G1674" t="s">
        <v>12</v>
      </c>
      <c r="H1674">
        <v>2022</v>
      </c>
      <c r="I1674" t="s">
        <v>13</v>
      </c>
      <c r="J1674" t="s">
        <v>14</v>
      </c>
    </row>
    <row r="1675" spans="1:10" x14ac:dyDescent="0.35">
      <c r="A1675" t="s">
        <v>10</v>
      </c>
      <c r="B1675">
        <v>37119006212</v>
      </c>
      <c r="C1675" t="s">
        <v>11</v>
      </c>
      <c r="D1675">
        <v>37119006212</v>
      </c>
      <c r="E1675" t="str">
        <f>"37119006212"</f>
        <v>37119006212</v>
      </c>
      <c r="F1675">
        <v>1628</v>
      </c>
      <c r="G1675" t="s">
        <v>12</v>
      </c>
      <c r="H1675">
        <v>2022</v>
      </c>
      <c r="I1675" t="s">
        <v>13</v>
      </c>
      <c r="J1675" t="s">
        <v>14</v>
      </c>
    </row>
    <row r="1676" spans="1:10" x14ac:dyDescent="0.35">
      <c r="A1676" t="s">
        <v>10</v>
      </c>
      <c r="B1676">
        <v>37119006214</v>
      </c>
      <c r="C1676" t="s">
        <v>11</v>
      </c>
      <c r="D1676">
        <v>37119006214</v>
      </c>
      <c r="E1676" t="str">
        <f>"37119006214"</f>
        <v>37119006214</v>
      </c>
      <c r="F1676">
        <v>2382</v>
      </c>
      <c r="G1676" t="s">
        <v>12</v>
      </c>
      <c r="H1676">
        <v>2022</v>
      </c>
      <c r="I1676" t="s">
        <v>13</v>
      </c>
      <c r="J1676" t="s">
        <v>14</v>
      </c>
    </row>
    <row r="1677" spans="1:10" x14ac:dyDescent="0.35">
      <c r="A1677" t="s">
        <v>10</v>
      </c>
      <c r="B1677">
        <v>37119006216</v>
      </c>
      <c r="C1677" t="s">
        <v>11</v>
      </c>
      <c r="D1677">
        <v>37119006216</v>
      </c>
      <c r="E1677" t="str">
        <f>"37119006216"</f>
        <v>37119006216</v>
      </c>
      <c r="F1677">
        <v>1709</v>
      </c>
      <c r="G1677" t="s">
        <v>12</v>
      </c>
      <c r="H1677">
        <v>2022</v>
      </c>
      <c r="I1677" t="s">
        <v>13</v>
      </c>
      <c r="J1677" t="s">
        <v>14</v>
      </c>
    </row>
    <row r="1678" spans="1:10" x14ac:dyDescent="0.35">
      <c r="A1678" t="s">
        <v>10</v>
      </c>
      <c r="B1678">
        <v>37119006217</v>
      </c>
      <c r="C1678" t="s">
        <v>11</v>
      </c>
      <c r="D1678">
        <v>37119006217</v>
      </c>
      <c r="E1678" t="str">
        <f>"37119006217"</f>
        <v>37119006217</v>
      </c>
      <c r="F1678">
        <v>1625</v>
      </c>
      <c r="G1678" t="s">
        <v>12</v>
      </c>
      <c r="H1678">
        <v>2022</v>
      </c>
      <c r="I1678" t="s">
        <v>13</v>
      </c>
      <c r="J1678" t="s">
        <v>14</v>
      </c>
    </row>
    <row r="1679" spans="1:10" x14ac:dyDescent="0.35">
      <c r="A1679" t="s">
        <v>10</v>
      </c>
      <c r="B1679">
        <v>37119006218</v>
      </c>
      <c r="C1679" t="s">
        <v>11</v>
      </c>
      <c r="D1679">
        <v>37119006218</v>
      </c>
      <c r="E1679" t="str">
        <f>"37119006218"</f>
        <v>37119006218</v>
      </c>
      <c r="F1679" t="s">
        <v>15</v>
      </c>
      <c r="G1679" t="s">
        <v>12</v>
      </c>
      <c r="H1679">
        <v>2022</v>
      </c>
      <c r="I1679" t="s">
        <v>13</v>
      </c>
      <c r="J1679" t="s">
        <v>14</v>
      </c>
    </row>
    <row r="1680" spans="1:10" x14ac:dyDescent="0.35">
      <c r="A1680" t="s">
        <v>10</v>
      </c>
      <c r="B1680">
        <v>37119006219</v>
      </c>
      <c r="C1680" t="s">
        <v>11</v>
      </c>
      <c r="D1680">
        <v>37119006219</v>
      </c>
      <c r="E1680" t="str">
        <f>"37119006219"</f>
        <v>37119006219</v>
      </c>
      <c r="F1680" t="s">
        <v>15</v>
      </c>
      <c r="G1680" t="s">
        <v>12</v>
      </c>
      <c r="H1680">
        <v>2022</v>
      </c>
      <c r="I1680" t="s">
        <v>13</v>
      </c>
      <c r="J1680" t="s">
        <v>14</v>
      </c>
    </row>
    <row r="1681" spans="1:10" x14ac:dyDescent="0.35">
      <c r="A1681" t="s">
        <v>10</v>
      </c>
      <c r="B1681">
        <v>37119006220</v>
      </c>
      <c r="C1681" t="s">
        <v>11</v>
      </c>
      <c r="D1681">
        <v>37119006220</v>
      </c>
      <c r="E1681" t="str">
        <f>"37119006220"</f>
        <v>37119006220</v>
      </c>
      <c r="F1681">
        <v>1661</v>
      </c>
      <c r="G1681" t="s">
        <v>12</v>
      </c>
      <c r="H1681">
        <v>2022</v>
      </c>
      <c r="I1681" t="s">
        <v>13</v>
      </c>
      <c r="J1681" t="s">
        <v>14</v>
      </c>
    </row>
    <row r="1682" spans="1:10" x14ac:dyDescent="0.35">
      <c r="A1682" t="s">
        <v>10</v>
      </c>
      <c r="B1682">
        <v>37119006221</v>
      </c>
      <c r="C1682" t="s">
        <v>11</v>
      </c>
      <c r="D1682">
        <v>37119006221</v>
      </c>
      <c r="E1682" t="str">
        <f>"37119006221"</f>
        <v>37119006221</v>
      </c>
      <c r="F1682">
        <v>2153</v>
      </c>
      <c r="G1682" t="s">
        <v>12</v>
      </c>
      <c r="H1682">
        <v>2022</v>
      </c>
      <c r="I1682" t="s">
        <v>13</v>
      </c>
      <c r="J1682" t="s">
        <v>14</v>
      </c>
    </row>
    <row r="1683" spans="1:10" x14ac:dyDescent="0.35">
      <c r="A1683" t="s">
        <v>10</v>
      </c>
      <c r="B1683">
        <v>37119006222</v>
      </c>
      <c r="C1683" t="s">
        <v>11</v>
      </c>
      <c r="D1683">
        <v>37119006222</v>
      </c>
      <c r="E1683" t="str">
        <f>"37119006222"</f>
        <v>37119006222</v>
      </c>
      <c r="F1683">
        <v>860</v>
      </c>
      <c r="G1683" t="s">
        <v>12</v>
      </c>
      <c r="H1683">
        <v>2022</v>
      </c>
      <c r="I1683" t="s">
        <v>13</v>
      </c>
      <c r="J1683" t="s">
        <v>14</v>
      </c>
    </row>
    <row r="1684" spans="1:10" x14ac:dyDescent="0.35">
      <c r="A1684" t="s">
        <v>10</v>
      </c>
      <c r="B1684">
        <v>37119006223</v>
      </c>
      <c r="C1684" t="s">
        <v>11</v>
      </c>
      <c r="D1684">
        <v>37119006223</v>
      </c>
      <c r="E1684" t="str">
        <f>"37119006223"</f>
        <v>37119006223</v>
      </c>
      <c r="F1684">
        <v>1865</v>
      </c>
      <c r="G1684" t="s">
        <v>12</v>
      </c>
      <c r="H1684">
        <v>2022</v>
      </c>
      <c r="I1684" t="s">
        <v>13</v>
      </c>
      <c r="J1684" t="s">
        <v>14</v>
      </c>
    </row>
    <row r="1685" spans="1:10" x14ac:dyDescent="0.35">
      <c r="A1685" t="s">
        <v>10</v>
      </c>
      <c r="B1685">
        <v>37119006224</v>
      </c>
      <c r="C1685" t="s">
        <v>11</v>
      </c>
      <c r="D1685">
        <v>37119006224</v>
      </c>
      <c r="E1685" t="str">
        <f>"37119006224"</f>
        <v>37119006224</v>
      </c>
      <c r="F1685">
        <v>1645</v>
      </c>
      <c r="G1685" t="s">
        <v>12</v>
      </c>
      <c r="H1685">
        <v>2022</v>
      </c>
      <c r="I1685" t="s">
        <v>13</v>
      </c>
      <c r="J1685" t="s">
        <v>14</v>
      </c>
    </row>
    <row r="1686" spans="1:10" x14ac:dyDescent="0.35">
      <c r="A1686" t="s">
        <v>10</v>
      </c>
      <c r="B1686">
        <v>37119006305</v>
      </c>
      <c r="C1686" t="s">
        <v>11</v>
      </c>
      <c r="D1686">
        <v>37119006305</v>
      </c>
      <c r="E1686" t="str">
        <f>"37119006305"</f>
        <v>37119006305</v>
      </c>
      <c r="F1686">
        <v>2173</v>
      </c>
      <c r="G1686" t="s">
        <v>12</v>
      </c>
      <c r="H1686">
        <v>2022</v>
      </c>
      <c r="I1686" t="s">
        <v>13</v>
      </c>
      <c r="J1686" t="s">
        <v>14</v>
      </c>
    </row>
    <row r="1687" spans="1:10" x14ac:dyDescent="0.35">
      <c r="A1687" t="s">
        <v>10</v>
      </c>
      <c r="B1687">
        <v>37119006306</v>
      </c>
      <c r="C1687" t="s">
        <v>11</v>
      </c>
      <c r="D1687">
        <v>37119006306</v>
      </c>
      <c r="E1687" t="str">
        <f>"37119006306"</f>
        <v>37119006306</v>
      </c>
      <c r="F1687">
        <v>2146</v>
      </c>
      <c r="G1687" t="s">
        <v>12</v>
      </c>
      <c r="H1687">
        <v>2022</v>
      </c>
      <c r="I1687" t="s">
        <v>13</v>
      </c>
      <c r="J1687" t="s">
        <v>14</v>
      </c>
    </row>
    <row r="1688" spans="1:10" x14ac:dyDescent="0.35">
      <c r="A1688" t="s">
        <v>10</v>
      </c>
      <c r="B1688">
        <v>37119006307</v>
      </c>
      <c r="C1688" t="s">
        <v>11</v>
      </c>
      <c r="D1688">
        <v>37119006307</v>
      </c>
      <c r="E1688" t="str">
        <f>"37119006307"</f>
        <v>37119006307</v>
      </c>
      <c r="F1688">
        <v>1458</v>
      </c>
      <c r="G1688" t="s">
        <v>12</v>
      </c>
      <c r="H1688">
        <v>2022</v>
      </c>
      <c r="I1688" t="s">
        <v>13</v>
      </c>
      <c r="J1688" t="s">
        <v>14</v>
      </c>
    </row>
    <row r="1689" spans="1:10" x14ac:dyDescent="0.35">
      <c r="A1689" t="s">
        <v>10</v>
      </c>
      <c r="B1689">
        <v>37119006308</v>
      </c>
      <c r="C1689" t="s">
        <v>11</v>
      </c>
      <c r="D1689">
        <v>37119006308</v>
      </c>
      <c r="E1689" t="str">
        <f>"37119006308"</f>
        <v>37119006308</v>
      </c>
      <c r="F1689">
        <v>1974</v>
      </c>
      <c r="G1689" t="s">
        <v>12</v>
      </c>
      <c r="H1689">
        <v>2022</v>
      </c>
      <c r="I1689" t="s">
        <v>13</v>
      </c>
      <c r="J1689" t="s">
        <v>14</v>
      </c>
    </row>
    <row r="1690" spans="1:10" x14ac:dyDescent="0.35">
      <c r="A1690" t="s">
        <v>10</v>
      </c>
      <c r="B1690">
        <v>37119006309</v>
      </c>
      <c r="C1690" t="s">
        <v>11</v>
      </c>
      <c r="D1690">
        <v>37119006309</v>
      </c>
      <c r="E1690" t="str">
        <f>"37119006309"</f>
        <v>37119006309</v>
      </c>
      <c r="F1690">
        <v>1158</v>
      </c>
      <c r="G1690" t="s">
        <v>12</v>
      </c>
      <c r="H1690">
        <v>2022</v>
      </c>
      <c r="I1690" t="s">
        <v>13</v>
      </c>
      <c r="J1690" t="s">
        <v>14</v>
      </c>
    </row>
    <row r="1691" spans="1:10" x14ac:dyDescent="0.35">
      <c r="A1691" t="s">
        <v>10</v>
      </c>
      <c r="B1691">
        <v>37119006310</v>
      </c>
      <c r="C1691" t="s">
        <v>11</v>
      </c>
      <c r="D1691">
        <v>37119006310</v>
      </c>
      <c r="E1691" t="str">
        <f>"37119006310"</f>
        <v>37119006310</v>
      </c>
      <c r="F1691" t="s">
        <v>15</v>
      </c>
      <c r="G1691" t="s">
        <v>12</v>
      </c>
      <c r="H1691">
        <v>2022</v>
      </c>
      <c r="I1691" t="s">
        <v>13</v>
      </c>
      <c r="J1691" t="s">
        <v>14</v>
      </c>
    </row>
    <row r="1692" spans="1:10" x14ac:dyDescent="0.35">
      <c r="A1692" t="s">
        <v>10</v>
      </c>
      <c r="B1692">
        <v>37119006311</v>
      </c>
      <c r="C1692" t="s">
        <v>11</v>
      </c>
      <c r="D1692">
        <v>37119006311</v>
      </c>
      <c r="E1692" t="str">
        <f>"37119006311"</f>
        <v>37119006311</v>
      </c>
      <c r="F1692">
        <v>2222</v>
      </c>
      <c r="G1692" t="s">
        <v>12</v>
      </c>
      <c r="H1692">
        <v>2022</v>
      </c>
      <c r="I1692" t="s">
        <v>13</v>
      </c>
      <c r="J1692" t="s">
        <v>14</v>
      </c>
    </row>
    <row r="1693" spans="1:10" x14ac:dyDescent="0.35">
      <c r="A1693" t="s">
        <v>10</v>
      </c>
      <c r="B1693">
        <v>37119006403</v>
      </c>
      <c r="C1693" t="s">
        <v>11</v>
      </c>
      <c r="D1693">
        <v>37119006403</v>
      </c>
      <c r="E1693" t="str">
        <f>"37119006403"</f>
        <v>37119006403</v>
      </c>
      <c r="F1693">
        <v>1548</v>
      </c>
      <c r="G1693" t="s">
        <v>12</v>
      </c>
      <c r="H1693">
        <v>2022</v>
      </c>
      <c r="I1693" t="s">
        <v>13</v>
      </c>
      <c r="J1693" t="s">
        <v>14</v>
      </c>
    </row>
    <row r="1694" spans="1:10" x14ac:dyDescent="0.35">
      <c r="A1694" t="s">
        <v>10</v>
      </c>
      <c r="B1694">
        <v>37119006404</v>
      </c>
      <c r="C1694" t="s">
        <v>11</v>
      </c>
      <c r="D1694">
        <v>37119006404</v>
      </c>
      <c r="E1694" t="str">
        <f>"37119006404"</f>
        <v>37119006404</v>
      </c>
      <c r="F1694">
        <v>3501</v>
      </c>
      <c r="G1694" t="s">
        <v>12</v>
      </c>
      <c r="H1694">
        <v>2022</v>
      </c>
      <c r="I1694" t="s">
        <v>13</v>
      </c>
      <c r="J1694" t="s">
        <v>14</v>
      </c>
    </row>
    <row r="1695" spans="1:10" x14ac:dyDescent="0.35">
      <c r="A1695" t="s">
        <v>10</v>
      </c>
      <c r="B1695">
        <v>37119006407</v>
      </c>
      <c r="C1695" t="s">
        <v>11</v>
      </c>
      <c r="D1695">
        <v>37119006407</v>
      </c>
      <c r="E1695" t="str">
        <f>"37119006407"</f>
        <v>37119006407</v>
      </c>
      <c r="F1695">
        <v>1634</v>
      </c>
      <c r="G1695" t="s">
        <v>12</v>
      </c>
      <c r="H1695">
        <v>2022</v>
      </c>
      <c r="I1695" t="s">
        <v>13</v>
      </c>
      <c r="J1695" t="s">
        <v>14</v>
      </c>
    </row>
    <row r="1696" spans="1:10" x14ac:dyDescent="0.35">
      <c r="A1696" t="s">
        <v>10</v>
      </c>
      <c r="B1696">
        <v>37119006408</v>
      </c>
      <c r="C1696" t="s">
        <v>11</v>
      </c>
      <c r="D1696">
        <v>37119006408</v>
      </c>
      <c r="E1696" t="str">
        <f>"37119006408"</f>
        <v>37119006408</v>
      </c>
      <c r="F1696">
        <v>1521</v>
      </c>
      <c r="G1696" t="s">
        <v>12</v>
      </c>
      <c r="H1696">
        <v>2022</v>
      </c>
      <c r="I1696" t="s">
        <v>13</v>
      </c>
      <c r="J1696" t="s">
        <v>14</v>
      </c>
    </row>
    <row r="1697" spans="1:10" x14ac:dyDescent="0.35">
      <c r="A1697" t="s">
        <v>10</v>
      </c>
      <c r="B1697">
        <v>37119006409</v>
      </c>
      <c r="C1697" t="s">
        <v>11</v>
      </c>
      <c r="D1697">
        <v>37119006409</v>
      </c>
      <c r="E1697" t="str">
        <f>"37119006409"</f>
        <v>37119006409</v>
      </c>
      <c r="F1697">
        <v>1357</v>
      </c>
      <c r="G1697" t="s">
        <v>12</v>
      </c>
      <c r="H1697">
        <v>2022</v>
      </c>
      <c r="I1697" t="s">
        <v>13</v>
      </c>
      <c r="J1697" t="s">
        <v>14</v>
      </c>
    </row>
    <row r="1698" spans="1:10" x14ac:dyDescent="0.35">
      <c r="A1698" t="s">
        <v>10</v>
      </c>
      <c r="B1698">
        <v>37119006410</v>
      </c>
      <c r="C1698" t="s">
        <v>11</v>
      </c>
      <c r="D1698">
        <v>37119006410</v>
      </c>
      <c r="E1698" t="str">
        <f>"37119006410"</f>
        <v>37119006410</v>
      </c>
      <c r="F1698">
        <v>1764</v>
      </c>
      <c r="G1698" t="s">
        <v>12</v>
      </c>
      <c r="H1698">
        <v>2022</v>
      </c>
      <c r="I1698" t="s">
        <v>13</v>
      </c>
      <c r="J1698" t="s">
        <v>14</v>
      </c>
    </row>
    <row r="1699" spans="1:10" x14ac:dyDescent="0.35">
      <c r="A1699" t="s">
        <v>10</v>
      </c>
      <c r="B1699">
        <v>37119006411</v>
      </c>
      <c r="C1699" t="s">
        <v>11</v>
      </c>
      <c r="D1699">
        <v>37119006411</v>
      </c>
      <c r="E1699" t="str">
        <f>"37119006411"</f>
        <v>37119006411</v>
      </c>
      <c r="F1699">
        <v>1332</v>
      </c>
      <c r="G1699" t="s">
        <v>12</v>
      </c>
      <c r="H1699">
        <v>2022</v>
      </c>
      <c r="I1699" t="s">
        <v>13</v>
      </c>
      <c r="J1699" t="s">
        <v>14</v>
      </c>
    </row>
    <row r="1700" spans="1:10" x14ac:dyDescent="0.35">
      <c r="A1700" t="s">
        <v>10</v>
      </c>
      <c r="B1700">
        <v>37119980100</v>
      </c>
      <c r="C1700" t="s">
        <v>11</v>
      </c>
      <c r="D1700">
        <v>37119980100</v>
      </c>
      <c r="E1700" t="str">
        <f>"37119980100"</f>
        <v>37119980100</v>
      </c>
      <c r="F1700" t="s">
        <v>15</v>
      </c>
      <c r="G1700" t="s">
        <v>12</v>
      </c>
      <c r="H1700">
        <v>2022</v>
      </c>
      <c r="I1700" t="s">
        <v>13</v>
      </c>
      <c r="J1700" t="s">
        <v>14</v>
      </c>
    </row>
    <row r="1701" spans="1:10" x14ac:dyDescent="0.35">
      <c r="A1701" t="s">
        <v>10</v>
      </c>
      <c r="B1701">
        <v>37119980200</v>
      </c>
      <c r="C1701" t="s">
        <v>11</v>
      </c>
      <c r="D1701">
        <v>37119980200</v>
      </c>
      <c r="E1701" t="str">
        <f>"37119980200"</f>
        <v>37119980200</v>
      </c>
      <c r="F1701" t="s">
        <v>15</v>
      </c>
      <c r="G1701" t="s">
        <v>12</v>
      </c>
      <c r="H1701">
        <v>2022</v>
      </c>
      <c r="I1701" t="s">
        <v>13</v>
      </c>
      <c r="J1701" t="s">
        <v>14</v>
      </c>
    </row>
    <row r="1702" spans="1:10" x14ac:dyDescent="0.35">
      <c r="A1702" t="s">
        <v>10</v>
      </c>
      <c r="B1702">
        <v>37119980300</v>
      </c>
      <c r="C1702" t="s">
        <v>11</v>
      </c>
      <c r="D1702">
        <v>37119980300</v>
      </c>
      <c r="E1702" t="str">
        <f>"37119980300"</f>
        <v>37119980300</v>
      </c>
      <c r="F1702" t="s">
        <v>15</v>
      </c>
      <c r="G1702" t="s">
        <v>12</v>
      </c>
      <c r="H1702">
        <v>2022</v>
      </c>
      <c r="I1702" t="s">
        <v>13</v>
      </c>
      <c r="J1702" t="s">
        <v>14</v>
      </c>
    </row>
    <row r="1703" spans="1:10" x14ac:dyDescent="0.35">
      <c r="A1703" t="s">
        <v>10</v>
      </c>
      <c r="B1703">
        <v>37121950100</v>
      </c>
      <c r="C1703" t="s">
        <v>11</v>
      </c>
      <c r="D1703">
        <v>37121950100</v>
      </c>
      <c r="E1703" t="str">
        <f>"37121950100"</f>
        <v>37121950100</v>
      </c>
      <c r="F1703">
        <v>850</v>
      </c>
      <c r="G1703" t="s">
        <v>12</v>
      </c>
      <c r="H1703">
        <v>2022</v>
      </c>
      <c r="I1703" t="s">
        <v>13</v>
      </c>
      <c r="J1703" t="s">
        <v>14</v>
      </c>
    </row>
    <row r="1704" spans="1:10" x14ac:dyDescent="0.35">
      <c r="A1704" t="s">
        <v>10</v>
      </c>
      <c r="B1704">
        <v>37121950200</v>
      </c>
      <c r="C1704" t="s">
        <v>11</v>
      </c>
      <c r="D1704">
        <v>37121950200</v>
      </c>
      <c r="E1704" t="str">
        <f>"37121950200"</f>
        <v>37121950200</v>
      </c>
      <c r="F1704">
        <v>733</v>
      </c>
      <c r="G1704" t="s">
        <v>12</v>
      </c>
      <c r="H1704">
        <v>2022</v>
      </c>
      <c r="I1704" t="s">
        <v>13</v>
      </c>
      <c r="J1704" t="s">
        <v>14</v>
      </c>
    </row>
    <row r="1705" spans="1:10" x14ac:dyDescent="0.35">
      <c r="A1705" t="s">
        <v>10</v>
      </c>
      <c r="B1705">
        <v>37121950300</v>
      </c>
      <c r="C1705" t="s">
        <v>11</v>
      </c>
      <c r="D1705">
        <v>37121950300</v>
      </c>
      <c r="E1705" t="str">
        <f>"37121950300"</f>
        <v>37121950300</v>
      </c>
      <c r="F1705">
        <v>799</v>
      </c>
      <c r="G1705" t="s">
        <v>12</v>
      </c>
      <c r="H1705">
        <v>2022</v>
      </c>
      <c r="I1705" t="s">
        <v>13</v>
      </c>
      <c r="J1705" t="s">
        <v>14</v>
      </c>
    </row>
    <row r="1706" spans="1:10" x14ac:dyDescent="0.35">
      <c r="A1706" t="s">
        <v>10</v>
      </c>
      <c r="B1706">
        <v>37121950400</v>
      </c>
      <c r="C1706" t="s">
        <v>11</v>
      </c>
      <c r="D1706">
        <v>37121950400</v>
      </c>
      <c r="E1706" t="str">
        <f>"37121950400"</f>
        <v>37121950400</v>
      </c>
      <c r="F1706">
        <v>627</v>
      </c>
      <c r="G1706" t="s">
        <v>12</v>
      </c>
      <c r="H1706">
        <v>2022</v>
      </c>
      <c r="I1706" t="s">
        <v>13</v>
      </c>
      <c r="J1706" t="s">
        <v>14</v>
      </c>
    </row>
    <row r="1707" spans="1:10" x14ac:dyDescent="0.35">
      <c r="A1707" t="s">
        <v>10</v>
      </c>
      <c r="B1707">
        <v>37123960101</v>
      </c>
      <c r="C1707" t="s">
        <v>11</v>
      </c>
      <c r="D1707">
        <v>37123960101</v>
      </c>
      <c r="E1707" t="str">
        <f>"37123960101"</f>
        <v>37123960101</v>
      </c>
      <c r="F1707">
        <v>735</v>
      </c>
      <c r="G1707" t="s">
        <v>12</v>
      </c>
      <c r="H1707">
        <v>2022</v>
      </c>
      <c r="I1707" t="s">
        <v>13</v>
      </c>
      <c r="J1707" t="s">
        <v>14</v>
      </c>
    </row>
    <row r="1708" spans="1:10" x14ac:dyDescent="0.35">
      <c r="A1708" t="s">
        <v>10</v>
      </c>
      <c r="B1708">
        <v>37123960102</v>
      </c>
      <c r="C1708" t="s">
        <v>11</v>
      </c>
      <c r="D1708">
        <v>37123960102</v>
      </c>
      <c r="E1708" t="str">
        <f>"37123960102"</f>
        <v>37123960102</v>
      </c>
      <c r="F1708">
        <v>644</v>
      </c>
      <c r="G1708" t="s">
        <v>12</v>
      </c>
      <c r="H1708">
        <v>2022</v>
      </c>
      <c r="I1708" t="s">
        <v>13</v>
      </c>
      <c r="J1708" t="s">
        <v>14</v>
      </c>
    </row>
    <row r="1709" spans="1:10" x14ac:dyDescent="0.35">
      <c r="A1709" t="s">
        <v>10</v>
      </c>
      <c r="B1709">
        <v>37123960201</v>
      </c>
      <c r="C1709" t="s">
        <v>11</v>
      </c>
      <c r="D1709">
        <v>37123960201</v>
      </c>
      <c r="E1709" t="str">
        <f>"37123960201"</f>
        <v>37123960201</v>
      </c>
      <c r="F1709">
        <v>542</v>
      </c>
      <c r="G1709" t="s">
        <v>12</v>
      </c>
      <c r="H1709">
        <v>2022</v>
      </c>
      <c r="I1709" t="s">
        <v>13</v>
      </c>
      <c r="J1709" t="s">
        <v>14</v>
      </c>
    </row>
    <row r="1710" spans="1:10" x14ac:dyDescent="0.35">
      <c r="A1710" t="s">
        <v>10</v>
      </c>
      <c r="B1710">
        <v>37123960202</v>
      </c>
      <c r="C1710" t="s">
        <v>11</v>
      </c>
      <c r="D1710">
        <v>37123960202</v>
      </c>
      <c r="E1710" t="str">
        <f>"37123960202"</f>
        <v>37123960202</v>
      </c>
      <c r="F1710">
        <v>556</v>
      </c>
      <c r="G1710" t="s">
        <v>12</v>
      </c>
      <c r="H1710">
        <v>2022</v>
      </c>
      <c r="I1710" t="s">
        <v>13</v>
      </c>
      <c r="J1710" t="s">
        <v>14</v>
      </c>
    </row>
    <row r="1711" spans="1:10" x14ac:dyDescent="0.35">
      <c r="A1711" t="s">
        <v>10</v>
      </c>
      <c r="B1711">
        <v>37123960301</v>
      </c>
      <c r="C1711" t="s">
        <v>11</v>
      </c>
      <c r="D1711">
        <v>37123960301</v>
      </c>
      <c r="E1711" t="str">
        <f>"37123960301"</f>
        <v>37123960301</v>
      </c>
      <c r="F1711">
        <v>714</v>
      </c>
      <c r="G1711" t="s">
        <v>12</v>
      </c>
      <c r="H1711">
        <v>2022</v>
      </c>
      <c r="I1711" t="s">
        <v>13</v>
      </c>
      <c r="J1711" t="s">
        <v>14</v>
      </c>
    </row>
    <row r="1712" spans="1:10" x14ac:dyDescent="0.35">
      <c r="A1712" t="s">
        <v>10</v>
      </c>
      <c r="B1712">
        <v>37123960302</v>
      </c>
      <c r="C1712" t="s">
        <v>11</v>
      </c>
      <c r="D1712">
        <v>37123960302</v>
      </c>
      <c r="E1712" t="str">
        <f>"37123960302"</f>
        <v>37123960302</v>
      </c>
      <c r="F1712">
        <v>827</v>
      </c>
      <c r="G1712" t="s">
        <v>12</v>
      </c>
      <c r="H1712">
        <v>2022</v>
      </c>
      <c r="I1712" t="s">
        <v>13</v>
      </c>
      <c r="J1712" t="s">
        <v>14</v>
      </c>
    </row>
    <row r="1713" spans="1:10" x14ac:dyDescent="0.35">
      <c r="A1713" t="s">
        <v>10</v>
      </c>
      <c r="B1713">
        <v>37123960401</v>
      </c>
      <c r="C1713" t="s">
        <v>11</v>
      </c>
      <c r="D1713">
        <v>37123960401</v>
      </c>
      <c r="E1713" t="str">
        <f>"37123960401"</f>
        <v>37123960401</v>
      </c>
      <c r="F1713">
        <v>959</v>
      </c>
      <c r="G1713" t="s">
        <v>12</v>
      </c>
      <c r="H1713">
        <v>2022</v>
      </c>
      <c r="I1713" t="s">
        <v>13</v>
      </c>
      <c r="J1713" t="s">
        <v>14</v>
      </c>
    </row>
    <row r="1714" spans="1:10" x14ac:dyDescent="0.35">
      <c r="A1714" t="s">
        <v>10</v>
      </c>
      <c r="B1714">
        <v>37123960402</v>
      </c>
      <c r="C1714" t="s">
        <v>11</v>
      </c>
      <c r="D1714">
        <v>37123960402</v>
      </c>
      <c r="E1714" t="str">
        <f>"37123960402"</f>
        <v>37123960402</v>
      </c>
      <c r="F1714" t="s">
        <v>15</v>
      </c>
      <c r="G1714" t="s">
        <v>12</v>
      </c>
      <c r="H1714">
        <v>2022</v>
      </c>
      <c r="I1714" t="s">
        <v>13</v>
      </c>
      <c r="J1714" t="s">
        <v>14</v>
      </c>
    </row>
    <row r="1715" spans="1:10" x14ac:dyDescent="0.35">
      <c r="A1715" t="s">
        <v>10</v>
      </c>
      <c r="B1715">
        <v>37123960501</v>
      </c>
      <c r="C1715" t="s">
        <v>11</v>
      </c>
      <c r="D1715">
        <v>37123960501</v>
      </c>
      <c r="E1715" t="str">
        <f>"37123960501"</f>
        <v>37123960501</v>
      </c>
      <c r="F1715">
        <v>852</v>
      </c>
      <c r="G1715" t="s">
        <v>12</v>
      </c>
      <c r="H1715">
        <v>2022</v>
      </c>
      <c r="I1715" t="s">
        <v>13</v>
      </c>
      <c r="J1715" t="s">
        <v>14</v>
      </c>
    </row>
    <row r="1716" spans="1:10" x14ac:dyDescent="0.35">
      <c r="A1716" t="s">
        <v>10</v>
      </c>
      <c r="B1716">
        <v>37123960502</v>
      </c>
      <c r="C1716" t="s">
        <v>11</v>
      </c>
      <c r="D1716">
        <v>37123960502</v>
      </c>
      <c r="E1716" t="str">
        <f>"37123960502"</f>
        <v>37123960502</v>
      </c>
      <c r="F1716" t="s">
        <v>15</v>
      </c>
      <c r="G1716" t="s">
        <v>12</v>
      </c>
      <c r="H1716">
        <v>2022</v>
      </c>
      <c r="I1716" t="s">
        <v>13</v>
      </c>
      <c r="J1716" t="s">
        <v>14</v>
      </c>
    </row>
    <row r="1717" spans="1:10" x14ac:dyDescent="0.35">
      <c r="A1717" t="s">
        <v>10</v>
      </c>
      <c r="B1717">
        <v>37125950100</v>
      </c>
      <c r="C1717" t="s">
        <v>11</v>
      </c>
      <c r="D1717">
        <v>37125950100</v>
      </c>
      <c r="E1717" t="str">
        <f>"37125950100"</f>
        <v>37125950100</v>
      </c>
      <c r="F1717" t="s">
        <v>15</v>
      </c>
      <c r="G1717" t="s">
        <v>12</v>
      </c>
      <c r="H1717">
        <v>2022</v>
      </c>
      <c r="I1717" t="s">
        <v>13</v>
      </c>
      <c r="J1717" t="s">
        <v>14</v>
      </c>
    </row>
    <row r="1718" spans="1:10" x14ac:dyDescent="0.35">
      <c r="A1718" t="s">
        <v>10</v>
      </c>
      <c r="B1718">
        <v>37125950201</v>
      </c>
      <c r="C1718" t="s">
        <v>11</v>
      </c>
      <c r="D1718">
        <v>37125950201</v>
      </c>
      <c r="E1718" t="str">
        <f>"37125950201"</f>
        <v>37125950201</v>
      </c>
      <c r="F1718">
        <v>621</v>
      </c>
      <c r="G1718" t="s">
        <v>12</v>
      </c>
      <c r="H1718">
        <v>2022</v>
      </c>
      <c r="I1718" t="s">
        <v>13</v>
      </c>
      <c r="J1718" t="s">
        <v>14</v>
      </c>
    </row>
    <row r="1719" spans="1:10" x14ac:dyDescent="0.35">
      <c r="A1719" t="s">
        <v>10</v>
      </c>
      <c r="B1719">
        <v>37125950202</v>
      </c>
      <c r="C1719" t="s">
        <v>11</v>
      </c>
      <c r="D1719">
        <v>37125950202</v>
      </c>
      <c r="E1719" t="str">
        <f>"37125950202"</f>
        <v>37125950202</v>
      </c>
      <c r="F1719">
        <v>818</v>
      </c>
      <c r="G1719" t="s">
        <v>12</v>
      </c>
      <c r="H1719">
        <v>2022</v>
      </c>
      <c r="I1719" t="s">
        <v>13</v>
      </c>
      <c r="J1719" t="s">
        <v>14</v>
      </c>
    </row>
    <row r="1720" spans="1:10" x14ac:dyDescent="0.35">
      <c r="A1720" t="s">
        <v>10</v>
      </c>
      <c r="B1720">
        <v>37125950303</v>
      </c>
      <c r="C1720" t="s">
        <v>11</v>
      </c>
      <c r="D1720">
        <v>37125950303</v>
      </c>
      <c r="E1720" t="str">
        <f>"37125950303"</f>
        <v>37125950303</v>
      </c>
      <c r="F1720">
        <v>676</v>
      </c>
      <c r="G1720" t="s">
        <v>12</v>
      </c>
      <c r="H1720">
        <v>2022</v>
      </c>
      <c r="I1720" t="s">
        <v>13</v>
      </c>
      <c r="J1720" t="s">
        <v>14</v>
      </c>
    </row>
    <row r="1721" spans="1:10" x14ac:dyDescent="0.35">
      <c r="A1721" t="s">
        <v>10</v>
      </c>
      <c r="B1721">
        <v>37125950304</v>
      </c>
      <c r="C1721" t="s">
        <v>11</v>
      </c>
      <c r="D1721">
        <v>37125950304</v>
      </c>
      <c r="E1721" t="str">
        <f>"37125950304"</f>
        <v>37125950304</v>
      </c>
      <c r="F1721">
        <v>667</v>
      </c>
      <c r="G1721" t="s">
        <v>12</v>
      </c>
      <c r="H1721">
        <v>2022</v>
      </c>
      <c r="I1721" t="s">
        <v>13</v>
      </c>
      <c r="J1721" t="s">
        <v>14</v>
      </c>
    </row>
    <row r="1722" spans="1:10" x14ac:dyDescent="0.35">
      <c r="A1722" t="s">
        <v>10</v>
      </c>
      <c r="B1722">
        <v>37125950305</v>
      </c>
      <c r="C1722" t="s">
        <v>11</v>
      </c>
      <c r="D1722">
        <v>37125950305</v>
      </c>
      <c r="E1722" t="str">
        <f>"37125950305"</f>
        <v>37125950305</v>
      </c>
      <c r="F1722" t="s">
        <v>15</v>
      </c>
      <c r="G1722" t="s">
        <v>12</v>
      </c>
      <c r="H1722">
        <v>2022</v>
      </c>
      <c r="I1722" t="s">
        <v>13</v>
      </c>
      <c r="J1722" t="s">
        <v>14</v>
      </c>
    </row>
    <row r="1723" spans="1:10" x14ac:dyDescent="0.35">
      <c r="A1723" t="s">
        <v>10</v>
      </c>
      <c r="B1723">
        <v>37125950306</v>
      </c>
      <c r="C1723" t="s">
        <v>11</v>
      </c>
      <c r="D1723">
        <v>37125950306</v>
      </c>
      <c r="E1723" t="str">
        <f>"37125950306"</f>
        <v>37125950306</v>
      </c>
      <c r="F1723">
        <v>1300</v>
      </c>
      <c r="G1723" t="s">
        <v>12</v>
      </c>
      <c r="H1723">
        <v>2022</v>
      </c>
      <c r="I1723" t="s">
        <v>13</v>
      </c>
      <c r="J1723" t="s">
        <v>14</v>
      </c>
    </row>
    <row r="1724" spans="1:10" x14ac:dyDescent="0.35">
      <c r="A1724" t="s">
        <v>10</v>
      </c>
      <c r="B1724">
        <v>37125950402</v>
      </c>
      <c r="C1724" t="s">
        <v>11</v>
      </c>
      <c r="D1724">
        <v>37125950402</v>
      </c>
      <c r="E1724" t="str">
        <f>"37125950402"</f>
        <v>37125950402</v>
      </c>
      <c r="F1724">
        <v>1104</v>
      </c>
      <c r="G1724" t="s">
        <v>12</v>
      </c>
      <c r="H1724">
        <v>2022</v>
      </c>
      <c r="I1724" t="s">
        <v>13</v>
      </c>
      <c r="J1724" t="s">
        <v>14</v>
      </c>
    </row>
    <row r="1725" spans="1:10" x14ac:dyDescent="0.35">
      <c r="A1725" t="s">
        <v>10</v>
      </c>
      <c r="B1725">
        <v>37125950403</v>
      </c>
      <c r="C1725" t="s">
        <v>11</v>
      </c>
      <c r="D1725">
        <v>37125950403</v>
      </c>
      <c r="E1725" t="str">
        <f>"37125950403"</f>
        <v>37125950403</v>
      </c>
      <c r="F1725">
        <v>771</v>
      </c>
      <c r="G1725" t="s">
        <v>12</v>
      </c>
      <c r="H1725">
        <v>2022</v>
      </c>
      <c r="I1725" t="s">
        <v>13</v>
      </c>
      <c r="J1725" t="s">
        <v>14</v>
      </c>
    </row>
    <row r="1726" spans="1:10" x14ac:dyDescent="0.35">
      <c r="A1726" t="s">
        <v>10</v>
      </c>
      <c r="B1726">
        <v>37125950404</v>
      </c>
      <c r="C1726" t="s">
        <v>11</v>
      </c>
      <c r="D1726">
        <v>37125950404</v>
      </c>
      <c r="E1726" t="str">
        <f>"37125950404"</f>
        <v>37125950404</v>
      </c>
      <c r="F1726">
        <v>850</v>
      </c>
      <c r="G1726" t="s">
        <v>12</v>
      </c>
      <c r="H1726">
        <v>2022</v>
      </c>
      <c r="I1726" t="s">
        <v>13</v>
      </c>
      <c r="J1726" t="s">
        <v>14</v>
      </c>
    </row>
    <row r="1727" spans="1:10" x14ac:dyDescent="0.35">
      <c r="A1727" t="s">
        <v>10</v>
      </c>
      <c r="B1727">
        <v>37125950503</v>
      </c>
      <c r="C1727" t="s">
        <v>11</v>
      </c>
      <c r="D1727">
        <v>37125950503</v>
      </c>
      <c r="E1727" t="str">
        <f>"37125950503"</f>
        <v>37125950503</v>
      </c>
      <c r="F1727">
        <v>890</v>
      </c>
      <c r="G1727" t="s">
        <v>12</v>
      </c>
      <c r="H1727">
        <v>2022</v>
      </c>
      <c r="I1727" t="s">
        <v>13</v>
      </c>
      <c r="J1727" t="s">
        <v>14</v>
      </c>
    </row>
    <row r="1728" spans="1:10" x14ac:dyDescent="0.35">
      <c r="A1728" t="s">
        <v>10</v>
      </c>
      <c r="B1728">
        <v>37125950504</v>
      </c>
      <c r="C1728" t="s">
        <v>11</v>
      </c>
      <c r="D1728">
        <v>37125950504</v>
      </c>
      <c r="E1728" t="str">
        <f>"37125950504"</f>
        <v>37125950504</v>
      </c>
      <c r="F1728">
        <v>2020</v>
      </c>
      <c r="G1728" t="s">
        <v>12</v>
      </c>
      <c r="H1728">
        <v>2022</v>
      </c>
      <c r="I1728" t="s">
        <v>13</v>
      </c>
      <c r="J1728" t="s">
        <v>14</v>
      </c>
    </row>
    <row r="1729" spans="1:10" x14ac:dyDescent="0.35">
      <c r="A1729" t="s">
        <v>10</v>
      </c>
      <c r="B1729">
        <v>37125950505</v>
      </c>
      <c r="C1729" t="s">
        <v>11</v>
      </c>
      <c r="D1729">
        <v>37125950505</v>
      </c>
      <c r="E1729" t="str">
        <f>"37125950505"</f>
        <v>37125950505</v>
      </c>
      <c r="F1729">
        <v>1079</v>
      </c>
      <c r="G1729" t="s">
        <v>12</v>
      </c>
      <c r="H1729">
        <v>2022</v>
      </c>
      <c r="I1729" t="s">
        <v>13</v>
      </c>
      <c r="J1729" t="s">
        <v>14</v>
      </c>
    </row>
    <row r="1730" spans="1:10" x14ac:dyDescent="0.35">
      <c r="A1730" t="s">
        <v>10</v>
      </c>
      <c r="B1730">
        <v>37125950506</v>
      </c>
      <c r="C1730" t="s">
        <v>11</v>
      </c>
      <c r="D1730">
        <v>37125950506</v>
      </c>
      <c r="E1730" t="str">
        <f>"37125950506"</f>
        <v>37125950506</v>
      </c>
      <c r="F1730">
        <v>1845</v>
      </c>
      <c r="G1730" t="s">
        <v>12</v>
      </c>
      <c r="H1730">
        <v>2022</v>
      </c>
      <c r="I1730" t="s">
        <v>13</v>
      </c>
      <c r="J1730" t="s">
        <v>14</v>
      </c>
    </row>
    <row r="1731" spans="1:10" x14ac:dyDescent="0.35">
      <c r="A1731" t="s">
        <v>10</v>
      </c>
      <c r="B1731">
        <v>37125950507</v>
      </c>
      <c r="C1731" t="s">
        <v>11</v>
      </c>
      <c r="D1731">
        <v>37125950507</v>
      </c>
      <c r="E1731" t="str">
        <f>"37125950507"</f>
        <v>37125950507</v>
      </c>
      <c r="F1731">
        <v>846</v>
      </c>
      <c r="G1731" t="s">
        <v>12</v>
      </c>
      <c r="H1731">
        <v>2022</v>
      </c>
      <c r="I1731" t="s">
        <v>13</v>
      </c>
      <c r="J1731" t="s">
        <v>14</v>
      </c>
    </row>
    <row r="1732" spans="1:10" x14ac:dyDescent="0.35">
      <c r="A1732" t="s">
        <v>10</v>
      </c>
      <c r="B1732">
        <v>37125950601</v>
      </c>
      <c r="C1732" t="s">
        <v>11</v>
      </c>
      <c r="D1732">
        <v>37125950601</v>
      </c>
      <c r="E1732" t="str">
        <f>"37125950601"</f>
        <v>37125950601</v>
      </c>
      <c r="F1732">
        <v>1661</v>
      </c>
      <c r="G1732" t="s">
        <v>12</v>
      </c>
      <c r="H1732">
        <v>2022</v>
      </c>
      <c r="I1732" t="s">
        <v>13</v>
      </c>
      <c r="J1732" t="s">
        <v>14</v>
      </c>
    </row>
    <row r="1733" spans="1:10" x14ac:dyDescent="0.35">
      <c r="A1733" t="s">
        <v>10</v>
      </c>
      <c r="B1733">
        <v>37125950603</v>
      </c>
      <c r="C1733" t="s">
        <v>11</v>
      </c>
      <c r="D1733">
        <v>37125950603</v>
      </c>
      <c r="E1733" t="str">
        <f>"37125950603"</f>
        <v>37125950603</v>
      </c>
      <c r="F1733">
        <v>1261</v>
      </c>
      <c r="G1733" t="s">
        <v>12</v>
      </c>
      <c r="H1733">
        <v>2022</v>
      </c>
      <c r="I1733" t="s">
        <v>13</v>
      </c>
      <c r="J1733" t="s">
        <v>14</v>
      </c>
    </row>
    <row r="1734" spans="1:10" x14ac:dyDescent="0.35">
      <c r="A1734" t="s">
        <v>10</v>
      </c>
      <c r="B1734">
        <v>37125950604</v>
      </c>
      <c r="C1734" t="s">
        <v>11</v>
      </c>
      <c r="D1734">
        <v>37125950604</v>
      </c>
      <c r="E1734" t="str">
        <f>"37125950604"</f>
        <v>37125950604</v>
      </c>
      <c r="F1734">
        <v>1329</v>
      </c>
      <c r="G1734" t="s">
        <v>12</v>
      </c>
      <c r="H1734">
        <v>2022</v>
      </c>
      <c r="I1734" t="s">
        <v>13</v>
      </c>
      <c r="J1734" t="s">
        <v>14</v>
      </c>
    </row>
    <row r="1735" spans="1:10" x14ac:dyDescent="0.35">
      <c r="A1735" t="s">
        <v>10</v>
      </c>
      <c r="B1735">
        <v>37125950702</v>
      </c>
      <c r="C1735" t="s">
        <v>11</v>
      </c>
      <c r="D1735">
        <v>37125950702</v>
      </c>
      <c r="E1735" t="str">
        <f>"37125950702"</f>
        <v>37125950702</v>
      </c>
      <c r="F1735">
        <v>1420</v>
      </c>
      <c r="G1735" t="s">
        <v>12</v>
      </c>
      <c r="H1735">
        <v>2022</v>
      </c>
      <c r="I1735" t="s">
        <v>13</v>
      </c>
      <c r="J1735" t="s">
        <v>14</v>
      </c>
    </row>
    <row r="1736" spans="1:10" x14ac:dyDescent="0.35">
      <c r="A1736" t="s">
        <v>10</v>
      </c>
      <c r="B1736">
        <v>37125950703</v>
      </c>
      <c r="C1736" t="s">
        <v>11</v>
      </c>
      <c r="D1736">
        <v>37125950703</v>
      </c>
      <c r="E1736" t="str">
        <f>"37125950703"</f>
        <v>37125950703</v>
      </c>
      <c r="F1736">
        <v>1148</v>
      </c>
      <c r="G1736" t="s">
        <v>12</v>
      </c>
      <c r="H1736">
        <v>2022</v>
      </c>
      <c r="I1736" t="s">
        <v>13</v>
      </c>
      <c r="J1736" t="s">
        <v>14</v>
      </c>
    </row>
    <row r="1737" spans="1:10" x14ac:dyDescent="0.35">
      <c r="A1737" t="s">
        <v>10</v>
      </c>
      <c r="B1737">
        <v>37125950704</v>
      </c>
      <c r="C1737" t="s">
        <v>11</v>
      </c>
      <c r="D1737">
        <v>37125950704</v>
      </c>
      <c r="E1737" t="str">
        <f>"37125950704"</f>
        <v>37125950704</v>
      </c>
      <c r="F1737">
        <v>1571</v>
      </c>
      <c r="G1737" t="s">
        <v>12</v>
      </c>
      <c r="H1737">
        <v>2022</v>
      </c>
      <c r="I1737" t="s">
        <v>13</v>
      </c>
      <c r="J1737" t="s">
        <v>14</v>
      </c>
    </row>
    <row r="1738" spans="1:10" x14ac:dyDescent="0.35">
      <c r="A1738" t="s">
        <v>10</v>
      </c>
      <c r="B1738">
        <v>37125950801</v>
      </c>
      <c r="C1738" t="s">
        <v>11</v>
      </c>
      <c r="D1738">
        <v>37125950801</v>
      </c>
      <c r="E1738" t="str">
        <f>"37125950801"</f>
        <v>37125950801</v>
      </c>
      <c r="F1738">
        <v>1183</v>
      </c>
      <c r="G1738" t="s">
        <v>12</v>
      </c>
      <c r="H1738">
        <v>2022</v>
      </c>
      <c r="I1738" t="s">
        <v>13</v>
      </c>
      <c r="J1738" t="s">
        <v>14</v>
      </c>
    </row>
    <row r="1739" spans="1:10" x14ac:dyDescent="0.35">
      <c r="A1739" t="s">
        <v>10</v>
      </c>
      <c r="B1739">
        <v>37125950802</v>
      </c>
      <c r="C1739" t="s">
        <v>11</v>
      </c>
      <c r="D1739">
        <v>37125950802</v>
      </c>
      <c r="E1739" t="str">
        <f>"37125950802"</f>
        <v>37125950802</v>
      </c>
      <c r="F1739">
        <v>1166</v>
      </c>
      <c r="G1739" t="s">
        <v>12</v>
      </c>
      <c r="H1739">
        <v>2022</v>
      </c>
      <c r="I1739" t="s">
        <v>13</v>
      </c>
      <c r="J1739" t="s">
        <v>14</v>
      </c>
    </row>
    <row r="1740" spans="1:10" x14ac:dyDescent="0.35">
      <c r="A1740" t="s">
        <v>10</v>
      </c>
      <c r="B1740">
        <v>37125950900</v>
      </c>
      <c r="C1740" t="s">
        <v>11</v>
      </c>
      <c r="D1740">
        <v>37125950900</v>
      </c>
      <c r="E1740" t="str">
        <f>"37125950900"</f>
        <v>37125950900</v>
      </c>
      <c r="F1740">
        <v>1099</v>
      </c>
      <c r="G1740" t="s">
        <v>12</v>
      </c>
      <c r="H1740">
        <v>2022</v>
      </c>
      <c r="I1740" t="s">
        <v>13</v>
      </c>
      <c r="J1740" t="s">
        <v>14</v>
      </c>
    </row>
    <row r="1741" spans="1:10" x14ac:dyDescent="0.35">
      <c r="A1741" t="s">
        <v>10</v>
      </c>
      <c r="B1741">
        <v>37125951001</v>
      </c>
      <c r="C1741" t="s">
        <v>11</v>
      </c>
      <c r="D1741">
        <v>37125951001</v>
      </c>
      <c r="E1741" t="str">
        <f>"37125951001"</f>
        <v>37125951001</v>
      </c>
      <c r="F1741">
        <v>1161</v>
      </c>
      <c r="G1741" t="s">
        <v>12</v>
      </c>
      <c r="H1741">
        <v>2022</v>
      </c>
      <c r="I1741" t="s">
        <v>13</v>
      </c>
      <c r="J1741" t="s">
        <v>14</v>
      </c>
    </row>
    <row r="1742" spans="1:10" x14ac:dyDescent="0.35">
      <c r="A1742" t="s">
        <v>10</v>
      </c>
      <c r="B1742">
        <v>37125951002</v>
      </c>
      <c r="C1742" t="s">
        <v>11</v>
      </c>
      <c r="D1742">
        <v>37125951002</v>
      </c>
      <c r="E1742" t="str">
        <f>"37125951002"</f>
        <v>37125951002</v>
      </c>
      <c r="F1742" t="s">
        <v>15</v>
      </c>
      <c r="G1742" t="s">
        <v>12</v>
      </c>
      <c r="H1742">
        <v>2022</v>
      </c>
      <c r="I1742" t="s">
        <v>13</v>
      </c>
      <c r="J1742" t="s">
        <v>14</v>
      </c>
    </row>
    <row r="1743" spans="1:10" x14ac:dyDescent="0.35">
      <c r="A1743" t="s">
        <v>10</v>
      </c>
      <c r="B1743">
        <v>37125951101</v>
      </c>
      <c r="C1743" t="s">
        <v>11</v>
      </c>
      <c r="D1743">
        <v>37125951101</v>
      </c>
      <c r="E1743" t="str">
        <f>"37125951101"</f>
        <v>37125951101</v>
      </c>
      <c r="F1743">
        <v>1044</v>
      </c>
      <c r="G1743" t="s">
        <v>12</v>
      </c>
      <c r="H1743">
        <v>2022</v>
      </c>
      <c r="I1743" t="s">
        <v>13</v>
      </c>
      <c r="J1743" t="s">
        <v>14</v>
      </c>
    </row>
    <row r="1744" spans="1:10" x14ac:dyDescent="0.35">
      <c r="A1744" t="s">
        <v>10</v>
      </c>
      <c r="B1744">
        <v>37125951102</v>
      </c>
      <c r="C1744" t="s">
        <v>11</v>
      </c>
      <c r="D1744">
        <v>37125951102</v>
      </c>
      <c r="E1744" t="str">
        <f>"37125951102"</f>
        <v>37125951102</v>
      </c>
      <c r="F1744">
        <v>925</v>
      </c>
      <c r="G1744" t="s">
        <v>12</v>
      </c>
      <c r="H1744">
        <v>2022</v>
      </c>
      <c r="I1744" t="s">
        <v>13</v>
      </c>
      <c r="J1744" t="s">
        <v>14</v>
      </c>
    </row>
    <row r="1745" spans="1:10" x14ac:dyDescent="0.35">
      <c r="A1745" t="s">
        <v>10</v>
      </c>
      <c r="B1745">
        <v>37125951200</v>
      </c>
      <c r="C1745" t="s">
        <v>11</v>
      </c>
      <c r="D1745">
        <v>37125951200</v>
      </c>
      <c r="E1745" t="str">
        <f>"37125951200"</f>
        <v>37125951200</v>
      </c>
      <c r="F1745">
        <v>1023</v>
      </c>
      <c r="G1745" t="s">
        <v>12</v>
      </c>
      <c r="H1745">
        <v>2022</v>
      </c>
      <c r="I1745" t="s">
        <v>13</v>
      </c>
      <c r="J1745" t="s">
        <v>14</v>
      </c>
    </row>
    <row r="1746" spans="1:10" x14ac:dyDescent="0.35">
      <c r="A1746" t="s">
        <v>10</v>
      </c>
      <c r="B1746">
        <v>37127010200</v>
      </c>
      <c r="C1746" t="s">
        <v>11</v>
      </c>
      <c r="D1746">
        <v>37127010200</v>
      </c>
      <c r="E1746" t="str">
        <f>"37127010200"</f>
        <v>37127010200</v>
      </c>
      <c r="F1746">
        <v>821</v>
      </c>
      <c r="G1746" t="s">
        <v>12</v>
      </c>
      <c r="H1746">
        <v>2022</v>
      </c>
      <c r="I1746" t="s">
        <v>13</v>
      </c>
      <c r="J1746" t="s">
        <v>14</v>
      </c>
    </row>
    <row r="1747" spans="1:10" x14ac:dyDescent="0.35">
      <c r="A1747" t="s">
        <v>10</v>
      </c>
      <c r="B1747">
        <v>37127010301</v>
      </c>
      <c r="C1747" t="s">
        <v>11</v>
      </c>
      <c r="D1747">
        <v>37127010301</v>
      </c>
      <c r="E1747" t="str">
        <f>"37127010301"</f>
        <v>37127010301</v>
      </c>
      <c r="F1747">
        <v>690</v>
      </c>
      <c r="G1747" t="s">
        <v>12</v>
      </c>
      <c r="H1747">
        <v>2022</v>
      </c>
      <c r="I1747" t="s">
        <v>13</v>
      </c>
      <c r="J1747" t="s">
        <v>14</v>
      </c>
    </row>
    <row r="1748" spans="1:10" x14ac:dyDescent="0.35">
      <c r="A1748" t="s">
        <v>10</v>
      </c>
      <c r="B1748">
        <v>37127010302</v>
      </c>
      <c r="C1748" t="s">
        <v>11</v>
      </c>
      <c r="D1748">
        <v>37127010302</v>
      </c>
      <c r="E1748" t="str">
        <f>"37127010302"</f>
        <v>37127010302</v>
      </c>
      <c r="F1748">
        <v>923</v>
      </c>
      <c r="G1748" t="s">
        <v>12</v>
      </c>
      <c r="H1748">
        <v>2022</v>
      </c>
      <c r="I1748" t="s">
        <v>13</v>
      </c>
      <c r="J1748" t="s">
        <v>14</v>
      </c>
    </row>
    <row r="1749" spans="1:10" x14ac:dyDescent="0.35">
      <c r="A1749" t="s">
        <v>10</v>
      </c>
      <c r="B1749">
        <v>37127010400</v>
      </c>
      <c r="C1749" t="s">
        <v>11</v>
      </c>
      <c r="D1749">
        <v>37127010400</v>
      </c>
      <c r="E1749" t="str">
        <f>"37127010400"</f>
        <v>37127010400</v>
      </c>
      <c r="F1749">
        <v>830</v>
      </c>
      <c r="G1749" t="s">
        <v>12</v>
      </c>
      <c r="H1749">
        <v>2022</v>
      </c>
      <c r="I1749" t="s">
        <v>13</v>
      </c>
      <c r="J1749" t="s">
        <v>14</v>
      </c>
    </row>
    <row r="1750" spans="1:10" x14ac:dyDescent="0.35">
      <c r="A1750" t="s">
        <v>10</v>
      </c>
      <c r="B1750">
        <v>37127010503</v>
      </c>
      <c r="C1750" t="s">
        <v>11</v>
      </c>
      <c r="D1750">
        <v>37127010503</v>
      </c>
      <c r="E1750" t="str">
        <f>"37127010503"</f>
        <v>37127010503</v>
      </c>
      <c r="F1750">
        <v>840</v>
      </c>
      <c r="G1750" t="s">
        <v>12</v>
      </c>
      <c r="H1750">
        <v>2022</v>
      </c>
      <c r="I1750" t="s">
        <v>13</v>
      </c>
      <c r="J1750" t="s">
        <v>14</v>
      </c>
    </row>
    <row r="1751" spans="1:10" x14ac:dyDescent="0.35">
      <c r="A1751" t="s">
        <v>10</v>
      </c>
      <c r="B1751">
        <v>37127010504</v>
      </c>
      <c r="C1751" t="s">
        <v>11</v>
      </c>
      <c r="D1751">
        <v>37127010504</v>
      </c>
      <c r="E1751" t="str">
        <f>"37127010504"</f>
        <v>37127010504</v>
      </c>
      <c r="F1751">
        <v>973</v>
      </c>
      <c r="G1751" t="s">
        <v>12</v>
      </c>
      <c r="H1751">
        <v>2022</v>
      </c>
      <c r="I1751" t="s">
        <v>13</v>
      </c>
      <c r="J1751" t="s">
        <v>14</v>
      </c>
    </row>
    <row r="1752" spans="1:10" x14ac:dyDescent="0.35">
      <c r="A1752" t="s">
        <v>10</v>
      </c>
      <c r="B1752">
        <v>37127010505</v>
      </c>
      <c r="C1752" t="s">
        <v>11</v>
      </c>
      <c r="D1752">
        <v>37127010505</v>
      </c>
      <c r="E1752" t="str">
        <f>"37127010505"</f>
        <v>37127010505</v>
      </c>
      <c r="F1752">
        <v>902</v>
      </c>
      <c r="G1752" t="s">
        <v>12</v>
      </c>
      <c r="H1752">
        <v>2022</v>
      </c>
      <c r="I1752" t="s">
        <v>13</v>
      </c>
      <c r="J1752" t="s">
        <v>14</v>
      </c>
    </row>
    <row r="1753" spans="1:10" x14ac:dyDescent="0.35">
      <c r="A1753" t="s">
        <v>10</v>
      </c>
      <c r="B1753">
        <v>37127010506</v>
      </c>
      <c r="C1753" t="s">
        <v>11</v>
      </c>
      <c r="D1753">
        <v>37127010506</v>
      </c>
      <c r="E1753" t="str">
        <f>"37127010506"</f>
        <v>37127010506</v>
      </c>
      <c r="F1753">
        <v>821</v>
      </c>
      <c r="G1753" t="s">
        <v>12</v>
      </c>
      <c r="H1753">
        <v>2022</v>
      </c>
      <c r="I1753" t="s">
        <v>13</v>
      </c>
      <c r="J1753" t="s">
        <v>14</v>
      </c>
    </row>
    <row r="1754" spans="1:10" x14ac:dyDescent="0.35">
      <c r="A1754" t="s">
        <v>10</v>
      </c>
      <c r="B1754">
        <v>37127010601</v>
      </c>
      <c r="C1754" t="s">
        <v>11</v>
      </c>
      <c r="D1754">
        <v>37127010601</v>
      </c>
      <c r="E1754" t="str">
        <f>"37127010601"</f>
        <v>37127010601</v>
      </c>
      <c r="F1754">
        <v>1130</v>
      </c>
      <c r="G1754" t="s">
        <v>12</v>
      </c>
      <c r="H1754">
        <v>2022</v>
      </c>
      <c r="I1754" t="s">
        <v>13</v>
      </c>
      <c r="J1754" t="s">
        <v>14</v>
      </c>
    </row>
    <row r="1755" spans="1:10" x14ac:dyDescent="0.35">
      <c r="A1755" t="s">
        <v>10</v>
      </c>
      <c r="B1755">
        <v>37127010603</v>
      </c>
      <c r="C1755" t="s">
        <v>11</v>
      </c>
      <c r="D1755">
        <v>37127010603</v>
      </c>
      <c r="E1755" t="str">
        <f>"37127010603"</f>
        <v>37127010603</v>
      </c>
      <c r="F1755">
        <v>854</v>
      </c>
      <c r="G1755" t="s">
        <v>12</v>
      </c>
      <c r="H1755">
        <v>2022</v>
      </c>
      <c r="I1755" t="s">
        <v>13</v>
      </c>
      <c r="J1755" t="s">
        <v>14</v>
      </c>
    </row>
    <row r="1756" spans="1:10" x14ac:dyDescent="0.35">
      <c r="A1756" t="s">
        <v>10</v>
      </c>
      <c r="B1756">
        <v>37127010604</v>
      </c>
      <c r="C1756" t="s">
        <v>11</v>
      </c>
      <c r="D1756">
        <v>37127010604</v>
      </c>
      <c r="E1756" t="str">
        <f>"37127010604"</f>
        <v>37127010604</v>
      </c>
      <c r="F1756">
        <v>998</v>
      </c>
      <c r="G1756" t="s">
        <v>12</v>
      </c>
      <c r="H1756">
        <v>2022</v>
      </c>
      <c r="I1756" t="s">
        <v>13</v>
      </c>
      <c r="J1756" t="s">
        <v>14</v>
      </c>
    </row>
    <row r="1757" spans="1:10" x14ac:dyDescent="0.35">
      <c r="A1757" t="s">
        <v>10</v>
      </c>
      <c r="B1757">
        <v>37127010700</v>
      </c>
      <c r="C1757" t="s">
        <v>11</v>
      </c>
      <c r="D1757">
        <v>37127010700</v>
      </c>
      <c r="E1757" t="str">
        <f>"37127010700"</f>
        <v>37127010700</v>
      </c>
      <c r="F1757">
        <v>718</v>
      </c>
      <c r="G1757" t="s">
        <v>12</v>
      </c>
      <c r="H1757">
        <v>2022</v>
      </c>
      <c r="I1757" t="s">
        <v>13</v>
      </c>
      <c r="J1757" t="s">
        <v>14</v>
      </c>
    </row>
    <row r="1758" spans="1:10" x14ac:dyDescent="0.35">
      <c r="A1758" t="s">
        <v>10</v>
      </c>
      <c r="B1758">
        <v>37127010801</v>
      </c>
      <c r="C1758" t="s">
        <v>11</v>
      </c>
      <c r="D1758">
        <v>37127010801</v>
      </c>
      <c r="E1758" t="str">
        <f>"37127010801"</f>
        <v>37127010801</v>
      </c>
      <c r="F1758">
        <v>1173</v>
      </c>
      <c r="G1758" t="s">
        <v>12</v>
      </c>
      <c r="H1758">
        <v>2022</v>
      </c>
      <c r="I1758" t="s">
        <v>13</v>
      </c>
      <c r="J1758" t="s">
        <v>14</v>
      </c>
    </row>
    <row r="1759" spans="1:10" x14ac:dyDescent="0.35">
      <c r="A1759" t="s">
        <v>10</v>
      </c>
      <c r="B1759">
        <v>37127010802</v>
      </c>
      <c r="C1759" t="s">
        <v>11</v>
      </c>
      <c r="D1759">
        <v>37127010802</v>
      </c>
      <c r="E1759" t="str">
        <f>"37127010802"</f>
        <v>37127010802</v>
      </c>
      <c r="F1759">
        <v>644</v>
      </c>
      <c r="G1759" t="s">
        <v>12</v>
      </c>
      <c r="H1759">
        <v>2022</v>
      </c>
      <c r="I1759" t="s">
        <v>13</v>
      </c>
      <c r="J1759" t="s">
        <v>14</v>
      </c>
    </row>
    <row r="1760" spans="1:10" x14ac:dyDescent="0.35">
      <c r="A1760" t="s">
        <v>10</v>
      </c>
      <c r="B1760">
        <v>37127010900</v>
      </c>
      <c r="C1760" t="s">
        <v>11</v>
      </c>
      <c r="D1760">
        <v>37127010900</v>
      </c>
      <c r="E1760" t="str">
        <f>"37127010900"</f>
        <v>37127010900</v>
      </c>
      <c r="F1760">
        <v>741</v>
      </c>
      <c r="G1760" t="s">
        <v>12</v>
      </c>
      <c r="H1760">
        <v>2022</v>
      </c>
      <c r="I1760" t="s">
        <v>13</v>
      </c>
      <c r="J1760" t="s">
        <v>14</v>
      </c>
    </row>
    <row r="1761" spans="1:10" x14ac:dyDescent="0.35">
      <c r="A1761" t="s">
        <v>10</v>
      </c>
      <c r="B1761">
        <v>37127011000</v>
      </c>
      <c r="C1761" t="s">
        <v>11</v>
      </c>
      <c r="D1761">
        <v>37127011000</v>
      </c>
      <c r="E1761" t="str">
        <f>"37127011000"</f>
        <v>37127011000</v>
      </c>
      <c r="F1761">
        <v>782</v>
      </c>
      <c r="G1761" t="s">
        <v>12</v>
      </c>
      <c r="H1761">
        <v>2022</v>
      </c>
      <c r="I1761" t="s">
        <v>13</v>
      </c>
      <c r="J1761" t="s">
        <v>14</v>
      </c>
    </row>
    <row r="1762" spans="1:10" x14ac:dyDescent="0.35">
      <c r="A1762" t="s">
        <v>10</v>
      </c>
      <c r="B1762">
        <v>37127011101</v>
      </c>
      <c r="C1762" t="s">
        <v>11</v>
      </c>
      <c r="D1762">
        <v>37127011101</v>
      </c>
      <c r="E1762" t="str">
        <f>"37127011101"</f>
        <v>37127011101</v>
      </c>
      <c r="F1762">
        <v>968</v>
      </c>
      <c r="G1762" t="s">
        <v>12</v>
      </c>
      <c r="H1762">
        <v>2022</v>
      </c>
      <c r="I1762" t="s">
        <v>13</v>
      </c>
      <c r="J1762" t="s">
        <v>14</v>
      </c>
    </row>
    <row r="1763" spans="1:10" x14ac:dyDescent="0.35">
      <c r="A1763" t="s">
        <v>10</v>
      </c>
      <c r="B1763">
        <v>37127011103</v>
      </c>
      <c r="C1763" t="s">
        <v>11</v>
      </c>
      <c r="D1763">
        <v>37127011103</v>
      </c>
      <c r="E1763" t="str">
        <f>"37127011103"</f>
        <v>37127011103</v>
      </c>
      <c r="F1763">
        <v>871</v>
      </c>
      <c r="G1763" t="s">
        <v>12</v>
      </c>
      <c r="H1763">
        <v>2022</v>
      </c>
      <c r="I1763" t="s">
        <v>13</v>
      </c>
      <c r="J1763" t="s">
        <v>14</v>
      </c>
    </row>
    <row r="1764" spans="1:10" x14ac:dyDescent="0.35">
      <c r="A1764" t="s">
        <v>10</v>
      </c>
      <c r="B1764">
        <v>37127011104</v>
      </c>
      <c r="C1764" t="s">
        <v>11</v>
      </c>
      <c r="D1764">
        <v>37127011104</v>
      </c>
      <c r="E1764" t="str">
        <f>"37127011104"</f>
        <v>37127011104</v>
      </c>
      <c r="F1764">
        <v>723</v>
      </c>
      <c r="G1764" t="s">
        <v>12</v>
      </c>
      <c r="H1764">
        <v>2022</v>
      </c>
      <c r="I1764" t="s">
        <v>13</v>
      </c>
      <c r="J1764" t="s">
        <v>14</v>
      </c>
    </row>
    <row r="1765" spans="1:10" x14ac:dyDescent="0.35">
      <c r="A1765" t="s">
        <v>10</v>
      </c>
      <c r="B1765">
        <v>37127011201</v>
      </c>
      <c r="C1765" t="s">
        <v>11</v>
      </c>
      <c r="D1765">
        <v>37127011201</v>
      </c>
      <c r="E1765" t="str">
        <f>"37127011201"</f>
        <v>37127011201</v>
      </c>
      <c r="F1765">
        <v>1001</v>
      </c>
      <c r="G1765" t="s">
        <v>12</v>
      </c>
      <c r="H1765">
        <v>2022</v>
      </c>
      <c r="I1765" t="s">
        <v>13</v>
      </c>
      <c r="J1765" t="s">
        <v>14</v>
      </c>
    </row>
    <row r="1766" spans="1:10" x14ac:dyDescent="0.35">
      <c r="A1766" t="s">
        <v>10</v>
      </c>
      <c r="B1766">
        <v>37127011202</v>
      </c>
      <c r="C1766" t="s">
        <v>11</v>
      </c>
      <c r="D1766">
        <v>37127011202</v>
      </c>
      <c r="E1766" t="str">
        <f>"37127011202"</f>
        <v>37127011202</v>
      </c>
      <c r="F1766">
        <v>741</v>
      </c>
      <c r="G1766" t="s">
        <v>12</v>
      </c>
      <c r="H1766">
        <v>2022</v>
      </c>
      <c r="I1766" t="s">
        <v>13</v>
      </c>
      <c r="J1766" t="s">
        <v>14</v>
      </c>
    </row>
    <row r="1767" spans="1:10" x14ac:dyDescent="0.35">
      <c r="A1767" t="s">
        <v>10</v>
      </c>
      <c r="B1767">
        <v>37127011300</v>
      </c>
      <c r="C1767" t="s">
        <v>11</v>
      </c>
      <c r="D1767">
        <v>37127011300</v>
      </c>
      <c r="E1767" t="str">
        <f>"37127011300"</f>
        <v>37127011300</v>
      </c>
      <c r="F1767">
        <v>799</v>
      </c>
      <c r="G1767" t="s">
        <v>12</v>
      </c>
      <c r="H1767">
        <v>2022</v>
      </c>
      <c r="I1767" t="s">
        <v>13</v>
      </c>
      <c r="J1767" t="s">
        <v>14</v>
      </c>
    </row>
    <row r="1768" spans="1:10" x14ac:dyDescent="0.35">
      <c r="A1768" t="s">
        <v>10</v>
      </c>
      <c r="B1768">
        <v>37127011400</v>
      </c>
      <c r="C1768" t="s">
        <v>11</v>
      </c>
      <c r="D1768">
        <v>37127011400</v>
      </c>
      <c r="E1768" t="str">
        <f>"37127011400"</f>
        <v>37127011400</v>
      </c>
      <c r="F1768">
        <v>845</v>
      </c>
      <c r="G1768" t="s">
        <v>12</v>
      </c>
      <c r="H1768">
        <v>2022</v>
      </c>
      <c r="I1768" t="s">
        <v>13</v>
      </c>
      <c r="J1768" t="s">
        <v>14</v>
      </c>
    </row>
    <row r="1769" spans="1:10" x14ac:dyDescent="0.35">
      <c r="A1769" t="s">
        <v>10</v>
      </c>
      <c r="B1769">
        <v>37127011501</v>
      </c>
      <c r="C1769" t="s">
        <v>11</v>
      </c>
      <c r="D1769">
        <v>37127011501</v>
      </c>
      <c r="E1769" t="str">
        <f>"37127011501"</f>
        <v>37127011501</v>
      </c>
      <c r="F1769">
        <v>805</v>
      </c>
      <c r="G1769" t="s">
        <v>12</v>
      </c>
      <c r="H1769">
        <v>2022</v>
      </c>
      <c r="I1769" t="s">
        <v>13</v>
      </c>
      <c r="J1769" t="s">
        <v>14</v>
      </c>
    </row>
    <row r="1770" spans="1:10" x14ac:dyDescent="0.35">
      <c r="A1770" t="s">
        <v>10</v>
      </c>
      <c r="B1770">
        <v>37127011502</v>
      </c>
      <c r="C1770" t="s">
        <v>11</v>
      </c>
      <c r="D1770">
        <v>37127011502</v>
      </c>
      <c r="E1770" t="str">
        <f>"37127011502"</f>
        <v>37127011502</v>
      </c>
      <c r="F1770">
        <v>852</v>
      </c>
      <c r="G1770" t="s">
        <v>12</v>
      </c>
      <c r="H1770">
        <v>2022</v>
      </c>
      <c r="I1770" t="s">
        <v>13</v>
      </c>
      <c r="J1770" t="s">
        <v>14</v>
      </c>
    </row>
    <row r="1771" spans="1:10" x14ac:dyDescent="0.35">
      <c r="A1771" t="s">
        <v>10</v>
      </c>
      <c r="B1771">
        <v>37129010100</v>
      </c>
      <c r="C1771" t="s">
        <v>11</v>
      </c>
      <c r="D1771">
        <v>37129010100</v>
      </c>
      <c r="E1771" t="str">
        <f>"37129010100"</f>
        <v>37129010100</v>
      </c>
      <c r="F1771">
        <v>823</v>
      </c>
      <c r="G1771" t="s">
        <v>12</v>
      </c>
      <c r="H1771">
        <v>2022</v>
      </c>
      <c r="I1771" t="s">
        <v>13</v>
      </c>
      <c r="J1771" t="s">
        <v>14</v>
      </c>
    </row>
    <row r="1772" spans="1:10" x14ac:dyDescent="0.35">
      <c r="A1772" t="s">
        <v>10</v>
      </c>
      <c r="B1772">
        <v>37129010200</v>
      </c>
      <c r="C1772" t="s">
        <v>11</v>
      </c>
      <c r="D1772">
        <v>37129010200</v>
      </c>
      <c r="E1772" t="str">
        <f>"37129010200"</f>
        <v>37129010200</v>
      </c>
      <c r="F1772">
        <v>1185</v>
      </c>
      <c r="G1772" t="s">
        <v>12</v>
      </c>
      <c r="H1772">
        <v>2022</v>
      </c>
      <c r="I1772" t="s">
        <v>13</v>
      </c>
      <c r="J1772" t="s">
        <v>14</v>
      </c>
    </row>
    <row r="1773" spans="1:10" x14ac:dyDescent="0.35">
      <c r="A1773" t="s">
        <v>10</v>
      </c>
      <c r="B1773">
        <v>37129010300</v>
      </c>
      <c r="C1773" t="s">
        <v>11</v>
      </c>
      <c r="D1773">
        <v>37129010300</v>
      </c>
      <c r="E1773" t="str">
        <f>"37129010300"</f>
        <v>37129010300</v>
      </c>
      <c r="F1773">
        <v>989</v>
      </c>
      <c r="G1773" t="s">
        <v>12</v>
      </c>
      <c r="H1773">
        <v>2022</v>
      </c>
      <c r="I1773" t="s">
        <v>13</v>
      </c>
      <c r="J1773" t="s">
        <v>14</v>
      </c>
    </row>
    <row r="1774" spans="1:10" x14ac:dyDescent="0.35">
      <c r="A1774" t="s">
        <v>10</v>
      </c>
      <c r="B1774">
        <v>37129010400</v>
      </c>
      <c r="C1774" t="s">
        <v>11</v>
      </c>
      <c r="D1774">
        <v>37129010400</v>
      </c>
      <c r="E1774" t="str">
        <f>"37129010400"</f>
        <v>37129010400</v>
      </c>
      <c r="F1774">
        <v>1332</v>
      </c>
      <c r="G1774" t="s">
        <v>12</v>
      </c>
      <c r="H1774">
        <v>2022</v>
      </c>
      <c r="I1774" t="s">
        <v>13</v>
      </c>
      <c r="J1774" t="s">
        <v>14</v>
      </c>
    </row>
    <row r="1775" spans="1:10" x14ac:dyDescent="0.35">
      <c r="A1775" t="s">
        <v>10</v>
      </c>
      <c r="B1775">
        <v>37129010501</v>
      </c>
      <c r="C1775" t="s">
        <v>11</v>
      </c>
      <c r="D1775">
        <v>37129010501</v>
      </c>
      <c r="E1775" t="str">
        <f>"37129010501"</f>
        <v>37129010501</v>
      </c>
      <c r="F1775">
        <v>1073</v>
      </c>
      <c r="G1775" t="s">
        <v>12</v>
      </c>
      <c r="H1775">
        <v>2022</v>
      </c>
      <c r="I1775" t="s">
        <v>13</v>
      </c>
      <c r="J1775" t="s">
        <v>14</v>
      </c>
    </row>
    <row r="1776" spans="1:10" x14ac:dyDescent="0.35">
      <c r="A1776" t="s">
        <v>10</v>
      </c>
      <c r="B1776">
        <v>37129010503</v>
      </c>
      <c r="C1776" t="s">
        <v>11</v>
      </c>
      <c r="D1776">
        <v>37129010503</v>
      </c>
      <c r="E1776" t="str">
        <f>"37129010503"</f>
        <v>37129010503</v>
      </c>
      <c r="F1776">
        <v>1060</v>
      </c>
      <c r="G1776" t="s">
        <v>12</v>
      </c>
      <c r="H1776">
        <v>2022</v>
      </c>
      <c r="I1776" t="s">
        <v>13</v>
      </c>
      <c r="J1776" t="s">
        <v>14</v>
      </c>
    </row>
    <row r="1777" spans="1:10" x14ac:dyDescent="0.35">
      <c r="A1777" t="s">
        <v>10</v>
      </c>
      <c r="B1777">
        <v>37129010504</v>
      </c>
      <c r="C1777" t="s">
        <v>11</v>
      </c>
      <c r="D1777">
        <v>37129010504</v>
      </c>
      <c r="E1777" t="str">
        <f>"37129010504"</f>
        <v>37129010504</v>
      </c>
      <c r="F1777">
        <v>1327</v>
      </c>
      <c r="G1777" t="s">
        <v>12</v>
      </c>
      <c r="H1777">
        <v>2022</v>
      </c>
      <c r="I1777" t="s">
        <v>13</v>
      </c>
      <c r="J1777" t="s">
        <v>14</v>
      </c>
    </row>
    <row r="1778" spans="1:10" x14ac:dyDescent="0.35">
      <c r="A1778" t="s">
        <v>10</v>
      </c>
      <c r="B1778">
        <v>37129010600</v>
      </c>
      <c r="C1778" t="s">
        <v>11</v>
      </c>
      <c r="D1778">
        <v>37129010600</v>
      </c>
      <c r="E1778" t="str">
        <f>"37129010600"</f>
        <v>37129010600</v>
      </c>
      <c r="F1778">
        <v>1193</v>
      </c>
      <c r="G1778" t="s">
        <v>12</v>
      </c>
      <c r="H1778">
        <v>2022</v>
      </c>
      <c r="I1778" t="s">
        <v>13</v>
      </c>
      <c r="J1778" t="s">
        <v>14</v>
      </c>
    </row>
    <row r="1779" spans="1:10" x14ac:dyDescent="0.35">
      <c r="A1779" t="s">
        <v>10</v>
      </c>
      <c r="B1779">
        <v>37129010700</v>
      </c>
      <c r="C1779" t="s">
        <v>11</v>
      </c>
      <c r="D1779">
        <v>37129010700</v>
      </c>
      <c r="E1779" t="str">
        <f>"37129010700"</f>
        <v>37129010700</v>
      </c>
      <c r="F1779">
        <v>1101</v>
      </c>
      <c r="G1779" t="s">
        <v>12</v>
      </c>
      <c r="H1779">
        <v>2022</v>
      </c>
      <c r="I1779" t="s">
        <v>13</v>
      </c>
      <c r="J1779" t="s">
        <v>14</v>
      </c>
    </row>
    <row r="1780" spans="1:10" x14ac:dyDescent="0.35">
      <c r="A1780" t="s">
        <v>10</v>
      </c>
      <c r="B1780">
        <v>37129010800</v>
      </c>
      <c r="C1780" t="s">
        <v>11</v>
      </c>
      <c r="D1780">
        <v>37129010800</v>
      </c>
      <c r="E1780" t="str">
        <f>"37129010800"</f>
        <v>37129010800</v>
      </c>
      <c r="F1780">
        <v>926</v>
      </c>
      <c r="G1780" t="s">
        <v>12</v>
      </c>
      <c r="H1780">
        <v>2022</v>
      </c>
      <c r="I1780" t="s">
        <v>13</v>
      </c>
      <c r="J1780" t="s">
        <v>14</v>
      </c>
    </row>
    <row r="1781" spans="1:10" x14ac:dyDescent="0.35">
      <c r="A1781" t="s">
        <v>10</v>
      </c>
      <c r="B1781">
        <v>37129010900</v>
      </c>
      <c r="C1781" t="s">
        <v>11</v>
      </c>
      <c r="D1781">
        <v>37129010900</v>
      </c>
      <c r="E1781" t="str">
        <f>"37129010900"</f>
        <v>37129010900</v>
      </c>
      <c r="F1781">
        <v>1303</v>
      </c>
      <c r="G1781" t="s">
        <v>12</v>
      </c>
      <c r="H1781">
        <v>2022</v>
      </c>
      <c r="I1781" t="s">
        <v>13</v>
      </c>
      <c r="J1781" t="s">
        <v>14</v>
      </c>
    </row>
    <row r="1782" spans="1:10" x14ac:dyDescent="0.35">
      <c r="A1782" t="s">
        <v>10</v>
      </c>
      <c r="B1782">
        <v>37129011000</v>
      </c>
      <c r="C1782" t="s">
        <v>11</v>
      </c>
      <c r="D1782">
        <v>37129011000</v>
      </c>
      <c r="E1782" t="str">
        <f>"37129011000"</f>
        <v>37129011000</v>
      </c>
      <c r="F1782">
        <v>490</v>
      </c>
      <c r="G1782" t="s">
        <v>12</v>
      </c>
      <c r="H1782">
        <v>2022</v>
      </c>
      <c r="I1782" t="s">
        <v>13</v>
      </c>
      <c r="J1782" t="s">
        <v>14</v>
      </c>
    </row>
    <row r="1783" spans="1:10" x14ac:dyDescent="0.35">
      <c r="A1783" t="s">
        <v>10</v>
      </c>
      <c r="B1783">
        <v>37129011100</v>
      </c>
      <c r="C1783" t="s">
        <v>11</v>
      </c>
      <c r="D1783">
        <v>37129011100</v>
      </c>
      <c r="E1783" t="str">
        <f>"37129011100"</f>
        <v>37129011100</v>
      </c>
      <c r="F1783">
        <v>851</v>
      </c>
      <c r="G1783" t="s">
        <v>12</v>
      </c>
      <c r="H1783">
        <v>2022</v>
      </c>
      <c r="I1783" t="s">
        <v>13</v>
      </c>
      <c r="J1783" t="s">
        <v>14</v>
      </c>
    </row>
    <row r="1784" spans="1:10" x14ac:dyDescent="0.35">
      <c r="A1784" t="s">
        <v>10</v>
      </c>
      <c r="B1784">
        <v>37129011200</v>
      </c>
      <c r="C1784" t="s">
        <v>11</v>
      </c>
      <c r="D1784">
        <v>37129011200</v>
      </c>
      <c r="E1784" t="str">
        <f>"37129011200"</f>
        <v>37129011200</v>
      </c>
      <c r="F1784">
        <v>1132</v>
      </c>
      <c r="G1784" t="s">
        <v>12</v>
      </c>
      <c r="H1784">
        <v>2022</v>
      </c>
      <c r="I1784" t="s">
        <v>13</v>
      </c>
      <c r="J1784" t="s">
        <v>14</v>
      </c>
    </row>
    <row r="1785" spans="1:10" x14ac:dyDescent="0.35">
      <c r="A1785" t="s">
        <v>10</v>
      </c>
      <c r="B1785">
        <v>37129011300</v>
      </c>
      <c r="C1785" t="s">
        <v>11</v>
      </c>
      <c r="D1785">
        <v>37129011300</v>
      </c>
      <c r="E1785" t="str">
        <f>"37129011300"</f>
        <v>37129011300</v>
      </c>
      <c r="F1785">
        <v>1459</v>
      </c>
      <c r="G1785" t="s">
        <v>12</v>
      </c>
      <c r="H1785">
        <v>2022</v>
      </c>
      <c r="I1785" t="s">
        <v>13</v>
      </c>
      <c r="J1785" t="s">
        <v>14</v>
      </c>
    </row>
    <row r="1786" spans="1:10" x14ac:dyDescent="0.35">
      <c r="A1786" t="s">
        <v>10</v>
      </c>
      <c r="B1786">
        <v>37129011400</v>
      </c>
      <c r="C1786" t="s">
        <v>11</v>
      </c>
      <c r="D1786">
        <v>37129011400</v>
      </c>
      <c r="E1786" t="str">
        <f>"37129011400"</f>
        <v>37129011400</v>
      </c>
      <c r="F1786">
        <v>1324</v>
      </c>
      <c r="G1786" t="s">
        <v>12</v>
      </c>
      <c r="H1786">
        <v>2022</v>
      </c>
      <c r="I1786" t="s">
        <v>13</v>
      </c>
      <c r="J1786" t="s">
        <v>14</v>
      </c>
    </row>
    <row r="1787" spans="1:10" x14ac:dyDescent="0.35">
      <c r="A1787" t="s">
        <v>10</v>
      </c>
      <c r="B1787">
        <v>37129011501</v>
      </c>
      <c r="C1787" t="s">
        <v>11</v>
      </c>
      <c r="D1787">
        <v>37129011501</v>
      </c>
      <c r="E1787" t="str">
        <f>"37129011501"</f>
        <v>37129011501</v>
      </c>
      <c r="F1787">
        <v>923</v>
      </c>
      <c r="G1787" t="s">
        <v>12</v>
      </c>
      <c r="H1787">
        <v>2022</v>
      </c>
      <c r="I1787" t="s">
        <v>13</v>
      </c>
      <c r="J1787" t="s">
        <v>14</v>
      </c>
    </row>
    <row r="1788" spans="1:10" x14ac:dyDescent="0.35">
      <c r="A1788" t="s">
        <v>10</v>
      </c>
      <c r="B1788">
        <v>37129011502</v>
      </c>
      <c r="C1788" t="s">
        <v>11</v>
      </c>
      <c r="D1788">
        <v>37129011502</v>
      </c>
      <c r="E1788" t="str">
        <f>"37129011502"</f>
        <v>37129011502</v>
      </c>
      <c r="F1788">
        <v>2247</v>
      </c>
      <c r="G1788" t="s">
        <v>12</v>
      </c>
      <c r="H1788">
        <v>2022</v>
      </c>
      <c r="I1788" t="s">
        <v>13</v>
      </c>
      <c r="J1788" t="s">
        <v>14</v>
      </c>
    </row>
    <row r="1789" spans="1:10" x14ac:dyDescent="0.35">
      <c r="A1789" t="s">
        <v>10</v>
      </c>
      <c r="B1789">
        <v>37129011503</v>
      </c>
      <c r="C1789" t="s">
        <v>11</v>
      </c>
      <c r="D1789">
        <v>37129011503</v>
      </c>
      <c r="E1789" t="str">
        <f>"37129011503"</f>
        <v>37129011503</v>
      </c>
      <c r="F1789">
        <v>594</v>
      </c>
      <c r="G1789" t="s">
        <v>12</v>
      </c>
      <c r="H1789">
        <v>2022</v>
      </c>
      <c r="I1789" t="s">
        <v>13</v>
      </c>
      <c r="J1789" t="s">
        <v>14</v>
      </c>
    </row>
    <row r="1790" spans="1:10" x14ac:dyDescent="0.35">
      <c r="A1790" t="s">
        <v>10</v>
      </c>
      <c r="B1790">
        <v>37129011504</v>
      </c>
      <c r="C1790" t="s">
        <v>11</v>
      </c>
      <c r="D1790">
        <v>37129011504</v>
      </c>
      <c r="E1790" t="str">
        <f>"37129011504"</f>
        <v>37129011504</v>
      </c>
      <c r="F1790">
        <v>875</v>
      </c>
      <c r="G1790" t="s">
        <v>12</v>
      </c>
      <c r="H1790">
        <v>2022</v>
      </c>
      <c r="I1790" t="s">
        <v>13</v>
      </c>
      <c r="J1790" t="s">
        <v>14</v>
      </c>
    </row>
    <row r="1791" spans="1:10" x14ac:dyDescent="0.35">
      <c r="A1791" t="s">
        <v>10</v>
      </c>
      <c r="B1791">
        <v>37129011605</v>
      </c>
      <c r="C1791" t="s">
        <v>11</v>
      </c>
      <c r="D1791">
        <v>37129011605</v>
      </c>
      <c r="E1791" t="str">
        <f>"37129011605"</f>
        <v>37129011605</v>
      </c>
      <c r="F1791">
        <v>1255</v>
      </c>
      <c r="G1791" t="s">
        <v>12</v>
      </c>
      <c r="H1791">
        <v>2022</v>
      </c>
      <c r="I1791" t="s">
        <v>13</v>
      </c>
      <c r="J1791" t="s">
        <v>14</v>
      </c>
    </row>
    <row r="1792" spans="1:10" x14ac:dyDescent="0.35">
      <c r="A1792" t="s">
        <v>10</v>
      </c>
      <c r="B1792">
        <v>37129011606</v>
      </c>
      <c r="C1792" t="s">
        <v>11</v>
      </c>
      <c r="D1792">
        <v>37129011606</v>
      </c>
      <c r="E1792" t="str">
        <f>"37129011606"</f>
        <v>37129011606</v>
      </c>
      <c r="F1792">
        <v>1868</v>
      </c>
      <c r="G1792" t="s">
        <v>12</v>
      </c>
      <c r="H1792">
        <v>2022</v>
      </c>
      <c r="I1792" t="s">
        <v>13</v>
      </c>
      <c r="J1792" t="s">
        <v>14</v>
      </c>
    </row>
    <row r="1793" spans="1:10" x14ac:dyDescent="0.35">
      <c r="A1793" t="s">
        <v>10</v>
      </c>
      <c r="B1793">
        <v>37129011608</v>
      </c>
      <c r="C1793" t="s">
        <v>11</v>
      </c>
      <c r="D1793">
        <v>37129011608</v>
      </c>
      <c r="E1793" t="str">
        <f>"37129011608"</f>
        <v>37129011608</v>
      </c>
      <c r="F1793">
        <v>1692</v>
      </c>
      <c r="G1793" t="s">
        <v>12</v>
      </c>
      <c r="H1793">
        <v>2022</v>
      </c>
      <c r="I1793" t="s">
        <v>13</v>
      </c>
      <c r="J1793" t="s">
        <v>14</v>
      </c>
    </row>
    <row r="1794" spans="1:10" x14ac:dyDescent="0.35">
      <c r="A1794" t="s">
        <v>10</v>
      </c>
      <c r="B1794">
        <v>37129011609</v>
      </c>
      <c r="C1794" t="s">
        <v>11</v>
      </c>
      <c r="D1794">
        <v>37129011609</v>
      </c>
      <c r="E1794" t="str">
        <f>"37129011609"</f>
        <v>37129011609</v>
      </c>
      <c r="F1794">
        <v>1186</v>
      </c>
      <c r="G1794" t="s">
        <v>12</v>
      </c>
      <c r="H1794">
        <v>2022</v>
      </c>
      <c r="I1794" t="s">
        <v>13</v>
      </c>
      <c r="J1794" t="s">
        <v>14</v>
      </c>
    </row>
    <row r="1795" spans="1:10" x14ac:dyDescent="0.35">
      <c r="A1795" t="s">
        <v>10</v>
      </c>
      <c r="B1795">
        <v>37129011610</v>
      </c>
      <c r="C1795" t="s">
        <v>11</v>
      </c>
      <c r="D1795">
        <v>37129011610</v>
      </c>
      <c r="E1795" t="str">
        <f>"37129011610"</f>
        <v>37129011610</v>
      </c>
      <c r="F1795">
        <v>1266</v>
      </c>
      <c r="G1795" t="s">
        <v>12</v>
      </c>
      <c r="H1795">
        <v>2022</v>
      </c>
      <c r="I1795" t="s">
        <v>13</v>
      </c>
      <c r="J1795" t="s">
        <v>14</v>
      </c>
    </row>
    <row r="1796" spans="1:10" x14ac:dyDescent="0.35">
      <c r="A1796" t="s">
        <v>10</v>
      </c>
      <c r="B1796">
        <v>37129011611</v>
      </c>
      <c r="C1796" t="s">
        <v>11</v>
      </c>
      <c r="D1796">
        <v>37129011611</v>
      </c>
      <c r="E1796" t="str">
        <f>"37129011611"</f>
        <v>37129011611</v>
      </c>
      <c r="F1796">
        <v>1474</v>
      </c>
      <c r="G1796" t="s">
        <v>12</v>
      </c>
      <c r="H1796">
        <v>2022</v>
      </c>
      <c r="I1796" t="s">
        <v>13</v>
      </c>
      <c r="J1796" t="s">
        <v>14</v>
      </c>
    </row>
    <row r="1797" spans="1:10" x14ac:dyDescent="0.35">
      <c r="A1797" t="s">
        <v>10</v>
      </c>
      <c r="B1797">
        <v>37129011612</v>
      </c>
      <c r="C1797" t="s">
        <v>11</v>
      </c>
      <c r="D1797">
        <v>37129011612</v>
      </c>
      <c r="E1797" t="str">
        <f>"37129011612"</f>
        <v>37129011612</v>
      </c>
      <c r="F1797">
        <v>1632</v>
      </c>
      <c r="G1797" t="s">
        <v>12</v>
      </c>
      <c r="H1797">
        <v>2022</v>
      </c>
      <c r="I1797" t="s">
        <v>13</v>
      </c>
      <c r="J1797" t="s">
        <v>14</v>
      </c>
    </row>
    <row r="1798" spans="1:10" x14ac:dyDescent="0.35">
      <c r="A1798" t="s">
        <v>10</v>
      </c>
      <c r="B1798">
        <v>37129011701</v>
      </c>
      <c r="C1798" t="s">
        <v>11</v>
      </c>
      <c r="D1798">
        <v>37129011701</v>
      </c>
      <c r="E1798" t="str">
        <f>"37129011701"</f>
        <v>37129011701</v>
      </c>
      <c r="F1798">
        <v>1760</v>
      </c>
      <c r="G1798" t="s">
        <v>12</v>
      </c>
      <c r="H1798">
        <v>2022</v>
      </c>
      <c r="I1798" t="s">
        <v>13</v>
      </c>
      <c r="J1798" t="s">
        <v>14</v>
      </c>
    </row>
    <row r="1799" spans="1:10" x14ac:dyDescent="0.35">
      <c r="A1799" t="s">
        <v>10</v>
      </c>
      <c r="B1799">
        <v>37129011703</v>
      </c>
      <c r="C1799" t="s">
        <v>11</v>
      </c>
      <c r="D1799">
        <v>37129011703</v>
      </c>
      <c r="E1799" t="str">
        <f>"37129011703"</f>
        <v>37129011703</v>
      </c>
      <c r="F1799">
        <v>1889</v>
      </c>
      <c r="G1799" t="s">
        <v>12</v>
      </c>
      <c r="H1799">
        <v>2022</v>
      </c>
      <c r="I1799" t="s">
        <v>13</v>
      </c>
      <c r="J1799" t="s">
        <v>14</v>
      </c>
    </row>
    <row r="1800" spans="1:10" x14ac:dyDescent="0.35">
      <c r="A1800" t="s">
        <v>10</v>
      </c>
      <c r="B1800">
        <v>37129011705</v>
      </c>
      <c r="C1800" t="s">
        <v>11</v>
      </c>
      <c r="D1800">
        <v>37129011705</v>
      </c>
      <c r="E1800" t="str">
        <f>"37129011705"</f>
        <v>37129011705</v>
      </c>
      <c r="F1800">
        <v>1543</v>
      </c>
      <c r="G1800" t="s">
        <v>12</v>
      </c>
      <c r="H1800">
        <v>2022</v>
      </c>
      <c r="I1800" t="s">
        <v>13</v>
      </c>
      <c r="J1800" t="s">
        <v>14</v>
      </c>
    </row>
    <row r="1801" spans="1:10" x14ac:dyDescent="0.35">
      <c r="A1801" t="s">
        <v>10</v>
      </c>
      <c r="B1801">
        <v>37129011800</v>
      </c>
      <c r="C1801" t="s">
        <v>11</v>
      </c>
      <c r="D1801">
        <v>37129011800</v>
      </c>
      <c r="E1801" t="str">
        <f>"37129011800"</f>
        <v>37129011800</v>
      </c>
      <c r="F1801">
        <v>2013</v>
      </c>
      <c r="G1801" t="s">
        <v>12</v>
      </c>
      <c r="H1801">
        <v>2022</v>
      </c>
      <c r="I1801" t="s">
        <v>13</v>
      </c>
      <c r="J1801" t="s">
        <v>14</v>
      </c>
    </row>
    <row r="1802" spans="1:10" x14ac:dyDescent="0.35">
      <c r="A1802" t="s">
        <v>10</v>
      </c>
      <c r="B1802">
        <v>37129011904</v>
      </c>
      <c r="C1802" t="s">
        <v>11</v>
      </c>
      <c r="D1802">
        <v>37129011904</v>
      </c>
      <c r="E1802" t="str">
        <f>"37129011904"</f>
        <v>37129011904</v>
      </c>
      <c r="F1802">
        <v>1884</v>
      </c>
      <c r="G1802" t="s">
        <v>12</v>
      </c>
      <c r="H1802">
        <v>2022</v>
      </c>
      <c r="I1802" t="s">
        <v>13</v>
      </c>
      <c r="J1802" t="s">
        <v>14</v>
      </c>
    </row>
    <row r="1803" spans="1:10" x14ac:dyDescent="0.35">
      <c r="A1803" t="s">
        <v>10</v>
      </c>
      <c r="B1803">
        <v>37129011905</v>
      </c>
      <c r="C1803" t="s">
        <v>11</v>
      </c>
      <c r="D1803">
        <v>37129011905</v>
      </c>
      <c r="E1803" t="str">
        <f>"37129011905"</f>
        <v>37129011905</v>
      </c>
      <c r="F1803">
        <v>1229</v>
      </c>
      <c r="G1803" t="s">
        <v>12</v>
      </c>
      <c r="H1803">
        <v>2022</v>
      </c>
      <c r="I1803" t="s">
        <v>13</v>
      </c>
      <c r="J1803" t="s">
        <v>14</v>
      </c>
    </row>
    <row r="1804" spans="1:10" x14ac:dyDescent="0.35">
      <c r="A1804" t="s">
        <v>10</v>
      </c>
      <c r="B1804">
        <v>37129011906</v>
      </c>
      <c r="C1804" t="s">
        <v>11</v>
      </c>
      <c r="D1804">
        <v>37129011906</v>
      </c>
      <c r="E1804" t="str">
        <f>"37129011906"</f>
        <v>37129011906</v>
      </c>
      <c r="F1804">
        <v>1110</v>
      </c>
      <c r="G1804" t="s">
        <v>12</v>
      </c>
      <c r="H1804">
        <v>2022</v>
      </c>
      <c r="I1804" t="s">
        <v>13</v>
      </c>
      <c r="J1804" t="s">
        <v>14</v>
      </c>
    </row>
    <row r="1805" spans="1:10" x14ac:dyDescent="0.35">
      <c r="A1805" t="s">
        <v>10</v>
      </c>
      <c r="B1805">
        <v>37129012004</v>
      </c>
      <c r="C1805" t="s">
        <v>11</v>
      </c>
      <c r="D1805">
        <v>37129012004</v>
      </c>
      <c r="E1805" t="str">
        <f>"37129012004"</f>
        <v>37129012004</v>
      </c>
      <c r="F1805">
        <v>1352</v>
      </c>
      <c r="G1805" t="s">
        <v>12</v>
      </c>
      <c r="H1805">
        <v>2022</v>
      </c>
      <c r="I1805" t="s">
        <v>13</v>
      </c>
      <c r="J1805" t="s">
        <v>14</v>
      </c>
    </row>
    <row r="1806" spans="1:10" x14ac:dyDescent="0.35">
      <c r="A1806" t="s">
        <v>10</v>
      </c>
      <c r="B1806">
        <v>37129012006</v>
      </c>
      <c r="C1806" t="s">
        <v>11</v>
      </c>
      <c r="D1806">
        <v>37129012006</v>
      </c>
      <c r="E1806" t="str">
        <f>"37129012006"</f>
        <v>37129012006</v>
      </c>
      <c r="F1806">
        <v>1325</v>
      </c>
      <c r="G1806" t="s">
        <v>12</v>
      </c>
      <c r="H1806">
        <v>2022</v>
      </c>
      <c r="I1806" t="s">
        <v>13</v>
      </c>
      <c r="J1806" t="s">
        <v>14</v>
      </c>
    </row>
    <row r="1807" spans="1:10" x14ac:dyDescent="0.35">
      <c r="A1807" t="s">
        <v>10</v>
      </c>
      <c r="B1807">
        <v>37129012007</v>
      </c>
      <c r="C1807" t="s">
        <v>11</v>
      </c>
      <c r="D1807">
        <v>37129012007</v>
      </c>
      <c r="E1807" t="str">
        <f>"37129012007"</f>
        <v>37129012007</v>
      </c>
      <c r="F1807">
        <v>1399</v>
      </c>
      <c r="G1807" t="s">
        <v>12</v>
      </c>
      <c r="H1807">
        <v>2022</v>
      </c>
      <c r="I1807" t="s">
        <v>13</v>
      </c>
      <c r="J1807" t="s">
        <v>14</v>
      </c>
    </row>
    <row r="1808" spans="1:10" x14ac:dyDescent="0.35">
      <c r="A1808" t="s">
        <v>10</v>
      </c>
      <c r="B1808">
        <v>37129012008</v>
      </c>
      <c r="C1808" t="s">
        <v>11</v>
      </c>
      <c r="D1808">
        <v>37129012008</v>
      </c>
      <c r="E1808" t="str">
        <f>"37129012008"</f>
        <v>37129012008</v>
      </c>
      <c r="F1808">
        <v>1264</v>
      </c>
      <c r="G1808" t="s">
        <v>12</v>
      </c>
      <c r="H1808">
        <v>2022</v>
      </c>
      <c r="I1808" t="s">
        <v>13</v>
      </c>
      <c r="J1808" t="s">
        <v>14</v>
      </c>
    </row>
    <row r="1809" spans="1:10" x14ac:dyDescent="0.35">
      <c r="A1809" t="s">
        <v>10</v>
      </c>
      <c r="B1809">
        <v>37129012009</v>
      </c>
      <c r="C1809" t="s">
        <v>11</v>
      </c>
      <c r="D1809">
        <v>37129012009</v>
      </c>
      <c r="E1809" t="str">
        <f>"37129012009"</f>
        <v>37129012009</v>
      </c>
      <c r="F1809">
        <v>1142</v>
      </c>
      <c r="G1809" t="s">
        <v>12</v>
      </c>
      <c r="H1809">
        <v>2022</v>
      </c>
      <c r="I1809" t="s">
        <v>13</v>
      </c>
      <c r="J1809" t="s">
        <v>14</v>
      </c>
    </row>
    <row r="1810" spans="1:10" x14ac:dyDescent="0.35">
      <c r="A1810" t="s">
        <v>10</v>
      </c>
      <c r="B1810">
        <v>37129012010</v>
      </c>
      <c r="C1810" t="s">
        <v>11</v>
      </c>
      <c r="D1810">
        <v>37129012010</v>
      </c>
      <c r="E1810" t="str">
        <f>"37129012010"</f>
        <v>37129012010</v>
      </c>
      <c r="F1810">
        <v>1362</v>
      </c>
      <c r="G1810" t="s">
        <v>12</v>
      </c>
      <c r="H1810">
        <v>2022</v>
      </c>
      <c r="I1810" t="s">
        <v>13</v>
      </c>
      <c r="J1810" t="s">
        <v>14</v>
      </c>
    </row>
    <row r="1811" spans="1:10" x14ac:dyDescent="0.35">
      <c r="A1811" t="s">
        <v>10</v>
      </c>
      <c r="B1811">
        <v>37129012011</v>
      </c>
      <c r="C1811" t="s">
        <v>11</v>
      </c>
      <c r="D1811">
        <v>37129012011</v>
      </c>
      <c r="E1811" t="str">
        <f>"37129012011"</f>
        <v>37129012011</v>
      </c>
      <c r="F1811">
        <v>1299</v>
      </c>
      <c r="G1811" t="s">
        <v>12</v>
      </c>
      <c r="H1811">
        <v>2022</v>
      </c>
      <c r="I1811" t="s">
        <v>13</v>
      </c>
      <c r="J1811" t="s">
        <v>14</v>
      </c>
    </row>
    <row r="1812" spans="1:10" x14ac:dyDescent="0.35">
      <c r="A1812" t="s">
        <v>10</v>
      </c>
      <c r="B1812">
        <v>37129012012</v>
      </c>
      <c r="C1812" t="s">
        <v>11</v>
      </c>
      <c r="D1812">
        <v>37129012012</v>
      </c>
      <c r="E1812" t="str">
        <f>"37129012012"</f>
        <v>37129012012</v>
      </c>
      <c r="F1812">
        <v>1573</v>
      </c>
      <c r="G1812" t="s">
        <v>12</v>
      </c>
      <c r="H1812">
        <v>2022</v>
      </c>
      <c r="I1812" t="s">
        <v>13</v>
      </c>
      <c r="J1812" t="s">
        <v>14</v>
      </c>
    </row>
    <row r="1813" spans="1:10" x14ac:dyDescent="0.35">
      <c r="A1813" t="s">
        <v>10</v>
      </c>
      <c r="B1813">
        <v>37129012103</v>
      </c>
      <c r="C1813" t="s">
        <v>11</v>
      </c>
      <c r="D1813">
        <v>37129012103</v>
      </c>
      <c r="E1813" t="str">
        <f>"37129012103"</f>
        <v>37129012103</v>
      </c>
      <c r="F1813">
        <v>1317</v>
      </c>
      <c r="G1813" t="s">
        <v>12</v>
      </c>
      <c r="H1813">
        <v>2022</v>
      </c>
      <c r="I1813" t="s">
        <v>13</v>
      </c>
      <c r="J1813" t="s">
        <v>14</v>
      </c>
    </row>
    <row r="1814" spans="1:10" x14ac:dyDescent="0.35">
      <c r="A1814" t="s">
        <v>10</v>
      </c>
      <c r="B1814">
        <v>37129012106</v>
      </c>
      <c r="C1814" t="s">
        <v>11</v>
      </c>
      <c r="D1814">
        <v>37129012106</v>
      </c>
      <c r="E1814" t="str">
        <f>"37129012106"</f>
        <v>37129012106</v>
      </c>
      <c r="F1814">
        <v>1149</v>
      </c>
      <c r="G1814" t="s">
        <v>12</v>
      </c>
      <c r="H1814">
        <v>2022</v>
      </c>
      <c r="I1814" t="s">
        <v>13</v>
      </c>
      <c r="J1814" t="s">
        <v>14</v>
      </c>
    </row>
    <row r="1815" spans="1:10" x14ac:dyDescent="0.35">
      <c r="A1815" t="s">
        <v>10</v>
      </c>
      <c r="B1815">
        <v>37129012107</v>
      </c>
      <c r="C1815" t="s">
        <v>11</v>
      </c>
      <c r="D1815">
        <v>37129012107</v>
      </c>
      <c r="E1815" t="str">
        <f>"37129012107"</f>
        <v>37129012107</v>
      </c>
      <c r="F1815">
        <v>879</v>
      </c>
      <c r="G1815" t="s">
        <v>12</v>
      </c>
      <c r="H1815">
        <v>2022</v>
      </c>
      <c r="I1815" t="s">
        <v>13</v>
      </c>
      <c r="J1815" t="s">
        <v>14</v>
      </c>
    </row>
    <row r="1816" spans="1:10" x14ac:dyDescent="0.35">
      <c r="A1816" t="s">
        <v>10</v>
      </c>
      <c r="B1816">
        <v>37129012108</v>
      </c>
      <c r="C1816" t="s">
        <v>11</v>
      </c>
      <c r="D1816">
        <v>37129012108</v>
      </c>
      <c r="E1816" t="str">
        <f>"37129012108"</f>
        <v>37129012108</v>
      </c>
      <c r="F1816">
        <v>1520</v>
      </c>
      <c r="G1816" t="s">
        <v>12</v>
      </c>
      <c r="H1816">
        <v>2022</v>
      </c>
      <c r="I1816" t="s">
        <v>13</v>
      </c>
      <c r="J1816" t="s">
        <v>14</v>
      </c>
    </row>
    <row r="1817" spans="1:10" x14ac:dyDescent="0.35">
      <c r="A1817" t="s">
        <v>10</v>
      </c>
      <c r="B1817">
        <v>37129012109</v>
      </c>
      <c r="C1817" t="s">
        <v>11</v>
      </c>
      <c r="D1817">
        <v>37129012109</v>
      </c>
      <c r="E1817" t="str">
        <f>"37129012109"</f>
        <v>37129012109</v>
      </c>
      <c r="F1817">
        <v>1675</v>
      </c>
      <c r="G1817" t="s">
        <v>12</v>
      </c>
      <c r="H1817">
        <v>2022</v>
      </c>
      <c r="I1817" t="s">
        <v>13</v>
      </c>
      <c r="J1817" t="s">
        <v>14</v>
      </c>
    </row>
    <row r="1818" spans="1:10" x14ac:dyDescent="0.35">
      <c r="A1818" t="s">
        <v>10</v>
      </c>
      <c r="B1818">
        <v>37129012110</v>
      </c>
      <c r="C1818" t="s">
        <v>11</v>
      </c>
      <c r="D1818">
        <v>37129012110</v>
      </c>
      <c r="E1818" t="str">
        <f>"37129012110"</f>
        <v>37129012110</v>
      </c>
      <c r="F1818">
        <v>1299</v>
      </c>
      <c r="G1818" t="s">
        <v>12</v>
      </c>
      <c r="H1818">
        <v>2022</v>
      </c>
      <c r="I1818" t="s">
        <v>13</v>
      </c>
      <c r="J1818" t="s">
        <v>14</v>
      </c>
    </row>
    <row r="1819" spans="1:10" x14ac:dyDescent="0.35">
      <c r="A1819" t="s">
        <v>10</v>
      </c>
      <c r="B1819">
        <v>37129012111</v>
      </c>
      <c r="C1819" t="s">
        <v>11</v>
      </c>
      <c r="D1819">
        <v>37129012111</v>
      </c>
      <c r="E1819" t="str">
        <f>"37129012111"</f>
        <v>37129012111</v>
      </c>
      <c r="F1819">
        <v>1158</v>
      </c>
      <c r="G1819" t="s">
        <v>12</v>
      </c>
      <c r="H1819">
        <v>2022</v>
      </c>
      <c r="I1819" t="s">
        <v>13</v>
      </c>
      <c r="J1819" t="s">
        <v>14</v>
      </c>
    </row>
    <row r="1820" spans="1:10" x14ac:dyDescent="0.35">
      <c r="A1820" t="s">
        <v>10</v>
      </c>
      <c r="B1820">
        <v>37129012201</v>
      </c>
      <c r="C1820" t="s">
        <v>11</v>
      </c>
      <c r="D1820">
        <v>37129012201</v>
      </c>
      <c r="E1820" t="str">
        <f>"37129012201"</f>
        <v>37129012201</v>
      </c>
      <c r="F1820">
        <v>1239</v>
      </c>
      <c r="G1820" t="s">
        <v>12</v>
      </c>
      <c r="H1820">
        <v>2022</v>
      </c>
      <c r="I1820" t="s">
        <v>13</v>
      </c>
      <c r="J1820" t="s">
        <v>14</v>
      </c>
    </row>
    <row r="1821" spans="1:10" x14ac:dyDescent="0.35">
      <c r="A1821" t="s">
        <v>10</v>
      </c>
      <c r="B1821">
        <v>37129012202</v>
      </c>
      <c r="C1821" t="s">
        <v>11</v>
      </c>
      <c r="D1821">
        <v>37129012202</v>
      </c>
      <c r="E1821" t="str">
        <f>"37129012202"</f>
        <v>37129012202</v>
      </c>
      <c r="F1821">
        <v>1420</v>
      </c>
      <c r="G1821" t="s">
        <v>12</v>
      </c>
      <c r="H1821">
        <v>2022</v>
      </c>
      <c r="I1821" t="s">
        <v>13</v>
      </c>
      <c r="J1821" t="s">
        <v>14</v>
      </c>
    </row>
    <row r="1822" spans="1:10" x14ac:dyDescent="0.35">
      <c r="A1822" t="s">
        <v>10</v>
      </c>
      <c r="B1822">
        <v>37129012203</v>
      </c>
      <c r="C1822" t="s">
        <v>11</v>
      </c>
      <c r="D1822">
        <v>37129012203</v>
      </c>
      <c r="E1822" t="str">
        <f>"37129012203"</f>
        <v>37129012203</v>
      </c>
      <c r="F1822">
        <v>1380</v>
      </c>
      <c r="G1822" t="s">
        <v>12</v>
      </c>
      <c r="H1822">
        <v>2022</v>
      </c>
      <c r="I1822" t="s">
        <v>13</v>
      </c>
      <c r="J1822" t="s">
        <v>14</v>
      </c>
    </row>
    <row r="1823" spans="1:10" x14ac:dyDescent="0.35">
      <c r="A1823" t="s">
        <v>10</v>
      </c>
      <c r="B1823">
        <v>37129012300</v>
      </c>
      <c r="C1823" t="s">
        <v>11</v>
      </c>
      <c r="D1823">
        <v>37129012300</v>
      </c>
      <c r="E1823" t="str">
        <f>"37129012300"</f>
        <v>37129012300</v>
      </c>
      <c r="F1823">
        <v>1396</v>
      </c>
      <c r="G1823" t="s">
        <v>12</v>
      </c>
      <c r="H1823">
        <v>2022</v>
      </c>
      <c r="I1823" t="s">
        <v>13</v>
      </c>
      <c r="J1823" t="s">
        <v>14</v>
      </c>
    </row>
    <row r="1824" spans="1:10" x14ac:dyDescent="0.35">
      <c r="A1824" t="s">
        <v>10</v>
      </c>
      <c r="B1824">
        <v>37129980100</v>
      </c>
      <c r="C1824" t="s">
        <v>11</v>
      </c>
      <c r="D1824">
        <v>37129980100</v>
      </c>
      <c r="E1824" t="str">
        <f>"37129980100"</f>
        <v>37129980100</v>
      </c>
      <c r="F1824" t="s">
        <v>15</v>
      </c>
      <c r="G1824" t="s">
        <v>12</v>
      </c>
      <c r="H1824">
        <v>2022</v>
      </c>
      <c r="I1824" t="s">
        <v>13</v>
      </c>
      <c r="J1824" t="s">
        <v>14</v>
      </c>
    </row>
    <row r="1825" spans="1:10" x14ac:dyDescent="0.35">
      <c r="A1825" t="s">
        <v>10</v>
      </c>
      <c r="B1825">
        <v>37129990100</v>
      </c>
      <c r="C1825" t="s">
        <v>11</v>
      </c>
      <c r="D1825">
        <v>37129990100</v>
      </c>
      <c r="E1825" t="str">
        <f>"37129990100"</f>
        <v>37129990100</v>
      </c>
      <c r="F1825" t="s">
        <v>15</v>
      </c>
      <c r="G1825" t="s">
        <v>12</v>
      </c>
      <c r="H1825">
        <v>2022</v>
      </c>
      <c r="I1825" t="s">
        <v>13</v>
      </c>
      <c r="J1825" t="s">
        <v>14</v>
      </c>
    </row>
    <row r="1826" spans="1:10" x14ac:dyDescent="0.35">
      <c r="A1826" t="s">
        <v>10</v>
      </c>
      <c r="B1826">
        <v>37131920101</v>
      </c>
      <c r="C1826" t="s">
        <v>11</v>
      </c>
      <c r="D1826">
        <v>37131920101</v>
      </c>
      <c r="E1826" t="str">
        <f>"37131920101"</f>
        <v>37131920101</v>
      </c>
      <c r="F1826">
        <v>667</v>
      </c>
      <c r="G1826" t="s">
        <v>12</v>
      </c>
      <c r="H1826">
        <v>2022</v>
      </c>
      <c r="I1826" t="s">
        <v>13</v>
      </c>
      <c r="J1826" t="s">
        <v>14</v>
      </c>
    </row>
    <row r="1827" spans="1:10" x14ac:dyDescent="0.35">
      <c r="A1827" t="s">
        <v>10</v>
      </c>
      <c r="B1827">
        <v>37131920102</v>
      </c>
      <c r="C1827" t="s">
        <v>11</v>
      </c>
      <c r="D1827">
        <v>37131920102</v>
      </c>
      <c r="E1827" t="str">
        <f>"37131920102"</f>
        <v>37131920102</v>
      </c>
      <c r="F1827">
        <v>773</v>
      </c>
      <c r="G1827" t="s">
        <v>12</v>
      </c>
      <c r="H1827">
        <v>2022</v>
      </c>
      <c r="I1827" t="s">
        <v>13</v>
      </c>
      <c r="J1827" t="s">
        <v>14</v>
      </c>
    </row>
    <row r="1828" spans="1:10" x14ac:dyDescent="0.35">
      <c r="A1828" t="s">
        <v>10</v>
      </c>
      <c r="B1828">
        <v>37131920103</v>
      </c>
      <c r="C1828" t="s">
        <v>11</v>
      </c>
      <c r="D1828">
        <v>37131920103</v>
      </c>
      <c r="E1828" t="str">
        <f>"37131920103"</f>
        <v>37131920103</v>
      </c>
      <c r="F1828">
        <v>702</v>
      </c>
      <c r="G1828" t="s">
        <v>12</v>
      </c>
      <c r="H1828">
        <v>2022</v>
      </c>
      <c r="I1828" t="s">
        <v>13</v>
      </c>
      <c r="J1828" t="s">
        <v>14</v>
      </c>
    </row>
    <row r="1829" spans="1:10" x14ac:dyDescent="0.35">
      <c r="A1829" t="s">
        <v>10</v>
      </c>
      <c r="B1829">
        <v>37131920201</v>
      </c>
      <c r="C1829" t="s">
        <v>11</v>
      </c>
      <c r="D1829">
        <v>37131920201</v>
      </c>
      <c r="E1829" t="str">
        <f>"37131920201"</f>
        <v>37131920201</v>
      </c>
      <c r="F1829">
        <v>472</v>
      </c>
      <c r="G1829" t="s">
        <v>12</v>
      </c>
      <c r="H1829">
        <v>2022</v>
      </c>
      <c r="I1829" t="s">
        <v>13</v>
      </c>
      <c r="J1829" t="s">
        <v>14</v>
      </c>
    </row>
    <row r="1830" spans="1:10" x14ac:dyDescent="0.35">
      <c r="A1830" t="s">
        <v>10</v>
      </c>
      <c r="B1830">
        <v>37131920202</v>
      </c>
      <c r="C1830" t="s">
        <v>11</v>
      </c>
      <c r="D1830">
        <v>37131920202</v>
      </c>
      <c r="E1830" t="str">
        <f>"37131920202"</f>
        <v>37131920202</v>
      </c>
      <c r="F1830">
        <v>792</v>
      </c>
      <c r="G1830" t="s">
        <v>12</v>
      </c>
      <c r="H1830">
        <v>2022</v>
      </c>
      <c r="I1830" t="s">
        <v>13</v>
      </c>
      <c r="J1830" t="s">
        <v>14</v>
      </c>
    </row>
    <row r="1831" spans="1:10" x14ac:dyDescent="0.35">
      <c r="A1831" t="s">
        <v>10</v>
      </c>
      <c r="B1831">
        <v>37131920301</v>
      </c>
      <c r="C1831" t="s">
        <v>11</v>
      </c>
      <c r="D1831">
        <v>37131920301</v>
      </c>
      <c r="E1831" t="str">
        <f>"37131920301"</f>
        <v>37131920301</v>
      </c>
      <c r="F1831">
        <v>791</v>
      </c>
      <c r="G1831" t="s">
        <v>12</v>
      </c>
      <c r="H1831">
        <v>2022</v>
      </c>
      <c r="I1831" t="s">
        <v>13</v>
      </c>
      <c r="J1831" t="s">
        <v>14</v>
      </c>
    </row>
    <row r="1832" spans="1:10" x14ac:dyDescent="0.35">
      <c r="A1832" t="s">
        <v>10</v>
      </c>
      <c r="B1832">
        <v>37131920302</v>
      </c>
      <c r="C1832" t="s">
        <v>11</v>
      </c>
      <c r="D1832">
        <v>37131920302</v>
      </c>
      <c r="E1832" t="str">
        <f>"37131920302"</f>
        <v>37131920302</v>
      </c>
      <c r="F1832" t="s">
        <v>15</v>
      </c>
      <c r="G1832" t="s">
        <v>12</v>
      </c>
      <c r="H1832">
        <v>2022</v>
      </c>
      <c r="I1832" t="s">
        <v>13</v>
      </c>
      <c r="J1832" t="s">
        <v>14</v>
      </c>
    </row>
    <row r="1833" spans="1:10" x14ac:dyDescent="0.35">
      <c r="A1833" t="s">
        <v>10</v>
      </c>
      <c r="B1833">
        <v>37131920303</v>
      </c>
      <c r="C1833" t="s">
        <v>11</v>
      </c>
      <c r="D1833">
        <v>37131920303</v>
      </c>
      <c r="E1833" t="str">
        <f>"37131920303"</f>
        <v>37131920303</v>
      </c>
      <c r="F1833">
        <v>705</v>
      </c>
      <c r="G1833" t="s">
        <v>12</v>
      </c>
      <c r="H1833">
        <v>2022</v>
      </c>
      <c r="I1833" t="s">
        <v>13</v>
      </c>
      <c r="J1833" t="s">
        <v>14</v>
      </c>
    </row>
    <row r="1834" spans="1:10" x14ac:dyDescent="0.35">
      <c r="A1834" t="s">
        <v>10</v>
      </c>
      <c r="B1834">
        <v>37131920401</v>
      </c>
      <c r="C1834" t="s">
        <v>11</v>
      </c>
      <c r="D1834">
        <v>37131920401</v>
      </c>
      <c r="E1834" t="str">
        <f>"37131920401"</f>
        <v>37131920401</v>
      </c>
      <c r="F1834">
        <v>877</v>
      </c>
      <c r="G1834" t="s">
        <v>12</v>
      </c>
      <c r="H1834">
        <v>2022</v>
      </c>
      <c r="I1834" t="s">
        <v>13</v>
      </c>
      <c r="J1834" t="s">
        <v>14</v>
      </c>
    </row>
    <row r="1835" spans="1:10" x14ac:dyDescent="0.35">
      <c r="A1835" t="s">
        <v>10</v>
      </c>
      <c r="B1835">
        <v>37131920402</v>
      </c>
      <c r="C1835" t="s">
        <v>11</v>
      </c>
      <c r="D1835">
        <v>37131920402</v>
      </c>
      <c r="E1835" t="str">
        <f>"37131920402"</f>
        <v>37131920402</v>
      </c>
      <c r="F1835">
        <v>997</v>
      </c>
      <c r="G1835" t="s">
        <v>12</v>
      </c>
      <c r="H1835">
        <v>2022</v>
      </c>
      <c r="I1835" t="s">
        <v>13</v>
      </c>
      <c r="J1835" t="s">
        <v>14</v>
      </c>
    </row>
    <row r="1836" spans="1:10" x14ac:dyDescent="0.35">
      <c r="A1836" t="s">
        <v>10</v>
      </c>
      <c r="B1836">
        <v>37133000103</v>
      </c>
      <c r="C1836" t="s">
        <v>11</v>
      </c>
      <c r="D1836">
        <v>37133000103</v>
      </c>
      <c r="E1836" t="str">
        <f>"37133000103"</f>
        <v>37133000103</v>
      </c>
      <c r="F1836">
        <v>1176</v>
      </c>
      <c r="G1836" t="s">
        <v>12</v>
      </c>
      <c r="H1836">
        <v>2022</v>
      </c>
      <c r="I1836" t="s">
        <v>13</v>
      </c>
      <c r="J1836" t="s">
        <v>14</v>
      </c>
    </row>
    <row r="1837" spans="1:10" x14ac:dyDescent="0.35">
      <c r="A1837" t="s">
        <v>10</v>
      </c>
      <c r="B1837">
        <v>37133000104</v>
      </c>
      <c r="C1837" t="s">
        <v>11</v>
      </c>
      <c r="D1837">
        <v>37133000104</v>
      </c>
      <c r="E1837" t="str">
        <f>"37133000104"</f>
        <v>37133000104</v>
      </c>
      <c r="F1837">
        <v>1462</v>
      </c>
      <c r="G1837" t="s">
        <v>12</v>
      </c>
      <c r="H1837">
        <v>2022</v>
      </c>
      <c r="I1837" t="s">
        <v>13</v>
      </c>
      <c r="J1837" t="s">
        <v>14</v>
      </c>
    </row>
    <row r="1838" spans="1:10" x14ac:dyDescent="0.35">
      <c r="A1838" t="s">
        <v>10</v>
      </c>
      <c r="B1838">
        <v>37133000105</v>
      </c>
      <c r="C1838" t="s">
        <v>11</v>
      </c>
      <c r="D1838">
        <v>37133000105</v>
      </c>
      <c r="E1838" t="str">
        <f>"37133000105"</f>
        <v>37133000105</v>
      </c>
      <c r="F1838">
        <v>915</v>
      </c>
      <c r="G1838" t="s">
        <v>12</v>
      </c>
      <c r="H1838">
        <v>2022</v>
      </c>
      <c r="I1838" t="s">
        <v>13</v>
      </c>
      <c r="J1838" t="s">
        <v>14</v>
      </c>
    </row>
    <row r="1839" spans="1:10" x14ac:dyDescent="0.35">
      <c r="A1839" t="s">
        <v>10</v>
      </c>
      <c r="B1839">
        <v>37133000203</v>
      </c>
      <c r="C1839" t="s">
        <v>11</v>
      </c>
      <c r="D1839">
        <v>37133000203</v>
      </c>
      <c r="E1839" t="str">
        <f>"37133000203"</f>
        <v>37133000203</v>
      </c>
      <c r="F1839">
        <v>1616</v>
      </c>
      <c r="G1839" t="s">
        <v>12</v>
      </c>
      <c r="H1839">
        <v>2022</v>
      </c>
      <c r="I1839" t="s">
        <v>13</v>
      </c>
      <c r="J1839" t="s">
        <v>14</v>
      </c>
    </row>
    <row r="1840" spans="1:10" x14ac:dyDescent="0.35">
      <c r="A1840" t="s">
        <v>10</v>
      </c>
      <c r="B1840">
        <v>37133000204</v>
      </c>
      <c r="C1840" t="s">
        <v>11</v>
      </c>
      <c r="D1840">
        <v>37133000204</v>
      </c>
      <c r="E1840" t="str">
        <f>"37133000204"</f>
        <v>37133000204</v>
      </c>
      <c r="F1840">
        <v>1095</v>
      </c>
      <c r="G1840" t="s">
        <v>12</v>
      </c>
      <c r="H1840">
        <v>2022</v>
      </c>
      <c r="I1840" t="s">
        <v>13</v>
      </c>
      <c r="J1840" t="s">
        <v>14</v>
      </c>
    </row>
    <row r="1841" spans="1:10" x14ac:dyDescent="0.35">
      <c r="A1841" t="s">
        <v>10</v>
      </c>
      <c r="B1841">
        <v>37133000205</v>
      </c>
      <c r="C1841" t="s">
        <v>11</v>
      </c>
      <c r="D1841">
        <v>37133000205</v>
      </c>
      <c r="E1841" t="str">
        <f>"37133000205"</f>
        <v>37133000205</v>
      </c>
      <c r="F1841">
        <v>1087</v>
      </c>
      <c r="G1841" t="s">
        <v>12</v>
      </c>
      <c r="H1841">
        <v>2022</v>
      </c>
      <c r="I1841" t="s">
        <v>13</v>
      </c>
      <c r="J1841" t="s">
        <v>14</v>
      </c>
    </row>
    <row r="1842" spans="1:10" x14ac:dyDescent="0.35">
      <c r="A1842" t="s">
        <v>10</v>
      </c>
      <c r="B1842">
        <v>37133000206</v>
      </c>
      <c r="C1842" t="s">
        <v>11</v>
      </c>
      <c r="D1842">
        <v>37133000206</v>
      </c>
      <c r="E1842" t="str">
        <f>"37133000206"</f>
        <v>37133000206</v>
      </c>
      <c r="F1842">
        <v>1220</v>
      </c>
      <c r="G1842" t="s">
        <v>12</v>
      </c>
      <c r="H1842">
        <v>2022</v>
      </c>
      <c r="I1842" t="s">
        <v>13</v>
      </c>
      <c r="J1842" t="s">
        <v>14</v>
      </c>
    </row>
    <row r="1843" spans="1:10" x14ac:dyDescent="0.35">
      <c r="A1843" t="s">
        <v>10</v>
      </c>
      <c r="B1843">
        <v>37133000207</v>
      </c>
      <c r="C1843" t="s">
        <v>11</v>
      </c>
      <c r="D1843">
        <v>37133000207</v>
      </c>
      <c r="E1843" t="str">
        <f>"37133000207"</f>
        <v>37133000207</v>
      </c>
      <c r="F1843">
        <v>706</v>
      </c>
      <c r="G1843" t="s">
        <v>12</v>
      </c>
      <c r="H1843">
        <v>2022</v>
      </c>
      <c r="I1843" t="s">
        <v>13</v>
      </c>
      <c r="J1843" t="s">
        <v>14</v>
      </c>
    </row>
    <row r="1844" spans="1:10" x14ac:dyDescent="0.35">
      <c r="A1844" t="s">
        <v>10</v>
      </c>
      <c r="B1844">
        <v>37133000303</v>
      </c>
      <c r="C1844" t="s">
        <v>11</v>
      </c>
      <c r="D1844">
        <v>37133000303</v>
      </c>
      <c r="E1844" t="str">
        <f>"37133000303"</f>
        <v>37133000303</v>
      </c>
      <c r="F1844">
        <v>1096</v>
      </c>
      <c r="G1844" t="s">
        <v>12</v>
      </c>
      <c r="H1844">
        <v>2022</v>
      </c>
      <c r="I1844" t="s">
        <v>13</v>
      </c>
      <c r="J1844" t="s">
        <v>14</v>
      </c>
    </row>
    <row r="1845" spans="1:10" x14ac:dyDescent="0.35">
      <c r="A1845" t="s">
        <v>10</v>
      </c>
      <c r="B1845">
        <v>37133000304</v>
      </c>
      <c r="C1845" t="s">
        <v>11</v>
      </c>
      <c r="D1845">
        <v>37133000304</v>
      </c>
      <c r="E1845" t="str">
        <f>"37133000304"</f>
        <v>37133000304</v>
      </c>
      <c r="F1845">
        <v>1043</v>
      </c>
      <c r="G1845" t="s">
        <v>12</v>
      </c>
      <c r="H1845">
        <v>2022</v>
      </c>
      <c r="I1845" t="s">
        <v>13</v>
      </c>
      <c r="J1845" t="s">
        <v>14</v>
      </c>
    </row>
    <row r="1846" spans="1:10" x14ac:dyDescent="0.35">
      <c r="A1846" t="s">
        <v>10</v>
      </c>
      <c r="B1846">
        <v>37133000305</v>
      </c>
      <c r="C1846" t="s">
        <v>11</v>
      </c>
      <c r="D1846">
        <v>37133000305</v>
      </c>
      <c r="E1846" t="str">
        <f>"37133000305"</f>
        <v>37133000305</v>
      </c>
      <c r="F1846">
        <v>742</v>
      </c>
      <c r="G1846" t="s">
        <v>12</v>
      </c>
      <c r="H1846">
        <v>2022</v>
      </c>
      <c r="I1846" t="s">
        <v>13</v>
      </c>
      <c r="J1846" t="s">
        <v>14</v>
      </c>
    </row>
    <row r="1847" spans="1:10" x14ac:dyDescent="0.35">
      <c r="A1847" t="s">
        <v>10</v>
      </c>
      <c r="B1847">
        <v>37133000306</v>
      </c>
      <c r="C1847" t="s">
        <v>11</v>
      </c>
      <c r="D1847">
        <v>37133000306</v>
      </c>
      <c r="E1847" t="str">
        <f>"37133000306"</f>
        <v>37133000306</v>
      </c>
      <c r="F1847">
        <v>1208</v>
      </c>
      <c r="G1847" t="s">
        <v>12</v>
      </c>
      <c r="H1847">
        <v>2022</v>
      </c>
      <c r="I1847" t="s">
        <v>13</v>
      </c>
      <c r="J1847" t="s">
        <v>14</v>
      </c>
    </row>
    <row r="1848" spans="1:10" x14ac:dyDescent="0.35">
      <c r="A1848" t="s">
        <v>10</v>
      </c>
      <c r="B1848">
        <v>37133000401</v>
      </c>
      <c r="C1848" t="s">
        <v>11</v>
      </c>
      <c r="D1848">
        <v>37133000401</v>
      </c>
      <c r="E1848" t="str">
        <f>"37133000401"</f>
        <v>37133000401</v>
      </c>
      <c r="F1848">
        <v>1273</v>
      </c>
      <c r="G1848" t="s">
        <v>12</v>
      </c>
      <c r="H1848">
        <v>2022</v>
      </c>
      <c r="I1848" t="s">
        <v>13</v>
      </c>
      <c r="J1848" t="s">
        <v>14</v>
      </c>
    </row>
    <row r="1849" spans="1:10" x14ac:dyDescent="0.35">
      <c r="A1849" t="s">
        <v>10</v>
      </c>
      <c r="B1849">
        <v>37133000403</v>
      </c>
      <c r="C1849" t="s">
        <v>11</v>
      </c>
      <c r="D1849">
        <v>37133000403</v>
      </c>
      <c r="E1849" t="str">
        <f>"37133000403"</f>
        <v>37133000403</v>
      </c>
      <c r="F1849">
        <v>1422</v>
      </c>
      <c r="G1849" t="s">
        <v>12</v>
      </c>
      <c r="H1849">
        <v>2022</v>
      </c>
      <c r="I1849" t="s">
        <v>13</v>
      </c>
      <c r="J1849" t="s">
        <v>14</v>
      </c>
    </row>
    <row r="1850" spans="1:10" x14ac:dyDescent="0.35">
      <c r="A1850" t="s">
        <v>10</v>
      </c>
      <c r="B1850">
        <v>37133000404</v>
      </c>
      <c r="C1850" t="s">
        <v>11</v>
      </c>
      <c r="D1850">
        <v>37133000404</v>
      </c>
      <c r="E1850" t="str">
        <f>"37133000404"</f>
        <v>37133000404</v>
      </c>
      <c r="F1850">
        <v>1290</v>
      </c>
      <c r="G1850" t="s">
        <v>12</v>
      </c>
      <c r="H1850">
        <v>2022</v>
      </c>
      <c r="I1850" t="s">
        <v>13</v>
      </c>
      <c r="J1850" t="s">
        <v>14</v>
      </c>
    </row>
    <row r="1851" spans="1:10" x14ac:dyDescent="0.35">
      <c r="A1851" t="s">
        <v>10</v>
      </c>
      <c r="B1851">
        <v>37133000405</v>
      </c>
      <c r="C1851" t="s">
        <v>11</v>
      </c>
      <c r="D1851">
        <v>37133000405</v>
      </c>
      <c r="E1851" t="str">
        <f>"37133000405"</f>
        <v>37133000405</v>
      </c>
      <c r="F1851">
        <v>1414</v>
      </c>
      <c r="G1851" t="s">
        <v>12</v>
      </c>
      <c r="H1851">
        <v>2022</v>
      </c>
      <c r="I1851" t="s">
        <v>13</v>
      </c>
      <c r="J1851" t="s">
        <v>14</v>
      </c>
    </row>
    <row r="1852" spans="1:10" x14ac:dyDescent="0.35">
      <c r="A1852" t="s">
        <v>10</v>
      </c>
      <c r="B1852">
        <v>37133000500</v>
      </c>
      <c r="C1852" t="s">
        <v>11</v>
      </c>
      <c r="D1852">
        <v>37133000500</v>
      </c>
      <c r="E1852" t="str">
        <f>"37133000500"</f>
        <v>37133000500</v>
      </c>
      <c r="F1852" t="s">
        <v>15</v>
      </c>
      <c r="G1852" t="s">
        <v>12</v>
      </c>
      <c r="H1852">
        <v>2022</v>
      </c>
      <c r="I1852" t="s">
        <v>13</v>
      </c>
      <c r="J1852" t="s">
        <v>14</v>
      </c>
    </row>
    <row r="1853" spans="1:10" x14ac:dyDescent="0.35">
      <c r="A1853" t="s">
        <v>10</v>
      </c>
      <c r="B1853">
        <v>37133000600</v>
      </c>
      <c r="C1853" t="s">
        <v>11</v>
      </c>
      <c r="D1853">
        <v>37133000600</v>
      </c>
      <c r="E1853" t="str">
        <f>"37133000600"</f>
        <v>37133000600</v>
      </c>
      <c r="F1853" t="s">
        <v>15</v>
      </c>
      <c r="G1853" t="s">
        <v>12</v>
      </c>
      <c r="H1853">
        <v>2022</v>
      </c>
      <c r="I1853" t="s">
        <v>13</v>
      </c>
      <c r="J1853" t="s">
        <v>14</v>
      </c>
    </row>
    <row r="1854" spans="1:10" x14ac:dyDescent="0.35">
      <c r="A1854" t="s">
        <v>10</v>
      </c>
      <c r="B1854">
        <v>37133000700</v>
      </c>
      <c r="C1854" t="s">
        <v>11</v>
      </c>
      <c r="D1854">
        <v>37133000700</v>
      </c>
      <c r="E1854" t="str">
        <f>"37133000700"</f>
        <v>37133000700</v>
      </c>
      <c r="F1854">
        <v>1398</v>
      </c>
      <c r="G1854" t="s">
        <v>12</v>
      </c>
      <c r="H1854">
        <v>2022</v>
      </c>
      <c r="I1854" t="s">
        <v>13</v>
      </c>
      <c r="J1854" t="s">
        <v>14</v>
      </c>
    </row>
    <row r="1855" spans="1:10" x14ac:dyDescent="0.35">
      <c r="A1855" t="s">
        <v>10</v>
      </c>
      <c r="B1855">
        <v>37133000800</v>
      </c>
      <c r="C1855" t="s">
        <v>11</v>
      </c>
      <c r="D1855">
        <v>37133000800</v>
      </c>
      <c r="E1855" t="str">
        <f>"37133000800"</f>
        <v>37133000800</v>
      </c>
      <c r="F1855">
        <v>1274</v>
      </c>
      <c r="G1855" t="s">
        <v>12</v>
      </c>
      <c r="H1855">
        <v>2022</v>
      </c>
      <c r="I1855" t="s">
        <v>13</v>
      </c>
      <c r="J1855" t="s">
        <v>14</v>
      </c>
    </row>
    <row r="1856" spans="1:10" x14ac:dyDescent="0.35">
      <c r="A1856" t="s">
        <v>10</v>
      </c>
      <c r="B1856">
        <v>37133000901</v>
      </c>
      <c r="C1856" t="s">
        <v>11</v>
      </c>
      <c r="D1856">
        <v>37133000901</v>
      </c>
      <c r="E1856" t="str">
        <f>"37133000901"</f>
        <v>37133000901</v>
      </c>
      <c r="F1856">
        <v>1307</v>
      </c>
      <c r="G1856" t="s">
        <v>12</v>
      </c>
      <c r="H1856">
        <v>2022</v>
      </c>
      <c r="I1856" t="s">
        <v>13</v>
      </c>
      <c r="J1856" t="s">
        <v>14</v>
      </c>
    </row>
    <row r="1857" spans="1:10" x14ac:dyDescent="0.35">
      <c r="A1857" t="s">
        <v>10</v>
      </c>
      <c r="B1857">
        <v>37133000902</v>
      </c>
      <c r="C1857" t="s">
        <v>11</v>
      </c>
      <c r="D1857">
        <v>37133000902</v>
      </c>
      <c r="E1857" t="str">
        <f>"37133000902"</f>
        <v>37133000902</v>
      </c>
      <c r="F1857">
        <v>1377</v>
      </c>
      <c r="G1857" t="s">
        <v>12</v>
      </c>
      <c r="H1857">
        <v>2022</v>
      </c>
      <c r="I1857" t="s">
        <v>13</v>
      </c>
      <c r="J1857" t="s">
        <v>14</v>
      </c>
    </row>
    <row r="1858" spans="1:10" x14ac:dyDescent="0.35">
      <c r="A1858" t="s">
        <v>10</v>
      </c>
      <c r="B1858">
        <v>37133001000</v>
      </c>
      <c r="C1858" t="s">
        <v>11</v>
      </c>
      <c r="D1858">
        <v>37133001000</v>
      </c>
      <c r="E1858" t="str">
        <f>"37133001000"</f>
        <v>37133001000</v>
      </c>
      <c r="F1858">
        <v>1272</v>
      </c>
      <c r="G1858" t="s">
        <v>12</v>
      </c>
      <c r="H1858">
        <v>2022</v>
      </c>
      <c r="I1858" t="s">
        <v>13</v>
      </c>
      <c r="J1858" t="s">
        <v>14</v>
      </c>
    </row>
    <row r="1859" spans="1:10" x14ac:dyDescent="0.35">
      <c r="A1859" t="s">
        <v>10</v>
      </c>
      <c r="B1859">
        <v>37133001101</v>
      </c>
      <c r="C1859" t="s">
        <v>11</v>
      </c>
      <c r="D1859">
        <v>37133001101</v>
      </c>
      <c r="E1859" t="str">
        <f>"37133001101"</f>
        <v>37133001101</v>
      </c>
      <c r="F1859">
        <v>1189</v>
      </c>
      <c r="G1859" t="s">
        <v>12</v>
      </c>
      <c r="H1859">
        <v>2022</v>
      </c>
      <c r="I1859" t="s">
        <v>13</v>
      </c>
      <c r="J1859" t="s">
        <v>14</v>
      </c>
    </row>
    <row r="1860" spans="1:10" x14ac:dyDescent="0.35">
      <c r="A1860" t="s">
        <v>10</v>
      </c>
      <c r="B1860">
        <v>37133001102</v>
      </c>
      <c r="C1860" t="s">
        <v>11</v>
      </c>
      <c r="D1860">
        <v>37133001102</v>
      </c>
      <c r="E1860" t="str">
        <f>"37133001102"</f>
        <v>37133001102</v>
      </c>
      <c r="F1860">
        <v>844</v>
      </c>
      <c r="G1860" t="s">
        <v>12</v>
      </c>
      <c r="H1860">
        <v>2022</v>
      </c>
      <c r="I1860" t="s">
        <v>13</v>
      </c>
      <c r="J1860" t="s">
        <v>14</v>
      </c>
    </row>
    <row r="1861" spans="1:10" x14ac:dyDescent="0.35">
      <c r="A1861" t="s">
        <v>10</v>
      </c>
      <c r="B1861">
        <v>37133001201</v>
      </c>
      <c r="C1861" t="s">
        <v>11</v>
      </c>
      <c r="D1861">
        <v>37133001201</v>
      </c>
      <c r="E1861" t="str">
        <f>"37133001201"</f>
        <v>37133001201</v>
      </c>
      <c r="F1861">
        <v>698</v>
      </c>
      <c r="G1861" t="s">
        <v>12</v>
      </c>
      <c r="H1861">
        <v>2022</v>
      </c>
      <c r="I1861" t="s">
        <v>13</v>
      </c>
      <c r="J1861" t="s">
        <v>14</v>
      </c>
    </row>
    <row r="1862" spans="1:10" x14ac:dyDescent="0.35">
      <c r="A1862" t="s">
        <v>10</v>
      </c>
      <c r="B1862">
        <v>37133001202</v>
      </c>
      <c r="C1862" t="s">
        <v>11</v>
      </c>
      <c r="D1862">
        <v>37133001202</v>
      </c>
      <c r="E1862" t="str">
        <f>"37133001202"</f>
        <v>37133001202</v>
      </c>
      <c r="F1862">
        <v>1224</v>
      </c>
      <c r="G1862" t="s">
        <v>12</v>
      </c>
      <c r="H1862">
        <v>2022</v>
      </c>
      <c r="I1862" t="s">
        <v>13</v>
      </c>
      <c r="J1862" t="s">
        <v>14</v>
      </c>
    </row>
    <row r="1863" spans="1:10" x14ac:dyDescent="0.35">
      <c r="A1863" t="s">
        <v>10</v>
      </c>
      <c r="B1863">
        <v>37133001301</v>
      </c>
      <c r="C1863" t="s">
        <v>11</v>
      </c>
      <c r="D1863">
        <v>37133001301</v>
      </c>
      <c r="E1863" t="str">
        <f>"37133001301"</f>
        <v>37133001301</v>
      </c>
      <c r="F1863">
        <v>942</v>
      </c>
      <c r="G1863" t="s">
        <v>12</v>
      </c>
      <c r="H1863">
        <v>2022</v>
      </c>
      <c r="I1863" t="s">
        <v>13</v>
      </c>
      <c r="J1863" t="s">
        <v>14</v>
      </c>
    </row>
    <row r="1864" spans="1:10" x14ac:dyDescent="0.35">
      <c r="A1864" t="s">
        <v>10</v>
      </c>
      <c r="B1864">
        <v>37133001302</v>
      </c>
      <c r="C1864" t="s">
        <v>11</v>
      </c>
      <c r="D1864">
        <v>37133001302</v>
      </c>
      <c r="E1864" t="str">
        <f>"37133001302"</f>
        <v>37133001302</v>
      </c>
      <c r="F1864">
        <v>1595</v>
      </c>
      <c r="G1864" t="s">
        <v>12</v>
      </c>
      <c r="H1864">
        <v>2022</v>
      </c>
      <c r="I1864" t="s">
        <v>13</v>
      </c>
      <c r="J1864" t="s">
        <v>14</v>
      </c>
    </row>
    <row r="1865" spans="1:10" x14ac:dyDescent="0.35">
      <c r="A1865" t="s">
        <v>10</v>
      </c>
      <c r="B1865">
        <v>37133001303</v>
      </c>
      <c r="C1865" t="s">
        <v>11</v>
      </c>
      <c r="D1865">
        <v>37133001303</v>
      </c>
      <c r="E1865" t="str">
        <f>"37133001303"</f>
        <v>37133001303</v>
      </c>
      <c r="F1865">
        <v>855</v>
      </c>
      <c r="G1865" t="s">
        <v>12</v>
      </c>
      <c r="H1865">
        <v>2022</v>
      </c>
      <c r="I1865" t="s">
        <v>13</v>
      </c>
      <c r="J1865" t="s">
        <v>14</v>
      </c>
    </row>
    <row r="1866" spans="1:10" x14ac:dyDescent="0.35">
      <c r="A1866" t="s">
        <v>10</v>
      </c>
      <c r="B1866">
        <v>37133001304</v>
      </c>
      <c r="C1866" t="s">
        <v>11</v>
      </c>
      <c r="D1866">
        <v>37133001304</v>
      </c>
      <c r="E1866" t="str">
        <f>"37133001304"</f>
        <v>37133001304</v>
      </c>
      <c r="F1866">
        <v>1213</v>
      </c>
      <c r="G1866" t="s">
        <v>12</v>
      </c>
      <c r="H1866">
        <v>2022</v>
      </c>
      <c r="I1866" t="s">
        <v>13</v>
      </c>
      <c r="J1866" t="s">
        <v>14</v>
      </c>
    </row>
    <row r="1867" spans="1:10" x14ac:dyDescent="0.35">
      <c r="A1867" t="s">
        <v>10</v>
      </c>
      <c r="B1867">
        <v>37133001400</v>
      </c>
      <c r="C1867" t="s">
        <v>11</v>
      </c>
      <c r="D1867">
        <v>37133001400</v>
      </c>
      <c r="E1867" t="str">
        <f>"37133001400"</f>
        <v>37133001400</v>
      </c>
      <c r="F1867">
        <v>1189</v>
      </c>
      <c r="G1867" t="s">
        <v>12</v>
      </c>
      <c r="H1867">
        <v>2022</v>
      </c>
      <c r="I1867" t="s">
        <v>13</v>
      </c>
      <c r="J1867" t="s">
        <v>14</v>
      </c>
    </row>
    <row r="1868" spans="1:10" x14ac:dyDescent="0.35">
      <c r="A1868" t="s">
        <v>10</v>
      </c>
      <c r="B1868">
        <v>37133001500</v>
      </c>
      <c r="C1868" t="s">
        <v>11</v>
      </c>
      <c r="D1868">
        <v>37133001500</v>
      </c>
      <c r="E1868" t="str">
        <f>"37133001500"</f>
        <v>37133001500</v>
      </c>
      <c r="F1868">
        <v>844</v>
      </c>
      <c r="G1868" t="s">
        <v>12</v>
      </c>
      <c r="H1868">
        <v>2022</v>
      </c>
      <c r="I1868" t="s">
        <v>13</v>
      </c>
      <c r="J1868" t="s">
        <v>14</v>
      </c>
    </row>
    <row r="1869" spans="1:10" x14ac:dyDescent="0.35">
      <c r="A1869" t="s">
        <v>10</v>
      </c>
      <c r="B1869">
        <v>37133001700</v>
      </c>
      <c r="C1869" t="s">
        <v>11</v>
      </c>
      <c r="D1869">
        <v>37133001700</v>
      </c>
      <c r="E1869" t="str">
        <f>"37133001700"</f>
        <v>37133001700</v>
      </c>
      <c r="F1869">
        <v>845</v>
      </c>
      <c r="G1869" t="s">
        <v>12</v>
      </c>
      <c r="H1869">
        <v>2022</v>
      </c>
      <c r="I1869" t="s">
        <v>13</v>
      </c>
      <c r="J1869" t="s">
        <v>14</v>
      </c>
    </row>
    <row r="1870" spans="1:10" x14ac:dyDescent="0.35">
      <c r="A1870" t="s">
        <v>10</v>
      </c>
      <c r="B1870">
        <v>37133001800</v>
      </c>
      <c r="C1870" t="s">
        <v>11</v>
      </c>
      <c r="D1870">
        <v>37133001800</v>
      </c>
      <c r="E1870" t="str">
        <f>"37133001800"</f>
        <v>37133001800</v>
      </c>
      <c r="F1870">
        <v>1119</v>
      </c>
      <c r="G1870" t="s">
        <v>12</v>
      </c>
      <c r="H1870">
        <v>2022</v>
      </c>
      <c r="I1870" t="s">
        <v>13</v>
      </c>
      <c r="J1870" t="s">
        <v>14</v>
      </c>
    </row>
    <row r="1871" spans="1:10" x14ac:dyDescent="0.35">
      <c r="A1871" t="s">
        <v>10</v>
      </c>
      <c r="B1871">
        <v>37133002100</v>
      </c>
      <c r="C1871" t="s">
        <v>11</v>
      </c>
      <c r="D1871">
        <v>37133002100</v>
      </c>
      <c r="E1871" t="str">
        <f>"37133002100"</f>
        <v>37133002100</v>
      </c>
      <c r="F1871">
        <v>834</v>
      </c>
      <c r="G1871" t="s">
        <v>12</v>
      </c>
      <c r="H1871">
        <v>2022</v>
      </c>
      <c r="I1871" t="s">
        <v>13</v>
      </c>
      <c r="J1871" t="s">
        <v>14</v>
      </c>
    </row>
    <row r="1872" spans="1:10" x14ac:dyDescent="0.35">
      <c r="A1872" t="s">
        <v>10</v>
      </c>
      <c r="B1872">
        <v>37133002201</v>
      </c>
      <c r="C1872" t="s">
        <v>11</v>
      </c>
      <c r="D1872">
        <v>37133002201</v>
      </c>
      <c r="E1872" t="str">
        <f>"37133002201"</f>
        <v>37133002201</v>
      </c>
      <c r="F1872">
        <v>1119</v>
      </c>
      <c r="G1872" t="s">
        <v>12</v>
      </c>
      <c r="H1872">
        <v>2022</v>
      </c>
      <c r="I1872" t="s">
        <v>13</v>
      </c>
      <c r="J1872" t="s">
        <v>14</v>
      </c>
    </row>
    <row r="1873" spans="1:10" x14ac:dyDescent="0.35">
      <c r="A1873" t="s">
        <v>10</v>
      </c>
      <c r="B1873">
        <v>37133002202</v>
      </c>
      <c r="C1873" t="s">
        <v>11</v>
      </c>
      <c r="D1873">
        <v>37133002202</v>
      </c>
      <c r="E1873" t="str">
        <f>"37133002202"</f>
        <v>37133002202</v>
      </c>
      <c r="F1873">
        <v>998</v>
      </c>
      <c r="G1873" t="s">
        <v>12</v>
      </c>
      <c r="H1873">
        <v>2022</v>
      </c>
      <c r="I1873" t="s">
        <v>13</v>
      </c>
      <c r="J1873" t="s">
        <v>14</v>
      </c>
    </row>
    <row r="1874" spans="1:10" x14ac:dyDescent="0.35">
      <c r="A1874" t="s">
        <v>10</v>
      </c>
      <c r="B1874">
        <v>37133002300</v>
      </c>
      <c r="C1874" t="s">
        <v>11</v>
      </c>
      <c r="D1874">
        <v>37133002300</v>
      </c>
      <c r="E1874" t="str">
        <f>"37133002300"</f>
        <v>37133002300</v>
      </c>
      <c r="F1874">
        <v>1225</v>
      </c>
      <c r="G1874" t="s">
        <v>12</v>
      </c>
      <c r="H1874">
        <v>2022</v>
      </c>
      <c r="I1874" t="s">
        <v>13</v>
      </c>
      <c r="J1874" t="s">
        <v>14</v>
      </c>
    </row>
    <row r="1875" spans="1:10" x14ac:dyDescent="0.35">
      <c r="A1875" t="s">
        <v>10</v>
      </c>
      <c r="B1875">
        <v>37133002400</v>
      </c>
      <c r="C1875" t="s">
        <v>11</v>
      </c>
      <c r="D1875">
        <v>37133002400</v>
      </c>
      <c r="E1875" t="str">
        <f>"37133002400"</f>
        <v>37133002400</v>
      </c>
      <c r="F1875">
        <v>1018</v>
      </c>
      <c r="G1875" t="s">
        <v>12</v>
      </c>
      <c r="H1875">
        <v>2022</v>
      </c>
      <c r="I1875" t="s">
        <v>13</v>
      </c>
      <c r="J1875" t="s">
        <v>14</v>
      </c>
    </row>
    <row r="1876" spans="1:10" x14ac:dyDescent="0.35">
      <c r="A1876" t="s">
        <v>10</v>
      </c>
      <c r="B1876">
        <v>37133002500</v>
      </c>
      <c r="C1876" t="s">
        <v>11</v>
      </c>
      <c r="D1876">
        <v>37133002500</v>
      </c>
      <c r="E1876" t="str">
        <f>"37133002500"</f>
        <v>37133002500</v>
      </c>
      <c r="F1876">
        <v>980</v>
      </c>
      <c r="G1876" t="s">
        <v>12</v>
      </c>
      <c r="H1876">
        <v>2022</v>
      </c>
      <c r="I1876" t="s">
        <v>13</v>
      </c>
      <c r="J1876" t="s">
        <v>14</v>
      </c>
    </row>
    <row r="1877" spans="1:10" x14ac:dyDescent="0.35">
      <c r="A1877" t="s">
        <v>10</v>
      </c>
      <c r="B1877">
        <v>37133002600</v>
      </c>
      <c r="C1877" t="s">
        <v>11</v>
      </c>
      <c r="D1877">
        <v>37133002600</v>
      </c>
      <c r="E1877" t="str">
        <f>"37133002600"</f>
        <v>37133002600</v>
      </c>
      <c r="F1877">
        <v>811</v>
      </c>
      <c r="G1877" t="s">
        <v>12</v>
      </c>
      <c r="H1877">
        <v>2022</v>
      </c>
      <c r="I1877" t="s">
        <v>13</v>
      </c>
      <c r="J1877" t="s">
        <v>14</v>
      </c>
    </row>
    <row r="1878" spans="1:10" x14ac:dyDescent="0.35">
      <c r="A1878" t="s">
        <v>10</v>
      </c>
      <c r="B1878">
        <v>37133002801</v>
      </c>
      <c r="C1878" t="s">
        <v>11</v>
      </c>
      <c r="D1878">
        <v>37133002801</v>
      </c>
      <c r="E1878" t="str">
        <f>"37133002801"</f>
        <v>37133002801</v>
      </c>
      <c r="F1878">
        <v>742</v>
      </c>
      <c r="G1878" t="s">
        <v>12</v>
      </c>
      <c r="H1878">
        <v>2022</v>
      </c>
      <c r="I1878" t="s">
        <v>13</v>
      </c>
      <c r="J1878" t="s">
        <v>14</v>
      </c>
    </row>
    <row r="1879" spans="1:10" x14ac:dyDescent="0.35">
      <c r="A1879" t="s">
        <v>10</v>
      </c>
      <c r="B1879">
        <v>37133002802</v>
      </c>
      <c r="C1879" t="s">
        <v>11</v>
      </c>
      <c r="D1879">
        <v>37133002802</v>
      </c>
      <c r="E1879" t="str">
        <f>"37133002802"</f>
        <v>37133002802</v>
      </c>
      <c r="F1879">
        <v>1378</v>
      </c>
      <c r="G1879" t="s">
        <v>12</v>
      </c>
      <c r="H1879">
        <v>2022</v>
      </c>
      <c r="I1879" t="s">
        <v>13</v>
      </c>
      <c r="J1879" t="s">
        <v>14</v>
      </c>
    </row>
    <row r="1880" spans="1:10" x14ac:dyDescent="0.35">
      <c r="A1880" t="s">
        <v>10</v>
      </c>
      <c r="B1880">
        <v>37133002803</v>
      </c>
      <c r="C1880" t="s">
        <v>11</v>
      </c>
      <c r="D1880">
        <v>37133002803</v>
      </c>
      <c r="E1880" t="str">
        <f>"37133002803"</f>
        <v>37133002803</v>
      </c>
      <c r="F1880">
        <v>1137</v>
      </c>
      <c r="G1880" t="s">
        <v>12</v>
      </c>
      <c r="H1880">
        <v>2022</v>
      </c>
      <c r="I1880" t="s">
        <v>13</v>
      </c>
      <c r="J1880" t="s">
        <v>14</v>
      </c>
    </row>
    <row r="1881" spans="1:10" x14ac:dyDescent="0.35">
      <c r="A1881" t="s">
        <v>10</v>
      </c>
      <c r="B1881">
        <v>37133990100</v>
      </c>
      <c r="C1881" t="s">
        <v>11</v>
      </c>
      <c r="D1881">
        <v>37133990100</v>
      </c>
      <c r="E1881" t="str">
        <f>"37133990100"</f>
        <v>37133990100</v>
      </c>
      <c r="F1881" t="s">
        <v>15</v>
      </c>
      <c r="G1881" t="s">
        <v>12</v>
      </c>
      <c r="H1881">
        <v>2022</v>
      </c>
      <c r="I1881" t="s">
        <v>13</v>
      </c>
      <c r="J1881" t="s">
        <v>14</v>
      </c>
    </row>
    <row r="1882" spans="1:10" x14ac:dyDescent="0.35">
      <c r="A1882" t="s">
        <v>10</v>
      </c>
      <c r="B1882">
        <v>37135010701</v>
      </c>
      <c r="C1882" t="s">
        <v>11</v>
      </c>
      <c r="D1882">
        <v>37135010701</v>
      </c>
      <c r="E1882" t="str">
        <f>"37135010701"</f>
        <v>37135010701</v>
      </c>
      <c r="F1882">
        <v>1313</v>
      </c>
      <c r="G1882" t="s">
        <v>12</v>
      </c>
      <c r="H1882">
        <v>2022</v>
      </c>
      <c r="I1882" t="s">
        <v>13</v>
      </c>
      <c r="J1882" t="s">
        <v>14</v>
      </c>
    </row>
    <row r="1883" spans="1:10" x14ac:dyDescent="0.35">
      <c r="A1883" t="s">
        <v>10</v>
      </c>
      <c r="B1883">
        <v>37135010705</v>
      </c>
      <c r="C1883" t="s">
        <v>11</v>
      </c>
      <c r="D1883">
        <v>37135010705</v>
      </c>
      <c r="E1883" t="str">
        <f>"37135010705"</f>
        <v>37135010705</v>
      </c>
      <c r="F1883">
        <v>1387</v>
      </c>
      <c r="G1883" t="s">
        <v>12</v>
      </c>
      <c r="H1883">
        <v>2022</v>
      </c>
      <c r="I1883" t="s">
        <v>13</v>
      </c>
      <c r="J1883" t="s">
        <v>14</v>
      </c>
    </row>
    <row r="1884" spans="1:10" x14ac:dyDescent="0.35">
      <c r="A1884" t="s">
        <v>10</v>
      </c>
      <c r="B1884">
        <v>37135010706</v>
      </c>
      <c r="C1884" t="s">
        <v>11</v>
      </c>
      <c r="D1884">
        <v>37135010706</v>
      </c>
      <c r="E1884" t="str">
        <f>"37135010706"</f>
        <v>37135010706</v>
      </c>
      <c r="F1884">
        <v>2607</v>
      </c>
      <c r="G1884" t="s">
        <v>12</v>
      </c>
      <c r="H1884">
        <v>2022</v>
      </c>
      <c r="I1884" t="s">
        <v>13</v>
      </c>
      <c r="J1884" t="s">
        <v>14</v>
      </c>
    </row>
    <row r="1885" spans="1:10" x14ac:dyDescent="0.35">
      <c r="A1885" t="s">
        <v>10</v>
      </c>
      <c r="B1885">
        <v>37135010707</v>
      </c>
      <c r="C1885" t="s">
        <v>11</v>
      </c>
      <c r="D1885">
        <v>37135010707</v>
      </c>
      <c r="E1885" t="str">
        <f>"37135010707"</f>
        <v>37135010707</v>
      </c>
      <c r="F1885">
        <v>1159</v>
      </c>
      <c r="G1885" t="s">
        <v>12</v>
      </c>
      <c r="H1885">
        <v>2022</v>
      </c>
      <c r="I1885" t="s">
        <v>13</v>
      </c>
      <c r="J1885" t="s">
        <v>14</v>
      </c>
    </row>
    <row r="1886" spans="1:10" x14ac:dyDescent="0.35">
      <c r="A1886" t="s">
        <v>10</v>
      </c>
      <c r="B1886">
        <v>37135010708</v>
      </c>
      <c r="C1886" t="s">
        <v>11</v>
      </c>
      <c r="D1886">
        <v>37135010708</v>
      </c>
      <c r="E1886" t="str">
        <f>"37135010708"</f>
        <v>37135010708</v>
      </c>
      <c r="F1886">
        <v>1410</v>
      </c>
      <c r="G1886" t="s">
        <v>12</v>
      </c>
      <c r="H1886">
        <v>2022</v>
      </c>
      <c r="I1886" t="s">
        <v>13</v>
      </c>
      <c r="J1886" t="s">
        <v>14</v>
      </c>
    </row>
    <row r="1887" spans="1:10" x14ac:dyDescent="0.35">
      <c r="A1887" t="s">
        <v>10</v>
      </c>
      <c r="B1887">
        <v>37135010709</v>
      </c>
      <c r="C1887" t="s">
        <v>11</v>
      </c>
      <c r="D1887">
        <v>37135010709</v>
      </c>
      <c r="E1887" t="str">
        <f>"37135010709"</f>
        <v>37135010709</v>
      </c>
      <c r="F1887">
        <v>1359</v>
      </c>
      <c r="G1887" t="s">
        <v>12</v>
      </c>
      <c r="H1887">
        <v>2022</v>
      </c>
      <c r="I1887" t="s">
        <v>13</v>
      </c>
      <c r="J1887" t="s">
        <v>14</v>
      </c>
    </row>
    <row r="1888" spans="1:10" x14ac:dyDescent="0.35">
      <c r="A1888" t="s">
        <v>10</v>
      </c>
      <c r="B1888">
        <v>37135010710</v>
      </c>
      <c r="C1888" t="s">
        <v>11</v>
      </c>
      <c r="D1888">
        <v>37135010710</v>
      </c>
      <c r="E1888" t="str">
        <f>"37135010710"</f>
        <v>37135010710</v>
      </c>
      <c r="F1888">
        <v>1327</v>
      </c>
      <c r="G1888" t="s">
        <v>12</v>
      </c>
      <c r="H1888">
        <v>2022</v>
      </c>
      <c r="I1888" t="s">
        <v>13</v>
      </c>
      <c r="J1888" t="s">
        <v>14</v>
      </c>
    </row>
    <row r="1889" spans="1:10" x14ac:dyDescent="0.35">
      <c r="A1889" t="s">
        <v>10</v>
      </c>
      <c r="B1889">
        <v>37135010802</v>
      </c>
      <c r="C1889" t="s">
        <v>11</v>
      </c>
      <c r="D1889">
        <v>37135010802</v>
      </c>
      <c r="E1889" t="str">
        <f>"37135010802"</f>
        <v>37135010802</v>
      </c>
      <c r="F1889" t="s">
        <v>15</v>
      </c>
      <c r="G1889" t="s">
        <v>12</v>
      </c>
      <c r="H1889">
        <v>2022</v>
      </c>
      <c r="I1889" t="s">
        <v>13</v>
      </c>
      <c r="J1889" t="s">
        <v>14</v>
      </c>
    </row>
    <row r="1890" spans="1:10" x14ac:dyDescent="0.35">
      <c r="A1890" t="s">
        <v>10</v>
      </c>
      <c r="B1890">
        <v>37135010803</v>
      </c>
      <c r="C1890" t="s">
        <v>11</v>
      </c>
      <c r="D1890">
        <v>37135010803</v>
      </c>
      <c r="E1890" t="str">
        <f>"37135010803"</f>
        <v>37135010803</v>
      </c>
      <c r="F1890">
        <v>1014</v>
      </c>
      <c r="G1890" t="s">
        <v>12</v>
      </c>
      <c r="H1890">
        <v>2022</v>
      </c>
      <c r="I1890" t="s">
        <v>13</v>
      </c>
      <c r="J1890" t="s">
        <v>14</v>
      </c>
    </row>
    <row r="1891" spans="1:10" x14ac:dyDescent="0.35">
      <c r="A1891" t="s">
        <v>10</v>
      </c>
      <c r="B1891">
        <v>37135010804</v>
      </c>
      <c r="C1891" t="s">
        <v>11</v>
      </c>
      <c r="D1891">
        <v>37135010804</v>
      </c>
      <c r="E1891" t="str">
        <f>"37135010804"</f>
        <v>37135010804</v>
      </c>
      <c r="F1891">
        <v>1036</v>
      </c>
      <c r="G1891" t="s">
        <v>12</v>
      </c>
      <c r="H1891">
        <v>2022</v>
      </c>
      <c r="I1891" t="s">
        <v>13</v>
      </c>
      <c r="J1891" t="s">
        <v>14</v>
      </c>
    </row>
    <row r="1892" spans="1:10" x14ac:dyDescent="0.35">
      <c r="A1892" t="s">
        <v>10</v>
      </c>
      <c r="B1892">
        <v>37135010902</v>
      </c>
      <c r="C1892" t="s">
        <v>11</v>
      </c>
      <c r="D1892">
        <v>37135010902</v>
      </c>
      <c r="E1892" t="str">
        <f>"37135010902"</f>
        <v>37135010902</v>
      </c>
      <c r="F1892">
        <v>1456</v>
      </c>
      <c r="G1892" t="s">
        <v>12</v>
      </c>
      <c r="H1892">
        <v>2022</v>
      </c>
      <c r="I1892" t="s">
        <v>13</v>
      </c>
      <c r="J1892" t="s">
        <v>14</v>
      </c>
    </row>
    <row r="1893" spans="1:10" x14ac:dyDescent="0.35">
      <c r="A1893" t="s">
        <v>10</v>
      </c>
      <c r="B1893">
        <v>37135010903</v>
      </c>
      <c r="C1893" t="s">
        <v>11</v>
      </c>
      <c r="D1893">
        <v>37135010903</v>
      </c>
      <c r="E1893" t="str">
        <f>"37135010903"</f>
        <v>37135010903</v>
      </c>
      <c r="F1893">
        <v>984</v>
      </c>
      <c r="G1893" t="s">
        <v>12</v>
      </c>
      <c r="H1893">
        <v>2022</v>
      </c>
      <c r="I1893" t="s">
        <v>13</v>
      </c>
      <c r="J1893" t="s">
        <v>14</v>
      </c>
    </row>
    <row r="1894" spans="1:10" x14ac:dyDescent="0.35">
      <c r="A1894" t="s">
        <v>10</v>
      </c>
      <c r="B1894">
        <v>37135010904</v>
      </c>
      <c r="C1894" t="s">
        <v>11</v>
      </c>
      <c r="D1894">
        <v>37135010904</v>
      </c>
      <c r="E1894" t="str">
        <f>"37135010904"</f>
        <v>37135010904</v>
      </c>
      <c r="F1894">
        <v>893</v>
      </c>
      <c r="G1894" t="s">
        <v>12</v>
      </c>
      <c r="H1894">
        <v>2022</v>
      </c>
      <c r="I1894" t="s">
        <v>13</v>
      </c>
      <c r="J1894" t="s">
        <v>14</v>
      </c>
    </row>
    <row r="1895" spans="1:10" x14ac:dyDescent="0.35">
      <c r="A1895" t="s">
        <v>10</v>
      </c>
      <c r="B1895">
        <v>37135011001</v>
      </c>
      <c r="C1895" t="s">
        <v>11</v>
      </c>
      <c r="D1895">
        <v>37135011001</v>
      </c>
      <c r="E1895" t="str">
        <f>"37135011001"</f>
        <v>37135011001</v>
      </c>
      <c r="F1895">
        <v>983</v>
      </c>
      <c r="G1895" t="s">
        <v>12</v>
      </c>
      <c r="H1895">
        <v>2022</v>
      </c>
      <c r="I1895" t="s">
        <v>13</v>
      </c>
      <c r="J1895" t="s">
        <v>14</v>
      </c>
    </row>
    <row r="1896" spans="1:10" x14ac:dyDescent="0.35">
      <c r="A1896" t="s">
        <v>10</v>
      </c>
      <c r="B1896">
        <v>37135011002</v>
      </c>
      <c r="C1896" t="s">
        <v>11</v>
      </c>
      <c r="D1896">
        <v>37135011002</v>
      </c>
      <c r="E1896" t="str">
        <f>"37135011002"</f>
        <v>37135011002</v>
      </c>
      <c r="F1896">
        <v>1204</v>
      </c>
      <c r="G1896" t="s">
        <v>12</v>
      </c>
      <c r="H1896">
        <v>2022</v>
      </c>
      <c r="I1896" t="s">
        <v>13</v>
      </c>
      <c r="J1896" t="s">
        <v>14</v>
      </c>
    </row>
    <row r="1897" spans="1:10" x14ac:dyDescent="0.35">
      <c r="A1897" t="s">
        <v>10</v>
      </c>
      <c r="B1897">
        <v>37135011103</v>
      </c>
      <c r="C1897" t="s">
        <v>11</v>
      </c>
      <c r="D1897">
        <v>37135011103</v>
      </c>
      <c r="E1897" t="str">
        <f>"37135011103"</f>
        <v>37135011103</v>
      </c>
      <c r="F1897">
        <v>806</v>
      </c>
      <c r="G1897" t="s">
        <v>12</v>
      </c>
      <c r="H1897">
        <v>2022</v>
      </c>
      <c r="I1897" t="s">
        <v>13</v>
      </c>
      <c r="J1897" t="s">
        <v>14</v>
      </c>
    </row>
    <row r="1898" spans="1:10" x14ac:dyDescent="0.35">
      <c r="A1898" t="s">
        <v>10</v>
      </c>
      <c r="B1898">
        <v>37135011104</v>
      </c>
      <c r="C1898" t="s">
        <v>11</v>
      </c>
      <c r="D1898">
        <v>37135011104</v>
      </c>
      <c r="E1898" t="str">
        <f>"37135011104"</f>
        <v>37135011104</v>
      </c>
      <c r="F1898">
        <v>1351</v>
      </c>
      <c r="G1898" t="s">
        <v>12</v>
      </c>
      <c r="H1898">
        <v>2022</v>
      </c>
      <c r="I1898" t="s">
        <v>13</v>
      </c>
      <c r="J1898" t="s">
        <v>14</v>
      </c>
    </row>
    <row r="1899" spans="1:10" x14ac:dyDescent="0.35">
      <c r="A1899" t="s">
        <v>10</v>
      </c>
      <c r="B1899">
        <v>37135011105</v>
      </c>
      <c r="C1899" t="s">
        <v>11</v>
      </c>
      <c r="D1899">
        <v>37135011105</v>
      </c>
      <c r="E1899" t="str">
        <f>"37135011105"</f>
        <v>37135011105</v>
      </c>
      <c r="F1899">
        <v>1222</v>
      </c>
      <c r="G1899" t="s">
        <v>12</v>
      </c>
      <c r="H1899">
        <v>2022</v>
      </c>
      <c r="I1899" t="s">
        <v>13</v>
      </c>
      <c r="J1899" t="s">
        <v>14</v>
      </c>
    </row>
    <row r="1900" spans="1:10" x14ac:dyDescent="0.35">
      <c r="A1900" t="s">
        <v>10</v>
      </c>
      <c r="B1900">
        <v>37135011106</v>
      </c>
      <c r="C1900" t="s">
        <v>11</v>
      </c>
      <c r="D1900">
        <v>37135011106</v>
      </c>
      <c r="E1900" t="str">
        <f>"37135011106"</f>
        <v>37135011106</v>
      </c>
      <c r="F1900">
        <v>936</v>
      </c>
      <c r="G1900" t="s">
        <v>12</v>
      </c>
      <c r="H1900">
        <v>2022</v>
      </c>
      <c r="I1900" t="s">
        <v>13</v>
      </c>
      <c r="J1900" t="s">
        <v>14</v>
      </c>
    </row>
    <row r="1901" spans="1:10" x14ac:dyDescent="0.35">
      <c r="A1901" t="s">
        <v>10</v>
      </c>
      <c r="B1901">
        <v>37135011107</v>
      </c>
      <c r="C1901" t="s">
        <v>11</v>
      </c>
      <c r="D1901">
        <v>37135011107</v>
      </c>
      <c r="E1901" t="str">
        <f>"37135011107"</f>
        <v>37135011107</v>
      </c>
      <c r="F1901">
        <v>873</v>
      </c>
      <c r="G1901" t="s">
        <v>12</v>
      </c>
      <c r="H1901">
        <v>2022</v>
      </c>
      <c r="I1901" t="s">
        <v>13</v>
      </c>
      <c r="J1901" t="s">
        <v>14</v>
      </c>
    </row>
    <row r="1902" spans="1:10" x14ac:dyDescent="0.35">
      <c r="A1902" t="s">
        <v>10</v>
      </c>
      <c r="B1902">
        <v>37135011204</v>
      </c>
      <c r="C1902" t="s">
        <v>11</v>
      </c>
      <c r="D1902">
        <v>37135011204</v>
      </c>
      <c r="E1902" t="str">
        <f>"37135011204"</f>
        <v>37135011204</v>
      </c>
      <c r="F1902" t="s">
        <v>15</v>
      </c>
      <c r="G1902" t="s">
        <v>12</v>
      </c>
      <c r="H1902">
        <v>2022</v>
      </c>
      <c r="I1902" t="s">
        <v>13</v>
      </c>
      <c r="J1902" t="s">
        <v>14</v>
      </c>
    </row>
    <row r="1903" spans="1:10" x14ac:dyDescent="0.35">
      <c r="A1903" t="s">
        <v>10</v>
      </c>
      <c r="B1903">
        <v>37135011206</v>
      </c>
      <c r="C1903" t="s">
        <v>11</v>
      </c>
      <c r="D1903">
        <v>37135011206</v>
      </c>
      <c r="E1903" t="str">
        <f>"37135011206"</f>
        <v>37135011206</v>
      </c>
      <c r="F1903">
        <v>1498</v>
      </c>
      <c r="G1903" t="s">
        <v>12</v>
      </c>
      <c r="H1903">
        <v>2022</v>
      </c>
      <c r="I1903" t="s">
        <v>13</v>
      </c>
      <c r="J1903" t="s">
        <v>14</v>
      </c>
    </row>
    <row r="1904" spans="1:10" x14ac:dyDescent="0.35">
      <c r="A1904" t="s">
        <v>10</v>
      </c>
      <c r="B1904">
        <v>37135011207</v>
      </c>
      <c r="C1904" t="s">
        <v>11</v>
      </c>
      <c r="D1904">
        <v>37135011207</v>
      </c>
      <c r="E1904" t="str">
        <f>"37135011207"</f>
        <v>37135011207</v>
      </c>
      <c r="F1904">
        <v>1991</v>
      </c>
      <c r="G1904" t="s">
        <v>12</v>
      </c>
      <c r="H1904">
        <v>2022</v>
      </c>
      <c r="I1904" t="s">
        <v>13</v>
      </c>
      <c r="J1904" t="s">
        <v>14</v>
      </c>
    </row>
    <row r="1905" spans="1:10" x14ac:dyDescent="0.35">
      <c r="A1905" t="s">
        <v>10</v>
      </c>
      <c r="B1905">
        <v>37135011208</v>
      </c>
      <c r="C1905" t="s">
        <v>11</v>
      </c>
      <c r="D1905">
        <v>37135011208</v>
      </c>
      <c r="E1905" t="str">
        <f>"37135011208"</f>
        <v>37135011208</v>
      </c>
      <c r="F1905" t="s">
        <v>15</v>
      </c>
      <c r="G1905" t="s">
        <v>12</v>
      </c>
      <c r="H1905">
        <v>2022</v>
      </c>
      <c r="I1905" t="s">
        <v>13</v>
      </c>
      <c r="J1905" t="s">
        <v>14</v>
      </c>
    </row>
    <row r="1906" spans="1:10" x14ac:dyDescent="0.35">
      <c r="A1906" t="s">
        <v>10</v>
      </c>
      <c r="B1906">
        <v>37135011209</v>
      </c>
      <c r="C1906" t="s">
        <v>11</v>
      </c>
      <c r="D1906">
        <v>37135011209</v>
      </c>
      <c r="E1906" t="str">
        <f>"37135011209"</f>
        <v>37135011209</v>
      </c>
      <c r="F1906" t="s">
        <v>15</v>
      </c>
      <c r="G1906" t="s">
        <v>12</v>
      </c>
      <c r="H1906">
        <v>2022</v>
      </c>
      <c r="I1906" t="s">
        <v>13</v>
      </c>
      <c r="J1906" t="s">
        <v>14</v>
      </c>
    </row>
    <row r="1907" spans="1:10" x14ac:dyDescent="0.35">
      <c r="A1907" t="s">
        <v>10</v>
      </c>
      <c r="B1907">
        <v>37135011210</v>
      </c>
      <c r="C1907" t="s">
        <v>11</v>
      </c>
      <c r="D1907">
        <v>37135011210</v>
      </c>
      <c r="E1907" t="str">
        <f>"37135011210"</f>
        <v>37135011210</v>
      </c>
      <c r="F1907">
        <v>1068</v>
      </c>
      <c r="G1907" t="s">
        <v>12</v>
      </c>
      <c r="H1907">
        <v>2022</v>
      </c>
      <c r="I1907" t="s">
        <v>13</v>
      </c>
      <c r="J1907" t="s">
        <v>14</v>
      </c>
    </row>
    <row r="1908" spans="1:10" x14ac:dyDescent="0.35">
      <c r="A1908" t="s">
        <v>10</v>
      </c>
      <c r="B1908">
        <v>37135011211</v>
      </c>
      <c r="C1908" t="s">
        <v>11</v>
      </c>
      <c r="D1908">
        <v>37135011211</v>
      </c>
      <c r="E1908" t="str">
        <f>"37135011211"</f>
        <v>37135011211</v>
      </c>
      <c r="F1908">
        <v>1306</v>
      </c>
      <c r="G1908" t="s">
        <v>12</v>
      </c>
      <c r="H1908">
        <v>2022</v>
      </c>
      <c r="I1908" t="s">
        <v>13</v>
      </c>
      <c r="J1908" t="s">
        <v>14</v>
      </c>
    </row>
    <row r="1909" spans="1:10" x14ac:dyDescent="0.35">
      <c r="A1909" t="s">
        <v>10</v>
      </c>
      <c r="B1909">
        <v>37135011300</v>
      </c>
      <c r="C1909" t="s">
        <v>11</v>
      </c>
      <c r="D1909">
        <v>37135011300</v>
      </c>
      <c r="E1909" t="str">
        <f>"37135011300"</f>
        <v>37135011300</v>
      </c>
      <c r="F1909">
        <v>1332</v>
      </c>
      <c r="G1909" t="s">
        <v>12</v>
      </c>
      <c r="H1909">
        <v>2022</v>
      </c>
      <c r="I1909" t="s">
        <v>13</v>
      </c>
      <c r="J1909" t="s">
        <v>14</v>
      </c>
    </row>
    <row r="1910" spans="1:10" x14ac:dyDescent="0.35">
      <c r="A1910" t="s">
        <v>10</v>
      </c>
      <c r="B1910">
        <v>37135011400</v>
      </c>
      <c r="C1910" t="s">
        <v>11</v>
      </c>
      <c r="D1910">
        <v>37135011400</v>
      </c>
      <c r="E1910" t="str">
        <f>"37135011400"</f>
        <v>37135011400</v>
      </c>
      <c r="F1910">
        <v>1320</v>
      </c>
      <c r="G1910" t="s">
        <v>12</v>
      </c>
      <c r="H1910">
        <v>2022</v>
      </c>
      <c r="I1910" t="s">
        <v>13</v>
      </c>
      <c r="J1910" t="s">
        <v>14</v>
      </c>
    </row>
    <row r="1911" spans="1:10" x14ac:dyDescent="0.35">
      <c r="A1911" t="s">
        <v>10</v>
      </c>
      <c r="B1911">
        <v>37135011500</v>
      </c>
      <c r="C1911" t="s">
        <v>11</v>
      </c>
      <c r="D1911">
        <v>37135011500</v>
      </c>
      <c r="E1911" t="str">
        <f>"37135011500"</f>
        <v>37135011500</v>
      </c>
      <c r="F1911">
        <v>1307</v>
      </c>
      <c r="G1911" t="s">
        <v>12</v>
      </c>
      <c r="H1911">
        <v>2022</v>
      </c>
      <c r="I1911" t="s">
        <v>13</v>
      </c>
      <c r="J1911" t="s">
        <v>14</v>
      </c>
    </row>
    <row r="1912" spans="1:10" x14ac:dyDescent="0.35">
      <c r="A1912" t="s">
        <v>10</v>
      </c>
      <c r="B1912">
        <v>37135011601</v>
      </c>
      <c r="C1912" t="s">
        <v>11</v>
      </c>
      <c r="D1912">
        <v>37135011601</v>
      </c>
      <c r="E1912" t="str">
        <f>"37135011601"</f>
        <v>37135011601</v>
      </c>
      <c r="F1912" t="s">
        <v>15</v>
      </c>
      <c r="G1912" t="s">
        <v>12</v>
      </c>
      <c r="H1912">
        <v>2022</v>
      </c>
      <c r="I1912" t="s">
        <v>13</v>
      </c>
      <c r="J1912" t="s">
        <v>14</v>
      </c>
    </row>
    <row r="1913" spans="1:10" x14ac:dyDescent="0.35">
      <c r="A1913" t="s">
        <v>10</v>
      </c>
      <c r="B1913">
        <v>37135011602</v>
      </c>
      <c r="C1913" t="s">
        <v>11</v>
      </c>
      <c r="D1913">
        <v>37135011602</v>
      </c>
      <c r="E1913" t="str">
        <f>"37135011602"</f>
        <v>37135011602</v>
      </c>
      <c r="F1913">
        <v>1277</v>
      </c>
      <c r="G1913" t="s">
        <v>12</v>
      </c>
      <c r="H1913">
        <v>2022</v>
      </c>
      <c r="I1913" t="s">
        <v>13</v>
      </c>
      <c r="J1913" t="s">
        <v>14</v>
      </c>
    </row>
    <row r="1914" spans="1:10" x14ac:dyDescent="0.35">
      <c r="A1914" t="s">
        <v>10</v>
      </c>
      <c r="B1914">
        <v>37135011700</v>
      </c>
      <c r="C1914" t="s">
        <v>11</v>
      </c>
      <c r="D1914">
        <v>37135011700</v>
      </c>
      <c r="E1914" t="str">
        <f>"37135011700"</f>
        <v>37135011700</v>
      </c>
      <c r="F1914">
        <v>1422</v>
      </c>
      <c r="G1914" t="s">
        <v>12</v>
      </c>
      <c r="H1914">
        <v>2022</v>
      </c>
      <c r="I1914" t="s">
        <v>13</v>
      </c>
      <c r="J1914" t="s">
        <v>14</v>
      </c>
    </row>
    <row r="1915" spans="1:10" x14ac:dyDescent="0.35">
      <c r="A1915" t="s">
        <v>10</v>
      </c>
      <c r="B1915">
        <v>37135011800</v>
      </c>
      <c r="C1915" t="s">
        <v>11</v>
      </c>
      <c r="D1915">
        <v>37135011800</v>
      </c>
      <c r="E1915" t="str">
        <f>"37135011800"</f>
        <v>37135011800</v>
      </c>
      <c r="F1915">
        <v>1405</v>
      </c>
      <c r="G1915" t="s">
        <v>12</v>
      </c>
      <c r="H1915">
        <v>2022</v>
      </c>
      <c r="I1915" t="s">
        <v>13</v>
      </c>
      <c r="J1915" t="s">
        <v>14</v>
      </c>
    </row>
    <row r="1916" spans="1:10" x14ac:dyDescent="0.35">
      <c r="A1916" t="s">
        <v>10</v>
      </c>
      <c r="B1916">
        <v>37135011902</v>
      </c>
      <c r="C1916" t="s">
        <v>11</v>
      </c>
      <c r="D1916">
        <v>37135011902</v>
      </c>
      <c r="E1916" t="str">
        <f>"37135011902"</f>
        <v>37135011902</v>
      </c>
      <c r="F1916">
        <v>1649</v>
      </c>
      <c r="G1916" t="s">
        <v>12</v>
      </c>
      <c r="H1916">
        <v>2022</v>
      </c>
      <c r="I1916" t="s">
        <v>13</v>
      </c>
      <c r="J1916" t="s">
        <v>14</v>
      </c>
    </row>
    <row r="1917" spans="1:10" x14ac:dyDescent="0.35">
      <c r="A1917" t="s">
        <v>10</v>
      </c>
      <c r="B1917">
        <v>37135011903</v>
      </c>
      <c r="C1917" t="s">
        <v>11</v>
      </c>
      <c r="D1917">
        <v>37135011903</v>
      </c>
      <c r="E1917" t="str">
        <f>"37135011903"</f>
        <v>37135011903</v>
      </c>
      <c r="F1917">
        <v>1431</v>
      </c>
      <c r="G1917" t="s">
        <v>12</v>
      </c>
      <c r="H1917">
        <v>2022</v>
      </c>
      <c r="I1917" t="s">
        <v>13</v>
      </c>
      <c r="J1917" t="s">
        <v>14</v>
      </c>
    </row>
    <row r="1918" spans="1:10" x14ac:dyDescent="0.35">
      <c r="A1918" t="s">
        <v>10</v>
      </c>
      <c r="B1918">
        <v>37135011904</v>
      </c>
      <c r="C1918" t="s">
        <v>11</v>
      </c>
      <c r="D1918">
        <v>37135011904</v>
      </c>
      <c r="E1918" t="str">
        <f>"37135011904"</f>
        <v>37135011904</v>
      </c>
      <c r="F1918">
        <v>1211</v>
      </c>
      <c r="G1918" t="s">
        <v>12</v>
      </c>
      <c r="H1918">
        <v>2022</v>
      </c>
      <c r="I1918" t="s">
        <v>13</v>
      </c>
      <c r="J1918" t="s">
        <v>14</v>
      </c>
    </row>
    <row r="1919" spans="1:10" x14ac:dyDescent="0.35">
      <c r="A1919" t="s">
        <v>10</v>
      </c>
      <c r="B1919">
        <v>37135012101</v>
      </c>
      <c r="C1919" t="s">
        <v>11</v>
      </c>
      <c r="D1919">
        <v>37135012101</v>
      </c>
      <c r="E1919" t="str">
        <f>"37135012101"</f>
        <v>37135012101</v>
      </c>
      <c r="F1919">
        <v>1132</v>
      </c>
      <c r="G1919" t="s">
        <v>12</v>
      </c>
      <c r="H1919">
        <v>2022</v>
      </c>
      <c r="I1919" t="s">
        <v>13</v>
      </c>
      <c r="J1919" t="s">
        <v>14</v>
      </c>
    </row>
    <row r="1920" spans="1:10" x14ac:dyDescent="0.35">
      <c r="A1920" t="s">
        <v>10</v>
      </c>
      <c r="B1920">
        <v>37135012102</v>
      </c>
      <c r="C1920" t="s">
        <v>11</v>
      </c>
      <c r="D1920">
        <v>37135012102</v>
      </c>
      <c r="E1920" t="str">
        <f>"37135012102"</f>
        <v>37135012102</v>
      </c>
      <c r="F1920">
        <v>1297</v>
      </c>
      <c r="G1920" t="s">
        <v>12</v>
      </c>
      <c r="H1920">
        <v>2022</v>
      </c>
      <c r="I1920" t="s">
        <v>13</v>
      </c>
      <c r="J1920" t="s">
        <v>14</v>
      </c>
    </row>
    <row r="1921" spans="1:10" x14ac:dyDescent="0.35">
      <c r="A1921" t="s">
        <v>10</v>
      </c>
      <c r="B1921">
        <v>37135012103</v>
      </c>
      <c r="C1921" t="s">
        <v>11</v>
      </c>
      <c r="D1921">
        <v>37135012103</v>
      </c>
      <c r="E1921" t="str">
        <f>"37135012103"</f>
        <v>37135012103</v>
      </c>
      <c r="F1921">
        <v>1203</v>
      </c>
      <c r="G1921" t="s">
        <v>12</v>
      </c>
      <c r="H1921">
        <v>2022</v>
      </c>
      <c r="I1921" t="s">
        <v>13</v>
      </c>
      <c r="J1921" t="s">
        <v>14</v>
      </c>
    </row>
    <row r="1922" spans="1:10" x14ac:dyDescent="0.35">
      <c r="A1922" t="s">
        <v>10</v>
      </c>
      <c r="B1922">
        <v>37135012201</v>
      </c>
      <c r="C1922" t="s">
        <v>11</v>
      </c>
      <c r="D1922">
        <v>37135012201</v>
      </c>
      <c r="E1922" t="str">
        <f>"37135012201"</f>
        <v>37135012201</v>
      </c>
      <c r="F1922">
        <v>1587</v>
      </c>
      <c r="G1922" t="s">
        <v>12</v>
      </c>
      <c r="H1922">
        <v>2022</v>
      </c>
      <c r="I1922" t="s">
        <v>13</v>
      </c>
      <c r="J1922" t="s">
        <v>14</v>
      </c>
    </row>
    <row r="1923" spans="1:10" x14ac:dyDescent="0.35">
      <c r="A1923" t="s">
        <v>10</v>
      </c>
      <c r="B1923">
        <v>37135012202</v>
      </c>
      <c r="C1923" t="s">
        <v>11</v>
      </c>
      <c r="D1923">
        <v>37135012202</v>
      </c>
      <c r="E1923" t="str">
        <f>"37135012202"</f>
        <v>37135012202</v>
      </c>
      <c r="F1923">
        <v>1494</v>
      </c>
      <c r="G1923" t="s">
        <v>12</v>
      </c>
      <c r="H1923">
        <v>2022</v>
      </c>
      <c r="I1923" t="s">
        <v>13</v>
      </c>
      <c r="J1923" t="s">
        <v>14</v>
      </c>
    </row>
    <row r="1924" spans="1:10" x14ac:dyDescent="0.35">
      <c r="A1924" t="s">
        <v>10</v>
      </c>
      <c r="B1924">
        <v>37137950101</v>
      </c>
      <c r="C1924" t="s">
        <v>11</v>
      </c>
      <c r="D1924">
        <v>37137950101</v>
      </c>
      <c r="E1924" t="str">
        <f>"37137950101"</f>
        <v>37137950101</v>
      </c>
      <c r="F1924">
        <v>856</v>
      </c>
      <c r="G1924" t="s">
        <v>12</v>
      </c>
      <c r="H1924">
        <v>2022</v>
      </c>
      <c r="I1924" t="s">
        <v>13</v>
      </c>
      <c r="J1924" t="s">
        <v>14</v>
      </c>
    </row>
    <row r="1925" spans="1:10" x14ac:dyDescent="0.35">
      <c r="A1925" t="s">
        <v>10</v>
      </c>
      <c r="B1925">
        <v>37137950103</v>
      </c>
      <c r="C1925" t="s">
        <v>11</v>
      </c>
      <c r="D1925">
        <v>37137950103</v>
      </c>
      <c r="E1925" t="str">
        <f>"37137950103"</f>
        <v>37137950103</v>
      </c>
      <c r="F1925">
        <v>828</v>
      </c>
      <c r="G1925" t="s">
        <v>12</v>
      </c>
      <c r="H1925">
        <v>2022</v>
      </c>
      <c r="I1925" t="s">
        <v>13</v>
      </c>
      <c r="J1925" t="s">
        <v>14</v>
      </c>
    </row>
    <row r="1926" spans="1:10" x14ac:dyDescent="0.35">
      <c r="A1926" t="s">
        <v>10</v>
      </c>
      <c r="B1926">
        <v>37137950104</v>
      </c>
      <c r="C1926" t="s">
        <v>11</v>
      </c>
      <c r="D1926">
        <v>37137950104</v>
      </c>
      <c r="E1926" t="str">
        <f>"37137950104"</f>
        <v>37137950104</v>
      </c>
      <c r="F1926">
        <v>579</v>
      </c>
      <c r="G1926" t="s">
        <v>12</v>
      </c>
      <c r="H1926">
        <v>2022</v>
      </c>
      <c r="I1926" t="s">
        <v>13</v>
      </c>
      <c r="J1926" t="s">
        <v>14</v>
      </c>
    </row>
    <row r="1927" spans="1:10" x14ac:dyDescent="0.35">
      <c r="A1927" t="s">
        <v>10</v>
      </c>
      <c r="B1927">
        <v>37137950202</v>
      </c>
      <c r="C1927" t="s">
        <v>11</v>
      </c>
      <c r="D1927">
        <v>37137950202</v>
      </c>
      <c r="E1927" t="str">
        <f>"37137950202"</f>
        <v>37137950202</v>
      </c>
      <c r="F1927">
        <v>1094</v>
      </c>
      <c r="G1927" t="s">
        <v>12</v>
      </c>
      <c r="H1927">
        <v>2022</v>
      </c>
      <c r="I1927" t="s">
        <v>13</v>
      </c>
      <c r="J1927" t="s">
        <v>14</v>
      </c>
    </row>
    <row r="1928" spans="1:10" x14ac:dyDescent="0.35">
      <c r="A1928" t="s">
        <v>10</v>
      </c>
      <c r="B1928">
        <v>37137950203</v>
      </c>
      <c r="C1928" t="s">
        <v>11</v>
      </c>
      <c r="D1928">
        <v>37137950203</v>
      </c>
      <c r="E1928" t="str">
        <f>"37137950203"</f>
        <v>37137950203</v>
      </c>
      <c r="F1928">
        <v>1134</v>
      </c>
      <c r="G1928" t="s">
        <v>12</v>
      </c>
      <c r="H1928">
        <v>2022</v>
      </c>
      <c r="I1928" t="s">
        <v>13</v>
      </c>
      <c r="J1928" t="s">
        <v>14</v>
      </c>
    </row>
    <row r="1929" spans="1:10" x14ac:dyDescent="0.35">
      <c r="A1929" t="s">
        <v>10</v>
      </c>
      <c r="B1929">
        <v>37137950204</v>
      </c>
      <c r="C1929" t="s">
        <v>11</v>
      </c>
      <c r="D1929">
        <v>37137950204</v>
      </c>
      <c r="E1929" t="str">
        <f>"37137950204"</f>
        <v>37137950204</v>
      </c>
      <c r="F1929">
        <v>725</v>
      </c>
      <c r="G1929" t="s">
        <v>12</v>
      </c>
      <c r="H1929">
        <v>2022</v>
      </c>
      <c r="I1929" t="s">
        <v>13</v>
      </c>
      <c r="J1929" t="s">
        <v>14</v>
      </c>
    </row>
    <row r="1930" spans="1:10" x14ac:dyDescent="0.35">
      <c r="A1930" t="s">
        <v>10</v>
      </c>
      <c r="B1930">
        <v>37137990100</v>
      </c>
      <c r="C1930" t="s">
        <v>11</v>
      </c>
      <c r="D1930">
        <v>37137990100</v>
      </c>
      <c r="E1930" t="str">
        <f>"37137990100"</f>
        <v>37137990100</v>
      </c>
      <c r="F1930" t="s">
        <v>15</v>
      </c>
      <c r="G1930" t="s">
        <v>12</v>
      </c>
      <c r="H1930">
        <v>2022</v>
      </c>
      <c r="I1930" t="s">
        <v>13</v>
      </c>
      <c r="J1930" t="s">
        <v>14</v>
      </c>
    </row>
    <row r="1931" spans="1:10" x14ac:dyDescent="0.35">
      <c r="A1931" t="s">
        <v>10</v>
      </c>
      <c r="B1931">
        <v>37139960100</v>
      </c>
      <c r="C1931" t="s">
        <v>11</v>
      </c>
      <c r="D1931">
        <v>37139960100</v>
      </c>
      <c r="E1931" t="str">
        <f>"37139960100"</f>
        <v>37139960100</v>
      </c>
      <c r="F1931">
        <v>808</v>
      </c>
      <c r="G1931" t="s">
        <v>12</v>
      </c>
      <c r="H1931">
        <v>2022</v>
      </c>
      <c r="I1931" t="s">
        <v>13</v>
      </c>
      <c r="J1931" t="s">
        <v>14</v>
      </c>
    </row>
    <row r="1932" spans="1:10" x14ac:dyDescent="0.35">
      <c r="A1932" t="s">
        <v>10</v>
      </c>
      <c r="B1932">
        <v>37139960200</v>
      </c>
      <c r="C1932" t="s">
        <v>11</v>
      </c>
      <c r="D1932">
        <v>37139960200</v>
      </c>
      <c r="E1932" t="str">
        <f>"37139960200"</f>
        <v>37139960200</v>
      </c>
      <c r="F1932">
        <v>1092</v>
      </c>
      <c r="G1932" t="s">
        <v>12</v>
      </c>
      <c r="H1932">
        <v>2022</v>
      </c>
      <c r="I1932" t="s">
        <v>13</v>
      </c>
      <c r="J1932" t="s">
        <v>14</v>
      </c>
    </row>
    <row r="1933" spans="1:10" x14ac:dyDescent="0.35">
      <c r="A1933" t="s">
        <v>10</v>
      </c>
      <c r="B1933">
        <v>37139960300</v>
      </c>
      <c r="C1933" t="s">
        <v>11</v>
      </c>
      <c r="D1933">
        <v>37139960300</v>
      </c>
      <c r="E1933" t="str">
        <f>"37139960300"</f>
        <v>37139960300</v>
      </c>
      <c r="F1933">
        <v>773</v>
      </c>
      <c r="G1933" t="s">
        <v>12</v>
      </c>
      <c r="H1933">
        <v>2022</v>
      </c>
      <c r="I1933" t="s">
        <v>13</v>
      </c>
      <c r="J1933" t="s">
        <v>14</v>
      </c>
    </row>
    <row r="1934" spans="1:10" x14ac:dyDescent="0.35">
      <c r="A1934" t="s">
        <v>10</v>
      </c>
      <c r="B1934">
        <v>37139960400</v>
      </c>
      <c r="C1934" t="s">
        <v>11</v>
      </c>
      <c r="D1934">
        <v>37139960400</v>
      </c>
      <c r="E1934" t="str">
        <f>"37139960400"</f>
        <v>37139960400</v>
      </c>
      <c r="F1934">
        <v>928</v>
      </c>
      <c r="G1934" t="s">
        <v>12</v>
      </c>
      <c r="H1934">
        <v>2022</v>
      </c>
      <c r="I1934" t="s">
        <v>13</v>
      </c>
      <c r="J1934" t="s">
        <v>14</v>
      </c>
    </row>
    <row r="1935" spans="1:10" x14ac:dyDescent="0.35">
      <c r="A1935" t="s">
        <v>10</v>
      </c>
      <c r="B1935">
        <v>37139960501</v>
      </c>
      <c r="C1935" t="s">
        <v>11</v>
      </c>
      <c r="D1935">
        <v>37139960501</v>
      </c>
      <c r="E1935" t="str">
        <f>"37139960501"</f>
        <v>37139960501</v>
      </c>
      <c r="F1935">
        <v>1246</v>
      </c>
      <c r="G1935" t="s">
        <v>12</v>
      </c>
      <c r="H1935">
        <v>2022</v>
      </c>
      <c r="I1935" t="s">
        <v>13</v>
      </c>
      <c r="J1935" t="s">
        <v>14</v>
      </c>
    </row>
    <row r="1936" spans="1:10" x14ac:dyDescent="0.35">
      <c r="A1936" t="s">
        <v>10</v>
      </c>
      <c r="B1936">
        <v>37139960502</v>
      </c>
      <c r="C1936" t="s">
        <v>11</v>
      </c>
      <c r="D1936">
        <v>37139960502</v>
      </c>
      <c r="E1936" t="str">
        <f>"37139960502"</f>
        <v>37139960502</v>
      </c>
      <c r="F1936">
        <v>1209</v>
      </c>
      <c r="G1936" t="s">
        <v>12</v>
      </c>
      <c r="H1936">
        <v>2022</v>
      </c>
      <c r="I1936" t="s">
        <v>13</v>
      </c>
      <c r="J1936" t="s">
        <v>14</v>
      </c>
    </row>
    <row r="1937" spans="1:10" x14ac:dyDescent="0.35">
      <c r="A1937" t="s">
        <v>10</v>
      </c>
      <c r="B1937">
        <v>37139960503</v>
      </c>
      <c r="C1937" t="s">
        <v>11</v>
      </c>
      <c r="D1937">
        <v>37139960503</v>
      </c>
      <c r="E1937" t="str">
        <f>"37139960503"</f>
        <v>37139960503</v>
      </c>
      <c r="F1937">
        <v>883</v>
      </c>
      <c r="G1937" t="s">
        <v>12</v>
      </c>
      <c r="H1937">
        <v>2022</v>
      </c>
      <c r="I1937" t="s">
        <v>13</v>
      </c>
      <c r="J1937" t="s">
        <v>14</v>
      </c>
    </row>
    <row r="1938" spans="1:10" x14ac:dyDescent="0.35">
      <c r="A1938" t="s">
        <v>10</v>
      </c>
      <c r="B1938">
        <v>37139960600</v>
      </c>
      <c r="C1938" t="s">
        <v>11</v>
      </c>
      <c r="D1938">
        <v>37139960600</v>
      </c>
      <c r="E1938" t="str">
        <f>"37139960600"</f>
        <v>37139960600</v>
      </c>
      <c r="F1938">
        <v>1245</v>
      </c>
      <c r="G1938" t="s">
        <v>12</v>
      </c>
      <c r="H1938">
        <v>2022</v>
      </c>
      <c r="I1938" t="s">
        <v>13</v>
      </c>
      <c r="J1938" t="s">
        <v>14</v>
      </c>
    </row>
    <row r="1939" spans="1:10" x14ac:dyDescent="0.35">
      <c r="A1939" t="s">
        <v>10</v>
      </c>
      <c r="B1939">
        <v>37139960701</v>
      </c>
      <c r="C1939" t="s">
        <v>11</v>
      </c>
      <c r="D1939">
        <v>37139960701</v>
      </c>
      <c r="E1939" t="str">
        <f>"37139960701"</f>
        <v>37139960701</v>
      </c>
      <c r="F1939" t="s">
        <v>15</v>
      </c>
      <c r="G1939" t="s">
        <v>12</v>
      </c>
      <c r="H1939">
        <v>2022</v>
      </c>
      <c r="I1939" t="s">
        <v>13</v>
      </c>
      <c r="J1939" t="s">
        <v>14</v>
      </c>
    </row>
    <row r="1940" spans="1:10" x14ac:dyDescent="0.35">
      <c r="A1940" t="s">
        <v>10</v>
      </c>
      <c r="B1940">
        <v>37139960702</v>
      </c>
      <c r="C1940" t="s">
        <v>11</v>
      </c>
      <c r="D1940">
        <v>37139960702</v>
      </c>
      <c r="E1940" t="str">
        <f>"37139960702"</f>
        <v>37139960702</v>
      </c>
      <c r="F1940">
        <v>1101</v>
      </c>
      <c r="G1940" t="s">
        <v>12</v>
      </c>
      <c r="H1940">
        <v>2022</v>
      </c>
      <c r="I1940" t="s">
        <v>13</v>
      </c>
      <c r="J1940" t="s">
        <v>14</v>
      </c>
    </row>
    <row r="1941" spans="1:10" x14ac:dyDescent="0.35">
      <c r="A1941" t="s">
        <v>10</v>
      </c>
      <c r="B1941">
        <v>37141920104</v>
      </c>
      <c r="C1941" t="s">
        <v>11</v>
      </c>
      <c r="D1941">
        <v>37141920104</v>
      </c>
      <c r="E1941" t="str">
        <f>"37141920104"</f>
        <v>37141920104</v>
      </c>
      <c r="F1941">
        <v>1474</v>
      </c>
      <c r="G1941" t="s">
        <v>12</v>
      </c>
      <c r="H1941">
        <v>2022</v>
      </c>
      <c r="I1941" t="s">
        <v>13</v>
      </c>
      <c r="J1941" t="s">
        <v>14</v>
      </c>
    </row>
    <row r="1942" spans="1:10" x14ac:dyDescent="0.35">
      <c r="A1942" t="s">
        <v>10</v>
      </c>
      <c r="B1942">
        <v>37141920105</v>
      </c>
      <c r="C1942" t="s">
        <v>11</v>
      </c>
      <c r="D1942">
        <v>37141920105</v>
      </c>
      <c r="E1942" t="str">
        <f>"37141920105"</f>
        <v>37141920105</v>
      </c>
      <c r="F1942">
        <v>1381</v>
      </c>
      <c r="G1942" t="s">
        <v>12</v>
      </c>
      <c r="H1942">
        <v>2022</v>
      </c>
      <c r="I1942" t="s">
        <v>13</v>
      </c>
      <c r="J1942" t="s">
        <v>14</v>
      </c>
    </row>
    <row r="1943" spans="1:10" x14ac:dyDescent="0.35">
      <c r="A1943" t="s">
        <v>10</v>
      </c>
      <c r="B1943">
        <v>37141920106</v>
      </c>
      <c r="C1943" t="s">
        <v>11</v>
      </c>
      <c r="D1943">
        <v>37141920106</v>
      </c>
      <c r="E1943" t="str">
        <f>"37141920106"</f>
        <v>37141920106</v>
      </c>
      <c r="F1943">
        <v>1699</v>
      </c>
      <c r="G1943" t="s">
        <v>12</v>
      </c>
      <c r="H1943">
        <v>2022</v>
      </c>
      <c r="I1943" t="s">
        <v>13</v>
      </c>
      <c r="J1943" t="s">
        <v>14</v>
      </c>
    </row>
    <row r="1944" spans="1:10" x14ac:dyDescent="0.35">
      <c r="A1944" t="s">
        <v>10</v>
      </c>
      <c r="B1944">
        <v>37141920201</v>
      </c>
      <c r="C1944" t="s">
        <v>11</v>
      </c>
      <c r="D1944">
        <v>37141920201</v>
      </c>
      <c r="E1944" t="str">
        <f>"37141920201"</f>
        <v>37141920201</v>
      </c>
      <c r="F1944">
        <v>1763</v>
      </c>
      <c r="G1944" t="s">
        <v>12</v>
      </c>
      <c r="H1944">
        <v>2022</v>
      </c>
      <c r="I1944" t="s">
        <v>13</v>
      </c>
      <c r="J1944" t="s">
        <v>14</v>
      </c>
    </row>
    <row r="1945" spans="1:10" x14ac:dyDescent="0.35">
      <c r="A1945" t="s">
        <v>10</v>
      </c>
      <c r="B1945">
        <v>37141920202</v>
      </c>
      <c r="C1945" t="s">
        <v>11</v>
      </c>
      <c r="D1945">
        <v>37141920202</v>
      </c>
      <c r="E1945" t="str">
        <f>"37141920202"</f>
        <v>37141920202</v>
      </c>
      <c r="F1945">
        <v>2637</v>
      </c>
      <c r="G1945" t="s">
        <v>12</v>
      </c>
      <c r="H1945">
        <v>2022</v>
      </c>
      <c r="I1945" t="s">
        <v>13</v>
      </c>
      <c r="J1945" t="s">
        <v>14</v>
      </c>
    </row>
    <row r="1946" spans="1:10" x14ac:dyDescent="0.35">
      <c r="A1946" t="s">
        <v>10</v>
      </c>
      <c r="B1946">
        <v>37141920203</v>
      </c>
      <c r="C1946" t="s">
        <v>11</v>
      </c>
      <c r="D1946">
        <v>37141920203</v>
      </c>
      <c r="E1946" t="str">
        <f>"37141920203"</f>
        <v>37141920203</v>
      </c>
      <c r="F1946">
        <v>1126</v>
      </c>
      <c r="G1946" t="s">
        <v>12</v>
      </c>
      <c r="H1946">
        <v>2022</v>
      </c>
      <c r="I1946" t="s">
        <v>13</v>
      </c>
      <c r="J1946" t="s">
        <v>14</v>
      </c>
    </row>
    <row r="1947" spans="1:10" x14ac:dyDescent="0.35">
      <c r="A1947" t="s">
        <v>10</v>
      </c>
      <c r="B1947">
        <v>37141920204</v>
      </c>
      <c r="C1947" t="s">
        <v>11</v>
      </c>
      <c r="D1947">
        <v>37141920204</v>
      </c>
      <c r="E1947" t="str">
        <f>"37141920204"</f>
        <v>37141920204</v>
      </c>
      <c r="F1947">
        <v>810</v>
      </c>
      <c r="G1947" t="s">
        <v>12</v>
      </c>
      <c r="H1947">
        <v>2022</v>
      </c>
      <c r="I1947" t="s">
        <v>13</v>
      </c>
      <c r="J1947" t="s">
        <v>14</v>
      </c>
    </row>
    <row r="1948" spans="1:10" x14ac:dyDescent="0.35">
      <c r="A1948" t="s">
        <v>10</v>
      </c>
      <c r="B1948">
        <v>37141920300</v>
      </c>
      <c r="C1948" t="s">
        <v>11</v>
      </c>
      <c r="D1948">
        <v>37141920300</v>
      </c>
      <c r="E1948" t="str">
        <f>"37141920300"</f>
        <v>37141920300</v>
      </c>
      <c r="F1948">
        <v>687</v>
      </c>
      <c r="G1948" t="s">
        <v>12</v>
      </c>
      <c r="H1948">
        <v>2022</v>
      </c>
      <c r="I1948" t="s">
        <v>13</v>
      </c>
      <c r="J1948" t="s">
        <v>14</v>
      </c>
    </row>
    <row r="1949" spans="1:10" x14ac:dyDescent="0.35">
      <c r="A1949" t="s">
        <v>10</v>
      </c>
      <c r="B1949">
        <v>37141920401</v>
      </c>
      <c r="C1949" t="s">
        <v>11</v>
      </c>
      <c r="D1949">
        <v>37141920401</v>
      </c>
      <c r="E1949" t="str">
        <f>"37141920401"</f>
        <v>37141920401</v>
      </c>
      <c r="F1949">
        <v>965</v>
      </c>
      <c r="G1949" t="s">
        <v>12</v>
      </c>
      <c r="H1949">
        <v>2022</v>
      </c>
      <c r="I1949" t="s">
        <v>13</v>
      </c>
      <c r="J1949" t="s">
        <v>14</v>
      </c>
    </row>
    <row r="1950" spans="1:10" x14ac:dyDescent="0.35">
      <c r="A1950" t="s">
        <v>10</v>
      </c>
      <c r="B1950">
        <v>37141920402</v>
      </c>
      <c r="C1950" t="s">
        <v>11</v>
      </c>
      <c r="D1950">
        <v>37141920402</v>
      </c>
      <c r="E1950" t="str">
        <f>"37141920402"</f>
        <v>37141920402</v>
      </c>
      <c r="F1950">
        <v>794</v>
      </c>
      <c r="G1950" t="s">
        <v>12</v>
      </c>
      <c r="H1950">
        <v>2022</v>
      </c>
      <c r="I1950" t="s">
        <v>13</v>
      </c>
      <c r="J1950" t="s">
        <v>14</v>
      </c>
    </row>
    <row r="1951" spans="1:10" x14ac:dyDescent="0.35">
      <c r="A1951" t="s">
        <v>10</v>
      </c>
      <c r="B1951">
        <v>37141920403</v>
      </c>
      <c r="C1951" t="s">
        <v>11</v>
      </c>
      <c r="D1951">
        <v>37141920403</v>
      </c>
      <c r="E1951" t="str">
        <f>"37141920403"</f>
        <v>37141920403</v>
      </c>
      <c r="F1951" t="s">
        <v>15</v>
      </c>
      <c r="G1951" t="s">
        <v>12</v>
      </c>
      <c r="H1951">
        <v>2022</v>
      </c>
      <c r="I1951" t="s">
        <v>13</v>
      </c>
      <c r="J1951" t="s">
        <v>14</v>
      </c>
    </row>
    <row r="1952" spans="1:10" x14ac:dyDescent="0.35">
      <c r="A1952" t="s">
        <v>10</v>
      </c>
      <c r="B1952">
        <v>37141920501</v>
      </c>
      <c r="C1952" t="s">
        <v>11</v>
      </c>
      <c r="D1952">
        <v>37141920501</v>
      </c>
      <c r="E1952" t="str">
        <f>"37141920501"</f>
        <v>37141920501</v>
      </c>
      <c r="F1952">
        <v>675</v>
      </c>
      <c r="G1952" t="s">
        <v>12</v>
      </c>
      <c r="H1952">
        <v>2022</v>
      </c>
      <c r="I1952" t="s">
        <v>13</v>
      </c>
      <c r="J1952" t="s">
        <v>14</v>
      </c>
    </row>
    <row r="1953" spans="1:10" x14ac:dyDescent="0.35">
      <c r="A1953" t="s">
        <v>10</v>
      </c>
      <c r="B1953">
        <v>37141920502</v>
      </c>
      <c r="C1953" t="s">
        <v>11</v>
      </c>
      <c r="D1953">
        <v>37141920502</v>
      </c>
      <c r="E1953" t="str">
        <f>"37141920502"</f>
        <v>37141920502</v>
      </c>
      <c r="F1953">
        <v>532</v>
      </c>
      <c r="G1953" t="s">
        <v>12</v>
      </c>
      <c r="H1953">
        <v>2022</v>
      </c>
      <c r="I1953" t="s">
        <v>13</v>
      </c>
      <c r="J1953" t="s">
        <v>14</v>
      </c>
    </row>
    <row r="1954" spans="1:10" x14ac:dyDescent="0.35">
      <c r="A1954" t="s">
        <v>10</v>
      </c>
      <c r="B1954">
        <v>37141920601</v>
      </c>
      <c r="C1954" t="s">
        <v>11</v>
      </c>
      <c r="D1954">
        <v>37141920601</v>
      </c>
      <c r="E1954" t="str">
        <f>"37141920601"</f>
        <v>37141920601</v>
      </c>
      <c r="F1954">
        <v>697</v>
      </c>
      <c r="G1954" t="s">
        <v>12</v>
      </c>
      <c r="H1954">
        <v>2022</v>
      </c>
      <c r="I1954" t="s">
        <v>13</v>
      </c>
      <c r="J1954" t="s">
        <v>14</v>
      </c>
    </row>
    <row r="1955" spans="1:10" x14ac:dyDescent="0.35">
      <c r="A1955" t="s">
        <v>10</v>
      </c>
      <c r="B1955">
        <v>37141920602</v>
      </c>
      <c r="C1955" t="s">
        <v>11</v>
      </c>
      <c r="D1955">
        <v>37141920602</v>
      </c>
      <c r="E1955" t="str">
        <f>"37141920602"</f>
        <v>37141920602</v>
      </c>
      <c r="F1955">
        <v>851</v>
      </c>
      <c r="G1955" t="s">
        <v>12</v>
      </c>
      <c r="H1955">
        <v>2022</v>
      </c>
      <c r="I1955" t="s">
        <v>13</v>
      </c>
      <c r="J1955" t="s">
        <v>14</v>
      </c>
    </row>
    <row r="1956" spans="1:10" x14ac:dyDescent="0.35">
      <c r="A1956" t="s">
        <v>10</v>
      </c>
      <c r="B1956">
        <v>37141990100</v>
      </c>
      <c r="C1956" t="s">
        <v>11</v>
      </c>
      <c r="D1956">
        <v>37141990100</v>
      </c>
      <c r="E1956" t="str">
        <f>"37141990100"</f>
        <v>37141990100</v>
      </c>
      <c r="F1956" t="s">
        <v>15</v>
      </c>
      <c r="G1956" t="s">
        <v>12</v>
      </c>
      <c r="H1956">
        <v>2022</v>
      </c>
      <c r="I1956" t="s">
        <v>13</v>
      </c>
      <c r="J1956" t="s">
        <v>14</v>
      </c>
    </row>
    <row r="1957" spans="1:10" x14ac:dyDescent="0.35">
      <c r="A1957" t="s">
        <v>10</v>
      </c>
      <c r="B1957">
        <v>37143920101</v>
      </c>
      <c r="C1957" t="s">
        <v>11</v>
      </c>
      <c r="D1957">
        <v>37143920101</v>
      </c>
      <c r="E1957" t="str">
        <f>"37143920101"</f>
        <v>37143920101</v>
      </c>
      <c r="F1957">
        <v>1051</v>
      </c>
      <c r="G1957" t="s">
        <v>12</v>
      </c>
      <c r="H1957">
        <v>2022</v>
      </c>
      <c r="I1957" t="s">
        <v>13</v>
      </c>
      <c r="J1957" t="s">
        <v>14</v>
      </c>
    </row>
    <row r="1958" spans="1:10" x14ac:dyDescent="0.35">
      <c r="A1958" t="s">
        <v>10</v>
      </c>
      <c r="B1958">
        <v>37143920102</v>
      </c>
      <c r="C1958" t="s">
        <v>11</v>
      </c>
      <c r="D1958">
        <v>37143920102</v>
      </c>
      <c r="E1958" t="str">
        <f>"37143920102"</f>
        <v>37143920102</v>
      </c>
      <c r="F1958">
        <v>1220</v>
      </c>
      <c r="G1958" t="s">
        <v>12</v>
      </c>
      <c r="H1958">
        <v>2022</v>
      </c>
      <c r="I1958" t="s">
        <v>13</v>
      </c>
      <c r="J1958" t="s">
        <v>14</v>
      </c>
    </row>
    <row r="1959" spans="1:10" x14ac:dyDescent="0.35">
      <c r="A1959" t="s">
        <v>10</v>
      </c>
      <c r="B1959">
        <v>37143920201</v>
      </c>
      <c r="C1959" t="s">
        <v>11</v>
      </c>
      <c r="D1959">
        <v>37143920201</v>
      </c>
      <c r="E1959" t="str">
        <f>"37143920201"</f>
        <v>37143920201</v>
      </c>
      <c r="F1959">
        <v>695</v>
      </c>
      <c r="G1959" t="s">
        <v>12</v>
      </c>
      <c r="H1959">
        <v>2022</v>
      </c>
      <c r="I1959" t="s">
        <v>13</v>
      </c>
      <c r="J1959" t="s">
        <v>14</v>
      </c>
    </row>
    <row r="1960" spans="1:10" x14ac:dyDescent="0.35">
      <c r="A1960" t="s">
        <v>10</v>
      </c>
      <c r="B1960">
        <v>37143920202</v>
      </c>
      <c r="C1960" t="s">
        <v>11</v>
      </c>
      <c r="D1960">
        <v>37143920202</v>
      </c>
      <c r="E1960" t="str">
        <f>"37143920202"</f>
        <v>37143920202</v>
      </c>
      <c r="F1960">
        <v>950</v>
      </c>
      <c r="G1960" t="s">
        <v>12</v>
      </c>
      <c r="H1960">
        <v>2022</v>
      </c>
      <c r="I1960" t="s">
        <v>13</v>
      </c>
      <c r="J1960" t="s">
        <v>14</v>
      </c>
    </row>
    <row r="1961" spans="1:10" x14ac:dyDescent="0.35">
      <c r="A1961" t="s">
        <v>10</v>
      </c>
      <c r="B1961">
        <v>37145920100</v>
      </c>
      <c r="C1961" t="s">
        <v>11</v>
      </c>
      <c r="D1961">
        <v>37145920100</v>
      </c>
      <c r="E1961" t="str">
        <f>"37145920100"</f>
        <v>37145920100</v>
      </c>
      <c r="F1961">
        <v>817</v>
      </c>
      <c r="G1961" t="s">
        <v>12</v>
      </c>
      <c r="H1961">
        <v>2022</v>
      </c>
      <c r="I1961" t="s">
        <v>13</v>
      </c>
      <c r="J1961" t="s">
        <v>14</v>
      </c>
    </row>
    <row r="1962" spans="1:10" x14ac:dyDescent="0.35">
      <c r="A1962" t="s">
        <v>10</v>
      </c>
      <c r="B1962">
        <v>37145920200</v>
      </c>
      <c r="C1962" t="s">
        <v>11</v>
      </c>
      <c r="D1962">
        <v>37145920200</v>
      </c>
      <c r="E1962" t="str">
        <f>"37145920200"</f>
        <v>37145920200</v>
      </c>
      <c r="F1962">
        <v>842</v>
      </c>
      <c r="G1962" t="s">
        <v>12</v>
      </c>
      <c r="H1962">
        <v>2022</v>
      </c>
      <c r="I1962" t="s">
        <v>13</v>
      </c>
      <c r="J1962" t="s">
        <v>14</v>
      </c>
    </row>
    <row r="1963" spans="1:10" x14ac:dyDescent="0.35">
      <c r="A1963" t="s">
        <v>10</v>
      </c>
      <c r="B1963">
        <v>37145920300</v>
      </c>
      <c r="C1963" t="s">
        <v>11</v>
      </c>
      <c r="D1963">
        <v>37145920300</v>
      </c>
      <c r="E1963" t="str">
        <f>"37145920300"</f>
        <v>37145920300</v>
      </c>
      <c r="F1963">
        <v>806</v>
      </c>
      <c r="G1963" t="s">
        <v>12</v>
      </c>
      <c r="H1963">
        <v>2022</v>
      </c>
      <c r="I1963" t="s">
        <v>13</v>
      </c>
      <c r="J1963" t="s">
        <v>14</v>
      </c>
    </row>
    <row r="1964" spans="1:10" x14ac:dyDescent="0.35">
      <c r="A1964" t="s">
        <v>10</v>
      </c>
      <c r="B1964">
        <v>37145920400</v>
      </c>
      <c r="C1964" t="s">
        <v>11</v>
      </c>
      <c r="D1964">
        <v>37145920400</v>
      </c>
      <c r="E1964" t="str">
        <f>"37145920400"</f>
        <v>37145920400</v>
      </c>
      <c r="F1964">
        <v>693</v>
      </c>
      <c r="G1964" t="s">
        <v>12</v>
      </c>
      <c r="H1964">
        <v>2022</v>
      </c>
      <c r="I1964" t="s">
        <v>13</v>
      </c>
      <c r="J1964" t="s">
        <v>14</v>
      </c>
    </row>
    <row r="1965" spans="1:10" x14ac:dyDescent="0.35">
      <c r="A1965" t="s">
        <v>10</v>
      </c>
      <c r="B1965">
        <v>37145920500</v>
      </c>
      <c r="C1965" t="s">
        <v>11</v>
      </c>
      <c r="D1965">
        <v>37145920500</v>
      </c>
      <c r="E1965" t="str">
        <f>"37145920500"</f>
        <v>37145920500</v>
      </c>
      <c r="F1965">
        <v>731</v>
      </c>
      <c r="G1965" t="s">
        <v>12</v>
      </c>
      <c r="H1965">
        <v>2022</v>
      </c>
      <c r="I1965" t="s">
        <v>13</v>
      </c>
      <c r="J1965" t="s">
        <v>14</v>
      </c>
    </row>
    <row r="1966" spans="1:10" x14ac:dyDescent="0.35">
      <c r="A1966" t="s">
        <v>10</v>
      </c>
      <c r="B1966">
        <v>37145920601</v>
      </c>
      <c r="C1966" t="s">
        <v>11</v>
      </c>
      <c r="D1966">
        <v>37145920601</v>
      </c>
      <c r="E1966" t="str">
        <f>"37145920601"</f>
        <v>37145920601</v>
      </c>
      <c r="F1966">
        <v>789</v>
      </c>
      <c r="G1966" t="s">
        <v>12</v>
      </c>
      <c r="H1966">
        <v>2022</v>
      </c>
      <c r="I1966" t="s">
        <v>13</v>
      </c>
      <c r="J1966" t="s">
        <v>14</v>
      </c>
    </row>
    <row r="1967" spans="1:10" x14ac:dyDescent="0.35">
      <c r="A1967" t="s">
        <v>10</v>
      </c>
      <c r="B1967">
        <v>37145920602</v>
      </c>
      <c r="C1967" t="s">
        <v>11</v>
      </c>
      <c r="D1967">
        <v>37145920602</v>
      </c>
      <c r="E1967" t="str">
        <f>"37145920602"</f>
        <v>37145920602</v>
      </c>
      <c r="F1967">
        <v>695</v>
      </c>
      <c r="G1967" t="s">
        <v>12</v>
      </c>
      <c r="H1967">
        <v>2022</v>
      </c>
      <c r="I1967" t="s">
        <v>13</v>
      </c>
      <c r="J1967" t="s">
        <v>14</v>
      </c>
    </row>
    <row r="1968" spans="1:10" x14ac:dyDescent="0.35">
      <c r="A1968" t="s">
        <v>10</v>
      </c>
      <c r="B1968">
        <v>37147000101</v>
      </c>
      <c r="C1968" t="s">
        <v>11</v>
      </c>
      <c r="D1968">
        <v>37147000101</v>
      </c>
      <c r="E1968" t="str">
        <f>"37147000101"</f>
        <v>37147000101</v>
      </c>
      <c r="F1968">
        <v>1078</v>
      </c>
      <c r="G1968" t="s">
        <v>12</v>
      </c>
      <c r="H1968">
        <v>2022</v>
      </c>
      <c r="I1968" t="s">
        <v>13</v>
      </c>
      <c r="J1968" t="s">
        <v>14</v>
      </c>
    </row>
    <row r="1969" spans="1:10" x14ac:dyDescent="0.35">
      <c r="A1969" t="s">
        <v>10</v>
      </c>
      <c r="B1969">
        <v>37147000102</v>
      </c>
      <c r="C1969" t="s">
        <v>11</v>
      </c>
      <c r="D1969">
        <v>37147000102</v>
      </c>
      <c r="E1969" t="str">
        <f>"37147000102"</f>
        <v>37147000102</v>
      </c>
      <c r="F1969">
        <v>964</v>
      </c>
      <c r="G1969" t="s">
        <v>12</v>
      </c>
      <c r="H1969">
        <v>2022</v>
      </c>
      <c r="I1969" t="s">
        <v>13</v>
      </c>
      <c r="J1969" t="s">
        <v>14</v>
      </c>
    </row>
    <row r="1970" spans="1:10" x14ac:dyDescent="0.35">
      <c r="A1970" t="s">
        <v>10</v>
      </c>
      <c r="B1970">
        <v>37147000201</v>
      </c>
      <c r="C1970" t="s">
        <v>11</v>
      </c>
      <c r="D1970">
        <v>37147000201</v>
      </c>
      <c r="E1970" t="str">
        <f>"37147000201"</f>
        <v>37147000201</v>
      </c>
      <c r="F1970">
        <v>944</v>
      </c>
      <c r="G1970" t="s">
        <v>12</v>
      </c>
      <c r="H1970">
        <v>2022</v>
      </c>
      <c r="I1970" t="s">
        <v>13</v>
      </c>
      <c r="J1970" t="s">
        <v>14</v>
      </c>
    </row>
    <row r="1971" spans="1:10" x14ac:dyDescent="0.35">
      <c r="A1971" t="s">
        <v>10</v>
      </c>
      <c r="B1971">
        <v>37147000202</v>
      </c>
      <c r="C1971" t="s">
        <v>11</v>
      </c>
      <c r="D1971">
        <v>37147000202</v>
      </c>
      <c r="E1971" t="str">
        <f>"37147000202"</f>
        <v>37147000202</v>
      </c>
      <c r="F1971">
        <v>879</v>
      </c>
      <c r="G1971" t="s">
        <v>12</v>
      </c>
      <c r="H1971">
        <v>2022</v>
      </c>
      <c r="I1971" t="s">
        <v>13</v>
      </c>
      <c r="J1971" t="s">
        <v>14</v>
      </c>
    </row>
    <row r="1972" spans="1:10" x14ac:dyDescent="0.35">
      <c r="A1972" t="s">
        <v>10</v>
      </c>
      <c r="B1972">
        <v>37147000301</v>
      </c>
      <c r="C1972" t="s">
        <v>11</v>
      </c>
      <c r="D1972">
        <v>37147000301</v>
      </c>
      <c r="E1972" t="str">
        <f>"37147000301"</f>
        <v>37147000301</v>
      </c>
      <c r="F1972">
        <v>1038</v>
      </c>
      <c r="G1972" t="s">
        <v>12</v>
      </c>
      <c r="H1972">
        <v>2022</v>
      </c>
      <c r="I1972" t="s">
        <v>13</v>
      </c>
      <c r="J1972" t="s">
        <v>14</v>
      </c>
    </row>
    <row r="1973" spans="1:10" x14ac:dyDescent="0.35">
      <c r="A1973" t="s">
        <v>10</v>
      </c>
      <c r="B1973">
        <v>37147000303</v>
      </c>
      <c r="C1973" t="s">
        <v>11</v>
      </c>
      <c r="D1973">
        <v>37147000303</v>
      </c>
      <c r="E1973" t="str">
        <f>"37147000303"</f>
        <v>37147000303</v>
      </c>
      <c r="F1973">
        <v>958</v>
      </c>
      <c r="G1973" t="s">
        <v>12</v>
      </c>
      <c r="H1973">
        <v>2022</v>
      </c>
      <c r="I1973" t="s">
        <v>13</v>
      </c>
      <c r="J1973" t="s">
        <v>14</v>
      </c>
    </row>
    <row r="1974" spans="1:10" x14ac:dyDescent="0.35">
      <c r="A1974" t="s">
        <v>10</v>
      </c>
      <c r="B1974">
        <v>37147000304</v>
      </c>
      <c r="C1974" t="s">
        <v>11</v>
      </c>
      <c r="D1974">
        <v>37147000304</v>
      </c>
      <c r="E1974" t="str">
        <f>"37147000304"</f>
        <v>37147000304</v>
      </c>
      <c r="F1974">
        <v>1189</v>
      </c>
      <c r="G1974" t="s">
        <v>12</v>
      </c>
      <c r="H1974">
        <v>2022</v>
      </c>
      <c r="I1974" t="s">
        <v>13</v>
      </c>
      <c r="J1974" t="s">
        <v>14</v>
      </c>
    </row>
    <row r="1975" spans="1:10" x14ac:dyDescent="0.35">
      <c r="A1975" t="s">
        <v>10</v>
      </c>
      <c r="B1975">
        <v>37147000400</v>
      </c>
      <c r="C1975" t="s">
        <v>11</v>
      </c>
      <c r="D1975">
        <v>37147000400</v>
      </c>
      <c r="E1975" t="str">
        <f>"37147000400"</f>
        <v>37147000400</v>
      </c>
      <c r="F1975">
        <v>1151</v>
      </c>
      <c r="G1975" t="s">
        <v>12</v>
      </c>
      <c r="H1975">
        <v>2022</v>
      </c>
      <c r="I1975" t="s">
        <v>13</v>
      </c>
      <c r="J1975" t="s">
        <v>14</v>
      </c>
    </row>
    <row r="1976" spans="1:10" x14ac:dyDescent="0.35">
      <c r="A1976" t="s">
        <v>10</v>
      </c>
      <c r="B1976">
        <v>37147000501</v>
      </c>
      <c r="C1976" t="s">
        <v>11</v>
      </c>
      <c r="D1976">
        <v>37147000501</v>
      </c>
      <c r="E1976" t="str">
        <f>"37147000501"</f>
        <v>37147000501</v>
      </c>
      <c r="F1976">
        <v>898</v>
      </c>
      <c r="G1976" t="s">
        <v>12</v>
      </c>
      <c r="H1976">
        <v>2022</v>
      </c>
      <c r="I1976" t="s">
        <v>13</v>
      </c>
      <c r="J1976" t="s">
        <v>14</v>
      </c>
    </row>
    <row r="1977" spans="1:10" x14ac:dyDescent="0.35">
      <c r="A1977" t="s">
        <v>10</v>
      </c>
      <c r="B1977">
        <v>37147000503</v>
      </c>
      <c r="C1977" t="s">
        <v>11</v>
      </c>
      <c r="D1977">
        <v>37147000503</v>
      </c>
      <c r="E1977" t="str">
        <f>"37147000503"</f>
        <v>37147000503</v>
      </c>
      <c r="F1977">
        <v>895</v>
      </c>
      <c r="G1977" t="s">
        <v>12</v>
      </c>
      <c r="H1977">
        <v>2022</v>
      </c>
      <c r="I1977" t="s">
        <v>13</v>
      </c>
      <c r="J1977" t="s">
        <v>14</v>
      </c>
    </row>
    <row r="1978" spans="1:10" x14ac:dyDescent="0.35">
      <c r="A1978" t="s">
        <v>10</v>
      </c>
      <c r="B1978">
        <v>37147000504</v>
      </c>
      <c r="C1978" t="s">
        <v>11</v>
      </c>
      <c r="D1978">
        <v>37147000504</v>
      </c>
      <c r="E1978" t="str">
        <f>"37147000504"</f>
        <v>37147000504</v>
      </c>
      <c r="F1978">
        <v>991</v>
      </c>
      <c r="G1978" t="s">
        <v>12</v>
      </c>
      <c r="H1978">
        <v>2022</v>
      </c>
      <c r="I1978" t="s">
        <v>13</v>
      </c>
      <c r="J1978" t="s">
        <v>14</v>
      </c>
    </row>
    <row r="1979" spans="1:10" x14ac:dyDescent="0.35">
      <c r="A1979" t="s">
        <v>10</v>
      </c>
      <c r="B1979">
        <v>37147000602</v>
      </c>
      <c r="C1979" t="s">
        <v>11</v>
      </c>
      <c r="D1979">
        <v>37147000602</v>
      </c>
      <c r="E1979" t="str">
        <f>"37147000602"</f>
        <v>37147000602</v>
      </c>
      <c r="F1979">
        <v>884</v>
      </c>
      <c r="G1979" t="s">
        <v>12</v>
      </c>
      <c r="H1979">
        <v>2022</v>
      </c>
      <c r="I1979" t="s">
        <v>13</v>
      </c>
      <c r="J1979" t="s">
        <v>14</v>
      </c>
    </row>
    <row r="1980" spans="1:10" x14ac:dyDescent="0.35">
      <c r="A1980" t="s">
        <v>10</v>
      </c>
      <c r="B1980">
        <v>37147000604</v>
      </c>
      <c r="C1980" t="s">
        <v>11</v>
      </c>
      <c r="D1980">
        <v>37147000604</v>
      </c>
      <c r="E1980" t="str">
        <f>"37147000604"</f>
        <v>37147000604</v>
      </c>
      <c r="F1980">
        <v>1203</v>
      </c>
      <c r="G1980" t="s">
        <v>12</v>
      </c>
      <c r="H1980">
        <v>2022</v>
      </c>
      <c r="I1980" t="s">
        <v>13</v>
      </c>
      <c r="J1980" t="s">
        <v>14</v>
      </c>
    </row>
    <row r="1981" spans="1:10" x14ac:dyDescent="0.35">
      <c r="A1981" t="s">
        <v>10</v>
      </c>
      <c r="B1981">
        <v>37147000605</v>
      </c>
      <c r="C1981" t="s">
        <v>11</v>
      </c>
      <c r="D1981">
        <v>37147000605</v>
      </c>
      <c r="E1981" t="str">
        <f>"37147000605"</f>
        <v>37147000605</v>
      </c>
      <c r="F1981">
        <v>996</v>
      </c>
      <c r="G1981" t="s">
        <v>12</v>
      </c>
      <c r="H1981">
        <v>2022</v>
      </c>
      <c r="I1981" t="s">
        <v>13</v>
      </c>
      <c r="J1981" t="s">
        <v>14</v>
      </c>
    </row>
    <row r="1982" spans="1:10" x14ac:dyDescent="0.35">
      <c r="A1982" t="s">
        <v>10</v>
      </c>
      <c r="B1982">
        <v>37147000606</v>
      </c>
      <c r="C1982" t="s">
        <v>11</v>
      </c>
      <c r="D1982">
        <v>37147000606</v>
      </c>
      <c r="E1982" t="str">
        <f>"37147000606"</f>
        <v>37147000606</v>
      </c>
      <c r="F1982">
        <v>895</v>
      </c>
      <c r="G1982" t="s">
        <v>12</v>
      </c>
      <c r="H1982">
        <v>2022</v>
      </c>
      <c r="I1982" t="s">
        <v>13</v>
      </c>
      <c r="J1982" t="s">
        <v>14</v>
      </c>
    </row>
    <row r="1983" spans="1:10" x14ac:dyDescent="0.35">
      <c r="A1983" t="s">
        <v>10</v>
      </c>
      <c r="B1983">
        <v>37147000607</v>
      </c>
      <c r="C1983" t="s">
        <v>11</v>
      </c>
      <c r="D1983">
        <v>37147000607</v>
      </c>
      <c r="E1983" t="str">
        <f>"37147000607"</f>
        <v>37147000607</v>
      </c>
      <c r="F1983">
        <v>972</v>
      </c>
      <c r="G1983" t="s">
        <v>12</v>
      </c>
      <c r="H1983">
        <v>2022</v>
      </c>
      <c r="I1983" t="s">
        <v>13</v>
      </c>
      <c r="J1983" t="s">
        <v>14</v>
      </c>
    </row>
    <row r="1984" spans="1:10" x14ac:dyDescent="0.35">
      <c r="A1984" t="s">
        <v>10</v>
      </c>
      <c r="B1984">
        <v>37147000701</v>
      </c>
      <c r="C1984" t="s">
        <v>11</v>
      </c>
      <c r="D1984">
        <v>37147000701</v>
      </c>
      <c r="E1984" t="str">
        <f>"37147000701"</f>
        <v>37147000701</v>
      </c>
      <c r="F1984">
        <v>892</v>
      </c>
      <c r="G1984" t="s">
        <v>12</v>
      </c>
      <c r="H1984">
        <v>2022</v>
      </c>
      <c r="I1984" t="s">
        <v>13</v>
      </c>
      <c r="J1984" t="s">
        <v>14</v>
      </c>
    </row>
    <row r="1985" spans="1:10" x14ac:dyDescent="0.35">
      <c r="A1985" t="s">
        <v>10</v>
      </c>
      <c r="B1985">
        <v>37147000702</v>
      </c>
      <c r="C1985" t="s">
        <v>11</v>
      </c>
      <c r="D1985">
        <v>37147000702</v>
      </c>
      <c r="E1985" t="str">
        <f>"37147000702"</f>
        <v>37147000702</v>
      </c>
      <c r="F1985">
        <v>522</v>
      </c>
      <c r="G1985" t="s">
        <v>12</v>
      </c>
      <c r="H1985">
        <v>2022</v>
      </c>
      <c r="I1985" t="s">
        <v>13</v>
      </c>
      <c r="J1985" t="s">
        <v>14</v>
      </c>
    </row>
    <row r="1986" spans="1:10" x14ac:dyDescent="0.35">
      <c r="A1986" t="s">
        <v>10</v>
      </c>
      <c r="B1986">
        <v>37147000800</v>
      </c>
      <c r="C1986" t="s">
        <v>11</v>
      </c>
      <c r="D1986">
        <v>37147000800</v>
      </c>
      <c r="E1986" t="str">
        <f>"37147000800"</f>
        <v>37147000800</v>
      </c>
      <c r="F1986">
        <v>715</v>
      </c>
      <c r="G1986" t="s">
        <v>12</v>
      </c>
      <c r="H1986">
        <v>2022</v>
      </c>
      <c r="I1986" t="s">
        <v>13</v>
      </c>
      <c r="J1986" t="s">
        <v>14</v>
      </c>
    </row>
    <row r="1987" spans="1:10" x14ac:dyDescent="0.35">
      <c r="A1987" t="s">
        <v>10</v>
      </c>
      <c r="B1987">
        <v>37147000901</v>
      </c>
      <c r="C1987" t="s">
        <v>11</v>
      </c>
      <c r="D1987">
        <v>37147000901</v>
      </c>
      <c r="E1987" t="str">
        <f>"37147000901"</f>
        <v>37147000901</v>
      </c>
      <c r="F1987">
        <v>933</v>
      </c>
      <c r="G1987" t="s">
        <v>12</v>
      </c>
      <c r="H1987">
        <v>2022</v>
      </c>
      <c r="I1987" t="s">
        <v>13</v>
      </c>
      <c r="J1987" t="s">
        <v>14</v>
      </c>
    </row>
    <row r="1988" spans="1:10" x14ac:dyDescent="0.35">
      <c r="A1988" t="s">
        <v>10</v>
      </c>
      <c r="B1988">
        <v>37147000902</v>
      </c>
      <c r="C1988" t="s">
        <v>11</v>
      </c>
      <c r="D1988">
        <v>37147000902</v>
      </c>
      <c r="E1988" t="str">
        <f>"37147000902"</f>
        <v>37147000902</v>
      </c>
      <c r="F1988">
        <v>935</v>
      </c>
      <c r="G1988" t="s">
        <v>12</v>
      </c>
      <c r="H1988">
        <v>2022</v>
      </c>
      <c r="I1988" t="s">
        <v>13</v>
      </c>
      <c r="J1988" t="s">
        <v>14</v>
      </c>
    </row>
    <row r="1989" spans="1:10" x14ac:dyDescent="0.35">
      <c r="A1989" t="s">
        <v>10</v>
      </c>
      <c r="B1989">
        <v>37147001001</v>
      </c>
      <c r="C1989" t="s">
        <v>11</v>
      </c>
      <c r="D1989">
        <v>37147001001</v>
      </c>
      <c r="E1989" t="str">
        <f>"37147001001"</f>
        <v>37147001001</v>
      </c>
      <c r="F1989">
        <v>817</v>
      </c>
      <c r="G1989" t="s">
        <v>12</v>
      </c>
      <c r="H1989">
        <v>2022</v>
      </c>
      <c r="I1989" t="s">
        <v>13</v>
      </c>
      <c r="J1989" t="s">
        <v>14</v>
      </c>
    </row>
    <row r="1990" spans="1:10" x14ac:dyDescent="0.35">
      <c r="A1990" t="s">
        <v>10</v>
      </c>
      <c r="B1990">
        <v>37147001002</v>
      </c>
      <c r="C1990" t="s">
        <v>11</v>
      </c>
      <c r="D1990">
        <v>37147001002</v>
      </c>
      <c r="E1990" t="str">
        <f>"37147001002"</f>
        <v>37147001002</v>
      </c>
      <c r="F1990">
        <v>739</v>
      </c>
      <c r="G1990" t="s">
        <v>12</v>
      </c>
      <c r="H1990">
        <v>2022</v>
      </c>
      <c r="I1990" t="s">
        <v>13</v>
      </c>
      <c r="J1990" t="s">
        <v>14</v>
      </c>
    </row>
    <row r="1991" spans="1:10" x14ac:dyDescent="0.35">
      <c r="A1991" t="s">
        <v>10</v>
      </c>
      <c r="B1991">
        <v>37147001003</v>
      </c>
      <c r="C1991" t="s">
        <v>11</v>
      </c>
      <c r="D1991">
        <v>37147001003</v>
      </c>
      <c r="E1991" t="str">
        <f>"37147001003"</f>
        <v>37147001003</v>
      </c>
      <c r="F1991">
        <v>1068</v>
      </c>
      <c r="G1991" t="s">
        <v>12</v>
      </c>
      <c r="H1991">
        <v>2022</v>
      </c>
      <c r="I1991" t="s">
        <v>13</v>
      </c>
      <c r="J1991" t="s">
        <v>14</v>
      </c>
    </row>
    <row r="1992" spans="1:10" x14ac:dyDescent="0.35">
      <c r="A1992" t="s">
        <v>10</v>
      </c>
      <c r="B1992">
        <v>37147001100</v>
      </c>
      <c r="C1992" t="s">
        <v>11</v>
      </c>
      <c r="D1992">
        <v>37147001100</v>
      </c>
      <c r="E1992" t="str">
        <f>"37147001100"</f>
        <v>37147001100</v>
      </c>
      <c r="F1992">
        <v>778</v>
      </c>
      <c r="G1992" t="s">
        <v>12</v>
      </c>
      <c r="H1992">
        <v>2022</v>
      </c>
      <c r="I1992" t="s">
        <v>13</v>
      </c>
      <c r="J1992" t="s">
        <v>14</v>
      </c>
    </row>
    <row r="1993" spans="1:10" x14ac:dyDescent="0.35">
      <c r="A1993" t="s">
        <v>10</v>
      </c>
      <c r="B1993">
        <v>37147001200</v>
      </c>
      <c r="C1993" t="s">
        <v>11</v>
      </c>
      <c r="D1993">
        <v>37147001200</v>
      </c>
      <c r="E1993" t="str">
        <f>"37147001200"</f>
        <v>37147001200</v>
      </c>
      <c r="F1993">
        <v>1416</v>
      </c>
      <c r="G1993" t="s">
        <v>12</v>
      </c>
      <c r="H1993">
        <v>2022</v>
      </c>
      <c r="I1993" t="s">
        <v>13</v>
      </c>
      <c r="J1993" t="s">
        <v>14</v>
      </c>
    </row>
    <row r="1994" spans="1:10" x14ac:dyDescent="0.35">
      <c r="A1994" t="s">
        <v>10</v>
      </c>
      <c r="B1994">
        <v>37147001301</v>
      </c>
      <c r="C1994" t="s">
        <v>11</v>
      </c>
      <c r="D1994">
        <v>37147001301</v>
      </c>
      <c r="E1994" t="str">
        <f>"37147001301"</f>
        <v>37147001301</v>
      </c>
      <c r="F1994">
        <v>905</v>
      </c>
      <c r="G1994" t="s">
        <v>12</v>
      </c>
      <c r="H1994">
        <v>2022</v>
      </c>
      <c r="I1994" t="s">
        <v>13</v>
      </c>
      <c r="J1994" t="s">
        <v>14</v>
      </c>
    </row>
    <row r="1995" spans="1:10" x14ac:dyDescent="0.35">
      <c r="A1995" t="s">
        <v>10</v>
      </c>
      <c r="B1995">
        <v>37147001302</v>
      </c>
      <c r="C1995" t="s">
        <v>11</v>
      </c>
      <c r="D1995">
        <v>37147001302</v>
      </c>
      <c r="E1995" t="str">
        <f>"37147001302"</f>
        <v>37147001302</v>
      </c>
      <c r="F1995">
        <v>1677</v>
      </c>
      <c r="G1995" t="s">
        <v>12</v>
      </c>
      <c r="H1995">
        <v>2022</v>
      </c>
      <c r="I1995" t="s">
        <v>13</v>
      </c>
      <c r="J1995" t="s">
        <v>14</v>
      </c>
    </row>
    <row r="1996" spans="1:10" x14ac:dyDescent="0.35">
      <c r="A1996" t="s">
        <v>10</v>
      </c>
      <c r="B1996">
        <v>37147001304</v>
      </c>
      <c r="C1996" t="s">
        <v>11</v>
      </c>
      <c r="D1996">
        <v>37147001304</v>
      </c>
      <c r="E1996" t="str">
        <f>"37147001304"</f>
        <v>37147001304</v>
      </c>
      <c r="F1996" t="s">
        <v>15</v>
      </c>
      <c r="G1996" t="s">
        <v>12</v>
      </c>
      <c r="H1996">
        <v>2022</v>
      </c>
      <c r="I1996" t="s">
        <v>13</v>
      </c>
      <c r="J1996" t="s">
        <v>14</v>
      </c>
    </row>
    <row r="1997" spans="1:10" x14ac:dyDescent="0.35">
      <c r="A1997" t="s">
        <v>10</v>
      </c>
      <c r="B1997">
        <v>37147001305</v>
      </c>
      <c r="C1997" t="s">
        <v>11</v>
      </c>
      <c r="D1997">
        <v>37147001305</v>
      </c>
      <c r="E1997" t="str">
        <f>"37147001305"</f>
        <v>37147001305</v>
      </c>
      <c r="F1997">
        <v>768</v>
      </c>
      <c r="G1997" t="s">
        <v>12</v>
      </c>
      <c r="H1997">
        <v>2022</v>
      </c>
      <c r="I1997" t="s">
        <v>13</v>
      </c>
      <c r="J1997" t="s">
        <v>14</v>
      </c>
    </row>
    <row r="1998" spans="1:10" x14ac:dyDescent="0.35">
      <c r="A1998" t="s">
        <v>10</v>
      </c>
      <c r="B1998">
        <v>37147001402</v>
      </c>
      <c r="C1998" t="s">
        <v>11</v>
      </c>
      <c r="D1998">
        <v>37147001402</v>
      </c>
      <c r="E1998" t="str">
        <f>"37147001402"</f>
        <v>37147001402</v>
      </c>
      <c r="F1998">
        <v>667</v>
      </c>
      <c r="G1998" t="s">
        <v>12</v>
      </c>
      <c r="H1998">
        <v>2022</v>
      </c>
      <c r="I1998" t="s">
        <v>13</v>
      </c>
      <c r="J1998" t="s">
        <v>14</v>
      </c>
    </row>
    <row r="1999" spans="1:10" x14ac:dyDescent="0.35">
      <c r="A1999" t="s">
        <v>10</v>
      </c>
      <c r="B1999">
        <v>37147001403</v>
      </c>
      <c r="C1999" t="s">
        <v>11</v>
      </c>
      <c r="D1999">
        <v>37147001403</v>
      </c>
      <c r="E1999" t="str">
        <f>"37147001403"</f>
        <v>37147001403</v>
      </c>
      <c r="F1999">
        <v>726</v>
      </c>
      <c r="G1999" t="s">
        <v>12</v>
      </c>
      <c r="H1999">
        <v>2022</v>
      </c>
      <c r="I1999" t="s">
        <v>13</v>
      </c>
      <c r="J1999" t="s">
        <v>14</v>
      </c>
    </row>
    <row r="2000" spans="1:10" x14ac:dyDescent="0.35">
      <c r="A2000" t="s">
        <v>10</v>
      </c>
      <c r="B2000">
        <v>37147001404</v>
      </c>
      <c r="C2000" t="s">
        <v>11</v>
      </c>
      <c r="D2000">
        <v>37147001404</v>
      </c>
      <c r="E2000" t="str">
        <f>"37147001404"</f>
        <v>37147001404</v>
      </c>
      <c r="F2000">
        <v>552</v>
      </c>
      <c r="G2000" t="s">
        <v>12</v>
      </c>
      <c r="H2000">
        <v>2022</v>
      </c>
      <c r="I2000" t="s">
        <v>13</v>
      </c>
      <c r="J2000" t="s">
        <v>14</v>
      </c>
    </row>
    <row r="2001" spans="1:10" x14ac:dyDescent="0.35">
      <c r="A2001" t="s">
        <v>10</v>
      </c>
      <c r="B2001">
        <v>37147001500</v>
      </c>
      <c r="C2001" t="s">
        <v>11</v>
      </c>
      <c r="D2001">
        <v>37147001500</v>
      </c>
      <c r="E2001" t="str">
        <f>"37147001500"</f>
        <v>37147001500</v>
      </c>
      <c r="F2001">
        <v>681</v>
      </c>
      <c r="G2001" t="s">
        <v>12</v>
      </c>
      <c r="H2001">
        <v>2022</v>
      </c>
      <c r="I2001" t="s">
        <v>13</v>
      </c>
      <c r="J2001" t="s">
        <v>14</v>
      </c>
    </row>
    <row r="2002" spans="1:10" x14ac:dyDescent="0.35">
      <c r="A2002" t="s">
        <v>10</v>
      </c>
      <c r="B2002">
        <v>37147001601</v>
      </c>
      <c r="C2002" t="s">
        <v>11</v>
      </c>
      <c r="D2002">
        <v>37147001601</v>
      </c>
      <c r="E2002" t="str">
        <f>"37147001601"</f>
        <v>37147001601</v>
      </c>
      <c r="F2002">
        <v>951</v>
      </c>
      <c r="G2002" t="s">
        <v>12</v>
      </c>
      <c r="H2002">
        <v>2022</v>
      </c>
      <c r="I2002" t="s">
        <v>13</v>
      </c>
      <c r="J2002" t="s">
        <v>14</v>
      </c>
    </row>
    <row r="2003" spans="1:10" x14ac:dyDescent="0.35">
      <c r="A2003" t="s">
        <v>10</v>
      </c>
      <c r="B2003">
        <v>37147001602</v>
      </c>
      <c r="C2003" t="s">
        <v>11</v>
      </c>
      <c r="D2003">
        <v>37147001602</v>
      </c>
      <c r="E2003" t="str">
        <f>"37147001602"</f>
        <v>37147001602</v>
      </c>
      <c r="F2003">
        <v>899</v>
      </c>
      <c r="G2003" t="s">
        <v>12</v>
      </c>
      <c r="H2003">
        <v>2022</v>
      </c>
      <c r="I2003" t="s">
        <v>13</v>
      </c>
      <c r="J2003" t="s">
        <v>14</v>
      </c>
    </row>
    <row r="2004" spans="1:10" x14ac:dyDescent="0.35">
      <c r="A2004" t="s">
        <v>10</v>
      </c>
      <c r="B2004">
        <v>37147001700</v>
      </c>
      <c r="C2004" t="s">
        <v>11</v>
      </c>
      <c r="D2004">
        <v>37147001700</v>
      </c>
      <c r="E2004" t="str">
        <f>"37147001700"</f>
        <v>37147001700</v>
      </c>
      <c r="F2004">
        <v>798</v>
      </c>
      <c r="G2004" t="s">
        <v>12</v>
      </c>
      <c r="H2004">
        <v>2022</v>
      </c>
      <c r="I2004" t="s">
        <v>13</v>
      </c>
      <c r="J2004" t="s">
        <v>14</v>
      </c>
    </row>
    <row r="2005" spans="1:10" x14ac:dyDescent="0.35">
      <c r="A2005" t="s">
        <v>10</v>
      </c>
      <c r="B2005">
        <v>37147001800</v>
      </c>
      <c r="C2005" t="s">
        <v>11</v>
      </c>
      <c r="D2005">
        <v>37147001800</v>
      </c>
      <c r="E2005" t="str">
        <f>"37147001800"</f>
        <v>37147001800</v>
      </c>
      <c r="F2005">
        <v>855</v>
      </c>
      <c r="G2005" t="s">
        <v>12</v>
      </c>
      <c r="H2005">
        <v>2022</v>
      </c>
      <c r="I2005" t="s">
        <v>13</v>
      </c>
      <c r="J2005" t="s">
        <v>14</v>
      </c>
    </row>
    <row r="2006" spans="1:10" x14ac:dyDescent="0.35">
      <c r="A2006" t="s">
        <v>10</v>
      </c>
      <c r="B2006">
        <v>37147001900</v>
      </c>
      <c r="C2006" t="s">
        <v>11</v>
      </c>
      <c r="D2006">
        <v>37147001900</v>
      </c>
      <c r="E2006" t="str">
        <f>"37147001900"</f>
        <v>37147001900</v>
      </c>
      <c r="F2006">
        <v>850</v>
      </c>
      <c r="G2006" t="s">
        <v>12</v>
      </c>
      <c r="H2006">
        <v>2022</v>
      </c>
      <c r="I2006" t="s">
        <v>13</v>
      </c>
      <c r="J2006" t="s">
        <v>14</v>
      </c>
    </row>
    <row r="2007" spans="1:10" x14ac:dyDescent="0.35">
      <c r="A2007" t="s">
        <v>10</v>
      </c>
      <c r="B2007">
        <v>37147002002</v>
      </c>
      <c r="C2007" t="s">
        <v>11</v>
      </c>
      <c r="D2007">
        <v>37147002002</v>
      </c>
      <c r="E2007" t="str">
        <f>"37147002002"</f>
        <v>37147002002</v>
      </c>
      <c r="F2007">
        <v>846</v>
      </c>
      <c r="G2007" t="s">
        <v>12</v>
      </c>
      <c r="H2007">
        <v>2022</v>
      </c>
      <c r="I2007" t="s">
        <v>13</v>
      </c>
      <c r="J2007" t="s">
        <v>14</v>
      </c>
    </row>
    <row r="2008" spans="1:10" x14ac:dyDescent="0.35">
      <c r="A2008" t="s">
        <v>10</v>
      </c>
      <c r="B2008">
        <v>37147002003</v>
      </c>
      <c r="C2008" t="s">
        <v>11</v>
      </c>
      <c r="D2008">
        <v>37147002003</v>
      </c>
      <c r="E2008" t="str">
        <f>"37147002003"</f>
        <v>37147002003</v>
      </c>
      <c r="F2008">
        <v>797</v>
      </c>
      <c r="G2008" t="s">
        <v>12</v>
      </c>
      <c r="H2008">
        <v>2022</v>
      </c>
      <c r="I2008" t="s">
        <v>13</v>
      </c>
      <c r="J2008" t="s">
        <v>14</v>
      </c>
    </row>
    <row r="2009" spans="1:10" x14ac:dyDescent="0.35">
      <c r="A2009" t="s">
        <v>10</v>
      </c>
      <c r="B2009">
        <v>37147002004</v>
      </c>
      <c r="C2009" t="s">
        <v>11</v>
      </c>
      <c r="D2009">
        <v>37147002004</v>
      </c>
      <c r="E2009" t="str">
        <f>"37147002004"</f>
        <v>37147002004</v>
      </c>
      <c r="F2009">
        <v>1094</v>
      </c>
      <c r="G2009" t="s">
        <v>12</v>
      </c>
      <c r="H2009">
        <v>2022</v>
      </c>
      <c r="I2009" t="s">
        <v>13</v>
      </c>
      <c r="J2009" t="s">
        <v>14</v>
      </c>
    </row>
    <row r="2010" spans="1:10" x14ac:dyDescent="0.35">
      <c r="A2010" t="s">
        <v>10</v>
      </c>
      <c r="B2010">
        <v>37149920101</v>
      </c>
      <c r="C2010" t="s">
        <v>11</v>
      </c>
      <c r="D2010">
        <v>37149920101</v>
      </c>
      <c r="E2010" t="str">
        <f>"37149920101"</f>
        <v>37149920101</v>
      </c>
      <c r="F2010">
        <v>887</v>
      </c>
      <c r="G2010" t="s">
        <v>12</v>
      </c>
      <c r="H2010">
        <v>2022</v>
      </c>
      <c r="I2010" t="s">
        <v>13</v>
      </c>
      <c r="J2010" t="s">
        <v>14</v>
      </c>
    </row>
    <row r="2011" spans="1:10" x14ac:dyDescent="0.35">
      <c r="A2011" t="s">
        <v>10</v>
      </c>
      <c r="B2011">
        <v>37149920103</v>
      </c>
      <c r="C2011" t="s">
        <v>11</v>
      </c>
      <c r="D2011">
        <v>37149920103</v>
      </c>
      <c r="E2011" t="str">
        <f>"37149920103"</f>
        <v>37149920103</v>
      </c>
      <c r="F2011">
        <v>1161</v>
      </c>
      <c r="G2011" t="s">
        <v>12</v>
      </c>
      <c r="H2011">
        <v>2022</v>
      </c>
      <c r="I2011" t="s">
        <v>13</v>
      </c>
      <c r="J2011" t="s">
        <v>14</v>
      </c>
    </row>
    <row r="2012" spans="1:10" x14ac:dyDescent="0.35">
      <c r="A2012" t="s">
        <v>10</v>
      </c>
      <c r="B2012">
        <v>37149920104</v>
      </c>
      <c r="C2012" t="s">
        <v>11</v>
      </c>
      <c r="D2012">
        <v>37149920104</v>
      </c>
      <c r="E2012" t="str">
        <f>"37149920104"</f>
        <v>37149920104</v>
      </c>
      <c r="F2012">
        <v>1524</v>
      </c>
      <c r="G2012" t="s">
        <v>12</v>
      </c>
      <c r="H2012">
        <v>2022</v>
      </c>
      <c r="I2012" t="s">
        <v>13</v>
      </c>
      <c r="J2012" t="s">
        <v>14</v>
      </c>
    </row>
    <row r="2013" spans="1:10" x14ac:dyDescent="0.35">
      <c r="A2013" t="s">
        <v>10</v>
      </c>
      <c r="B2013">
        <v>37149920201</v>
      </c>
      <c r="C2013" t="s">
        <v>11</v>
      </c>
      <c r="D2013">
        <v>37149920201</v>
      </c>
      <c r="E2013" t="str">
        <f>"37149920201"</f>
        <v>37149920201</v>
      </c>
      <c r="F2013">
        <v>906</v>
      </c>
      <c r="G2013" t="s">
        <v>12</v>
      </c>
      <c r="H2013">
        <v>2022</v>
      </c>
      <c r="I2013" t="s">
        <v>13</v>
      </c>
      <c r="J2013" t="s">
        <v>14</v>
      </c>
    </row>
    <row r="2014" spans="1:10" x14ac:dyDescent="0.35">
      <c r="A2014" t="s">
        <v>10</v>
      </c>
      <c r="B2014">
        <v>37149920202</v>
      </c>
      <c r="C2014" t="s">
        <v>11</v>
      </c>
      <c r="D2014">
        <v>37149920202</v>
      </c>
      <c r="E2014" t="str">
        <f>"37149920202"</f>
        <v>37149920202</v>
      </c>
      <c r="F2014">
        <v>568</v>
      </c>
      <c r="G2014" t="s">
        <v>12</v>
      </c>
      <c r="H2014">
        <v>2022</v>
      </c>
      <c r="I2014" t="s">
        <v>13</v>
      </c>
      <c r="J2014" t="s">
        <v>14</v>
      </c>
    </row>
    <row r="2015" spans="1:10" x14ac:dyDescent="0.35">
      <c r="A2015" t="s">
        <v>10</v>
      </c>
      <c r="B2015">
        <v>37149920301</v>
      </c>
      <c r="C2015" t="s">
        <v>11</v>
      </c>
      <c r="D2015">
        <v>37149920301</v>
      </c>
      <c r="E2015" t="str">
        <f>"37149920301"</f>
        <v>37149920301</v>
      </c>
      <c r="F2015">
        <v>637</v>
      </c>
      <c r="G2015" t="s">
        <v>12</v>
      </c>
      <c r="H2015">
        <v>2022</v>
      </c>
      <c r="I2015" t="s">
        <v>13</v>
      </c>
      <c r="J2015" t="s">
        <v>14</v>
      </c>
    </row>
    <row r="2016" spans="1:10" x14ac:dyDescent="0.35">
      <c r="A2016" t="s">
        <v>10</v>
      </c>
      <c r="B2016">
        <v>37149920303</v>
      </c>
      <c r="C2016" t="s">
        <v>11</v>
      </c>
      <c r="D2016">
        <v>37149920303</v>
      </c>
      <c r="E2016" t="str">
        <f>"37149920303"</f>
        <v>37149920303</v>
      </c>
      <c r="F2016">
        <v>1145</v>
      </c>
      <c r="G2016" t="s">
        <v>12</v>
      </c>
      <c r="H2016">
        <v>2022</v>
      </c>
      <c r="I2016" t="s">
        <v>13</v>
      </c>
      <c r="J2016" t="s">
        <v>14</v>
      </c>
    </row>
    <row r="2017" spans="1:10" x14ac:dyDescent="0.35">
      <c r="A2017" t="s">
        <v>10</v>
      </c>
      <c r="B2017">
        <v>37149920304</v>
      </c>
      <c r="C2017" t="s">
        <v>11</v>
      </c>
      <c r="D2017">
        <v>37149920304</v>
      </c>
      <c r="E2017" t="str">
        <f>"37149920304"</f>
        <v>37149920304</v>
      </c>
      <c r="F2017">
        <v>1192</v>
      </c>
      <c r="G2017" t="s">
        <v>12</v>
      </c>
      <c r="H2017">
        <v>2022</v>
      </c>
      <c r="I2017" t="s">
        <v>13</v>
      </c>
      <c r="J2017" t="s">
        <v>14</v>
      </c>
    </row>
    <row r="2018" spans="1:10" x14ac:dyDescent="0.35">
      <c r="A2018" t="s">
        <v>10</v>
      </c>
      <c r="B2018">
        <v>37151030100</v>
      </c>
      <c r="C2018" t="s">
        <v>11</v>
      </c>
      <c r="D2018">
        <v>37151030100</v>
      </c>
      <c r="E2018" t="str">
        <f>"37151030100"</f>
        <v>37151030100</v>
      </c>
      <c r="F2018">
        <v>633</v>
      </c>
      <c r="G2018" t="s">
        <v>12</v>
      </c>
      <c r="H2018">
        <v>2022</v>
      </c>
      <c r="I2018" t="s">
        <v>13</v>
      </c>
      <c r="J2018" t="s">
        <v>14</v>
      </c>
    </row>
    <row r="2019" spans="1:10" x14ac:dyDescent="0.35">
      <c r="A2019" t="s">
        <v>10</v>
      </c>
      <c r="B2019">
        <v>37151030201</v>
      </c>
      <c r="C2019" t="s">
        <v>11</v>
      </c>
      <c r="D2019">
        <v>37151030201</v>
      </c>
      <c r="E2019" t="str">
        <f>"37151030201"</f>
        <v>37151030201</v>
      </c>
      <c r="F2019">
        <v>738</v>
      </c>
      <c r="G2019" t="s">
        <v>12</v>
      </c>
      <c r="H2019">
        <v>2022</v>
      </c>
      <c r="I2019" t="s">
        <v>13</v>
      </c>
      <c r="J2019" t="s">
        <v>14</v>
      </c>
    </row>
    <row r="2020" spans="1:10" x14ac:dyDescent="0.35">
      <c r="A2020" t="s">
        <v>10</v>
      </c>
      <c r="B2020">
        <v>37151030202</v>
      </c>
      <c r="C2020" t="s">
        <v>11</v>
      </c>
      <c r="D2020">
        <v>37151030202</v>
      </c>
      <c r="E2020" t="str">
        <f>"37151030202"</f>
        <v>37151030202</v>
      </c>
      <c r="F2020">
        <v>698</v>
      </c>
      <c r="G2020" t="s">
        <v>12</v>
      </c>
      <c r="H2020">
        <v>2022</v>
      </c>
      <c r="I2020" t="s">
        <v>13</v>
      </c>
      <c r="J2020" t="s">
        <v>14</v>
      </c>
    </row>
    <row r="2021" spans="1:10" x14ac:dyDescent="0.35">
      <c r="A2021" t="s">
        <v>10</v>
      </c>
      <c r="B2021">
        <v>37151030301</v>
      </c>
      <c r="C2021" t="s">
        <v>11</v>
      </c>
      <c r="D2021">
        <v>37151030301</v>
      </c>
      <c r="E2021" t="str">
        <f>"37151030301"</f>
        <v>37151030301</v>
      </c>
      <c r="F2021">
        <v>845</v>
      </c>
      <c r="G2021" t="s">
        <v>12</v>
      </c>
      <c r="H2021">
        <v>2022</v>
      </c>
      <c r="I2021" t="s">
        <v>13</v>
      </c>
      <c r="J2021" t="s">
        <v>14</v>
      </c>
    </row>
    <row r="2022" spans="1:10" x14ac:dyDescent="0.35">
      <c r="A2022" t="s">
        <v>10</v>
      </c>
      <c r="B2022">
        <v>37151030302</v>
      </c>
      <c r="C2022" t="s">
        <v>11</v>
      </c>
      <c r="D2022">
        <v>37151030302</v>
      </c>
      <c r="E2022" t="str">
        <f>"37151030302"</f>
        <v>37151030302</v>
      </c>
      <c r="F2022">
        <v>706</v>
      </c>
      <c r="G2022" t="s">
        <v>12</v>
      </c>
      <c r="H2022">
        <v>2022</v>
      </c>
      <c r="I2022" t="s">
        <v>13</v>
      </c>
      <c r="J2022" t="s">
        <v>14</v>
      </c>
    </row>
    <row r="2023" spans="1:10" x14ac:dyDescent="0.35">
      <c r="A2023" t="s">
        <v>10</v>
      </c>
      <c r="B2023">
        <v>37151030400</v>
      </c>
      <c r="C2023" t="s">
        <v>11</v>
      </c>
      <c r="D2023">
        <v>37151030400</v>
      </c>
      <c r="E2023" t="str">
        <f>"37151030400"</f>
        <v>37151030400</v>
      </c>
      <c r="F2023">
        <v>853</v>
      </c>
      <c r="G2023" t="s">
        <v>12</v>
      </c>
      <c r="H2023">
        <v>2022</v>
      </c>
      <c r="I2023" t="s">
        <v>13</v>
      </c>
      <c r="J2023" t="s">
        <v>14</v>
      </c>
    </row>
    <row r="2024" spans="1:10" x14ac:dyDescent="0.35">
      <c r="A2024" t="s">
        <v>10</v>
      </c>
      <c r="B2024">
        <v>37151030502</v>
      </c>
      <c r="C2024" t="s">
        <v>11</v>
      </c>
      <c r="D2024">
        <v>37151030502</v>
      </c>
      <c r="E2024" t="str">
        <f>"37151030502"</f>
        <v>37151030502</v>
      </c>
      <c r="F2024">
        <v>864</v>
      </c>
      <c r="G2024" t="s">
        <v>12</v>
      </c>
      <c r="H2024">
        <v>2022</v>
      </c>
      <c r="I2024" t="s">
        <v>13</v>
      </c>
      <c r="J2024" t="s">
        <v>14</v>
      </c>
    </row>
    <row r="2025" spans="1:10" x14ac:dyDescent="0.35">
      <c r="A2025" t="s">
        <v>10</v>
      </c>
      <c r="B2025">
        <v>37151030503</v>
      </c>
      <c r="C2025" t="s">
        <v>11</v>
      </c>
      <c r="D2025">
        <v>37151030503</v>
      </c>
      <c r="E2025" t="str">
        <f>"37151030503"</f>
        <v>37151030503</v>
      </c>
      <c r="F2025">
        <v>627</v>
      </c>
      <c r="G2025" t="s">
        <v>12</v>
      </c>
      <c r="H2025">
        <v>2022</v>
      </c>
      <c r="I2025" t="s">
        <v>13</v>
      </c>
      <c r="J2025" t="s">
        <v>14</v>
      </c>
    </row>
    <row r="2026" spans="1:10" x14ac:dyDescent="0.35">
      <c r="A2026" t="s">
        <v>10</v>
      </c>
      <c r="B2026">
        <v>37151030504</v>
      </c>
      <c r="C2026" t="s">
        <v>11</v>
      </c>
      <c r="D2026">
        <v>37151030504</v>
      </c>
      <c r="E2026" t="str">
        <f>"37151030504"</f>
        <v>37151030504</v>
      </c>
      <c r="F2026" t="s">
        <v>15</v>
      </c>
      <c r="G2026" t="s">
        <v>12</v>
      </c>
      <c r="H2026">
        <v>2022</v>
      </c>
      <c r="I2026" t="s">
        <v>13</v>
      </c>
      <c r="J2026" t="s">
        <v>14</v>
      </c>
    </row>
    <row r="2027" spans="1:10" x14ac:dyDescent="0.35">
      <c r="A2027" t="s">
        <v>10</v>
      </c>
      <c r="B2027">
        <v>37151030600</v>
      </c>
      <c r="C2027" t="s">
        <v>11</v>
      </c>
      <c r="D2027">
        <v>37151030600</v>
      </c>
      <c r="E2027" t="str">
        <f>"37151030600"</f>
        <v>37151030600</v>
      </c>
      <c r="F2027">
        <v>1038</v>
      </c>
      <c r="G2027" t="s">
        <v>12</v>
      </c>
      <c r="H2027">
        <v>2022</v>
      </c>
      <c r="I2027" t="s">
        <v>13</v>
      </c>
      <c r="J2027" t="s">
        <v>14</v>
      </c>
    </row>
    <row r="2028" spans="1:10" x14ac:dyDescent="0.35">
      <c r="A2028" t="s">
        <v>10</v>
      </c>
      <c r="B2028">
        <v>37151030700</v>
      </c>
      <c r="C2028" t="s">
        <v>11</v>
      </c>
      <c r="D2028">
        <v>37151030700</v>
      </c>
      <c r="E2028" t="str">
        <f>"37151030700"</f>
        <v>37151030700</v>
      </c>
      <c r="F2028">
        <v>833</v>
      </c>
      <c r="G2028" t="s">
        <v>12</v>
      </c>
      <c r="H2028">
        <v>2022</v>
      </c>
      <c r="I2028" t="s">
        <v>13</v>
      </c>
      <c r="J2028" t="s">
        <v>14</v>
      </c>
    </row>
    <row r="2029" spans="1:10" x14ac:dyDescent="0.35">
      <c r="A2029" t="s">
        <v>10</v>
      </c>
      <c r="B2029">
        <v>37151030803</v>
      </c>
      <c r="C2029" t="s">
        <v>11</v>
      </c>
      <c r="D2029">
        <v>37151030803</v>
      </c>
      <c r="E2029" t="str">
        <f>"37151030803"</f>
        <v>37151030803</v>
      </c>
      <c r="F2029">
        <v>727</v>
      </c>
      <c r="G2029" t="s">
        <v>12</v>
      </c>
      <c r="H2029">
        <v>2022</v>
      </c>
      <c r="I2029" t="s">
        <v>13</v>
      </c>
      <c r="J2029" t="s">
        <v>14</v>
      </c>
    </row>
    <row r="2030" spans="1:10" x14ac:dyDescent="0.35">
      <c r="A2030" t="s">
        <v>10</v>
      </c>
      <c r="B2030">
        <v>37151030804</v>
      </c>
      <c r="C2030" t="s">
        <v>11</v>
      </c>
      <c r="D2030">
        <v>37151030804</v>
      </c>
      <c r="E2030" t="str">
        <f>"37151030804"</f>
        <v>37151030804</v>
      </c>
      <c r="F2030" t="s">
        <v>15</v>
      </c>
      <c r="G2030" t="s">
        <v>12</v>
      </c>
      <c r="H2030">
        <v>2022</v>
      </c>
      <c r="I2030" t="s">
        <v>13</v>
      </c>
      <c r="J2030" t="s">
        <v>14</v>
      </c>
    </row>
    <row r="2031" spans="1:10" x14ac:dyDescent="0.35">
      <c r="A2031" t="s">
        <v>10</v>
      </c>
      <c r="B2031">
        <v>37151030805</v>
      </c>
      <c r="C2031" t="s">
        <v>11</v>
      </c>
      <c r="D2031">
        <v>37151030805</v>
      </c>
      <c r="E2031" t="str">
        <f>"37151030805"</f>
        <v>37151030805</v>
      </c>
      <c r="F2031">
        <v>877</v>
      </c>
      <c r="G2031" t="s">
        <v>12</v>
      </c>
      <c r="H2031">
        <v>2022</v>
      </c>
      <c r="I2031" t="s">
        <v>13</v>
      </c>
      <c r="J2031" t="s">
        <v>14</v>
      </c>
    </row>
    <row r="2032" spans="1:10" x14ac:dyDescent="0.35">
      <c r="A2032" t="s">
        <v>10</v>
      </c>
      <c r="B2032">
        <v>37151030806</v>
      </c>
      <c r="C2032" t="s">
        <v>11</v>
      </c>
      <c r="D2032">
        <v>37151030806</v>
      </c>
      <c r="E2032" t="str">
        <f>"37151030806"</f>
        <v>37151030806</v>
      </c>
      <c r="F2032">
        <v>778</v>
      </c>
      <c r="G2032" t="s">
        <v>12</v>
      </c>
      <c r="H2032">
        <v>2022</v>
      </c>
      <c r="I2032" t="s">
        <v>13</v>
      </c>
      <c r="J2032" t="s">
        <v>14</v>
      </c>
    </row>
    <row r="2033" spans="1:10" x14ac:dyDescent="0.35">
      <c r="A2033" t="s">
        <v>10</v>
      </c>
      <c r="B2033">
        <v>37151030900</v>
      </c>
      <c r="C2033" t="s">
        <v>11</v>
      </c>
      <c r="D2033">
        <v>37151030900</v>
      </c>
      <c r="E2033" t="str">
        <f>"37151030900"</f>
        <v>37151030900</v>
      </c>
      <c r="F2033">
        <v>938</v>
      </c>
      <c r="G2033" t="s">
        <v>12</v>
      </c>
      <c r="H2033">
        <v>2022</v>
      </c>
      <c r="I2033" t="s">
        <v>13</v>
      </c>
      <c r="J2033" t="s">
        <v>14</v>
      </c>
    </row>
    <row r="2034" spans="1:10" x14ac:dyDescent="0.35">
      <c r="A2034" t="s">
        <v>10</v>
      </c>
      <c r="B2034">
        <v>37151031001</v>
      </c>
      <c r="C2034" t="s">
        <v>11</v>
      </c>
      <c r="D2034">
        <v>37151031001</v>
      </c>
      <c r="E2034" t="str">
        <f>"37151031001"</f>
        <v>37151031001</v>
      </c>
      <c r="F2034">
        <v>662</v>
      </c>
      <c r="G2034" t="s">
        <v>12</v>
      </c>
      <c r="H2034">
        <v>2022</v>
      </c>
      <c r="I2034" t="s">
        <v>13</v>
      </c>
      <c r="J2034" t="s">
        <v>14</v>
      </c>
    </row>
    <row r="2035" spans="1:10" x14ac:dyDescent="0.35">
      <c r="A2035" t="s">
        <v>10</v>
      </c>
      <c r="B2035">
        <v>37151031002</v>
      </c>
      <c r="C2035" t="s">
        <v>11</v>
      </c>
      <c r="D2035">
        <v>37151031002</v>
      </c>
      <c r="E2035" t="str">
        <f>"37151031002"</f>
        <v>37151031002</v>
      </c>
      <c r="F2035">
        <v>872</v>
      </c>
      <c r="G2035" t="s">
        <v>12</v>
      </c>
      <c r="H2035">
        <v>2022</v>
      </c>
      <c r="I2035" t="s">
        <v>13</v>
      </c>
      <c r="J2035" t="s">
        <v>14</v>
      </c>
    </row>
    <row r="2036" spans="1:10" x14ac:dyDescent="0.35">
      <c r="A2036" t="s">
        <v>10</v>
      </c>
      <c r="B2036">
        <v>37151031101</v>
      </c>
      <c r="C2036" t="s">
        <v>11</v>
      </c>
      <c r="D2036">
        <v>37151031101</v>
      </c>
      <c r="E2036" t="str">
        <f>"37151031101"</f>
        <v>37151031101</v>
      </c>
      <c r="F2036">
        <v>887</v>
      </c>
      <c r="G2036" t="s">
        <v>12</v>
      </c>
      <c r="H2036">
        <v>2022</v>
      </c>
      <c r="I2036" t="s">
        <v>13</v>
      </c>
      <c r="J2036" t="s">
        <v>14</v>
      </c>
    </row>
    <row r="2037" spans="1:10" x14ac:dyDescent="0.35">
      <c r="A2037" t="s">
        <v>10</v>
      </c>
      <c r="B2037">
        <v>37151031102</v>
      </c>
      <c r="C2037" t="s">
        <v>11</v>
      </c>
      <c r="D2037">
        <v>37151031102</v>
      </c>
      <c r="E2037" t="str">
        <f>"37151031102"</f>
        <v>37151031102</v>
      </c>
      <c r="F2037">
        <v>867</v>
      </c>
      <c r="G2037" t="s">
        <v>12</v>
      </c>
      <c r="H2037">
        <v>2022</v>
      </c>
      <c r="I2037" t="s">
        <v>13</v>
      </c>
      <c r="J2037" t="s">
        <v>14</v>
      </c>
    </row>
    <row r="2038" spans="1:10" x14ac:dyDescent="0.35">
      <c r="A2038" t="s">
        <v>10</v>
      </c>
      <c r="B2038">
        <v>37151031200</v>
      </c>
      <c r="C2038" t="s">
        <v>11</v>
      </c>
      <c r="D2038">
        <v>37151031200</v>
      </c>
      <c r="E2038" t="str">
        <f>"37151031200"</f>
        <v>37151031200</v>
      </c>
      <c r="F2038">
        <v>743</v>
      </c>
      <c r="G2038" t="s">
        <v>12</v>
      </c>
      <c r="H2038">
        <v>2022</v>
      </c>
      <c r="I2038" t="s">
        <v>13</v>
      </c>
      <c r="J2038" t="s">
        <v>14</v>
      </c>
    </row>
    <row r="2039" spans="1:10" x14ac:dyDescent="0.35">
      <c r="A2039" t="s">
        <v>10</v>
      </c>
      <c r="B2039">
        <v>37151031303</v>
      </c>
      <c r="C2039" t="s">
        <v>11</v>
      </c>
      <c r="D2039">
        <v>37151031303</v>
      </c>
      <c r="E2039" t="str">
        <f>"37151031303"</f>
        <v>37151031303</v>
      </c>
      <c r="F2039">
        <v>924</v>
      </c>
      <c r="G2039" t="s">
        <v>12</v>
      </c>
      <c r="H2039">
        <v>2022</v>
      </c>
      <c r="I2039" t="s">
        <v>13</v>
      </c>
      <c r="J2039" t="s">
        <v>14</v>
      </c>
    </row>
    <row r="2040" spans="1:10" x14ac:dyDescent="0.35">
      <c r="A2040" t="s">
        <v>10</v>
      </c>
      <c r="B2040">
        <v>37151031304</v>
      </c>
      <c r="C2040" t="s">
        <v>11</v>
      </c>
      <c r="D2040">
        <v>37151031304</v>
      </c>
      <c r="E2040" t="str">
        <f>"37151031304"</f>
        <v>37151031304</v>
      </c>
      <c r="F2040">
        <v>790</v>
      </c>
      <c r="G2040" t="s">
        <v>12</v>
      </c>
      <c r="H2040">
        <v>2022</v>
      </c>
      <c r="I2040" t="s">
        <v>13</v>
      </c>
      <c r="J2040" t="s">
        <v>14</v>
      </c>
    </row>
    <row r="2041" spans="1:10" x14ac:dyDescent="0.35">
      <c r="A2041" t="s">
        <v>10</v>
      </c>
      <c r="B2041">
        <v>37151031305</v>
      </c>
      <c r="C2041" t="s">
        <v>11</v>
      </c>
      <c r="D2041">
        <v>37151031305</v>
      </c>
      <c r="E2041" t="str">
        <f>"37151031305"</f>
        <v>37151031305</v>
      </c>
      <c r="F2041">
        <v>998</v>
      </c>
      <c r="G2041" t="s">
        <v>12</v>
      </c>
      <c r="H2041">
        <v>2022</v>
      </c>
      <c r="I2041" t="s">
        <v>13</v>
      </c>
      <c r="J2041" t="s">
        <v>14</v>
      </c>
    </row>
    <row r="2042" spans="1:10" x14ac:dyDescent="0.35">
      <c r="A2042" t="s">
        <v>10</v>
      </c>
      <c r="B2042">
        <v>37151031307</v>
      </c>
      <c r="C2042" t="s">
        <v>11</v>
      </c>
      <c r="D2042">
        <v>37151031307</v>
      </c>
      <c r="E2042" t="str">
        <f>"37151031307"</f>
        <v>37151031307</v>
      </c>
      <c r="F2042">
        <v>988</v>
      </c>
      <c r="G2042" t="s">
        <v>12</v>
      </c>
      <c r="H2042">
        <v>2022</v>
      </c>
      <c r="I2042" t="s">
        <v>13</v>
      </c>
      <c r="J2042" t="s">
        <v>14</v>
      </c>
    </row>
    <row r="2043" spans="1:10" x14ac:dyDescent="0.35">
      <c r="A2043" t="s">
        <v>10</v>
      </c>
      <c r="B2043">
        <v>37151031308</v>
      </c>
      <c r="C2043" t="s">
        <v>11</v>
      </c>
      <c r="D2043">
        <v>37151031308</v>
      </c>
      <c r="E2043" t="str">
        <f>"37151031308"</f>
        <v>37151031308</v>
      </c>
      <c r="F2043">
        <v>839</v>
      </c>
      <c r="G2043" t="s">
        <v>12</v>
      </c>
      <c r="H2043">
        <v>2022</v>
      </c>
      <c r="I2043" t="s">
        <v>13</v>
      </c>
      <c r="J2043" t="s">
        <v>14</v>
      </c>
    </row>
    <row r="2044" spans="1:10" x14ac:dyDescent="0.35">
      <c r="A2044" t="s">
        <v>10</v>
      </c>
      <c r="B2044">
        <v>37151031401</v>
      </c>
      <c r="C2044" t="s">
        <v>11</v>
      </c>
      <c r="D2044">
        <v>37151031401</v>
      </c>
      <c r="E2044" t="str">
        <f>"37151031401"</f>
        <v>37151031401</v>
      </c>
      <c r="F2044">
        <v>806</v>
      </c>
      <c r="G2044" t="s">
        <v>12</v>
      </c>
      <c r="H2044">
        <v>2022</v>
      </c>
      <c r="I2044" t="s">
        <v>13</v>
      </c>
      <c r="J2044" t="s">
        <v>14</v>
      </c>
    </row>
    <row r="2045" spans="1:10" x14ac:dyDescent="0.35">
      <c r="A2045" t="s">
        <v>10</v>
      </c>
      <c r="B2045">
        <v>37151031402</v>
      </c>
      <c r="C2045" t="s">
        <v>11</v>
      </c>
      <c r="D2045">
        <v>37151031402</v>
      </c>
      <c r="E2045" t="str">
        <f>"37151031402"</f>
        <v>37151031402</v>
      </c>
      <c r="F2045">
        <v>526</v>
      </c>
      <c r="G2045" t="s">
        <v>12</v>
      </c>
      <c r="H2045">
        <v>2022</v>
      </c>
      <c r="I2045" t="s">
        <v>13</v>
      </c>
      <c r="J2045" t="s">
        <v>14</v>
      </c>
    </row>
    <row r="2046" spans="1:10" x14ac:dyDescent="0.35">
      <c r="A2046" t="s">
        <v>10</v>
      </c>
      <c r="B2046">
        <v>37151031501</v>
      </c>
      <c r="C2046" t="s">
        <v>11</v>
      </c>
      <c r="D2046">
        <v>37151031501</v>
      </c>
      <c r="E2046" t="str">
        <f>"37151031501"</f>
        <v>37151031501</v>
      </c>
      <c r="F2046">
        <v>948</v>
      </c>
      <c r="G2046" t="s">
        <v>12</v>
      </c>
      <c r="H2046">
        <v>2022</v>
      </c>
      <c r="I2046" t="s">
        <v>13</v>
      </c>
      <c r="J2046" t="s">
        <v>14</v>
      </c>
    </row>
    <row r="2047" spans="1:10" x14ac:dyDescent="0.35">
      <c r="A2047" t="s">
        <v>10</v>
      </c>
      <c r="B2047">
        <v>37151031503</v>
      </c>
      <c r="C2047" t="s">
        <v>11</v>
      </c>
      <c r="D2047">
        <v>37151031503</v>
      </c>
      <c r="E2047" t="str">
        <f>"37151031503"</f>
        <v>37151031503</v>
      </c>
      <c r="F2047">
        <v>800</v>
      </c>
      <c r="G2047" t="s">
        <v>12</v>
      </c>
      <c r="H2047">
        <v>2022</v>
      </c>
      <c r="I2047" t="s">
        <v>13</v>
      </c>
      <c r="J2047" t="s">
        <v>14</v>
      </c>
    </row>
    <row r="2048" spans="1:10" x14ac:dyDescent="0.35">
      <c r="A2048" t="s">
        <v>10</v>
      </c>
      <c r="B2048">
        <v>37151031504</v>
      </c>
      <c r="C2048" t="s">
        <v>11</v>
      </c>
      <c r="D2048">
        <v>37151031504</v>
      </c>
      <c r="E2048" t="str">
        <f>"37151031504"</f>
        <v>37151031504</v>
      </c>
      <c r="F2048">
        <v>1096</v>
      </c>
      <c r="G2048" t="s">
        <v>12</v>
      </c>
      <c r="H2048">
        <v>2022</v>
      </c>
      <c r="I2048" t="s">
        <v>13</v>
      </c>
      <c r="J2048" t="s">
        <v>14</v>
      </c>
    </row>
    <row r="2049" spans="1:10" x14ac:dyDescent="0.35">
      <c r="A2049" t="s">
        <v>10</v>
      </c>
      <c r="B2049">
        <v>37151031505</v>
      </c>
      <c r="C2049" t="s">
        <v>11</v>
      </c>
      <c r="D2049">
        <v>37151031505</v>
      </c>
      <c r="E2049" t="str">
        <f>"37151031505"</f>
        <v>37151031505</v>
      </c>
      <c r="F2049">
        <v>967</v>
      </c>
      <c r="G2049" t="s">
        <v>12</v>
      </c>
      <c r="H2049">
        <v>2022</v>
      </c>
      <c r="I2049" t="s">
        <v>13</v>
      </c>
      <c r="J2049" t="s">
        <v>14</v>
      </c>
    </row>
    <row r="2050" spans="1:10" x14ac:dyDescent="0.35">
      <c r="A2050" t="s">
        <v>10</v>
      </c>
      <c r="B2050">
        <v>37151031601</v>
      </c>
      <c r="C2050" t="s">
        <v>11</v>
      </c>
      <c r="D2050">
        <v>37151031601</v>
      </c>
      <c r="E2050" t="str">
        <f>"37151031601"</f>
        <v>37151031601</v>
      </c>
      <c r="F2050">
        <v>840</v>
      </c>
      <c r="G2050" t="s">
        <v>12</v>
      </c>
      <c r="H2050">
        <v>2022</v>
      </c>
      <c r="I2050" t="s">
        <v>13</v>
      </c>
      <c r="J2050" t="s">
        <v>14</v>
      </c>
    </row>
    <row r="2051" spans="1:10" x14ac:dyDescent="0.35">
      <c r="A2051" t="s">
        <v>10</v>
      </c>
      <c r="B2051">
        <v>37151031602</v>
      </c>
      <c r="C2051" t="s">
        <v>11</v>
      </c>
      <c r="D2051">
        <v>37151031602</v>
      </c>
      <c r="E2051" t="str">
        <f>"37151031602"</f>
        <v>37151031602</v>
      </c>
      <c r="F2051">
        <v>720</v>
      </c>
      <c r="G2051" t="s">
        <v>12</v>
      </c>
      <c r="H2051">
        <v>2022</v>
      </c>
      <c r="I2051" t="s">
        <v>13</v>
      </c>
      <c r="J2051" t="s">
        <v>14</v>
      </c>
    </row>
    <row r="2052" spans="1:10" x14ac:dyDescent="0.35">
      <c r="A2052" t="s">
        <v>10</v>
      </c>
      <c r="B2052">
        <v>37153970100</v>
      </c>
      <c r="C2052" t="s">
        <v>11</v>
      </c>
      <c r="D2052">
        <v>37153970100</v>
      </c>
      <c r="E2052" t="str">
        <f>"37153970100"</f>
        <v>37153970100</v>
      </c>
      <c r="F2052">
        <v>775</v>
      </c>
      <c r="G2052" t="s">
        <v>12</v>
      </c>
      <c r="H2052">
        <v>2022</v>
      </c>
      <c r="I2052" t="s">
        <v>13</v>
      </c>
      <c r="J2052" t="s">
        <v>14</v>
      </c>
    </row>
    <row r="2053" spans="1:10" x14ac:dyDescent="0.35">
      <c r="A2053" t="s">
        <v>10</v>
      </c>
      <c r="B2053">
        <v>37153970200</v>
      </c>
      <c r="C2053" t="s">
        <v>11</v>
      </c>
      <c r="D2053">
        <v>37153970200</v>
      </c>
      <c r="E2053" t="str">
        <f>"37153970200"</f>
        <v>37153970200</v>
      </c>
      <c r="F2053">
        <v>579</v>
      </c>
      <c r="G2053" t="s">
        <v>12</v>
      </c>
      <c r="H2053">
        <v>2022</v>
      </c>
      <c r="I2053" t="s">
        <v>13</v>
      </c>
      <c r="J2053" t="s">
        <v>14</v>
      </c>
    </row>
    <row r="2054" spans="1:10" x14ac:dyDescent="0.35">
      <c r="A2054" t="s">
        <v>10</v>
      </c>
      <c r="B2054">
        <v>37153970300</v>
      </c>
      <c r="C2054" t="s">
        <v>11</v>
      </c>
      <c r="D2054">
        <v>37153970300</v>
      </c>
      <c r="E2054" t="str">
        <f>"37153970300"</f>
        <v>37153970300</v>
      </c>
      <c r="F2054">
        <v>928</v>
      </c>
      <c r="G2054" t="s">
        <v>12</v>
      </c>
      <c r="H2054">
        <v>2022</v>
      </c>
      <c r="I2054" t="s">
        <v>13</v>
      </c>
      <c r="J2054" t="s">
        <v>14</v>
      </c>
    </row>
    <row r="2055" spans="1:10" x14ac:dyDescent="0.35">
      <c r="A2055" t="s">
        <v>10</v>
      </c>
      <c r="B2055">
        <v>37153970400</v>
      </c>
      <c r="C2055" t="s">
        <v>11</v>
      </c>
      <c r="D2055">
        <v>37153970400</v>
      </c>
      <c r="E2055" t="str">
        <f>"37153970400"</f>
        <v>37153970400</v>
      </c>
      <c r="F2055">
        <v>815</v>
      </c>
      <c r="G2055" t="s">
        <v>12</v>
      </c>
      <c r="H2055">
        <v>2022</v>
      </c>
      <c r="I2055" t="s">
        <v>13</v>
      </c>
      <c r="J2055" t="s">
        <v>14</v>
      </c>
    </row>
    <row r="2056" spans="1:10" x14ac:dyDescent="0.35">
      <c r="A2056" t="s">
        <v>10</v>
      </c>
      <c r="B2056">
        <v>37153970500</v>
      </c>
      <c r="C2056" t="s">
        <v>11</v>
      </c>
      <c r="D2056">
        <v>37153970500</v>
      </c>
      <c r="E2056" t="str">
        <f>"37153970500"</f>
        <v>37153970500</v>
      </c>
      <c r="F2056">
        <v>699</v>
      </c>
      <c r="G2056" t="s">
        <v>12</v>
      </c>
      <c r="H2056">
        <v>2022</v>
      </c>
      <c r="I2056" t="s">
        <v>13</v>
      </c>
      <c r="J2056" t="s">
        <v>14</v>
      </c>
    </row>
    <row r="2057" spans="1:10" x14ac:dyDescent="0.35">
      <c r="A2057" t="s">
        <v>10</v>
      </c>
      <c r="B2057">
        <v>37153970600</v>
      </c>
      <c r="C2057" t="s">
        <v>11</v>
      </c>
      <c r="D2057">
        <v>37153970600</v>
      </c>
      <c r="E2057" t="str">
        <f>"37153970600"</f>
        <v>37153970600</v>
      </c>
      <c r="F2057">
        <v>715</v>
      </c>
      <c r="G2057" t="s">
        <v>12</v>
      </c>
      <c r="H2057">
        <v>2022</v>
      </c>
      <c r="I2057" t="s">
        <v>13</v>
      </c>
      <c r="J2057" t="s">
        <v>14</v>
      </c>
    </row>
    <row r="2058" spans="1:10" x14ac:dyDescent="0.35">
      <c r="A2058" t="s">
        <v>10</v>
      </c>
      <c r="B2058">
        <v>37153970700</v>
      </c>
      <c r="C2058" t="s">
        <v>11</v>
      </c>
      <c r="D2058">
        <v>37153970700</v>
      </c>
      <c r="E2058" t="str">
        <f>"37153970700"</f>
        <v>37153970700</v>
      </c>
      <c r="F2058">
        <v>692</v>
      </c>
      <c r="G2058" t="s">
        <v>12</v>
      </c>
      <c r="H2058">
        <v>2022</v>
      </c>
      <c r="I2058" t="s">
        <v>13</v>
      </c>
      <c r="J2058" t="s">
        <v>14</v>
      </c>
    </row>
    <row r="2059" spans="1:10" x14ac:dyDescent="0.35">
      <c r="A2059" t="s">
        <v>10</v>
      </c>
      <c r="B2059">
        <v>37153970800</v>
      </c>
      <c r="C2059" t="s">
        <v>11</v>
      </c>
      <c r="D2059">
        <v>37153970800</v>
      </c>
      <c r="E2059" t="str">
        <f>"37153970800"</f>
        <v>37153970800</v>
      </c>
      <c r="F2059">
        <v>822</v>
      </c>
      <c r="G2059" t="s">
        <v>12</v>
      </c>
      <c r="H2059">
        <v>2022</v>
      </c>
      <c r="I2059" t="s">
        <v>13</v>
      </c>
      <c r="J2059" t="s">
        <v>14</v>
      </c>
    </row>
    <row r="2060" spans="1:10" x14ac:dyDescent="0.35">
      <c r="A2060" t="s">
        <v>10</v>
      </c>
      <c r="B2060">
        <v>37153970900</v>
      </c>
      <c r="C2060" t="s">
        <v>11</v>
      </c>
      <c r="D2060">
        <v>37153970900</v>
      </c>
      <c r="E2060" t="str">
        <f>"37153970900"</f>
        <v>37153970900</v>
      </c>
      <c r="F2060">
        <v>663</v>
      </c>
      <c r="G2060" t="s">
        <v>12</v>
      </c>
      <c r="H2060">
        <v>2022</v>
      </c>
      <c r="I2060" t="s">
        <v>13</v>
      </c>
      <c r="J2060" t="s">
        <v>14</v>
      </c>
    </row>
    <row r="2061" spans="1:10" x14ac:dyDescent="0.35">
      <c r="A2061" t="s">
        <v>10</v>
      </c>
      <c r="B2061">
        <v>37153971000</v>
      </c>
      <c r="C2061" t="s">
        <v>11</v>
      </c>
      <c r="D2061">
        <v>37153971000</v>
      </c>
      <c r="E2061" t="str">
        <f>"37153971000"</f>
        <v>37153971000</v>
      </c>
      <c r="F2061">
        <v>475</v>
      </c>
      <c r="G2061" t="s">
        <v>12</v>
      </c>
      <c r="H2061">
        <v>2022</v>
      </c>
      <c r="I2061" t="s">
        <v>13</v>
      </c>
      <c r="J2061" t="s">
        <v>14</v>
      </c>
    </row>
    <row r="2062" spans="1:10" x14ac:dyDescent="0.35">
      <c r="A2062" t="s">
        <v>10</v>
      </c>
      <c r="B2062">
        <v>37153971100</v>
      </c>
      <c r="C2062" t="s">
        <v>11</v>
      </c>
      <c r="D2062">
        <v>37153971100</v>
      </c>
      <c r="E2062" t="str">
        <f>"37153971100"</f>
        <v>37153971100</v>
      </c>
      <c r="F2062">
        <v>594</v>
      </c>
      <c r="G2062" t="s">
        <v>12</v>
      </c>
      <c r="H2062">
        <v>2022</v>
      </c>
      <c r="I2062" t="s">
        <v>13</v>
      </c>
      <c r="J2062" t="s">
        <v>14</v>
      </c>
    </row>
    <row r="2063" spans="1:10" x14ac:dyDescent="0.35">
      <c r="A2063" t="s">
        <v>10</v>
      </c>
      <c r="B2063">
        <v>37155960101</v>
      </c>
      <c r="C2063" t="s">
        <v>11</v>
      </c>
      <c r="D2063">
        <v>37155960101</v>
      </c>
      <c r="E2063" t="str">
        <f>"37155960101"</f>
        <v>37155960101</v>
      </c>
      <c r="F2063">
        <v>851</v>
      </c>
      <c r="G2063" t="s">
        <v>12</v>
      </c>
      <c r="H2063">
        <v>2022</v>
      </c>
      <c r="I2063" t="s">
        <v>13</v>
      </c>
      <c r="J2063" t="s">
        <v>14</v>
      </c>
    </row>
    <row r="2064" spans="1:10" x14ac:dyDescent="0.35">
      <c r="A2064" t="s">
        <v>10</v>
      </c>
      <c r="B2064">
        <v>37155960102</v>
      </c>
      <c r="C2064" t="s">
        <v>11</v>
      </c>
      <c r="D2064">
        <v>37155960102</v>
      </c>
      <c r="E2064" t="str">
        <f>"37155960102"</f>
        <v>37155960102</v>
      </c>
      <c r="F2064">
        <v>747</v>
      </c>
      <c r="G2064" t="s">
        <v>12</v>
      </c>
      <c r="H2064">
        <v>2022</v>
      </c>
      <c r="I2064" t="s">
        <v>13</v>
      </c>
      <c r="J2064" t="s">
        <v>14</v>
      </c>
    </row>
    <row r="2065" spans="1:10" x14ac:dyDescent="0.35">
      <c r="A2065" t="s">
        <v>10</v>
      </c>
      <c r="B2065">
        <v>37155960202</v>
      </c>
      <c r="C2065" t="s">
        <v>11</v>
      </c>
      <c r="D2065">
        <v>37155960202</v>
      </c>
      <c r="E2065" t="str">
        <f>"37155960202"</f>
        <v>37155960202</v>
      </c>
      <c r="F2065">
        <v>626</v>
      </c>
      <c r="G2065" t="s">
        <v>12</v>
      </c>
      <c r="H2065">
        <v>2022</v>
      </c>
      <c r="I2065" t="s">
        <v>13</v>
      </c>
      <c r="J2065" t="s">
        <v>14</v>
      </c>
    </row>
    <row r="2066" spans="1:10" x14ac:dyDescent="0.35">
      <c r="A2066" t="s">
        <v>10</v>
      </c>
      <c r="B2066">
        <v>37155960203</v>
      </c>
      <c r="C2066" t="s">
        <v>11</v>
      </c>
      <c r="D2066">
        <v>37155960203</v>
      </c>
      <c r="E2066" t="str">
        <f>"37155960203"</f>
        <v>37155960203</v>
      </c>
      <c r="F2066">
        <v>926</v>
      </c>
      <c r="G2066" t="s">
        <v>12</v>
      </c>
      <c r="H2066">
        <v>2022</v>
      </c>
      <c r="I2066" t="s">
        <v>13</v>
      </c>
      <c r="J2066" t="s">
        <v>14</v>
      </c>
    </row>
    <row r="2067" spans="1:10" x14ac:dyDescent="0.35">
      <c r="A2067" t="s">
        <v>10</v>
      </c>
      <c r="B2067">
        <v>37155960204</v>
      </c>
      <c r="C2067" t="s">
        <v>11</v>
      </c>
      <c r="D2067">
        <v>37155960204</v>
      </c>
      <c r="E2067" t="str">
        <f>"37155960204"</f>
        <v>37155960204</v>
      </c>
      <c r="F2067">
        <v>864</v>
      </c>
      <c r="G2067" t="s">
        <v>12</v>
      </c>
      <c r="H2067">
        <v>2022</v>
      </c>
      <c r="I2067" t="s">
        <v>13</v>
      </c>
      <c r="J2067" t="s">
        <v>14</v>
      </c>
    </row>
    <row r="2068" spans="1:10" x14ac:dyDescent="0.35">
      <c r="A2068" t="s">
        <v>10</v>
      </c>
      <c r="B2068">
        <v>37155960301</v>
      </c>
      <c r="C2068" t="s">
        <v>11</v>
      </c>
      <c r="D2068">
        <v>37155960301</v>
      </c>
      <c r="E2068" t="str">
        <f>"37155960301"</f>
        <v>37155960301</v>
      </c>
      <c r="F2068">
        <v>601</v>
      </c>
      <c r="G2068" t="s">
        <v>12</v>
      </c>
      <c r="H2068">
        <v>2022</v>
      </c>
      <c r="I2068" t="s">
        <v>13</v>
      </c>
      <c r="J2068" t="s">
        <v>14</v>
      </c>
    </row>
    <row r="2069" spans="1:10" x14ac:dyDescent="0.35">
      <c r="A2069" t="s">
        <v>10</v>
      </c>
      <c r="B2069">
        <v>37155960302</v>
      </c>
      <c r="C2069" t="s">
        <v>11</v>
      </c>
      <c r="D2069">
        <v>37155960302</v>
      </c>
      <c r="E2069" t="str">
        <f>"37155960302"</f>
        <v>37155960302</v>
      </c>
      <c r="F2069">
        <v>640</v>
      </c>
      <c r="G2069" t="s">
        <v>12</v>
      </c>
      <c r="H2069">
        <v>2022</v>
      </c>
      <c r="I2069" t="s">
        <v>13</v>
      </c>
      <c r="J2069" t="s">
        <v>14</v>
      </c>
    </row>
    <row r="2070" spans="1:10" x14ac:dyDescent="0.35">
      <c r="A2070" t="s">
        <v>10</v>
      </c>
      <c r="B2070">
        <v>37155960402</v>
      </c>
      <c r="C2070" t="s">
        <v>11</v>
      </c>
      <c r="D2070">
        <v>37155960402</v>
      </c>
      <c r="E2070" t="str">
        <f>"37155960402"</f>
        <v>37155960402</v>
      </c>
      <c r="F2070">
        <v>698</v>
      </c>
      <c r="G2070" t="s">
        <v>12</v>
      </c>
      <c r="H2070">
        <v>2022</v>
      </c>
      <c r="I2070" t="s">
        <v>13</v>
      </c>
      <c r="J2070" t="s">
        <v>14</v>
      </c>
    </row>
    <row r="2071" spans="1:10" x14ac:dyDescent="0.35">
      <c r="A2071" t="s">
        <v>10</v>
      </c>
      <c r="B2071">
        <v>37155960403</v>
      </c>
      <c r="C2071" t="s">
        <v>11</v>
      </c>
      <c r="D2071">
        <v>37155960403</v>
      </c>
      <c r="E2071" t="str">
        <f>"37155960403"</f>
        <v>37155960403</v>
      </c>
      <c r="F2071">
        <v>716</v>
      </c>
      <c r="G2071" t="s">
        <v>12</v>
      </c>
      <c r="H2071">
        <v>2022</v>
      </c>
      <c r="I2071" t="s">
        <v>13</v>
      </c>
      <c r="J2071" t="s">
        <v>14</v>
      </c>
    </row>
    <row r="2072" spans="1:10" x14ac:dyDescent="0.35">
      <c r="A2072" t="s">
        <v>10</v>
      </c>
      <c r="B2072">
        <v>37155960404</v>
      </c>
      <c r="C2072" t="s">
        <v>11</v>
      </c>
      <c r="D2072">
        <v>37155960404</v>
      </c>
      <c r="E2072" t="str">
        <f>"37155960404"</f>
        <v>37155960404</v>
      </c>
      <c r="F2072">
        <v>916</v>
      </c>
      <c r="G2072" t="s">
        <v>12</v>
      </c>
      <c r="H2072">
        <v>2022</v>
      </c>
      <c r="I2072" t="s">
        <v>13</v>
      </c>
      <c r="J2072" t="s">
        <v>14</v>
      </c>
    </row>
    <row r="2073" spans="1:10" x14ac:dyDescent="0.35">
      <c r="A2073" t="s">
        <v>10</v>
      </c>
      <c r="B2073">
        <v>37155960501</v>
      </c>
      <c r="C2073" t="s">
        <v>11</v>
      </c>
      <c r="D2073">
        <v>37155960501</v>
      </c>
      <c r="E2073" t="str">
        <f>"37155960501"</f>
        <v>37155960501</v>
      </c>
      <c r="F2073">
        <v>801</v>
      </c>
      <c r="G2073" t="s">
        <v>12</v>
      </c>
      <c r="H2073">
        <v>2022</v>
      </c>
      <c r="I2073" t="s">
        <v>13</v>
      </c>
      <c r="J2073" t="s">
        <v>14</v>
      </c>
    </row>
    <row r="2074" spans="1:10" x14ac:dyDescent="0.35">
      <c r="A2074" t="s">
        <v>10</v>
      </c>
      <c r="B2074">
        <v>37155960502</v>
      </c>
      <c r="C2074" t="s">
        <v>11</v>
      </c>
      <c r="D2074">
        <v>37155960502</v>
      </c>
      <c r="E2074" t="str">
        <f>"37155960502"</f>
        <v>37155960502</v>
      </c>
      <c r="F2074">
        <v>663</v>
      </c>
      <c r="G2074" t="s">
        <v>12</v>
      </c>
      <c r="H2074">
        <v>2022</v>
      </c>
      <c r="I2074" t="s">
        <v>13</v>
      </c>
      <c r="J2074" t="s">
        <v>14</v>
      </c>
    </row>
    <row r="2075" spans="1:10" x14ac:dyDescent="0.35">
      <c r="A2075" t="s">
        <v>10</v>
      </c>
      <c r="B2075">
        <v>37155960503</v>
      </c>
      <c r="C2075" t="s">
        <v>11</v>
      </c>
      <c r="D2075">
        <v>37155960503</v>
      </c>
      <c r="E2075" t="str">
        <f>"37155960503"</f>
        <v>37155960503</v>
      </c>
      <c r="F2075">
        <v>650</v>
      </c>
      <c r="G2075" t="s">
        <v>12</v>
      </c>
      <c r="H2075">
        <v>2022</v>
      </c>
      <c r="I2075" t="s">
        <v>13</v>
      </c>
      <c r="J2075" t="s">
        <v>14</v>
      </c>
    </row>
    <row r="2076" spans="1:10" x14ac:dyDescent="0.35">
      <c r="A2076" t="s">
        <v>10</v>
      </c>
      <c r="B2076">
        <v>37155960601</v>
      </c>
      <c r="C2076" t="s">
        <v>11</v>
      </c>
      <c r="D2076">
        <v>37155960601</v>
      </c>
      <c r="E2076" t="str">
        <f>"37155960601"</f>
        <v>37155960601</v>
      </c>
      <c r="F2076">
        <v>755</v>
      </c>
      <c r="G2076" t="s">
        <v>12</v>
      </c>
      <c r="H2076">
        <v>2022</v>
      </c>
      <c r="I2076" t="s">
        <v>13</v>
      </c>
      <c r="J2076" t="s">
        <v>14</v>
      </c>
    </row>
    <row r="2077" spans="1:10" x14ac:dyDescent="0.35">
      <c r="A2077" t="s">
        <v>10</v>
      </c>
      <c r="B2077">
        <v>37155960602</v>
      </c>
      <c r="C2077" t="s">
        <v>11</v>
      </c>
      <c r="D2077">
        <v>37155960602</v>
      </c>
      <c r="E2077" t="str">
        <f>"37155960602"</f>
        <v>37155960602</v>
      </c>
      <c r="F2077">
        <v>442</v>
      </c>
      <c r="G2077" t="s">
        <v>12</v>
      </c>
      <c r="H2077">
        <v>2022</v>
      </c>
      <c r="I2077" t="s">
        <v>13</v>
      </c>
      <c r="J2077" t="s">
        <v>14</v>
      </c>
    </row>
    <row r="2078" spans="1:10" x14ac:dyDescent="0.35">
      <c r="A2078" t="s">
        <v>10</v>
      </c>
      <c r="B2078">
        <v>37155960701</v>
      </c>
      <c r="C2078" t="s">
        <v>11</v>
      </c>
      <c r="D2078">
        <v>37155960701</v>
      </c>
      <c r="E2078" t="str">
        <f>"37155960701"</f>
        <v>37155960701</v>
      </c>
      <c r="F2078">
        <v>784</v>
      </c>
      <c r="G2078" t="s">
        <v>12</v>
      </c>
      <c r="H2078">
        <v>2022</v>
      </c>
      <c r="I2078" t="s">
        <v>13</v>
      </c>
      <c r="J2078" t="s">
        <v>14</v>
      </c>
    </row>
    <row r="2079" spans="1:10" x14ac:dyDescent="0.35">
      <c r="A2079" t="s">
        <v>10</v>
      </c>
      <c r="B2079">
        <v>37155960702</v>
      </c>
      <c r="C2079" t="s">
        <v>11</v>
      </c>
      <c r="D2079">
        <v>37155960702</v>
      </c>
      <c r="E2079" t="str">
        <f>"37155960702"</f>
        <v>37155960702</v>
      </c>
      <c r="F2079">
        <v>800</v>
      </c>
      <c r="G2079" t="s">
        <v>12</v>
      </c>
      <c r="H2079">
        <v>2022</v>
      </c>
      <c r="I2079" t="s">
        <v>13</v>
      </c>
      <c r="J2079" t="s">
        <v>14</v>
      </c>
    </row>
    <row r="2080" spans="1:10" x14ac:dyDescent="0.35">
      <c r="A2080" t="s">
        <v>10</v>
      </c>
      <c r="B2080">
        <v>37155960801</v>
      </c>
      <c r="C2080" t="s">
        <v>11</v>
      </c>
      <c r="D2080">
        <v>37155960801</v>
      </c>
      <c r="E2080" t="str">
        <f>"37155960801"</f>
        <v>37155960801</v>
      </c>
      <c r="F2080">
        <v>434</v>
      </c>
      <c r="G2080" t="s">
        <v>12</v>
      </c>
      <c r="H2080">
        <v>2022</v>
      </c>
      <c r="I2080" t="s">
        <v>13</v>
      </c>
      <c r="J2080" t="s">
        <v>14</v>
      </c>
    </row>
    <row r="2081" spans="1:10" x14ac:dyDescent="0.35">
      <c r="A2081" t="s">
        <v>10</v>
      </c>
      <c r="B2081">
        <v>37155960802</v>
      </c>
      <c r="C2081" t="s">
        <v>11</v>
      </c>
      <c r="D2081">
        <v>37155960802</v>
      </c>
      <c r="E2081" t="str">
        <f>"37155960802"</f>
        <v>37155960802</v>
      </c>
      <c r="F2081">
        <v>629</v>
      </c>
      <c r="G2081" t="s">
        <v>12</v>
      </c>
      <c r="H2081">
        <v>2022</v>
      </c>
      <c r="I2081" t="s">
        <v>13</v>
      </c>
      <c r="J2081" t="s">
        <v>14</v>
      </c>
    </row>
    <row r="2082" spans="1:10" x14ac:dyDescent="0.35">
      <c r="A2082" t="s">
        <v>10</v>
      </c>
      <c r="B2082">
        <v>37155960900</v>
      </c>
      <c r="C2082" t="s">
        <v>11</v>
      </c>
      <c r="D2082">
        <v>37155960900</v>
      </c>
      <c r="E2082" t="str">
        <f>"37155960900"</f>
        <v>37155960900</v>
      </c>
      <c r="F2082">
        <v>992</v>
      </c>
      <c r="G2082" t="s">
        <v>12</v>
      </c>
      <c r="H2082">
        <v>2022</v>
      </c>
      <c r="I2082" t="s">
        <v>13</v>
      </c>
      <c r="J2082" t="s">
        <v>14</v>
      </c>
    </row>
    <row r="2083" spans="1:10" x14ac:dyDescent="0.35">
      <c r="A2083" t="s">
        <v>10</v>
      </c>
      <c r="B2083">
        <v>37155961000</v>
      </c>
      <c r="C2083" t="s">
        <v>11</v>
      </c>
      <c r="D2083">
        <v>37155961000</v>
      </c>
      <c r="E2083" t="str">
        <f>"37155961000"</f>
        <v>37155961000</v>
      </c>
      <c r="F2083">
        <v>804</v>
      </c>
      <c r="G2083" t="s">
        <v>12</v>
      </c>
      <c r="H2083">
        <v>2022</v>
      </c>
      <c r="I2083" t="s">
        <v>13</v>
      </c>
      <c r="J2083" t="s">
        <v>14</v>
      </c>
    </row>
    <row r="2084" spans="1:10" x14ac:dyDescent="0.35">
      <c r="A2084" t="s">
        <v>10</v>
      </c>
      <c r="B2084">
        <v>37155961100</v>
      </c>
      <c r="C2084" t="s">
        <v>11</v>
      </c>
      <c r="D2084">
        <v>37155961100</v>
      </c>
      <c r="E2084" t="str">
        <f>"37155961100"</f>
        <v>37155961100</v>
      </c>
      <c r="F2084">
        <v>811</v>
      </c>
      <c r="G2084" t="s">
        <v>12</v>
      </c>
      <c r="H2084">
        <v>2022</v>
      </c>
      <c r="I2084" t="s">
        <v>13</v>
      </c>
      <c r="J2084" t="s">
        <v>14</v>
      </c>
    </row>
    <row r="2085" spans="1:10" x14ac:dyDescent="0.35">
      <c r="A2085" t="s">
        <v>10</v>
      </c>
      <c r="B2085">
        <v>37155961200</v>
      </c>
      <c r="C2085" t="s">
        <v>11</v>
      </c>
      <c r="D2085">
        <v>37155961200</v>
      </c>
      <c r="E2085" t="str">
        <f>"37155961200"</f>
        <v>37155961200</v>
      </c>
      <c r="F2085">
        <v>833</v>
      </c>
      <c r="G2085" t="s">
        <v>12</v>
      </c>
      <c r="H2085">
        <v>2022</v>
      </c>
      <c r="I2085" t="s">
        <v>13</v>
      </c>
      <c r="J2085" t="s">
        <v>14</v>
      </c>
    </row>
    <row r="2086" spans="1:10" x14ac:dyDescent="0.35">
      <c r="A2086" t="s">
        <v>10</v>
      </c>
      <c r="B2086">
        <v>37155961301</v>
      </c>
      <c r="C2086" t="s">
        <v>11</v>
      </c>
      <c r="D2086">
        <v>37155961301</v>
      </c>
      <c r="E2086" t="str">
        <f>"37155961301"</f>
        <v>37155961301</v>
      </c>
      <c r="F2086">
        <v>917</v>
      </c>
      <c r="G2086" t="s">
        <v>12</v>
      </c>
      <c r="H2086">
        <v>2022</v>
      </c>
      <c r="I2086" t="s">
        <v>13</v>
      </c>
      <c r="J2086" t="s">
        <v>14</v>
      </c>
    </row>
    <row r="2087" spans="1:10" x14ac:dyDescent="0.35">
      <c r="A2087" t="s">
        <v>10</v>
      </c>
      <c r="B2087">
        <v>37155961302</v>
      </c>
      <c r="C2087" t="s">
        <v>11</v>
      </c>
      <c r="D2087">
        <v>37155961302</v>
      </c>
      <c r="E2087" t="str">
        <f>"37155961302"</f>
        <v>37155961302</v>
      </c>
      <c r="F2087">
        <v>734</v>
      </c>
      <c r="G2087" t="s">
        <v>12</v>
      </c>
      <c r="H2087">
        <v>2022</v>
      </c>
      <c r="I2087" t="s">
        <v>13</v>
      </c>
      <c r="J2087" t="s">
        <v>14</v>
      </c>
    </row>
    <row r="2088" spans="1:10" x14ac:dyDescent="0.35">
      <c r="A2088" t="s">
        <v>10</v>
      </c>
      <c r="B2088">
        <v>37155961400</v>
      </c>
      <c r="C2088" t="s">
        <v>11</v>
      </c>
      <c r="D2088">
        <v>37155961400</v>
      </c>
      <c r="E2088" t="str">
        <f>"37155961400"</f>
        <v>37155961400</v>
      </c>
      <c r="F2088">
        <v>828</v>
      </c>
      <c r="G2088" t="s">
        <v>12</v>
      </c>
      <c r="H2088">
        <v>2022</v>
      </c>
      <c r="I2088" t="s">
        <v>13</v>
      </c>
      <c r="J2088" t="s">
        <v>14</v>
      </c>
    </row>
    <row r="2089" spans="1:10" x14ac:dyDescent="0.35">
      <c r="A2089" t="s">
        <v>10</v>
      </c>
      <c r="B2089">
        <v>37155961500</v>
      </c>
      <c r="C2089" t="s">
        <v>11</v>
      </c>
      <c r="D2089">
        <v>37155961500</v>
      </c>
      <c r="E2089" t="str">
        <f>"37155961500"</f>
        <v>37155961500</v>
      </c>
      <c r="F2089">
        <v>838</v>
      </c>
      <c r="G2089" t="s">
        <v>12</v>
      </c>
      <c r="H2089">
        <v>2022</v>
      </c>
      <c r="I2089" t="s">
        <v>13</v>
      </c>
      <c r="J2089" t="s">
        <v>14</v>
      </c>
    </row>
    <row r="2090" spans="1:10" x14ac:dyDescent="0.35">
      <c r="A2090" t="s">
        <v>10</v>
      </c>
      <c r="B2090">
        <v>37155961601</v>
      </c>
      <c r="C2090" t="s">
        <v>11</v>
      </c>
      <c r="D2090">
        <v>37155961601</v>
      </c>
      <c r="E2090" t="str">
        <f>"37155961601"</f>
        <v>37155961601</v>
      </c>
      <c r="F2090">
        <v>838</v>
      </c>
      <c r="G2090" t="s">
        <v>12</v>
      </c>
      <c r="H2090">
        <v>2022</v>
      </c>
      <c r="I2090" t="s">
        <v>13</v>
      </c>
      <c r="J2090" t="s">
        <v>14</v>
      </c>
    </row>
    <row r="2091" spans="1:10" x14ac:dyDescent="0.35">
      <c r="A2091" t="s">
        <v>10</v>
      </c>
      <c r="B2091">
        <v>37155961602</v>
      </c>
      <c r="C2091" t="s">
        <v>11</v>
      </c>
      <c r="D2091">
        <v>37155961602</v>
      </c>
      <c r="E2091" t="str">
        <f>"37155961602"</f>
        <v>37155961602</v>
      </c>
      <c r="F2091">
        <v>706</v>
      </c>
      <c r="G2091" t="s">
        <v>12</v>
      </c>
      <c r="H2091">
        <v>2022</v>
      </c>
      <c r="I2091" t="s">
        <v>13</v>
      </c>
      <c r="J2091" t="s">
        <v>14</v>
      </c>
    </row>
    <row r="2092" spans="1:10" x14ac:dyDescent="0.35">
      <c r="A2092" t="s">
        <v>10</v>
      </c>
      <c r="B2092">
        <v>37155961700</v>
      </c>
      <c r="C2092" t="s">
        <v>11</v>
      </c>
      <c r="D2092">
        <v>37155961700</v>
      </c>
      <c r="E2092" t="str">
        <f>"37155961700"</f>
        <v>37155961700</v>
      </c>
      <c r="F2092">
        <v>699</v>
      </c>
      <c r="G2092" t="s">
        <v>12</v>
      </c>
      <c r="H2092">
        <v>2022</v>
      </c>
      <c r="I2092" t="s">
        <v>13</v>
      </c>
      <c r="J2092" t="s">
        <v>14</v>
      </c>
    </row>
    <row r="2093" spans="1:10" x14ac:dyDescent="0.35">
      <c r="A2093" t="s">
        <v>10</v>
      </c>
      <c r="B2093">
        <v>37155961801</v>
      </c>
      <c r="C2093" t="s">
        <v>11</v>
      </c>
      <c r="D2093">
        <v>37155961801</v>
      </c>
      <c r="E2093" t="str">
        <f>"37155961801"</f>
        <v>37155961801</v>
      </c>
      <c r="F2093">
        <v>730</v>
      </c>
      <c r="G2093" t="s">
        <v>12</v>
      </c>
      <c r="H2093">
        <v>2022</v>
      </c>
      <c r="I2093" t="s">
        <v>13</v>
      </c>
      <c r="J2093" t="s">
        <v>14</v>
      </c>
    </row>
    <row r="2094" spans="1:10" x14ac:dyDescent="0.35">
      <c r="A2094" t="s">
        <v>10</v>
      </c>
      <c r="B2094">
        <v>37155961802</v>
      </c>
      <c r="C2094" t="s">
        <v>11</v>
      </c>
      <c r="D2094">
        <v>37155961802</v>
      </c>
      <c r="E2094" t="str">
        <f>"37155961802"</f>
        <v>37155961802</v>
      </c>
      <c r="F2094">
        <v>739</v>
      </c>
      <c r="G2094" t="s">
        <v>12</v>
      </c>
      <c r="H2094">
        <v>2022</v>
      </c>
      <c r="I2094" t="s">
        <v>13</v>
      </c>
      <c r="J2094" t="s">
        <v>14</v>
      </c>
    </row>
    <row r="2095" spans="1:10" x14ac:dyDescent="0.35">
      <c r="A2095" t="s">
        <v>10</v>
      </c>
      <c r="B2095">
        <v>37155961900</v>
      </c>
      <c r="C2095" t="s">
        <v>11</v>
      </c>
      <c r="D2095">
        <v>37155961900</v>
      </c>
      <c r="E2095" t="str">
        <f>"37155961900"</f>
        <v>37155961900</v>
      </c>
      <c r="F2095">
        <v>717</v>
      </c>
      <c r="G2095" t="s">
        <v>12</v>
      </c>
      <c r="H2095">
        <v>2022</v>
      </c>
      <c r="I2095" t="s">
        <v>13</v>
      </c>
      <c r="J2095" t="s">
        <v>14</v>
      </c>
    </row>
    <row r="2096" spans="1:10" x14ac:dyDescent="0.35">
      <c r="A2096" t="s">
        <v>10</v>
      </c>
      <c r="B2096">
        <v>37155962001</v>
      </c>
      <c r="C2096" t="s">
        <v>11</v>
      </c>
      <c r="D2096">
        <v>37155962001</v>
      </c>
      <c r="E2096" t="str">
        <f>"37155962001"</f>
        <v>37155962001</v>
      </c>
      <c r="F2096">
        <v>627</v>
      </c>
      <c r="G2096" t="s">
        <v>12</v>
      </c>
      <c r="H2096">
        <v>2022</v>
      </c>
      <c r="I2096" t="s">
        <v>13</v>
      </c>
      <c r="J2096" t="s">
        <v>14</v>
      </c>
    </row>
    <row r="2097" spans="1:10" x14ac:dyDescent="0.35">
      <c r="A2097" t="s">
        <v>10</v>
      </c>
      <c r="B2097">
        <v>37155962002</v>
      </c>
      <c r="C2097" t="s">
        <v>11</v>
      </c>
      <c r="D2097">
        <v>37155962002</v>
      </c>
      <c r="E2097" t="str">
        <f>"37155962002"</f>
        <v>37155962002</v>
      </c>
      <c r="F2097">
        <v>692</v>
      </c>
      <c r="G2097" t="s">
        <v>12</v>
      </c>
      <c r="H2097">
        <v>2022</v>
      </c>
      <c r="I2097" t="s">
        <v>13</v>
      </c>
      <c r="J2097" t="s">
        <v>14</v>
      </c>
    </row>
    <row r="2098" spans="1:10" x14ac:dyDescent="0.35">
      <c r="A2098" t="s">
        <v>10</v>
      </c>
      <c r="B2098">
        <v>37157040101</v>
      </c>
      <c r="C2098" t="s">
        <v>11</v>
      </c>
      <c r="D2098">
        <v>37157040101</v>
      </c>
      <c r="E2098" t="str">
        <f>"37157040101"</f>
        <v>37157040101</v>
      </c>
      <c r="F2098">
        <v>654</v>
      </c>
      <c r="G2098" t="s">
        <v>12</v>
      </c>
      <c r="H2098">
        <v>2022</v>
      </c>
      <c r="I2098" t="s">
        <v>13</v>
      </c>
      <c r="J2098" t="s">
        <v>14</v>
      </c>
    </row>
    <row r="2099" spans="1:10" x14ac:dyDescent="0.35">
      <c r="A2099" t="s">
        <v>10</v>
      </c>
      <c r="B2099">
        <v>37157040102</v>
      </c>
      <c r="C2099" t="s">
        <v>11</v>
      </c>
      <c r="D2099">
        <v>37157040102</v>
      </c>
      <c r="E2099" t="str">
        <f>"37157040102"</f>
        <v>37157040102</v>
      </c>
      <c r="F2099">
        <v>637</v>
      </c>
      <c r="G2099" t="s">
        <v>12</v>
      </c>
      <c r="H2099">
        <v>2022</v>
      </c>
      <c r="I2099" t="s">
        <v>13</v>
      </c>
      <c r="J2099" t="s">
        <v>14</v>
      </c>
    </row>
    <row r="2100" spans="1:10" x14ac:dyDescent="0.35">
      <c r="A2100" t="s">
        <v>10</v>
      </c>
      <c r="B2100">
        <v>37157040200</v>
      </c>
      <c r="C2100" t="s">
        <v>11</v>
      </c>
      <c r="D2100">
        <v>37157040200</v>
      </c>
      <c r="E2100" t="str">
        <f>"37157040200"</f>
        <v>37157040200</v>
      </c>
      <c r="F2100">
        <v>734</v>
      </c>
      <c r="G2100" t="s">
        <v>12</v>
      </c>
      <c r="H2100">
        <v>2022</v>
      </c>
      <c r="I2100" t="s">
        <v>13</v>
      </c>
      <c r="J2100" t="s">
        <v>14</v>
      </c>
    </row>
    <row r="2101" spans="1:10" x14ac:dyDescent="0.35">
      <c r="A2101" t="s">
        <v>10</v>
      </c>
      <c r="B2101">
        <v>37157040300</v>
      </c>
      <c r="C2101" t="s">
        <v>11</v>
      </c>
      <c r="D2101">
        <v>37157040300</v>
      </c>
      <c r="E2101" t="str">
        <f>"37157040300"</f>
        <v>37157040300</v>
      </c>
      <c r="F2101">
        <v>732</v>
      </c>
      <c r="G2101" t="s">
        <v>12</v>
      </c>
      <c r="H2101">
        <v>2022</v>
      </c>
      <c r="I2101" t="s">
        <v>13</v>
      </c>
      <c r="J2101" t="s">
        <v>14</v>
      </c>
    </row>
    <row r="2102" spans="1:10" x14ac:dyDescent="0.35">
      <c r="A2102" t="s">
        <v>10</v>
      </c>
      <c r="B2102">
        <v>37157040400</v>
      </c>
      <c r="C2102" t="s">
        <v>11</v>
      </c>
      <c r="D2102">
        <v>37157040400</v>
      </c>
      <c r="E2102" t="str">
        <f>"37157040400"</f>
        <v>37157040400</v>
      </c>
      <c r="F2102">
        <v>820</v>
      </c>
      <c r="G2102" t="s">
        <v>12</v>
      </c>
      <c r="H2102">
        <v>2022</v>
      </c>
      <c r="I2102" t="s">
        <v>13</v>
      </c>
      <c r="J2102" t="s">
        <v>14</v>
      </c>
    </row>
    <row r="2103" spans="1:10" x14ac:dyDescent="0.35">
      <c r="A2103" t="s">
        <v>10</v>
      </c>
      <c r="B2103">
        <v>37157040501</v>
      </c>
      <c r="C2103" t="s">
        <v>11</v>
      </c>
      <c r="D2103">
        <v>37157040501</v>
      </c>
      <c r="E2103" t="str">
        <f>"37157040501"</f>
        <v>37157040501</v>
      </c>
      <c r="F2103">
        <v>761</v>
      </c>
      <c r="G2103" t="s">
        <v>12</v>
      </c>
      <c r="H2103">
        <v>2022</v>
      </c>
      <c r="I2103" t="s">
        <v>13</v>
      </c>
      <c r="J2103" t="s">
        <v>14</v>
      </c>
    </row>
    <row r="2104" spans="1:10" x14ac:dyDescent="0.35">
      <c r="A2104" t="s">
        <v>10</v>
      </c>
      <c r="B2104">
        <v>37157040502</v>
      </c>
      <c r="C2104" t="s">
        <v>11</v>
      </c>
      <c r="D2104">
        <v>37157040502</v>
      </c>
      <c r="E2104" t="str">
        <f>"37157040502"</f>
        <v>37157040502</v>
      </c>
      <c r="F2104">
        <v>718</v>
      </c>
      <c r="G2104" t="s">
        <v>12</v>
      </c>
      <c r="H2104">
        <v>2022</v>
      </c>
      <c r="I2104" t="s">
        <v>13</v>
      </c>
      <c r="J2104" t="s">
        <v>14</v>
      </c>
    </row>
    <row r="2105" spans="1:10" x14ac:dyDescent="0.35">
      <c r="A2105" t="s">
        <v>10</v>
      </c>
      <c r="B2105">
        <v>37157040601</v>
      </c>
      <c r="C2105" t="s">
        <v>11</v>
      </c>
      <c r="D2105">
        <v>37157040601</v>
      </c>
      <c r="E2105" t="str">
        <f>"37157040601"</f>
        <v>37157040601</v>
      </c>
      <c r="F2105">
        <v>919</v>
      </c>
      <c r="G2105" t="s">
        <v>12</v>
      </c>
      <c r="H2105">
        <v>2022</v>
      </c>
      <c r="I2105" t="s">
        <v>13</v>
      </c>
      <c r="J2105" t="s">
        <v>14</v>
      </c>
    </row>
    <row r="2106" spans="1:10" x14ac:dyDescent="0.35">
      <c r="A2106" t="s">
        <v>10</v>
      </c>
      <c r="B2106">
        <v>37157040602</v>
      </c>
      <c r="C2106" t="s">
        <v>11</v>
      </c>
      <c r="D2106">
        <v>37157040602</v>
      </c>
      <c r="E2106" t="str">
        <f>"37157040602"</f>
        <v>37157040602</v>
      </c>
      <c r="F2106">
        <v>771</v>
      </c>
      <c r="G2106" t="s">
        <v>12</v>
      </c>
      <c r="H2106">
        <v>2022</v>
      </c>
      <c r="I2106" t="s">
        <v>13</v>
      </c>
      <c r="J2106" t="s">
        <v>14</v>
      </c>
    </row>
    <row r="2107" spans="1:10" x14ac:dyDescent="0.35">
      <c r="A2107" t="s">
        <v>10</v>
      </c>
      <c r="B2107">
        <v>37157040700</v>
      </c>
      <c r="C2107" t="s">
        <v>11</v>
      </c>
      <c r="D2107">
        <v>37157040700</v>
      </c>
      <c r="E2107" t="str">
        <f>"37157040700"</f>
        <v>37157040700</v>
      </c>
      <c r="F2107">
        <v>591</v>
      </c>
      <c r="G2107" t="s">
        <v>12</v>
      </c>
      <c r="H2107">
        <v>2022</v>
      </c>
      <c r="I2107" t="s">
        <v>13</v>
      </c>
      <c r="J2107" t="s">
        <v>14</v>
      </c>
    </row>
    <row r="2108" spans="1:10" x14ac:dyDescent="0.35">
      <c r="A2108" t="s">
        <v>10</v>
      </c>
      <c r="B2108">
        <v>37157040800</v>
      </c>
      <c r="C2108" t="s">
        <v>11</v>
      </c>
      <c r="D2108">
        <v>37157040800</v>
      </c>
      <c r="E2108" t="str">
        <f>"37157040800"</f>
        <v>37157040800</v>
      </c>
      <c r="F2108">
        <v>643</v>
      </c>
      <c r="G2108" t="s">
        <v>12</v>
      </c>
      <c r="H2108">
        <v>2022</v>
      </c>
      <c r="I2108" t="s">
        <v>13</v>
      </c>
      <c r="J2108" t="s">
        <v>14</v>
      </c>
    </row>
    <row r="2109" spans="1:10" x14ac:dyDescent="0.35">
      <c r="A2109" t="s">
        <v>10</v>
      </c>
      <c r="B2109">
        <v>37157040900</v>
      </c>
      <c r="C2109" t="s">
        <v>11</v>
      </c>
      <c r="D2109">
        <v>37157040900</v>
      </c>
      <c r="E2109" t="str">
        <f>"37157040900"</f>
        <v>37157040900</v>
      </c>
      <c r="F2109">
        <v>738</v>
      </c>
      <c r="G2109" t="s">
        <v>12</v>
      </c>
      <c r="H2109">
        <v>2022</v>
      </c>
      <c r="I2109" t="s">
        <v>13</v>
      </c>
      <c r="J2109" t="s">
        <v>14</v>
      </c>
    </row>
    <row r="2110" spans="1:10" x14ac:dyDescent="0.35">
      <c r="A2110" t="s">
        <v>10</v>
      </c>
      <c r="B2110">
        <v>37157041001</v>
      </c>
      <c r="C2110" t="s">
        <v>11</v>
      </c>
      <c r="D2110">
        <v>37157041001</v>
      </c>
      <c r="E2110" t="str">
        <f>"37157041001"</f>
        <v>37157041001</v>
      </c>
      <c r="F2110">
        <v>747</v>
      </c>
      <c r="G2110" t="s">
        <v>12</v>
      </c>
      <c r="H2110">
        <v>2022</v>
      </c>
      <c r="I2110" t="s">
        <v>13</v>
      </c>
      <c r="J2110" t="s">
        <v>14</v>
      </c>
    </row>
    <row r="2111" spans="1:10" x14ac:dyDescent="0.35">
      <c r="A2111" t="s">
        <v>10</v>
      </c>
      <c r="B2111">
        <v>37157041002</v>
      </c>
      <c r="C2111" t="s">
        <v>11</v>
      </c>
      <c r="D2111">
        <v>37157041002</v>
      </c>
      <c r="E2111" t="str">
        <f>"37157041002"</f>
        <v>37157041002</v>
      </c>
      <c r="F2111">
        <v>651</v>
      </c>
      <c r="G2111" t="s">
        <v>12</v>
      </c>
      <c r="H2111">
        <v>2022</v>
      </c>
      <c r="I2111" t="s">
        <v>13</v>
      </c>
      <c r="J2111" t="s">
        <v>14</v>
      </c>
    </row>
    <row r="2112" spans="1:10" x14ac:dyDescent="0.35">
      <c r="A2112" t="s">
        <v>10</v>
      </c>
      <c r="B2112">
        <v>37157041100</v>
      </c>
      <c r="C2112" t="s">
        <v>11</v>
      </c>
      <c r="D2112">
        <v>37157041100</v>
      </c>
      <c r="E2112" t="str">
        <f>"37157041100"</f>
        <v>37157041100</v>
      </c>
      <c r="F2112">
        <v>788</v>
      </c>
      <c r="G2112" t="s">
        <v>12</v>
      </c>
      <c r="H2112">
        <v>2022</v>
      </c>
      <c r="I2112" t="s">
        <v>13</v>
      </c>
      <c r="J2112" t="s">
        <v>14</v>
      </c>
    </row>
    <row r="2113" spans="1:10" x14ac:dyDescent="0.35">
      <c r="A2113" t="s">
        <v>10</v>
      </c>
      <c r="B2113">
        <v>37157041200</v>
      </c>
      <c r="C2113" t="s">
        <v>11</v>
      </c>
      <c r="D2113">
        <v>37157041200</v>
      </c>
      <c r="E2113" t="str">
        <f>"37157041200"</f>
        <v>37157041200</v>
      </c>
      <c r="F2113">
        <v>679</v>
      </c>
      <c r="G2113" t="s">
        <v>12</v>
      </c>
      <c r="H2113">
        <v>2022</v>
      </c>
      <c r="I2113" t="s">
        <v>13</v>
      </c>
      <c r="J2113" t="s">
        <v>14</v>
      </c>
    </row>
    <row r="2114" spans="1:10" x14ac:dyDescent="0.35">
      <c r="A2114" t="s">
        <v>10</v>
      </c>
      <c r="B2114">
        <v>37157041300</v>
      </c>
      <c r="C2114" t="s">
        <v>11</v>
      </c>
      <c r="D2114">
        <v>37157041300</v>
      </c>
      <c r="E2114" t="str">
        <f>"37157041300"</f>
        <v>37157041300</v>
      </c>
      <c r="F2114">
        <v>1099</v>
      </c>
      <c r="G2114" t="s">
        <v>12</v>
      </c>
      <c r="H2114">
        <v>2022</v>
      </c>
      <c r="I2114" t="s">
        <v>13</v>
      </c>
      <c r="J2114" t="s">
        <v>14</v>
      </c>
    </row>
    <row r="2115" spans="1:10" x14ac:dyDescent="0.35">
      <c r="A2115" t="s">
        <v>10</v>
      </c>
      <c r="B2115">
        <v>37157041400</v>
      </c>
      <c r="C2115" t="s">
        <v>11</v>
      </c>
      <c r="D2115">
        <v>37157041400</v>
      </c>
      <c r="E2115" t="str">
        <f>"37157041400"</f>
        <v>37157041400</v>
      </c>
      <c r="F2115">
        <v>675</v>
      </c>
      <c r="G2115" t="s">
        <v>12</v>
      </c>
      <c r="H2115">
        <v>2022</v>
      </c>
      <c r="I2115" t="s">
        <v>13</v>
      </c>
      <c r="J2115" t="s">
        <v>14</v>
      </c>
    </row>
    <row r="2116" spans="1:10" x14ac:dyDescent="0.35">
      <c r="A2116" t="s">
        <v>10</v>
      </c>
      <c r="B2116">
        <v>37157041501</v>
      </c>
      <c r="C2116" t="s">
        <v>11</v>
      </c>
      <c r="D2116">
        <v>37157041501</v>
      </c>
      <c r="E2116" t="str">
        <f>"37157041501"</f>
        <v>37157041501</v>
      </c>
      <c r="F2116">
        <v>844</v>
      </c>
      <c r="G2116" t="s">
        <v>12</v>
      </c>
      <c r="H2116">
        <v>2022</v>
      </c>
      <c r="I2116" t="s">
        <v>13</v>
      </c>
      <c r="J2116" t="s">
        <v>14</v>
      </c>
    </row>
    <row r="2117" spans="1:10" x14ac:dyDescent="0.35">
      <c r="A2117" t="s">
        <v>10</v>
      </c>
      <c r="B2117">
        <v>37157041502</v>
      </c>
      <c r="C2117" t="s">
        <v>11</v>
      </c>
      <c r="D2117">
        <v>37157041502</v>
      </c>
      <c r="E2117" t="str">
        <f>"37157041502"</f>
        <v>37157041502</v>
      </c>
      <c r="F2117">
        <v>767</v>
      </c>
      <c r="G2117" t="s">
        <v>12</v>
      </c>
      <c r="H2117">
        <v>2022</v>
      </c>
      <c r="I2117" t="s">
        <v>13</v>
      </c>
      <c r="J2117" t="s">
        <v>14</v>
      </c>
    </row>
    <row r="2118" spans="1:10" x14ac:dyDescent="0.35">
      <c r="A2118" t="s">
        <v>10</v>
      </c>
      <c r="B2118">
        <v>37157041601</v>
      </c>
      <c r="C2118" t="s">
        <v>11</v>
      </c>
      <c r="D2118">
        <v>37157041601</v>
      </c>
      <c r="E2118" t="str">
        <f>"37157041601"</f>
        <v>37157041601</v>
      </c>
      <c r="F2118">
        <v>850</v>
      </c>
      <c r="G2118" t="s">
        <v>12</v>
      </c>
      <c r="H2118">
        <v>2022</v>
      </c>
      <c r="I2118" t="s">
        <v>13</v>
      </c>
      <c r="J2118" t="s">
        <v>14</v>
      </c>
    </row>
    <row r="2119" spans="1:10" x14ac:dyDescent="0.35">
      <c r="A2119" t="s">
        <v>10</v>
      </c>
      <c r="B2119">
        <v>37157041602</v>
      </c>
      <c r="C2119" t="s">
        <v>11</v>
      </c>
      <c r="D2119">
        <v>37157041602</v>
      </c>
      <c r="E2119" t="str">
        <f>"37157041602"</f>
        <v>37157041602</v>
      </c>
      <c r="F2119">
        <v>1023</v>
      </c>
      <c r="G2119" t="s">
        <v>12</v>
      </c>
      <c r="H2119">
        <v>2022</v>
      </c>
      <c r="I2119" t="s">
        <v>13</v>
      </c>
      <c r="J2119" t="s">
        <v>14</v>
      </c>
    </row>
    <row r="2120" spans="1:10" x14ac:dyDescent="0.35">
      <c r="A2120" t="s">
        <v>10</v>
      </c>
      <c r="B2120">
        <v>37159050201</v>
      </c>
      <c r="C2120" t="s">
        <v>11</v>
      </c>
      <c r="D2120">
        <v>37159050201</v>
      </c>
      <c r="E2120" t="str">
        <f>"37159050201"</f>
        <v>37159050201</v>
      </c>
      <c r="F2120">
        <v>663</v>
      </c>
      <c r="G2120" t="s">
        <v>12</v>
      </c>
      <c r="H2120">
        <v>2022</v>
      </c>
      <c r="I2120" t="s">
        <v>13</v>
      </c>
      <c r="J2120" t="s">
        <v>14</v>
      </c>
    </row>
    <row r="2121" spans="1:10" x14ac:dyDescent="0.35">
      <c r="A2121" t="s">
        <v>10</v>
      </c>
      <c r="B2121">
        <v>37159050202</v>
      </c>
      <c r="C2121" t="s">
        <v>11</v>
      </c>
      <c r="D2121">
        <v>37159050202</v>
      </c>
      <c r="E2121" t="str">
        <f>"37159050202"</f>
        <v>37159050202</v>
      </c>
      <c r="F2121">
        <v>924</v>
      </c>
      <c r="G2121" t="s">
        <v>12</v>
      </c>
      <c r="H2121">
        <v>2022</v>
      </c>
      <c r="I2121" t="s">
        <v>13</v>
      </c>
      <c r="J2121" t="s">
        <v>14</v>
      </c>
    </row>
    <row r="2122" spans="1:10" x14ac:dyDescent="0.35">
      <c r="A2122" t="s">
        <v>10</v>
      </c>
      <c r="B2122">
        <v>37159050300</v>
      </c>
      <c r="C2122" t="s">
        <v>11</v>
      </c>
      <c r="D2122">
        <v>37159050300</v>
      </c>
      <c r="E2122" t="str">
        <f>"37159050300"</f>
        <v>37159050300</v>
      </c>
      <c r="F2122">
        <v>897</v>
      </c>
      <c r="G2122" t="s">
        <v>12</v>
      </c>
      <c r="H2122">
        <v>2022</v>
      </c>
      <c r="I2122" t="s">
        <v>13</v>
      </c>
      <c r="J2122" t="s">
        <v>14</v>
      </c>
    </row>
    <row r="2123" spans="1:10" x14ac:dyDescent="0.35">
      <c r="A2123" t="s">
        <v>10</v>
      </c>
      <c r="B2123">
        <v>37159050400</v>
      </c>
      <c r="C2123" t="s">
        <v>11</v>
      </c>
      <c r="D2123">
        <v>37159050400</v>
      </c>
      <c r="E2123" t="str">
        <f>"37159050400"</f>
        <v>37159050400</v>
      </c>
      <c r="F2123">
        <v>886</v>
      </c>
      <c r="G2123" t="s">
        <v>12</v>
      </c>
      <c r="H2123">
        <v>2022</v>
      </c>
      <c r="I2123" t="s">
        <v>13</v>
      </c>
      <c r="J2123" t="s">
        <v>14</v>
      </c>
    </row>
    <row r="2124" spans="1:10" x14ac:dyDescent="0.35">
      <c r="A2124" t="s">
        <v>10</v>
      </c>
      <c r="B2124">
        <v>37159050500</v>
      </c>
      <c r="C2124" t="s">
        <v>11</v>
      </c>
      <c r="D2124">
        <v>37159050500</v>
      </c>
      <c r="E2124" t="str">
        <f>"37159050500"</f>
        <v>37159050500</v>
      </c>
      <c r="F2124">
        <v>1389</v>
      </c>
      <c r="G2124" t="s">
        <v>12</v>
      </c>
      <c r="H2124">
        <v>2022</v>
      </c>
      <c r="I2124" t="s">
        <v>13</v>
      </c>
      <c r="J2124" t="s">
        <v>14</v>
      </c>
    </row>
    <row r="2125" spans="1:10" x14ac:dyDescent="0.35">
      <c r="A2125" t="s">
        <v>10</v>
      </c>
      <c r="B2125">
        <v>37159050700</v>
      </c>
      <c r="C2125" t="s">
        <v>11</v>
      </c>
      <c r="D2125">
        <v>37159050700</v>
      </c>
      <c r="E2125" t="str">
        <f>"37159050700"</f>
        <v>37159050700</v>
      </c>
      <c r="F2125">
        <v>1035</v>
      </c>
      <c r="G2125" t="s">
        <v>12</v>
      </c>
      <c r="H2125">
        <v>2022</v>
      </c>
      <c r="I2125" t="s">
        <v>13</v>
      </c>
      <c r="J2125" t="s">
        <v>14</v>
      </c>
    </row>
    <row r="2126" spans="1:10" x14ac:dyDescent="0.35">
      <c r="A2126" t="s">
        <v>10</v>
      </c>
      <c r="B2126">
        <v>37159050800</v>
      </c>
      <c r="C2126" t="s">
        <v>11</v>
      </c>
      <c r="D2126">
        <v>37159050800</v>
      </c>
      <c r="E2126" t="str">
        <f>"37159050800"</f>
        <v>37159050800</v>
      </c>
      <c r="F2126">
        <v>908</v>
      </c>
      <c r="G2126" t="s">
        <v>12</v>
      </c>
      <c r="H2126">
        <v>2022</v>
      </c>
      <c r="I2126" t="s">
        <v>13</v>
      </c>
      <c r="J2126" t="s">
        <v>14</v>
      </c>
    </row>
    <row r="2127" spans="1:10" x14ac:dyDescent="0.35">
      <c r="A2127" t="s">
        <v>10</v>
      </c>
      <c r="B2127">
        <v>37159050901</v>
      </c>
      <c r="C2127" t="s">
        <v>11</v>
      </c>
      <c r="D2127">
        <v>37159050901</v>
      </c>
      <c r="E2127" t="str">
        <f>"37159050901"</f>
        <v>37159050901</v>
      </c>
      <c r="F2127">
        <v>845</v>
      </c>
      <c r="G2127" t="s">
        <v>12</v>
      </c>
      <c r="H2127">
        <v>2022</v>
      </c>
      <c r="I2127" t="s">
        <v>13</v>
      </c>
      <c r="J2127" t="s">
        <v>14</v>
      </c>
    </row>
    <row r="2128" spans="1:10" x14ac:dyDescent="0.35">
      <c r="A2128" t="s">
        <v>10</v>
      </c>
      <c r="B2128">
        <v>37159050903</v>
      </c>
      <c r="C2128" t="s">
        <v>11</v>
      </c>
      <c r="D2128">
        <v>37159050903</v>
      </c>
      <c r="E2128" t="str">
        <f>"37159050903"</f>
        <v>37159050903</v>
      </c>
      <c r="F2128">
        <v>951</v>
      </c>
      <c r="G2128" t="s">
        <v>12</v>
      </c>
      <c r="H2128">
        <v>2022</v>
      </c>
      <c r="I2128" t="s">
        <v>13</v>
      </c>
      <c r="J2128" t="s">
        <v>14</v>
      </c>
    </row>
    <row r="2129" spans="1:10" x14ac:dyDescent="0.35">
      <c r="A2129" t="s">
        <v>10</v>
      </c>
      <c r="B2129">
        <v>37159050904</v>
      </c>
      <c r="C2129" t="s">
        <v>11</v>
      </c>
      <c r="D2129">
        <v>37159050904</v>
      </c>
      <c r="E2129" t="str">
        <f>"37159050904"</f>
        <v>37159050904</v>
      </c>
      <c r="F2129">
        <v>677</v>
      </c>
      <c r="G2129" t="s">
        <v>12</v>
      </c>
      <c r="H2129">
        <v>2022</v>
      </c>
      <c r="I2129" t="s">
        <v>13</v>
      </c>
      <c r="J2129" t="s">
        <v>14</v>
      </c>
    </row>
    <row r="2130" spans="1:10" x14ac:dyDescent="0.35">
      <c r="A2130" t="s">
        <v>10</v>
      </c>
      <c r="B2130">
        <v>37159051001</v>
      </c>
      <c r="C2130" t="s">
        <v>11</v>
      </c>
      <c r="D2130">
        <v>37159051001</v>
      </c>
      <c r="E2130" t="str">
        <f>"37159051001"</f>
        <v>37159051001</v>
      </c>
      <c r="F2130">
        <v>980</v>
      </c>
      <c r="G2130" t="s">
        <v>12</v>
      </c>
      <c r="H2130">
        <v>2022</v>
      </c>
      <c r="I2130" t="s">
        <v>13</v>
      </c>
      <c r="J2130" t="s">
        <v>14</v>
      </c>
    </row>
    <row r="2131" spans="1:10" x14ac:dyDescent="0.35">
      <c r="A2131" t="s">
        <v>10</v>
      </c>
      <c r="B2131">
        <v>37159051002</v>
      </c>
      <c r="C2131" t="s">
        <v>11</v>
      </c>
      <c r="D2131">
        <v>37159051002</v>
      </c>
      <c r="E2131" t="str">
        <f>"37159051002"</f>
        <v>37159051002</v>
      </c>
      <c r="F2131">
        <v>633</v>
      </c>
      <c r="G2131" t="s">
        <v>12</v>
      </c>
      <c r="H2131">
        <v>2022</v>
      </c>
      <c r="I2131" t="s">
        <v>13</v>
      </c>
      <c r="J2131" t="s">
        <v>14</v>
      </c>
    </row>
    <row r="2132" spans="1:10" x14ac:dyDescent="0.35">
      <c r="A2132" t="s">
        <v>10</v>
      </c>
      <c r="B2132">
        <v>37159051101</v>
      </c>
      <c r="C2132" t="s">
        <v>11</v>
      </c>
      <c r="D2132">
        <v>37159051101</v>
      </c>
      <c r="E2132" t="str">
        <f>"37159051101"</f>
        <v>37159051101</v>
      </c>
      <c r="F2132">
        <v>662</v>
      </c>
      <c r="G2132" t="s">
        <v>12</v>
      </c>
      <c r="H2132">
        <v>2022</v>
      </c>
      <c r="I2132" t="s">
        <v>13</v>
      </c>
      <c r="J2132" t="s">
        <v>14</v>
      </c>
    </row>
    <row r="2133" spans="1:10" x14ac:dyDescent="0.35">
      <c r="A2133" t="s">
        <v>10</v>
      </c>
      <c r="B2133">
        <v>37159051102</v>
      </c>
      <c r="C2133" t="s">
        <v>11</v>
      </c>
      <c r="D2133">
        <v>37159051102</v>
      </c>
      <c r="E2133" t="str">
        <f>"37159051102"</f>
        <v>37159051102</v>
      </c>
      <c r="F2133">
        <v>858</v>
      </c>
      <c r="G2133" t="s">
        <v>12</v>
      </c>
      <c r="H2133">
        <v>2022</v>
      </c>
      <c r="I2133" t="s">
        <v>13</v>
      </c>
      <c r="J2133" t="s">
        <v>14</v>
      </c>
    </row>
    <row r="2134" spans="1:10" x14ac:dyDescent="0.35">
      <c r="A2134" t="s">
        <v>10</v>
      </c>
      <c r="B2134">
        <v>37159051201</v>
      </c>
      <c r="C2134" t="s">
        <v>11</v>
      </c>
      <c r="D2134">
        <v>37159051201</v>
      </c>
      <c r="E2134" t="str">
        <f>"37159051201"</f>
        <v>37159051201</v>
      </c>
      <c r="F2134">
        <v>1024</v>
      </c>
      <c r="G2134" t="s">
        <v>12</v>
      </c>
      <c r="H2134">
        <v>2022</v>
      </c>
      <c r="I2134" t="s">
        <v>13</v>
      </c>
      <c r="J2134" t="s">
        <v>14</v>
      </c>
    </row>
    <row r="2135" spans="1:10" x14ac:dyDescent="0.35">
      <c r="A2135" t="s">
        <v>10</v>
      </c>
      <c r="B2135">
        <v>37159051202</v>
      </c>
      <c r="C2135" t="s">
        <v>11</v>
      </c>
      <c r="D2135">
        <v>37159051202</v>
      </c>
      <c r="E2135" t="str">
        <f>"37159051202"</f>
        <v>37159051202</v>
      </c>
      <c r="F2135">
        <v>832</v>
      </c>
      <c r="G2135" t="s">
        <v>12</v>
      </c>
      <c r="H2135">
        <v>2022</v>
      </c>
      <c r="I2135" t="s">
        <v>13</v>
      </c>
      <c r="J2135" t="s">
        <v>14</v>
      </c>
    </row>
    <row r="2136" spans="1:10" x14ac:dyDescent="0.35">
      <c r="A2136" t="s">
        <v>10</v>
      </c>
      <c r="B2136">
        <v>37159051204</v>
      </c>
      <c r="C2136" t="s">
        <v>11</v>
      </c>
      <c r="D2136">
        <v>37159051204</v>
      </c>
      <c r="E2136" t="str">
        <f>"37159051204"</f>
        <v>37159051204</v>
      </c>
      <c r="F2136">
        <v>971</v>
      </c>
      <c r="G2136" t="s">
        <v>12</v>
      </c>
      <c r="H2136">
        <v>2022</v>
      </c>
      <c r="I2136" t="s">
        <v>13</v>
      </c>
      <c r="J2136" t="s">
        <v>14</v>
      </c>
    </row>
    <row r="2137" spans="1:10" x14ac:dyDescent="0.35">
      <c r="A2137" t="s">
        <v>10</v>
      </c>
      <c r="B2137">
        <v>37159051301</v>
      </c>
      <c r="C2137" t="s">
        <v>11</v>
      </c>
      <c r="D2137">
        <v>37159051301</v>
      </c>
      <c r="E2137" t="str">
        <f>"37159051301"</f>
        <v>37159051301</v>
      </c>
      <c r="F2137">
        <v>966</v>
      </c>
      <c r="G2137" t="s">
        <v>12</v>
      </c>
      <c r="H2137">
        <v>2022</v>
      </c>
      <c r="I2137" t="s">
        <v>13</v>
      </c>
      <c r="J2137" t="s">
        <v>14</v>
      </c>
    </row>
    <row r="2138" spans="1:10" x14ac:dyDescent="0.35">
      <c r="A2138" t="s">
        <v>10</v>
      </c>
      <c r="B2138">
        <v>37159051302</v>
      </c>
      <c r="C2138" t="s">
        <v>11</v>
      </c>
      <c r="D2138">
        <v>37159051302</v>
      </c>
      <c r="E2138" t="str">
        <f>"37159051302"</f>
        <v>37159051302</v>
      </c>
      <c r="F2138">
        <v>1292</v>
      </c>
      <c r="G2138" t="s">
        <v>12</v>
      </c>
      <c r="H2138">
        <v>2022</v>
      </c>
      <c r="I2138" t="s">
        <v>13</v>
      </c>
      <c r="J2138" t="s">
        <v>14</v>
      </c>
    </row>
    <row r="2139" spans="1:10" x14ac:dyDescent="0.35">
      <c r="A2139" t="s">
        <v>10</v>
      </c>
      <c r="B2139">
        <v>37159051303</v>
      </c>
      <c r="C2139" t="s">
        <v>11</v>
      </c>
      <c r="D2139">
        <v>37159051303</v>
      </c>
      <c r="E2139" t="str">
        <f>"37159051303"</f>
        <v>37159051303</v>
      </c>
      <c r="F2139">
        <v>1057</v>
      </c>
      <c r="G2139" t="s">
        <v>12</v>
      </c>
      <c r="H2139">
        <v>2022</v>
      </c>
      <c r="I2139" t="s">
        <v>13</v>
      </c>
      <c r="J2139" t="s">
        <v>14</v>
      </c>
    </row>
    <row r="2140" spans="1:10" x14ac:dyDescent="0.35">
      <c r="A2140" t="s">
        <v>10</v>
      </c>
      <c r="B2140">
        <v>37159051400</v>
      </c>
      <c r="C2140" t="s">
        <v>11</v>
      </c>
      <c r="D2140">
        <v>37159051400</v>
      </c>
      <c r="E2140" t="str">
        <f>"37159051400"</f>
        <v>37159051400</v>
      </c>
      <c r="F2140">
        <v>1048</v>
      </c>
      <c r="G2140" t="s">
        <v>12</v>
      </c>
      <c r="H2140">
        <v>2022</v>
      </c>
      <c r="I2140" t="s">
        <v>13</v>
      </c>
      <c r="J2140" t="s">
        <v>14</v>
      </c>
    </row>
    <row r="2141" spans="1:10" x14ac:dyDescent="0.35">
      <c r="A2141" t="s">
        <v>10</v>
      </c>
      <c r="B2141">
        <v>37159051501</v>
      </c>
      <c r="C2141" t="s">
        <v>11</v>
      </c>
      <c r="D2141">
        <v>37159051501</v>
      </c>
      <c r="E2141" t="str">
        <f>"37159051501"</f>
        <v>37159051501</v>
      </c>
      <c r="F2141">
        <v>1004</v>
      </c>
      <c r="G2141" t="s">
        <v>12</v>
      </c>
      <c r="H2141">
        <v>2022</v>
      </c>
      <c r="I2141" t="s">
        <v>13</v>
      </c>
      <c r="J2141" t="s">
        <v>14</v>
      </c>
    </row>
    <row r="2142" spans="1:10" x14ac:dyDescent="0.35">
      <c r="A2142" t="s">
        <v>10</v>
      </c>
      <c r="B2142">
        <v>37159051502</v>
      </c>
      <c r="C2142" t="s">
        <v>11</v>
      </c>
      <c r="D2142">
        <v>37159051502</v>
      </c>
      <c r="E2142" t="str">
        <f>"37159051502"</f>
        <v>37159051502</v>
      </c>
      <c r="F2142">
        <v>1013</v>
      </c>
      <c r="G2142" t="s">
        <v>12</v>
      </c>
      <c r="H2142">
        <v>2022</v>
      </c>
      <c r="I2142" t="s">
        <v>13</v>
      </c>
      <c r="J2142" t="s">
        <v>14</v>
      </c>
    </row>
    <row r="2143" spans="1:10" x14ac:dyDescent="0.35">
      <c r="A2143" t="s">
        <v>10</v>
      </c>
      <c r="B2143">
        <v>37159051600</v>
      </c>
      <c r="C2143" t="s">
        <v>11</v>
      </c>
      <c r="D2143">
        <v>37159051600</v>
      </c>
      <c r="E2143" t="str">
        <f>"37159051600"</f>
        <v>37159051600</v>
      </c>
      <c r="F2143">
        <v>929</v>
      </c>
      <c r="G2143" t="s">
        <v>12</v>
      </c>
      <c r="H2143">
        <v>2022</v>
      </c>
      <c r="I2143" t="s">
        <v>13</v>
      </c>
      <c r="J2143" t="s">
        <v>14</v>
      </c>
    </row>
    <row r="2144" spans="1:10" x14ac:dyDescent="0.35">
      <c r="A2144" t="s">
        <v>10</v>
      </c>
      <c r="B2144">
        <v>37159051700</v>
      </c>
      <c r="C2144" t="s">
        <v>11</v>
      </c>
      <c r="D2144">
        <v>37159051700</v>
      </c>
      <c r="E2144" t="str">
        <f>"37159051700"</f>
        <v>37159051700</v>
      </c>
      <c r="F2144">
        <v>919</v>
      </c>
      <c r="G2144" t="s">
        <v>12</v>
      </c>
      <c r="H2144">
        <v>2022</v>
      </c>
      <c r="I2144" t="s">
        <v>13</v>
      </c>
      <c r="J2144" t="s">
        <v>14</v>
      </c>
    </row>
    <row r="2145" spans="1:10" x14ac:dyDescent="0.35">
      <c r="A2145" t="s">
        <v>10</v>
      </c>
      <c r="B2145">
        <v>37159051801</v>
      </c>
      <c r="C2145" t="s">
        <v>11</v>
      </c>
      <c r="D2145">
        <v>37159051801</v>
      </c>
      <c r="E2145" t="str">
        <f>"37159051801"</f>
        <v>37159051801</v>
      </c>
      <c r="F2145">
        <v>850</v>
      </c>
      <c r="G2145" t="s">
        <v>12</v>
      </c>
      <c r="H2145">
        <v>2022</v>
      </c>
      <c r="I2145" t="s">
        <v>13</v>
      </c>
      <c r="J2145" t="s">
        <v>14</v>
      </c>
    </row>
    <row r="2146" spans="1:10" x14ac:dyDescent="0.35">
      <c r="A2146" t="s">
        <v>10</v>
      </c>
      <c r="B2146">
        <v>37159051802</v>
      </c>
      <c r="C2146" t="s">
        <v>11</v>
      </c>
      <c r="D2146">
        <v>37159051802</v>
      </c>
      <c r="E2146" t="str">
        <f>"37159051802"</f>
        <v>37159051802</v>
      </c>
      <c r="F2146">
        <v>930</v>
      </c>
      <c r="G2146" t="s">
        <v>12</v>
      </c>
      <c r="H2146">
        <v>2022</v>
      </c>
      <c r="I2146" t="s">
        <v>13</v>
      </c>
      <c r="J2146" t="s">
        <v>14</v>
      </c>
    </row>
    <row r="2147" spans="1:10" x14ac:dyDescent="0.35">
      <c r="A2147" t="s">
        <v>10</v>
      </c>
      <c r="B2147">
        <v>37159051901</v>
      </c>
      <c r="C2147" t="s">
        <v>11</v>
      </c>
      <c r="D2147">
        <v>37159051901</v>
      </c>
      <c r="E2147" t="str">
        <f>"37159051901"</f>
        <v>37159051901</v>
      </c>
      <c r="F2147">
        <v>870</v>
      </c>
      <c r="G2147" t="s">
        <v>12</v>
      </c>
      <c r="H2147">
        <v>2022</v>
      </c>
      <c r="I2147" t="s">
        <v>13</v>
      </c>
      <c r="J2147" t="s">
        <v>14</v>
      </c>
    </row>
    <row r="2148" spans="1:10" x14ac:dyDescent="0.35">
      <c r="A2148" t="s">
        <v>10</v>
      </c>
      <c r="B2148">
        <v>37159051903</v>
      </c>
      <c r="C2148" t="s">
        <v>11</v>
      </c>
      <c r="D2148">
        <v>37159051903</v>
      </c>
      <c r="E2148" t="str">
        <f>"37159051903"</f>
        <v>37159051903</v>
      </c>
      <c r="F2148">
        <v>933</v>
      </c>
      <c r="G2148" t="s">
        <v>12</v>
      </c>
      <c r="H2148">
        <v>2022</v>
      </c>
      <c r="I2148" t="s">
        <v>13</v>
      </c>
      <c r="J2148" t="s">
        <v>14</v>
      </c>
    </row>
    <row r="2149" spans="1:10" x14ac:dyDescent="0.35">
      <c r="A2149" t="s">
        <v>10</v>
      </c>
      <c r="B2149">
        <v>37159051904</v>
      </c>
      <c r="C2149" t="s">
        <v>11</v>
      </c>
      <c r="D2149">
        <v>37159051904</v>
      </c>
      <c r="E2149" t="str">
        <f>"37159051904"</f>
        <v>37159051904</v>
      </c>
      <c r="F2149">
        <v>699</v>
      </c>
      <c r="G2149" t="s">
        <v>12</v>
      </c>
      <c r="H2149">
        <v>2022</v>
      </c>
      <c r="I2149" t="s">
        <v>13</v>
      </c>
      <c r="J2149" t="s">
        <v>14</v>
      </c>
    </row>
    <row r="2150" spans="1:10" x14ac:dyDescent="0.35">
      <c r="A2150" t="s">
        <v>10</v>
      </c>
      <c r="B2150">
        <v>37159052000</v>
      </c>
      <c r="C2150" t="s">
        <v>11</v>
      </c>
      <c r="D2150">
        <v>37159052000</v>
      </c>
      <c r="E2150" t="str">
        <f>"37159052000"</f>
        <v>37159052000</v>
      </c>
      <c r="F2150">
        <v>956</v>
      </c>
      <c r="G2150" t="s">
        <v>12</v>
      </c>
      <c r="H2150">
        <v>2022</v>
      </c>
      <c r="I2150" t="s">
        <v>13</v>
      </c>
      <c r="J2150" t="s">
        <v>14</v>
      </c>
    </row>
    <row r="2151" spans="1:10" x14ac:dyDescent="0.35">
      <c r="A2151" t="s">
        <v>10</v>
      </c>
      <c r="B2151">
        <v>37161960101</v>
      </c>
      <c r="C2151" t="s">
        <v>11</v>
      </c>
      <c r="D2151">
        <v>37161960101</v>
      </c>
      <c r="E2151" t="str">
        <f>"37161960101"</f>
        <v>37161960101</v>
      </c>
      <c r="F2151">
        <v>924</v>
      </c>
      <c r="G2151" t="s">
        <v>12</v>
      </c>
      <c r="H2151">
        <v>2022</v>
      </c>
      <c r="I2151" t="s">
        <v>13</v>
      </c>
      <c r="J2151" t="s">
        <v>14</v>
      </c>
    </row>
    <row r="2152" spans="1:10" x14ac:dyDescent="0.35">
      <c r="A2152" t="s">
        <v>10</v>
      </c>
      <c r="B2152">
        <v>37161960102</v>
      </c>
      <c r="C2152" t="s">
        <v>11</v>
      </c>
      <c r="D2152">
        <v>37161960102</v>
      </c>
      <c r="E2152" t="str">
        <f>"37161960102"</f>
        <v>37161960102</v>
      </c>
      <c r="F2152" t="s">
        <v>15</v>
      </c>
      <c r="G2152" t="s">
        <v>12</v>
      </c>
      <c r="H2152">
        <v>2022</v>
      </c>
      <c r="I2152" t="s">
        <v>13</v>
      </c>
      <c r="J2152" t="s">
        <v>14</v>
      </c>
    </row>
    <row r="2153" spans="1:10" x14ac:dyDescent="0.35">
      <c r="A2153" t="s">
        <v>10</v>
      </c>
      <c r="B2153">
        <v>37161960103</v>
      </c>
      <c r="C2153" t="s">
        <v>11</v>
      </c>
      <c r="D2153">
        <v>37161960103</v>
      </c>
      <c r="E2153" t="str">
        <f>"37161960103"</f>
        <v>37161960103</v>
      </c>
      <c r="F2153">
        <v>698</v>
      </c>
      <c r="G2153" t="s">
        <v>12</v>
      </c>
      <c r="H2153">
        <v>2022</v>
      </c>
      <c r="I2153" t="s">
        <v>13</v>
      </c>
      <c r="J2153" t="s">
        <v>14</v>
      </c>
    </row>
    <row r="2154" spans="1:10" x14ac:dyDescent="0.35">
      <c r="A2154" t="s">
        <v>10</v>
      </c>
      <c r="B2154">
        <v>37161960201</v>
      </c>
      <c r="C2154" t="s">
        <v>11</v>
      </c>
      <c r="D2154">
        <v>37161960201</v>
      </c>
      <c r="E2154" t="str">
        <f>"37161960201"</f>
        <v>37161960201</v>
      </c>
      <c r="F2154">
        <v>905</v>
      </c>
      <c r="G2154" t="s">
        <v>12</v>
      </c>
      <c r="H2154">
        <v>2022</v>
      </c>
      <c r="I2154" t="s">
        <v>13</v>
      </c>
      <c r="J2154" t="s">
        <v>14</v>
      </c>
    </row>
    <row r="2155" spans="1:10" x14ac:dyDescent="0.35">
      <c r="A2155" t="s">
        <v>10</v>
      </c>
      <c r="B2155">
        <v>37161960202</v>
      </c>
      <c r="C2155" t="s">
        <v>11</v>
      </c>
      <c r="D2155">
        <v>37161960202</v>
      </c>
      <c r="E2155" t="str">
        <f>"37161960202"</f>
        <v>37161960202</v>
      </c>
      <c r="F2155">
        <v>744</v>
      </c>
      <c r="G2155" t="s">
        <v>12</v>
      </c>
      <c r="H2155">
        <v>2022</v>
      </c>
      <c r="I2155" t="s">
        <v>13</v>
      </c>
      <c r="J2155" t="s">
        <v>14</v>
      </c>
    </row>
    <row r="2156" spans="1:10" x14ac:dyDescent="0.35">
      <c r="A2156" t="s">
        <v>10</v>
      </c>
      <c r="B2156">
        <v>37161960203</v>
      </c>
      <c r="C2156" t="s">
        <v>11</v>
      </c>
      <c r="D2156">
        <v>37161960203</v>
      </c>
      <c r="E2156" t="str">
        <f>"37161960203"</f>
        <v>37161960203</v>
      </c>
      <c r="F2156" t="s">
        <v>15</v>
      </c>
      <c r="G2156" t="s">
        <v>12</v>
      </c>
      <c r="H2156">
        <v>2022</v>
      </c>
      <c r="I2156" t="s">
        <v>13</v>
      </c>
      <c r="J2156" t="s">
        <v>14</v>
      </c>
    </row>
    <row r="2157" spans="1:10" x14ac:dyDescent="0.35">
      <c r="A2157" t="s">
        <v>10</v>
      </c>
      <c r="B2157">
        <v>37161960301</v>
      </c>
      <c r="C2157" t="s">
        <v>11</v>
      </c>
      <c r="D2157">
        <v>37161960301</v>
      </c>
      <c r="E2157" t="str">
        <f>"37161960301"</f>
        <v>37161960301</v>
      </c>
      <c r="F2157">
        <v>1094</v>
      </c>
      <c r="G2157" t="s">
        <v>12</v>
      </c>
      <c r="H2157">
        <v>2022</v>
      </c>
      <c r="I2157" t="s">
        <v>13</v>
      </c>
      <c r="J2157" t="s">
        <v>14</v>
      </c>
    </row>
    <row r="2158" spans="1:10" x14ac:dyDescent="0.35">
      <c r="A2158" t="s">
        <v>10</v>
      </c>
      <c r="B2158">
        <v>37161960302</v>
      </c>
      <c r="C2158" t="s">
        <v>11</v>
      </c>
      <c r="D2158">
        <v>37161960302</v>
      </c>
      <c r="E2158" t="str">
        <f>"37161960302"</f>
        <v>37161960302</v>
      </c>
      <c r="F2158">
        <v>1103</v>
      </c>
      <c r="G2158" t="s">
        <v>12</v>
      </c>
      <c r="H2158">
        <v>2022</v>
      </c>
      <c r="I2158" t="s">
        <v>13</v>
      </c>
      <c r="J2158" t="s">
        <v>14</v>
      </c>
    </row>
    <row r="2159" spans="1:10" x14ac:dyDescent="0.35">
      <c r="A2159" t="s">
        <v>10</v>
      </c>
      <c r="B2159">
        <v>37161960400</v>
      </c>
      <c r="C2159" t="s">
        <v>11</v>
      </c>
      <c r="D2159">
        <v>37161960400</v>
      </c>
      <c r="E2159" t="str">
        <f>"37161960400"</f>
        <v>37161960400</v>
      </c>
      <c r="F2159">
        <v>764</v>
      </c>
      <c r="G2159" t="s">
        <v>12</v>
      </c>
      <c r="H2159">
        <v>2022</v>
      </c>
      <c r="I2159" t="s">
        <v>13</v>
      </c>
      <c r="J2159" t="s">
        <v>14</v>
      </c>
    </row>
    <row r="2160" spans="1:10" x14ac:dyDescent="0.35">
      <c r="A2160" t="s">
        <v>10</v>
      </c>
      <c r="B2160">
        <v>37161960501</v>
      </c>
      <c r="C2160" t="s">
        <v>11</v>
      </c>
      <c r="D2160">
        <v>37161960501</v>
      </c>
      <c r="E2160" t="str">
        <f>"37161960501"</f>
        <v>37161960501</v>
      </c>
      <c r="F2160">
        <v>743</v>
      </c>
      <c r="G2160" t="s">
        <v>12</v>
      </c>
      <c r="H2160">
        <v>2022</v>
      </c>
      <c r="I2160" t="s">
        <v>13</v>
      </c>
      <c r="J2160" t="s">
        <v>14</v>
      </c>
    </row>
    <row r="2161" spans="1:10" x14ac:dyDescent="0.35">
      <c r="A2161" t="s">
        <v>10</v>
      </c>
      <c r="B2161">
        <v>37161960502</v>
      </c>
      <c r="C2161" t="s">
        <v>11</v>
      </c>
      <c r="D2161">
        <v>37161960502</v>
      </c>
      <c r="E2161" t="str">
        <f>"37161960502"</f>
        <v>37161960502</v>
      </c>
      <c r="F2161">
        <v>834</v>
      </c>
      <c r="G2161" t="s">
        <v>12</v>
      </c>
      <c r="H2161">
        <v>2022</v>
      </c>
      <c r="I2161" t="s">
        <v>13</v>
      </c>
      <c r="J2161" t="s">
        <v>14</v>
      </c>
    </row>
    <row r="2162" spans="1:10" x14ac:dyDescent="0.35">
      <c r="A2162" t="s">
        <v>10</v>
      </c>
      <c r="B2162">
        <v>37161960503</v>
      </c>
      <c r="C2162" t="s">
        <v>11</v>
      </c>
      <c r="D2162">
        <v>37161960503</v>
      </c>
      <c r="E2162" t="str">
        <f>"37161960503"</f>
        <v>37161960503</v>
      </c>
      <c r="F2162">
        <v>931</v>
      </c>
      <c r="G2162" t="s">
        <v>12</v>
      </c>
      <c r="H2162">
        <v>2022</v>
      </c>
      <c r="I2162" t="s">
        <v>13</v>
      </c>
      <c r="J2162" t="s">
        <v>14</v>
      </c>
    </row>
    <row r="2163" spans="1:10" x14ac:dyDescent="0.35">
      <c r="A2163" t="s">
        <v>10</v>
      </c>
      <c r="B2163">
        <v>37161960600</v>
      </c>
      <c r="C2163" t="s">
        <v>11</v>
      </c>
      <c r="D2163">
        <v>37161960600</v>
      </c>
      <c r="E2163" t="str">
        <f>"37161960600"</f>
        <v>37161960600</v>
      </c>
      <c r="F2163">
        <v>682</v>
      </c>
      <c r="G2163" t="s">
        <v>12</v>
      </c>
      <c r="H2163">
        <v>2022</v>
      </c>
      <c r="I2163" t="s">
        <v>13</v>
      </c>
      <c r="J2163" t="s">
        <v>14</v>
      </c>
    </row>
    <row r="2164" spans="1:10" x14ac:dyDescent="0.35">
      <c r="A2164" t="s">
        <v>10</v>
      </c>
      <c r="B2164">
        <v>37161960700</v>
      </c>
      <c r="C2164" t="s">
        <v>11</v>
      </c>
      <c r="D2164">
        <v>37161960700</v>
      </c>
      <c r="E2164" t="str">
        <f>"37161960700"</f>
        <v>37161960700</v>
      </c>
      <c r="F2164">
        <v>750</v>
      </c>
      <c r="G2164" t="s">
        <v>12</v>
      </c>
      <c r="H2164">
        <v>2022</v>
      </c>
      <c r="I2164" t="s">
        <v>13</v>
      </c>
      <c r="J2164" t="s">
        <v>14</v>
      </c>
    </row>
    <row r="2165" spans="1:10" x14ac:dyDescent="0.35">
      <c r="A2165" t="s">
        <v>10</v>
      </c>
      <c r="B2165">
        <v>37161960800</v>
      </c>
      <c r="C2165" t="s">
        <v>11</v>
      </c>
      <c r="D2165">
        <v>37161960800</v>
      </c>
      <c r="E2165" t="str">
        <f>"37161960800"</f>
        <v>37161960800</v>
      </c>
      <c r="F2165">
        <v>678</v>
      </c>
      <c r="G2165" t="s">
        <v>12</v>
      </c>
      <c r="H2165">
        <v>2022</v>
      </c>
      <c r="I2165" t="s">
        <v>13</v>
      </c>
      <c r="J2165" t="s">
        <v>14</v>
      </c>
    </row>
    <row r="2166" spans="1:10" x14ac:dyDescent="0.35">
      <c r="A2166" t="s">
        <v>10</v>
      </c>
      <c r="B2166">
        <v>37161960900</v>
      </c>
      <c r="C2166" t="s">
        <v>11</v>
      </c>
      <c r="D2166">
        <v>37161960900</v>
      </c>
      <c r="E2166" t="str">
        <f>"37161960900"</f>
        <v>37161960900</v>
      </c>
      <c r="F2166">
        <v>797</v>
      </c>
      <c r="G2166" t="s">
        <v>12</v>
      </c>
      <c r="H2166">
        <v>2022</v>
      </c>
      <c r="I2166" t="s">
        <v>13</v>
      </c>
      <c r="J2166" t="s">
        <v>14</v>
      </c>
    </row>
    <row r="2167" spans="1:10" x14ac:dyDescent="0.35">
      <c r="A2167" t="s">
        <v>10</v>
      </c>
      <c r="B2167">
        <v>37161961001</v>
      </c>
      <c r="C2167" t="s">
        <v>11</v>
      </c>
      <c r="D2167">
        <v>37161961001</v>
      </c>
      <c r="E2167" t="str">
        <f>"37161961001"</f>
        <v>37161961001</v>
      </c>
      <c r="F2167">
        <v>692</v>
      </c>
      <c r="G2167" t="s">
        <v>12</v>
      </c>
      <c r="H2167">
        <v>2022</v>
      </c>
      <c r="I2167" t="s">
        <v>13</v>
      </c>
      <c r="J2167" t="s">
        <v>14</v>
      </c>
    </row>
    <row r="2168" spans="1:10" x14ac:dyDescent="0.35">
      <c r="A2168" t="s">
        <v>10</v>
      </c>
      <c r="B2168">
        <v>37161961002</v>
      </c>
      <c r="C2168" t="s">
        <v>11</v>
      </c>
      <c r="D2168">
        <v>37161961002</v>
      </c>
      <c r="E2168" t="str">
        <f>"37161961002"</f>
        <v>37161961002</v>
      </c>
      <c r="F2168">
        <v>700</v>
      </c>
      <c r="G2168" t="s">
        <v>12</v>
      </c>
      <c r="H2168">
        <v>2022</v>
      </c>
      <c r="I2168" t="s">
        <v>13</v>
      </c>
      <c r="J2168" t="s">
        <v>14</v>
      </c>
    </row>
    <row r="2169" spans="1:10" x14ac:dyDescent="0.35">
      <c r="A2169" t="s">
        <v>10</v>
      </c>
      <c r="B2169">
        <v>37161961102</v>
      </c>
      <c r="C2169" t="s">
        <v>11</v>
      </c>
      <c r="D2169">
        <v>37161961102</v>
      </c>
      <c r="E2169" t="str">
        <f>"37161961102"</f>
        <v>37161961102</v>
      </c>
      <c r="F2169">
        <v>546</v>
      </c>
      <c r="G2169" t="s">
        <v>12</v>
      </c>
      <c r="H2169">
        <v>2022</v>
      </c>
      <c r="I2169" t="s">
        <v>13</v>
      </c>
      <c r="J2169" t="s">
        <v>14</v>
      </c>
    </row>
    <row r="2170" spans="1:10" x14ac:dyDescent="0.35">
      <c r="A2170" t="s">
        <v>10</v>
      </c>
      <c r="B2170">
        <v>37161961103</v>
      </c>
      <c r="C2170" t="s">
        <v>11</v>
      </c>
      <c r="D2170">
        <v>37161961103</v>
      </c>
      <c r="E2170" t="str">
        <f>"37161961103"</f>
        <v>37161961103</v>
      </c>
      <c r="F2170">
        <v>628</v>
      </c>
      <c r="G2170" t="s">
        <v>12</v>
      </c>
      <c r="H2170">
        <v>2022</v>
      </c>
      <c r="I2170" t="s">
        <v>13</v>
      </c>
      <c r="J2170" t="s">
        <v>14</v>
      </c>
    </row>
    <row r="2171" spans="1:10" x14ac:dyDescent="0.35">
      <c r="A2171" t="s">
        <v>10</v>
      </c>
      <c r="B2171">
        <v>37161961104</v>
      </c>
      <c r="C2171" t="s">
        <v>11</v>
      </c>
      <c r="D2171">
        <v>37161961104</v>
      </c>
      <c r="E2171" t="str">
        <f>"37161961104"</f>
        <v>37161961104</v>
      </c>
      <c r="F2171">
        <v>655</v>
      </c>
      <c r="G2171" t="s">
        <v>12</v>
      </c>
      <c r="H2171">
        <v>2022</v>
      </c>
      <c r="I2171" t="s">
        <v>13</v>
      </c>
      <c r="J2171" t="s">
        <v>14</v>
      </c>
    </row>
    <row r="2172" spans="1:10" x14ac:dyDescent="0.35">
      <c r="A2172" t="s">
        <v>10</v>
      </c>
      <c r="B2172">
        <v>37161961200</v>
      </c>
      <c r="C2172" t="s">
        <v>11</v>
      </c>
      <c r="D2172">
        <v>37161961200</v>
      </c>
      <c r="E2172" t="str">
        <f>"37161961200"</f>
        <v>37161961200</v>
      </c>
      <c r="F2172">
        <v>730</v>
      </c>
      <c r="G2172" t="s">
        <v>12</v>
      </c>
      <c r="H2172">
        <v>2022</v>
      </c>
      <c r="I2172" t="s">
        <v>13</v>
      </c>
      <c r="J2172" t="s">
        <v>14</v>
      </c>
    </row>
    <row r="2173" spans="1:10" x14ac:dyDescent="0.35">
      <c r="A2173" t="s">
        <v>10</v>
      </c>
      <c r="B2173">
        <v>37163970101</v>
      </c>
      <c r="C2173" t="s">
        <v>11</v>
      </c>
      <c r="D2173">
        <v>37163970101</v>
      </c>
      <c r="E2173" t="str">
        <f>"37163970101"</f>
        <v>37163970101</v>
      </c>
      <c r="F2173">
        <v>701</v>
      </c>
      <c r="G2173" t="s">
        <v>12</v>
      </c>
      <c r="H2173">
        <v>2022</v>
      </c>
      <c r="I2173" t="s">
        <v>13</v>
      </c>
      <c r="J2173" t="s">
        <v>14</v>
      </c>
    </row>
    <row r="2174" spans="1:10" x14ac:dyDescent="0.35">
      <c r="A2174" t="s">
        <v>10</v>
      </c>
      <c r="B2174">
        <v>37163970102</v>
      </c>
      <c r="C2174" t="s">
        <v>11</v>
      </c>
      <c r="D2174">
        <v>37163970102</v>
      </c>
      <c r="E2174" t="str">
        <f>"37163970102"</f>
        <v>37163970102</v>
      </c>
      <c r="F2174">
        <v>806</v>
      </c>
      <c r="G2174" t="s">
        <v>12</v>
      </c>
      <c r="H2174">
        <v>2022</v>
      </c>
      <c r="I2174" t="s">
        <v>13</v>
      </c>
      <c r="J2174" t="s">
        <v>14</v>
      </c>
    </row>
    <row r="2175" spans="1:10" x14ac:dyDescent="0.35">
      <c r="A2175" t="s">
        <v>10</v>
      </c>
      <c r="B2175">
        <v>37163970201</v>
      </c>
      <c r="C2175" t="s">
        <v>11</v>
      </c>
      <c r="D2175">
        <v>37163970201</v>
      </c>
      <c r="E2175" t="str">
        <f>"37163970201"</f>
        <v>37163970201</v>
      </c>
      <c r="F2175">
        <v>955</v>
      </c>
      <c r="G2175" t="s">
        <v>12</v>
      </c>
      <c r="H2175">
        <v>2022</v>
      </c>
      <c r="I2175" t="s">
        <v>13</v>
      </c>
      <c r="J2175" t="s">
        <v>14</v>
      </c>
    </row>
    <row r="2176" spans="1:10" x14ac:dyDescent="0.35">
      <c r="A2176" t="s">
        <v>10</v>
      </c>
      <c r="B2176">
        <v>37163970202</v>
      </c>
      <c r="C2176" t="s">
        <v>11</v>
      </c>
      <c r="D2176">
        <v>37163970202</v>
      </c>
      <c r="E2176" t="str">
        <f>"37163970202"</f>
        <v>37163970202</v>
      </c>
      <c r="F2176">
        <v>611</v>
      </c>
      <c r="G2176" t="s">
        <v>12</v>
      </c>
      <c r="H2176">
        <v>2022</v>
      </c>
      <c r="I2176" t="s">
        <v>13</v>
      </c>
      <c r="J2176" t="s">
        <v>14</v>
      </c>
    </row>
    <row r="2177" spans="1:10" x14ac:dyDescent="0.35">
      <c r="A2177" t="s">
        <v>10</v>
      </c>
      <c r="B2177">
        <v>37163970302</v>
      </c>
      <c r="C2177" t="s">
        <v>11</v>
      </c>
      <c r="D2177">
        <v>37163970302</v>
      </c>
      <c r="E2177" t="str">
        <f>"37163970302"</f>
        <v>37163970302</v>
      </c>
      <c r="F2177">
        <v>804</v>
      </c>
      <c r="G2177" t="s">
        <v>12</v>
      </c>
      <c r="H2177">
        <v>2022</v>
      </c>
      <c r="I2177" t="s">
        <v>13</v>
      </c>
      <c r="J2177" t="s">
        <v>14</v>
      </c>
    </row>
    <row r="2178" spans="1:10" x14ac:dyDescent="0.35">
      <c r="A2178" t="s">
        <v>10</v>
      </c>
      <c r="B2178">
        <v>37163970303</v>
      </c>
      <c r="C2178" t="s">
        <v>11</v>
      </c>
      <c r="D2178">
        <v>37163970303</v>
      </c>
      <c r="E2178" t="str">
        <f>"37163970303"</f>
        <v>37163970303</v>
      </c>
      <c r="F2178">
        <v>711</v>
      </c>
      <c r="G2178" t="s">
        <v>12</v>
      </c>
      <c r="H2178">
        <v>2022</v>
      </c>
      <c r="I2178" t="s">
        <v>13</v>
      </c>
      <c r="J2178" t="s">
        <v>14</v>
      </c>
    </row>
    <row r="2179" spans="1:10" x14ac:dyDescent="0.35">
      <c r="A2179" t="s">
        <v>10</v>
      </c>
      <c r="B2179">
        <v>37163970304</v>
      </c>
      <c r="C2179" t="s">
        <v>11</v>
      </c>
      <c r="D2179">
        <v>37163970304</v>
      </c>
      <c r="E2179" t="str">
        <f>"37163970304"</f>
        <v>37163970304</v>
      </c>
      <c r="F2179">
        <v>672</v>
      </c>
      <c r="G2179" t="s">
        <v>12</v>
      </c>
      <c r="H2179">
        <v>2022</v>
      </c>
      <c r="I2179" t="s">
        <v>13</v>
      </c>
      <c r="J2179" t="s">
        <v>14</v>
      </c>
    </row>
    <row r="2180" spans="1:10" x14ac:dyDescent="0.35">
      <c r="A2180" t="s">
        <v>10</v>
      </c>
      <c r="B2180">
        <v>37163970401</v>
      </c>
      <c r="C2180" t="s">
        <v>11</v>
      </c>
      <c r="D2180">
        <v>37163970401</v>
      </c>
      <c r="E2180" t="str">
        <f>"37163970401"</f>
        <v>37163970401</v>
      </c>
      <c r="F2180">
        <v>636</v>
      </c>
      <c r="G2180" t="s">
        <v>12</v>
      </c>
      <c r="H2180">
        <v>2022</v>
      </c>
      <c r="I2180" t="s">
        <v>13</v>
      </c>
      <c r="J2180" t="s">
        <v>14</v>
      </c>
    </row>
    <row r="2181" spans="1:10" x14ac:dyDescent="0.35">
      <c r="A2181" t="s">
        <v>10</v>
      </c>
      <c r="B2181">
        <v>37163970402</v>
      </c>
      <c r="C2181" t="s">
        <v>11</v>
      </c>
      <c r="D2181">
        <v>37163970402</v>
      </c>
      <c r="E2181" t="str">
        <f>"37163970402"</f>
        <v>37163970402</v>
      </c>
      <c r="F2181">
        <v>843</v>
      </c>
      <c r="G2181" t="s">
        <v>12</v>
      </c>
      <c r="H2181">
        <v>2022</v>
      </c>
      <c r="I2181" t="s">
        <v>13</v>
      </c>
      <c r="J2181" t="s">
        <v>14</v>
      </c>
    </row>
    <row r="2182" spans="1:10" x14ac:dyDescent="0.35">
      <c r="A2182" t="s">
        <v>10</v>
      </c>
      <c r="B2182">
        <v>37163970501</v>
      </c>
      <c r="C2182" t="s">
        <v>11</v>
      </c>
      <c r="D2182">
        <v>37163970501</v>
      </c>
      <c r="E2182" t="str">
        <f>"37163970501"</f>
        <v>37163970501</v>
      </c>
      <c r="F2182">
        <v>850</v>
      </c>
      <c r="G2182" t="s">
        <v>12</v>
      </c>
      <c r="H2182">
        <v>2022</v>
      </c>
      <c r="I2182" t="s">
        <v>13</v>
      </c>
      <c r="J2182" t="s">
        <v>14</v>
      </c>
    </row>
    <row r="2183" spans="1:10" x14ac:dyDescent="0.35">
      <c r="A2183" t="s">
        <v>10</v>
      </c>
      <c r="B2183">
        <v>37163970502</v>
      </c>
      <c r="C2183" t="s">
        <v>11</v>
      </c>
      <c r="D2183">
        <v>37163970502</v>
      </c>
      <c r="E2183" t="str">
        <f>"37163970502"</f>
        <v>37163970502</v>
      </c>
      <c r="F2183">
        <v>839</v>
      </c>
      <c r="G2183" t="s">
        <v>12</v>
      </c>
      <c r="H2183">
        <v>2022</v>
      </c>
      <c r="I2183" t="s">
        <v>13</v>
      </c>
      <c r="J2183" t="s">
        <v>14</v>
      </c>
    </row>
    <row r="2184" spans="1:10" x14ac:dyDescent="0.35">
      <c r="A2184" t="s">
        <v>10</v>
      </c>
      <c r="B2184">
        <v>37163970600</v>
      </c>
      <c r="C2184" t="s">
        <v>11</v>
      </c>
      <c r="D2184">
        <v>37163970600</v>
      </c>
      <c r="E2184" t="str">
        <f>"37163970600"</f>
        <v>37163970600</v>
      </c>
      <c r="F2184">
        <v>698</v>
      </c>
      <c r="G2184" t="s">
        <v>12</v>
      </c>
      <c r="H2184">
        <v>2022</v>
      </c>
      <c r="I2184" t="s">
        <v>13</v>
      </c>
      <c r="J2184" t="s">
        <v>14</v>
      </c>
    </row>
    <row r="2185" spans="1:10" x14ac:dyDescent="0.35">
      <c r="A2185" t="s">
        <v>10</v>
      </c>
      <c r="B2185">
        <v>37163970701</v>
      </c>
      <c r="C2185" t="s">
        <v>11</v>
      </c>
      <c r="D2185">
        <v>37163970701</v>
      </c>
      <c r="E2185" t="str">
        <f>"37163970701"</f>
        <v>37163970701</v>
      </c>
      <c r="F2185">
        <v>859</v>
      </c>
      <c r="G2185" t="s">
        <v>12</v>
      </c>
      <c r="H2185">
        <v>2022</v>
      </c>
      <c r="I2185" t="s">
        <v>13</v>
      </c>
      <c r="J2185" t="s">
        <v>14</v>
      </c>
    </row>
    <row r="2186" spans="1:10" x14ac:dyDescent="0.35">
      <c r="A2186" t="s">
        <v>10</v>
      </c>
      <c r="B2186">
        <v>37163970702</v>
      </c>
      <c r="C2186" t="s">
        <v>11</v>
      </c>
      <c r="D2186">
        <v>37163970702</v>
      </c>
      <c r="E2186" t="str">
        <f>"37163970702"</f>
        <v>37163970702</v>
      </c>
      <c r="F2186">
        <v>631</v>
      </c>
      <c r="G2186" t="s">
        <v>12</v>
      </c>
      <c r="H2186">
        <v>2022</v>
      </c>
      <c r="I2186" t="s">
        <v>13</v>
      </c>
      <c r="J2186" t="s">
        <v>14</v>
      </c>
    </row>
    <row r="2187" spans="1:10" x14ac:dyDescent="0.35">
      <c r="A2187" t="s">
        <v>10</v>
      </c>
      <c r="B2187">
        <v>37163970801</v>
      </c>
      <c r="C2187" t="s">
        <v>11</v>
      </c>
      <c r="D2187">
        <v>37163970801</v>
      </c>
      <c r="E2187" t="str">
        <f>"37163970801"</f>
        <v>37163970801</v>
      </c>
      <c r="F2187">
        <v>752</v>
      </c>
      <c r="G2187" t="s">
        <v>12</v>
      </c>
      <c r="H2187">
        <v>2022</v>
      </c>
      <c r="I2187" t="s">
        <v>13</v>
      </c>
      <c r="J2187" t="s">
        <v>14</v>
      </c>
    </row>
    <row r="2188" spans="1:10" x14ac:dyDescent="0.35">
      <c r="A2188" t="s">
        <v>10</v>
      </c>
      <c r="B2188">
        <v>37163970802</v>
      </c>
      <c r="C2188" t="s">
        <v>11</v>
      </c>
      <c r="D2188">
        <v>37163970802</v>
      </c>
      <c r="E2188" t="str">
        <f>"37163970802"</f>
        <v>37163970802</v>
      </c>
      <c r="F2188">
        <v>760</v>
      </c>
      <c r="G2188" t="s">
        <v>12</v>
      </c>
      <c r="H2188">
        <v>2022</v>
      </c>
      <c r="I2188" t="s">
        <v>13</v>
      </c>
      <c r="J2188" t="s">
        <v>14</v>
      </c>
    </row>
    <row r="2189" spans="1:10" x14ac:dyDescent="0.35">
      <c r="A2189" t="s">
        <v>10</v>
      </c>
      <c r="B2189">
        <v>37163970900</v>
      </c>
      <c r="C2189" t="s">
        <v>11</v>
      </c>
      <c r="D2189">
        <v>37163970900</v>
      </c>
      <c r="E2189" t="str">
        <f>"37163970900"</f>
        <v>37163970900</v>
      </c>
      <c r="F2189">
        <v>862</v>
      </c>
      <c r="G2189" t="s">
        <v>12</v>
      </c>
      <c r="H2189">
        <v>2022</v>
      </c>
      <c r="I2189" t="s">
        <v>13</v>
      </c>
      <c r="J2189" t="s">
        <v>14</v>
      </c>
    </row>
    <row r="2190" spans="1:10" x14ac:dyDescent="0.35">
      <c r="A2190" t="s">
        <v>10</v>
      </c>
      <c r="B2190">
        <v>37163971001</v>
      </c>
      <c r="C2190" t="s">
        <v>11</v>
      </c>
      <c r="D2190">
        <v>37163971001</v>
      </c>
      <c r="E2190" t="str">
        <f>"37163971001"</f>
        <v>37163971001</v>
      </c>
      <c r="F2190">
        <v>635</v>
      </c>
      <c r="G2190" t="s">
        <v>12</v>
      </c>
      <c r="H2190">
        <v>2022</v>
      </c>
      <c r="I2190" t="s">
        <v>13</v>
      </c>
      <c r="J2190" t="s">
        <v>14</v>
      </c>
    </row>
    <row r="2191" spans="1:10" x14ac:dyDescent="0.35">
      <c r="A2191" t="s">
        <v>10</v>
      </c>
      <c r="B2191">
        <v>37163971002</v>
      </c>
      <c r="C2191" t="s">
        <v>11</v>
      </c>
      <c r="D2191">
        <v>37163971002</v>
      </c>
      <c r="E2191" t="str">
        <f>"37163971002"</f>
        <v>37163971002</v>
      </c>
      <c r="F2191">
        <v>742</v>
      </c>
      <c r="G2191" t="s">
        <v>12</v>
      </c>
      <c r="H2191">
        <v>2022</v>
      </c>
      <c r="I2191" t="s">
        <v>13</v>
      </c>
      <c r="J2191" t="s">
        <v>14</v>
      </c>
    </row>
    <row r="2192" spans="1:10" x14ac:dyDescent="0.35">
      <c r="A2192" t="s">
        <v>10</v>
      </c>
      <c r="B2192">
        <v>37163971003</v>
      </c>
      <c r="C2192" t="s">
        <v>11</v>
      </c>
      <c r="D2192">
        <v>37163971003</v>
      </c>
      <c r="E2192" t="str">
        <f>"37163971003"</f>
        <v>37163971003</v>
      </c>
      <c r="F2192" t="s">
        <v>15</v>
      </c>
      <c r="G2192" t="s">
        <v>12</v>
      </c>
      <c r="H2192">
        <v>2022</v>
      </c>
      <c r="I2192" t="s">
        <v>13</v>
      </c>
      <c r="J2192" t="s">
        <v>14</v>
      </c>
    </row>
    <row r="2193" spans="1:10" x14ac:dyDescent="0.35">
      <c r="A2193" t="s">
        <v>10</v>
      </c>
      <c r="B2193">
        <v>37165010101</v>
      </c>
      <c r="C2193" t="s">
        <v>11</v>
      </c>
      <c r="D2193">
        <v>37165010101</v>
      </c>
      <c r="E2193" t="str">
        <f>"37165010101"</f>
        <v>37165010101</v>
      </c>
      <c r="F2193">
        <v>948</v>
      </c>
      <c r="G2193" t="s">
        <v>12</v>
      </c>
      <c r="H2193">
        <v>2022</v>
      </c>
      <c r="I2193" t="s">
        <v>13</v>
      </c>
      <c r="J2193" t="s">
        <v>14</v>
      </c>
    </row>
    <row r="2194" spans="1:10" x14ac:dyDescent="0.35">
      <c r="A2194" t="s">
        <v>10</v>
      </c>
      <c r="B2194">
        <v>37165010102</v>
      </c>
      <c r="C2194" t="s">
        <v>11</v>
      </c>
      <c r="D2194">
        <v>37165010102</v>
      </c>
      <c r="E2194" t="str">
        <f>"37165010102"</f>
        <v>37165010102</v>
      </c>
      <c r="F2194">
        <v>729</v>
      </c>
      <c r="G2194" t="s">
        <v>12</v>
      </c>
      <c r="H2194">
        <v>2022</v>
      </c>
      <c r="I2194" t="s">
        <v>13</v>
      </c>
      <c r="J2194" t="s">
        <v>14</v>
      </c>
    </row>
    <row r="2195" spans="1:10" x14ac:dyDescent="0.35">
      <c r="A2195" t="s">
        <v>10</v>
      </c>
      <c r="B2195">
        <v>37165010200</v>
      </c>
      <c r="C2195" t="s">
        <v>11</v>
      </c>
      <c r="D2195">
        <v>37165010200</v>
      </c>
      <c r="E2195" t="str">
        <f>"37165010200"</f>
        <v>37165010200</v>
      </c>
      <c r="F2195">
        <v>718</v>
      </c>
      <c r="G2195" t="s">
        <v>12</v>
      </c>
      <c r="H2195">
        <v>2022</v>
      </c>
      <c r="I2195" t="s">
        <v>13</v>
      </c>
      <c r="J2195" t="s">
        <v>14</v>
      </c>
    </row>
    <row r="2196" spans="1:10" x14ac:dyDescent="0.35">
      <c r="A2196" t="s">
        <v>10</v>
      </c>
      <c r="B2196">
        <v>37165010300</v>
      </c>
      <c r="C2196" t="s">
        <v>11</v>
      </c>
      <c r="D2196">
        <v>37165010300</v>
      </c>
      <c r="E2196" t="str">
        <f>"37165010300"</f>
        <v>37165010300</v>
      </c>
      <c r="F2196">
        <v>754</v>
      </c>
      <c r="G2196" t="s">
        <v>12</v>
      </c>
      <c r="H2196">
        <v>2022</v>
      </c>
      <c r="I2196" t="s">
        <v>13</v>
      </c>
      <c r="J2196" t="s">
        <v>14</v>
      </c>
    </row>
    <row r="2197" spans="1:10" x14ac:dyDescent="0.35">
      <c r="A2197" t="s">
        <v>10</v>
      </c>
      <c r="B2197">
        <v>37165010400</v>
      </c>
      <c r="C2197" t="s">
        <v>11</v>
      </c>
      <c r="D2197">
        <v>37165010400</v>
      </c>
      <c r="E2197" t="str">
        <f>"37165010400"</f>
        <v>37165010400</v>
      </c>
      <c r="F2197">
        <v>709</v>
      </c>
      <c r="G2197" t="s">
        <v>12</v>
      </c>
      <c r="H2197">
        <v>2022</v>
      </c>
      <c r="I2197" t="s">
        <v>13</v>
      </c>
      <c r="J2197" t="s">
        <v>14</v>
      </c>
    </row>
    <row r="2198" spans="1:10" x14ac:dyDescent="0.35">
      <c r="A2198" t="s">
        <v>10</v>
      </c>
      <c r="B2198">
        <v>37165010501</v>
      </c>
      <c r="C2198" t="s">
        <v>11</v>
      </c>
      <c r="D2198">
        <v>37165010501</v>
      </c>
      <c r="E2198" t="str">
        <f>"37165010501"</f>
        <v>37165010501</v>
      </c>
      <c r="F2198">
        <v>728</v>
      </c>
      <c r="G2198" t="s">
        <v>12</v>
      </c>
      <c r="H2198">
        <v>2022</v>
      </c>
      <c r="I2198" t="s">
        <v>13</v>
      </c>
      <c r="J2198" t="s">
        <v>14</v>
      </c>
    </row>
    <row r="2199" spans="1:10" x14ac:dyDescent="0.35">
      <c r="A2199" t="s">
        <v>10</v>
      </c>
      <c r="B2199">
        <v>37165010502</v>
      </c>
      <c r="C2199" t="s">
        <v>11</v>
      </c>
      <c r="D2199">
        <v>37165010502</v>
      </c>
      <c r="E2199" t="str">
        <f>"37165010502"</f>
        <v>37165010502</v>
      </c>
      <c r="F2199">
        <v>745</v>
      </c>
      <c r="G2199" t="s">
        <v>12</v>
      </c>
      <c r="H2199">
        <v>2022</v>
      </c>
      <c r="I2199" t="s">
        <v>13</v>
      </c>
      <c r="J2199" t="s">
        <v>14</v>
      </c>
    </row>
    <row r="2200" spans="1:10" x14ac:dyDescent="0.35">
      <c r="A2200" t="s">
        <v>10</v>
      </c>
      <c r="B2200">
        <v>37165010601</v>
      </c>
      <c r="C2200" t="s">
        <v>11</v>
      </c>
      <c r="D2200">
        <v>37165010601</v>
      </c>
      <c r="E2200" t="str">
        <f>"37165010601"</f>
        <v>37165010601</v>
      </c>
      <c r="F2200">
        <v>619</v>
      </c>
      <c r="G2200" t="s">
        <v>12</v>
      </c>
      <c r="H2200">
        <v>2022</v>
      </c>
      <c r="I2200" t="s">
        <v>13</v>
      </c>
      <c r="J2200" t="s">
        <v>14</v>
      </c>
    </row>
    <row r="2201" spans="1:10" x14ac:dyDescent="0.35">
      <c r="A2201" t="s">
        <v>10</v>
      </c>
      <c r="B2201">
        <v>37165010602</v>
      </c>
      <c r="C2201" t="s">
        <v>11</v>
      </c>
      <c r="D2201">
        <v>37165010602</v>
      </c>
      <c r="E2201" t="str">
        <f>"37165010602"</f>
        <v>37165010602</v>
      </c>
      <c r="F2201">
        <v>672</v>
      </c>
      <c r="G2201" t="s">
        <v>12</v>
      </c>
      <c r="H2201">
        <v>2022</v>
      </c>
      <c r="I2201" t="s">
        <v>13</v>
      </c>
      <c r="J2201" t="s">
        <v>14</v>
      </c>
    </row>
    <row r="2202" spans="1:10" x14ac:dyDescent="0.35">
      <c r="A2202" t="s">
        <v>10</v>
      </c>
      <c r="B2202">
        <v>37167930101</v>
      </c>
      <c r="C2202" t="s">
        <v>11</v>
      </c>
      <c r="D2202">
        <v>37167930101</v>
      </c>
      <c r="E2202" t="str">
        <f>"37167930101"</f>
        <v>37167930101</v>
      </c>
      <c r="F2202">
        <v>624</v>
      </c>
      <c r="G2202" t="s">
        <v>12</v>
      </c>
      <c r="H2202">
        <v>2022</v>
      </c>
      <c r="I2202" t="s">
        <v>13</v>
      </c>
      <c r="J2202" t="s">
        <v>14</v>
      </c>
    </row>
    <row r="2203" spans="1:10" x14ac:dyDescent="0.35">
      <c r="A2203" t="s">
        <v>10</v>
      </c>
      <c r="B2203">
        <v>37167930102</v>
      </c>
      <c r="C2203" t="s">
        <v>11</v>
      </c>
      <c r="D2203">
        <v>37167930102</v>
      </c>
      <c r="E2203" t="str">
        <f>"37167930102"</f>
        <v>37167930102</v>
      </c>
      <c r="F2203">
        <v>837</v>
      </c>
      <c r="G2203" t="s">
        <v>12</v>
      </c>
      <c r="H2203">
        <v>2022</v>
      </c>
      <c r="I2203" t="s">
        <v>13</v>
      </c>
      <c r="J2203" t="s">
        <v>14</v>
      </c>
    </row>
    <row r="2204" spans="1:10" x14ac:dyDescent="0.35">
      <c r="A2204" t="s">
        <v>10</v>
      </c>
      <c r="B2204">
        <v>37167930200</v>
      </c>
      <c r="C2204" t="s">
        <v>11</v>
      </c>
      <c r="D2204">
        <v>37167930200</v>
      </c>
      <c r="E2204" t="str">
        <f>"37167930200"</f>
        <v>37167930200</v>
      </c>
      <c r="F2204">
        <v>649</v>
      </c>
      <c r="G2204" t="s">
        <v>12</v>
      </c>
      <c r="H2204">
        <v>2022</v>
      </c>
      <c r="I2204" t="s">
        <v>13</v>
      </c>
      <c r="J2204" t="s">
        <v>14</v>
      </c>
    </row>
    <row r="2205" spans="1:10" x14ac:dyDescent="0.35">
      <c r="A2205" t="s">
        <v>10</v>
      </c>
      <c r="B2205">
        <v>37167930300</v>
      </c>
      <c r="C2205" t="s">
        <v>11</v>
      </c>
      <c r="D2205">
        <v>37167930300</v>
      </c>
      <c r="E2205" t="str">
        <f>"37167930300"</f>
        <v>37167930300</v>
      </c>
      <c r="F2205">
        <v>995</v>
      </c>
      <c r="G2205" t="s">
        <v>12</v>
      </c>
      <c r="H2205">
        <v>2022</v>
      </c>
      <c r="I2205" t="s">
        <v>13</v>
      </c>
      <c r="J2205" t="s">
        <v>14</v>
      </c>
    </row>
    <row r="2206" spans="1:10" x14ac:dyDescent="0.35">
      <c r="A2206" t="s">
        <v>10</v>
      </c>
      <c r="B2206">
        <v>37167930500</v>
      </c>
      <c r="C2206" t="s">
        <v>11</v>
      </c>
      <c r="D2206">
        <v>37167930500</v>
      </c>
      <c r="E2206" t="str">
        <f>"37167930500"</f>
        <v>37167930500</v>
      </c>
      <c r="F2206">
        <v>845</v>
      </c>
      <c r="G2206" t="s">
        <v>12</v>
      </c>
      <c r="H2206">
        <v>2022</v>
      </c>
      <c r="I2206" t="s">
        <v>13</v>
      </c>
      <c r="J2206" t="s">
        <v>14</v>
      </c>
    </row>
    <row r="2207" spans="1:10" x14ac:dyDescent="0.35">
      <c r="A2207" t="s">
        <v>10</v>
      </c>
      <c r="B2207">
        <v>37167930700</v>
      </c>
      <c r="C2207" t="s">
        <v>11</v>
      </c>
      <c r="D2207">
        <v>37167930700</v>
      </c>
      <c r="E2207" t="str">
        <f>"37167930700"</f>
        <v>37167930700</v>
      </c>
      <c r="F2207">
        <v>857</v>
      </c>
      <c r="G2207" t="s">
        <v>12</v>
      </c>
      <c r="H2207">
        <v>2022</v>
      </c>
      <c r="I2207" t="s">
        <v>13</v>
      </c>
      <c r="J2207" t="s">
        <v>14</v>
      </c>
    </row>
    <row r="2208" spans="1:10" x14ac:dyDescent="0.35">
      <c r="A2208" t="s">
        <v>10</v>
      </c>
      <c r="B2208">
        <v>37167930801</v>
      </c>
      <c r="C2208" t="s">
        <v>11</v>
      </c>
      <c r="D2208">
        <v>37167930801</v>
      </c>
      <c r="E2208" t="str">
        <f>"37167930801"</f>
        <v>37167930801</v>
      </c>
      <c r="F2208">
        <v>779</v>
      </c>
      <c r="G2208" t="s">
        <v>12</v>
      </c>
      <c r="H2208">
        <v>2022</v>
      </c>
      <c r="I2208" t="s">
        <v>13</v>
      </c>
      <c r="J2208" t="s">
        <v>14</v>
      </c>
    </row>
    <row r="2209" spans="1:10" x14ac:dyDescent="0.35">
      <c r="A2209" t="s">
        <v>10</v>
      </c>
      <c r="B2209">
        <v>37167930802</v>
      </c>
      <c r="C2209" t="s">
        <v>11</v>
      </c>
      <c r="D2209">
        <v>37167930802</v>
      </c>
      <c r="E2209" t="str">
        <f>"37167930802"</f>
        <v>37167930802</v>
      </c>
      <c r="F2209">
        <v>821</v>
      </c>
      <c r="G2209" t="s">
        <v>12</v>
      </c>
      <c r="H2209">
        <v>2022</v>
      </c>
      <c r="I2209" t="s">
        <v>13</v>
      </c>
      <c r="J2209" t="s">
        <v>14</v>
      </c>
    </row>
    <row r="2210" spans="1:10" x14ac:dyDescent="0.35">
      <c r="A2210" t="s">
        <v>10</v>
      </c>
      <c r="B2210">
        <v>37167930901</v>
      </c>
      <c r="C2210" t="s">
        <v>11</v>
      </c>
      <c r="D2210">
        <v>37167930901</v>
      </c>
      <c r="E2210" t="str">
        <f>"37167930901"</f>
        <v>37167930901</v>
      </c>
      <c r="F2210">
        <v>787</v>
      </c>
      <c r="G2210" t="s">
        <v>12</v>
      </c>
      <c r="H2210">
        <v>2022</v>
      </c>
      <c r="I2210" t="s">
        <v>13</v>
      </c>
      <c r="J2210" t="s">
        <v>14</v>
      </c>
    </row>
    <row r="2211" spans="1:10" x14ac:dyDescent="0.35">
      <c r="A2211" t="s">
        <v>10</v>
      </c>
      <c r="B2211">
        <v>37167930902</v>
      </c>
      <c r="C2211" t="s">
        <v>11</v>
      </c>
      <c r="D2211">
        <v>37167930902</v>
      </c>
      <c r="E2211" t="str">
        <f>"37167930902"</f>
        <v>37167930902</v>
      </c>
      <c r="F2211">
        <v>922</v>
      </c>
      <c r="G2211" t="s">
        <v>12</v>
      </c>
      <c r="H2211">
        <v>2022</v>
      </c>
      <c r="I2211" t="s">
        <v>13</v>
      </c>
      <c r="J2211" t="s">
        <v>14</v>
      </c>
    </row>
    <row r="2212" spans="1:10" x14ac:dyDescent="0.35">
      <c r="A2212" t="s">
        <v>10</v>
      </c>
      <c r="B2212">
        <v>37167931001</v>
      </c>
      <c r="C2212" t="s">
        <v>11</v>
      </c>
      <c r="D2212">
        <v>37167931001</v>
      </c>
      <c r="E2212" t="str">
        <f>"37167931001"</f>
        <v>37167931001</v>
      </c>
      <c r="F2212">
        <v>502</v>
      </c>
      <c r="G2212" t="s">
        <v>12</v>
      </c>
      <c r="H2212">
        <v>2022</v>
      </c>
      <c r="I2212" t="s">
        <v>13</v>
      </c>
      <c r="J2212" t="s">
        <v>14</v>
      </c>
    </row>
    <row r="2213" spans="1:10" x14ac:dyDescent="0.35">
      <c r="A2213" t="s">
        <v>10</v>
      </c>
      <c r="B2213">
        <v>37167931002</v>
      </c>
      <c r="C2213" t="s">
        <v>11</v>
      </c>
      <c r="D2213">
        <v>37167931002</v>
      </c>
      <c r="E2213" t="str">
        <f>"37167931002"</f>
        <v>37167931002</v>
      </c>
      <c r="F2213">
        <v>1034</v>
      </c>
      <c r="G2213" t="s">
        <v>12</v>
      </c>
      <c r="H2213">
        <v>2022</v>
      </c>
      <c r="I2213" t="s">
        <v>13</v>
      </c>
      <c r="J2213" t="s">
        <v>14</v>
      </c>
    </row>
    <row r="2214" spans="1:10" x14ac:dyDescent="0.35">
      <c r="A2214" t="s">
        <v>10</v>
      </c>
      <c r="B2214">
        <v>37167931101</v>
      </c>
      <c r="C2214" t="s">
        <v>11</v>
      </c>
      <c r="D2214">
        <v>37167931101</v>
      </c>
      <c r="E2214" t="str">
        <f>"37167931101"</f>
        <v>37167931101</v>
      </c>
      <c r="F2214">
        <v>849</v>
      </c>
      <c r="G2214" t="s">
        <v>12</v>
      </c>
      <c r="H2214">
        <v>2022</v>
      </c>
      <c r="I2214" t="s">
        <v>13</v>
      </c>
      <c r="J2214" t="s">
        <v>14</v>
      </c>
    </row>
    <row r="2215" spans="1:10" x14ac:dyDescent="0.35">
      <c r="A2215" t="s">
        <v>10</v>
      </c>
      <c r="B2215">
        <v>37167931102</v>
      </c>
      <c r="C2215" t="s">
        <v>11</v>
      </c>
      <c r="D2215">
        <v>37167931102</v>
      </c>
      <c r="E2215" t="str">
        <f>"37167931102"</f>
        <v>37167931102</v>
      </c>
      <c r="F2215">
        <v>792</v>
      </c>
      <c r="G2215" t="s">
        <v>12</v>
      </c>
      <c r="H2215">
        <v>2022</v>
      </c>
      <c r="I2215" t="s">
        <v>13</v>
      </c>
      <c r="J2215" t="s">
        <v>14</v>
      </c>
    </row>
    <row r="2216" spans="1:10" x14ac:dyDescent="0.35">
      <c r="A2216" t="s">
        <v>10</v>
      </c>
      <c r="B2216">
        <v>37167931202</v>
      </c>
      <c r="C2216" t="s">
        <v>11</v>
      </c>
      <c r="D2216">
        <v>37167931202</v>
      </c>
      <c r="E2216" t="str">
        <f>"37167931202"</f>
        <v>37167931202</v>
      </c>
      <c r="F2216">
        <v>635</v>
      </c>
      <c r="G2216" t="s">
        <v>12</v>
      </c>
      <c r="H2216">
        <v>2022</v>
      </c>
      <c r="I2216" t="s">
        <v>13</v>
      </c>
      <c r="J2216" t="s">
        <v>14</v>
      </c>
    </row>
    <row r="2217" spans="1:10" x14ac:dyDescent="0.35">
      <c r="A2217" t="s">
        <v>10</v>
      </c>
      <c r="B2217">
        <v>37167931203</v>
      </c>
      <c r="C2217" t="s">
        <v>11</v>
      </c>
      <c r="D2217">
        <v>37167931203</v>
      </c>
      <c r="E2217" t="str">
        <f>"37167931203"</f>
        <v>37167931203</v>
      </c>
      <c r="F2217">
        <v>778</v>
      </c>
      <c r="G2217" t="s">
        <v>12</v>
      </c>
      <c r="H2217">
        <v>2022</v>
      </c>
      <c r="I2217" t="s">
        <v>13</v>
      </c>
      <c r="J2217" t="s">
        <v>14</v>
      </c>
    </row>
    <row r="2218" spans="1:10" x14ac:dyDescent="0.35">
      <c r="A2218" t="s">
        <v>10</v>
      </c>
      <c r="B2218">
        <v>37167931204</v>
      </c>
      <c r="C2218" t="s">
        <v>11</v>
      </c>
      <c r="D2218">
        <v>37167931204</v>
      </c>
      <c r="E2218" t="str">
        <f>"37167931204"</f>
        <v>37167931204</v>
      </c>
      <c r="F2218">
        <v>851</v>
      </c>
      <c r="G2218" t="s">
        <v>12</v>
      </c>
      <c r="H2218">
        <v>2022</v>
      </c>
      <c r="I2218" t="s">
        <v>13</v>
      </c>
      <c r="J2218" t="s">
        <v>14</v>
      </c>
    </row>
    <row r="2219" spans="1:10" x14ac:dyDescent="0.35">
      <c r="A2219" t="s">
        <v>10</v>
      </c>
      <c r="B2219">
        <v>37169070101</v>
      </c>
      <c r="C2219" t="s">
        <v>11</v>
      </c>
      <c r="D2219">
        <v>37169070101</v>
      </c>
      <c r="E2219" t="str">
        <f>"37169070101"</f>
        <v>37169070101</v>
      </c>
      <c r="F2219">
        <v>824</v>
      </c>
      <c r="G2219" t="s">
        <v>12</v>
      </c>
      <c r="H2219">
        <v>2022</v>
      </c>
      <c r="I2219" t="s">
        <v>13</v>
      </c>
      <c r="J2219" t="s">
        <v>14</v>
      </c>
    </row>
    <row r="2220" spans="1:10" x14ac:dyDescent="0.35">
      <c r="A2220" t="s">
        <v>10</v>
      </c>
      <c r="B2220">
        <v>37169070102</v>
      </c>
      <c r="C2220" t="s">
        <v>11</v>
      </c>
      <c r="D2220">
        <v>37169070102</v>
      </c>
      <c r="E2220" t="str">
        <f>"37169070102"</f>
        <v>37169070102</v>
      </c>
      <c r="F2220">
        <v>572</v>
      </c>
      <c r="G2220" t="s">
        <v>12</v>
      </c>
      <c r="H2220">
        <v>2022</v>
      </c>
      <c r="I2220" t="s">
        <v>13</v>
      </c>
      <c r="J2220" t="s">
        <v>14</v>
      </c>
    </row>
    <row r="2221" spans="1:10" x14ac:dyDescent="0.35">
      <c r="A2221" t="s">
        <v>10</v>
      </c>
      <c r="B2221">
        <v>37169070200</v>
      </c>
      <c r="C2221" t="s">
        <v>11</v>
      </c>
      <c r="D2221">
        <v>37169070200</v>
      </c>
      <c r="E2221" t="str">
        <f>"37169070200"</f>
        <v>37169070200</v>
      </c>
      <c r="F2221">
        <v>735</v>
      </c>
      <c r="G2221" t="s">
        <v>12</v>
      </c>
      <c r="H2221">
        <v>2022</v>
      </c>
      <c r="I2221" t="s">
        <v>13</v>
      </c>
      <c r="J2221" t="s">
        <v>14</v>
      </c>
    </row>
    <row r="2222" spans="1:10" x14ac:dyDescent="0.35">
      <c r="A2222" t="s">
        <v>10</v>
      </c>
      <c r="B2222">
        <v>37169070301</v>
      </c>
      <c r="C2222" t="s">
        <v>11</v>
      </c>
      <c r="D2222">
        <v>37169070301</v>
      </c>
      <c r="E2222" t="str">
        <f>"37169070301"</f>
        <v>37169070301</v>
      </c>
      <c r="F2222">
        <v>728</v>
      </c>
      <c r="G2222" t="s">
        <v>12</v>
      </c>
      <c r="H2222">
        <v>2022</v>
      </c>
      <c r="I2222" t="s">
        <v>13</v>
      </c>
      <c r="J2222" t="s">
        <v>14</v>
      </c>
    </row>
    <row r="2223" spans="1:10" x14ac:dyDescent="0.35">
      <c r="A2223" t="s">
        <v>10</v>
      </c>
      <c r="B2223">
        <v>37169070302</v>
      </c>
      <c r="C2223" t="s">
        <v>11</v>
      </c>
      <c r="D2223">
        <v>37169070302</v>
      </c>
      <c r="E2223" t="str">
        <f>"37169070302"</f>
        <v>37169070302</v>
      </c>
      <c r="F2223">
        <v>551</v>
      </c>
      <c r="G2223" t="s">
        <v>12</v>
      </c>
      <c r="H2223">
        <v>2022</v>
      </c>
      <c r="I2223" t="s">
        <v>13</v>
      </c>
      <c r="J2223" t="s">
        <v>14</v>
      </c>
    </row>
    <row r="2224" spans="1:10" x14ac:dyDescent="0.35">
      <c r="A2224" t="s">
        <v>10</v>
      </c>
      <c r="B2224">
        <v>37169070400</v>
      </c>
      <c r="C2224" t="s">
        <v>11</v>
      </c>
      <c r="D2224">
        <v>37169070400</v>
      </c>
      <c r="E2224" t="str">
        <f>"37169070400"</f>
        <v>37169070400</v>
      </c>
      <c r="F2224">
        <v>830</v>
      </c>
      <c r="G2224" t="s">
        <v>12</v>
      </c>
      <c r="H2224">
        <v>2022</v>
      </c>
      <c r="I2224" t="s">
        <v>13</v>
      </c>
      <c r="J2224" t="s">
        <v>14</v>
      </c>
    </row>
    <row r="2225" spans="1:10" x14ac:dyDescent="0.35">
      <c r="A2225" t="s">
        <v>10</v>
      </c>
      <c r="B2225">
        <v>37169070503</v>
      </c>
      <c r="C2225" t="s">
        <v>11</v>
      </c>
      <c r="D2225">
        <v>37169070503</v>
      </c>
      <c r="E2225" t="str">
        <f>"37169070503"</f>
        <v>37169070503</v>
      </c>
      <c r="F2225">
        <v>812</v>
      </c>
      <c r="G2225" t="s">
        <v>12</v>
      </c>
      <c r="H2225">
        <v>2022</v>
      </c>
      <c r="I2225" t="s">
        <v>13</v>
      </c>
      <c r="J2225" t="s">
        <v>14</v>
      </c>
    </row>
    <row r="2226" spans="1:10" x14ac:dyDescent="0.35">
      <c r="A2226" t="s">
        <v>10</v>
      </c>
      <c r="B2226">
        <v>37169070504</v>
      </c>
      <c r="C2226" t="s">
        <v>11</v>
      </c>
      <c r="D2226">
        <v>37169070504</v>
      </c>
      <c r="E2226" t="str">
        <f>"37169070504"</f>
        <v>37169070504</v>
      </c>
      <c r="F2226">
        <v>1133</v>
      </c>
      <c r="G2226" t="s">
        <v>12</v>
      </c>
      <c r="H2226">
        <v>2022</v>
      </c>
      <c r="I2226" t="s">
        <v>13</v>
      </c>
      <c r="J2226" t="s">
        <v>14</v>
      </c>
    </row>
    <row r="2227" spans="1:10" x14ac:dyDescent="0.35">
      <c r="A2227" t="s">
        <v>10</v>
      </c>
      <c r="B2227">
        <v>37169070505</v>
      </c>
      <c r="C2227" t="s">
        <v>11</v>
      </c>
      <c r="D2227">
        <v>37169070505</v>
      </c>
      <c r="E2227" t="str">
        <f>"37169070505"</f>
        <v>37169070505</v>
      </c>
      <c r="F2227">
        <v>721</v>
      </c>
      <c r="G2227" t="s">
        <v>12</v>
      </c>
      <c r="H2227">
        <v>2022</v>
      </c>
      <c r="I2227" t="s">
        <v>13</v>
      </c>
      <c r="J2227" t="s">
        <v>14</v>
      </c>
    </row>
    <row r="2228" spans="1:10" x14ac:dyDescent="0.35">
      <c r="A2228" t="s">
        <v>10</v>
      </c>
      <c r="B2228">
        <v>37169070506</v>
      </c>
      <c r="C2228" t="s">
        <v>11</v>
      </c>
      <c r="D2228">
        <v>37169070506</v>
      </c>
      <c r="E2228" t="str">
        <f>"37169070506"</f>
        <v>37169070506</v>
      </c>
      <c r="F2228">
        <v>906</v>
      </c>
      <c r="G2228" t="s">
        <v>12</v>
      </c>
      <c r="H2228">
        <v>2022</v>
      </c>
      <c r="I2228" t="s">
        <v>13</v>
      </c>
      <c r="J2228" t="s">
        <v>14</v>
      </c>
    </row>
    <row r="2229" spans="1:10" x14ac:dyDescent="0.35">
      <c r="A2229" t="s">
        <v>10</v>
      </c>
      <c r="B2229">
        <v>37169070600</v>
      </c>
      <c r="C2229" t="s">
        <v>11</v>
      </c>
      <c r="D2229">
        <v>37169070600</v>
      </c>
      <c r="E2229" t="str">
        <f>"37169070600"</f>
        <v>37169070600</v>
      </c>
      <c r="F2229">
        <v>777</v>
      </c>
      <c r="G2229" t="s">
        <v>12</v>
      </c>
      <c r="H2229">
        <v>2022</v>
      </c>
      <c r="I2229" t="s">
        <v>13</v>
      </c>
      <c r="J2229" t="s">
        <v>14</v>
      </c>
    </row>
    <row r="2230" spans="1:10" x14ac:dyDescent="0.35">
      <c r="A2230" t="s">
        <v>10</v>
      </c>
      <c r="B2230">
        <v>37169070701</v>
      </c>
      <c r="C2230" t="s">
        <v>11</v>
      </c>
      <c r="D2230">
        <v>37169070701</v>
      </c>
      <c r="E2230" t="str">
        <f>"37169070701"</f>
        <v>37169070701</v>
      </c>
      <c r="F2230">
        <v>712</v>
      </c>
      <c r="G2230" t="s">
        <v>12</v>
      </c>
      <c r="H2230">
        <v>2022</v>
      </c>
      <c r="I2230" t="s">
        <v>13</v>
      </c>
      <c r="J2230" t="s">
        <v>14</v>
      </c>
    </row>
    <row r="2231" spans="1:10" x14ac:dyDescent="0.35">
      <c r="A2231" t="s">
        <v>10</v>
      </c>
      <c r="B2231">
        <v>37169070702</v>
      </c>
      <c r="C2231" t="s">
        <v>11</v>
      </c>
      <c r="D2231">
        <v>37169070702</v>
      </c>
      <c r="E2231" t="str">
        <f>"37169070702"</f>
        <v>37169070702</v>
      </c>
      <c r="F2231">
        <v>982</v>
      </c>
      <c r="G2231" t="s">
        <v>12</v>
      </c>
      <c r="H2231">
        <v>2022</v>
      </c>
      <c r="I2231" t="s">
        <v>13</v>
      </c>
      <c r="J2231" t="s">
        <v>14</v>
      </c>
    </row>
    <row r="2232" spans="1:10" x14ac:dyDescent="0.35">
      <c r="A2232" t="s">
        <v>10</v>
      </c>
      <c r="B2232">
        <v>37171930101</v>
      </c>
      <c r="C2232" t="s">
        <v>11</v>
      </c>
      <c r="D2232">
        <v>37171930101</v>
      </c>
      <c r="E2232" t="str">
        <f>"37171930101"</f>
        <v>37171930101</v>
      </c>
      <c r="F2232">
        <v>634</v>
      </c>
      <c r="G2232" t="s">
        <v>12</v>
      </c>
      <c r="H2232">
        <v>2022</v>
      </c>
      <c r="I2232" t="s">
        <v>13</v>
      </c>
      <c r="J2232" t="s">
        <v>14</v>
      </c>
    </row>
    <row r="2233" spans="1:10" x14ac:dyDescent="0.35">
      <c r="A2233" t="s">
        <v>10</v>
      </c>
      <c r="B2233">
        <v>37171930102</v>
      </c>
      <c r="C2233" t="s">
        <v>11</v>
      </c>
      <c r="D2233">
        <v>37171930102</v>
      </c>
      <c r="E2233" t="str">
        <f>"37171930102"</f>
        <v>37171930102</v>
      </c>
      <c r="F2233">
        <v>728</v>
      </c>
      <c r="G2233" t="s">
        <v>12</v>
      </c>
      <c r="H2233">
        <v>2022</v>
      </c>
      <c r="I2233" t="s">
        <v>13</v>
      </c>
      <c r="J2233" t="s">
        <v>14</v>
      </c>
    </row>
    <row r="2234" spans="1:10" x14ac:dyDescent="0.35">
      <c r="A2234" t="s">
        <v>10</v>
      </c>
      <c r="B2234">
        <v>37171930201</v>
      </c>
      <c r="C2234" t="s">
        <v>11</v>
      </c>
      <c r="D2234">
        <v>37171930201</v>
      </c>
      <c r="E2234" t="str">
        <f>"37171930201"</f>
        <v>37171930201</v>
      </c>
      <c r="F2234">
        <v>644</v>
      </c>
      <c r="G2234" t="s">
        <v>12</v>
      </c>
      <c r="H2234">
        <v>2022</v>
      </c>
      <c r="I2234" t="s">
        <v>13</v>
      </c>
      <c r="J2234" t="s">
        <v>14</v>
      </c>
    </row>
    <row r="2235" spans="1:10" x14ac:dyDescent="0.35">
      <c r="A2235" t="s">
        <v>10</v>
      </c>
      <c r="B2235">
        <v>37171930202</v>
      </c>
      <c r="C2235" t="s">
        <v>11</v>
      </c>
      <c r="D2235">
        <v>37171930202</v>
      </c>
      <c r="E2235" t="str">
        <f>"37171930202"</f>
        <v>37171930202</v>
      </c>
      <c r="F2235">
        <v>751</v>
      </c>
      <c r="G2235" t="s">
        <v>12</v>
      </c>
      <c r="H2235">
        <v>2022</v>
      </c>
      <c r="I2235" t="s">
        <v>13</v>
      </c>
      <c r="J2235" t="s">
        <v>14</v>
      </c>
    </row>
    <row r="2236" spans="1:10" x14ac:dyDescent="0.35">
      <c r="A2236" t="s">
        <v>10</v>
      </c>
      <c r="B2236">
        <v>37171930301</v>
      </c>
      <c r="C2236" t="s">
        <v>11</v>
      </c>
      <c r="D2236">
        <v>37171930301</v>
      </c>
      <c r="E2236" t="str">
        <f>"37171930301"</f>
        <v>37171930301</v>
      </c>
      <c r="F2236">
        <v>700</v>
      </c>
      <c r="G2236" t="s">
        <v>12</v>
      </c>
      <c r="H2236">
        <v>2022</v>
      </c>
      <c r="I2236" t="s">
        <v>13</v>
      </c>
      <c r="J2236" t="s">
        <v>14</v>
      </c>
    </row>
    <row r="2237" spans="1:10" x14ac:dyDescent="0.35">
      <c r="A2237" t="s">
        <v>10</v>
      </c>
      <c r="B2237">
        <v>37171930302</v>
      </c>
      <c r="C2237" t="s">
        <v>11</v>
      </c>
      <c r="D2237">
        <v>37171930302</v>
      </c>
      <c r="E2237" t="str">
        <f>"37171930302"</f>
        <v>37171930302</v>
      </c>
      <c r="F2237">
        <v>628</v>
      </c>
      <c r="G2237" t="s">
        <v>12</v>
      </c>
      <c r="H2237">
        <v>2022</v>
      </c>
      <c r="I2237" t="s">
        <v>13</v>
      </c>
      <c r="J2237" t="s">
        <v>14</v>
      </c>
    </row>
    <row r="2238" spans="1:10" x14ac:dyDescent="0.35">
      <c r="A2238" t="s">
        <v>10</v>
      </c>
      <c r="B2238">
        <v>37171930400</v>
      </c>
      <c r="C2238" t="s">
        <v>11</v>
      </c>
      <c r="D2238">
        <v>37171930400</v>
      </c>
      <c r="E2238" t="str">
        <f>"37171930400"</f>
        <v>37171930400</v>
      </c>
      <c r="F2238">
        <v>702</v>
      </c>
      <c r="G2238" t="s">
        <v>12</v>
      </c>
      <c r="H2238">
        <v>2022</v>
      </c>
      <c r="I2238" t="s">
        <v>13</v>
      </c>
      <c r="J2238" t="s">
        <v>14</v>
      </c>
    </row>
    <row r="2239" spans="1:10" x14ac:dyDescent="0.35">
      <c r="A2239" t="s">
        <v>10</v>
      </c>
      <c r="B2239">
        <v>37171930501</v>
      </c>
      <c r="C2239" t="s">
        <v>11</v>
      </c>
      <c r="D2239">
        <v>37171930501</v>
      </c>
      <c r="E2239" t="str">
        <f>"37171930501"</f>
        <v>37171930501</v>
      </c>
      <c r="F2239">
        <v>716</v>
      </c>
      <c r="G2239" t="s">
        <v>12</v>
      </c>
      <c r="H2239">
        <v>2022</v>
      </c>
      <c r="I2239" t="s">
        <v>13</v>
      </c>
      <c r="J2239" t="s">
        <v>14</v>
      </c>
    </row>
    <row r="2240" spans="1:10" x14ac:dyDescent="0.35">
      <c r="A2240" t="s">
        <v>10</v>
      </c>
      <c r="B2240">
        <v>37171930502</v>
      </c>
      <c r="C2240" t="s">
        <v>11</v>
      </c>
      <c r="D2240">
        <v>37171930502</v>
      </c>
      <c r="E2240" t="str">
        <f>"37171930502"</f>
        <v>37171930502</v>
      </c>
      <c r="F2240">
        <v>603</v>
      </c>
      <c r="G2240" t="s">
        <v>12</v>
      </c>
      <c r="H2240">
        <v>2022</v>
      </c>
      <c r="I2240" t="s">
        <v>13</v>
      </c>
      <c r="J2240" t="s">
        <v>14</v>
      </c>
    </row>
    <row r="2241" spans="1:10" x14ac:dyDescent="0.35">
      <c r="A2241" t="s">
        <v>10</v>
      </c>
      <c r="B2241">
        <v>37171930600</v>
      </c>
      <c r="C2241" t="s">
        <v>11</v>
      </c>
      <c r="D2241">
        <v>37171930600</v>
      </c>
      <c r="E2241" t="str">
        <f>"37171930600"</f>
        <v>37171930600</v>
      </c>
      <c r="F2241">
        <v>573</v>
      </c>
      <c r="G2241" t="s">
        <v>12</v>
      </c>
      <c r="H2241">
        <v>2022</v>
      </c>
      <c r="I2241" t="s">
        <v>13</v>
      </c>
      <c r="J2241" t="s">
        <v>14</v>
      </c>
    </row>
    <row r="2242" spans="1:10" x14ac:dyDescent="0.35">
      <c r="A2242" t="s">
        <v>10</v>
      </c>
      <c r="B2242">
        <v>37171930700</v>
      </c>
      <c r="C2242" t="s">
        <v>11</v>
      </c>
      <c r="D2242">
        <v>37171930700</v>
      </c>
      <c r="E2242" t="str">
        <f>"37171930700"</f>
        <v>37171930700</v>
      </c>
      <c r="F2242">
        <v>855</v>
      </c>
      <c r="G2242" t="s">
        <v>12</v>
      </c>
      <c r="H2242">
        <v>2022</v>
      </c>
      <c r="I2242" t="s">
        <v>13</v>
      </c>
      <c r="J2242" t="s">
        <v>14</v>
      </c>
    </row>
    <row r="2243" spans="1:10" x14ac:dyDescent="0.35">
      <c r="A2243" t="s">
        <v>10</v>
      </c>
      <c r="B2243">
        <v>37171930802</v>
      </c>
      <c r="C2243" t="s">
        <v>11</v>
      </c>
      <c r="D2243">
        <v>37171930802</v>
      </c>
      <c r="E2243" t="str">
        <f>"37171930802"</f>
        <v>37171930802</v>
      </c>
      <c r="F2243">
        <v>847</v>
      </c>
      <c r="G2243" t="s">
        <v>12</v>
      </c>
      <c r="H2243">
        <v>2022</v>
      </c>
      <c r="I2243" t="s">
        <v>13</v>
      </c>
      <c r="J2243" t="s">
        <v>14</v>
      </c>
    </row>
    <row r="2244" spans="1:10" x14ac:dyDescent="0.35">
      <c r="A2244" t="s">
        <v>10</v>
      </c>
      <c r="B2244">
        <v>37171930803</v>
      </c>
      <c r="C2244" t="s">
        <v>11</v>
      </c>
      <c r="D2244">
        <v>37171930803</v>
      </c>
      <c r="E2244" t="str">
        <f>"37171930803"</f>
        <v>37171930803</v>
      </c>
      <c r="F2244">
        <v>725</v>
      </c>
      <c r="G2244" t="s">
        <v>12</v>
      </c>
      <c r="H2244">
        <v>2022</v>
      </c>
      <c r="I2244" t="s">
        <v>13</v>
      </c>
      <c r="J2244" t="s">
        <v>14</v>
      </c>
    </row>
    <row r="2245" spans="1:10" x14ac:dyDescent="0.35">
      <c r="A2245" t="s">
        <v>10</v>
      </c>
      <c r="B2245">
        <v>37171930804</v>
      </c>
      <c r="C2245" t="s">
        <v>11</v>
      </c>
      <c r="D2245">
        <v>37171930804</v>
      </c>
      <c r="E2245" t="str">
        <f>"37171930804"</f>
        <v>37171930804</v>
      </c>
      <c r="F2245" t="s">
        <v>15</v>
      </c>
      <c r="G2245" t="s">
        <v>12</v>
      </c>
      <c r="H2245">
        <v>2022</v>
      </c>
      <c r="I2245" t="s">
        <v>13</v>
      </c>
      <c r="J2245" t="s">
        <v>14</v>
      </c>
    </row>
    <row r="2246" spans="1:10" x14ac:dyDescent="0.35">
      <c r="A2246" t="s">
        <v>10</v>
      </c>
      <c r="B2246">
        <v>37171930901</v>
      </c>
      <c r="C2246" t="s">
        <v>11</v>
      </c>
      <c r="D2246">
        <v>37171930901</v>
      </c>
      <c r="E2246" t="str">
        <f>"37171930901"</f>
        <v>37171930901</v>
      </c>
      <c r="F2246">
        <v>821</v>
      </c>
      <c r="G2246" t="s">
        <v>12</v>
      </c>
      <c r="H2246">
        <v>2022</v>
      </c>
      <c r="I2246" t="s">
        <v>13</v>
      </c>
      <c r="J2246" t="s">
        <v>14</v>
      </c>
    </row>
    <row r="2247" spans="1:10" x14ac:dyDescent="0.35">
      <c r="A2247" t="s">
        <v>10</v>
      </c>
      <c r="B2247">
        <v>37171930902</v>
      </c>
      <c r="C2247" t="s">
        <v>11</v>
      </c>
      <c r="D2247">
        <v>37171930902</v>
      </c>
      <c r="E2247" t="str">
        <f>"37171930902"</f>
        <v>37171930902</v>
      </c>
      <c r="F2247">
        <v>730</v>
      </c>
      <c r="G2247" t="s">
        <v>12</v>
      </c>
      <c r="H2247">
        <v>2022</v>
      </c>
      <c r="I2247" t="s">
        <v>13</v>
      </c>
      <c r="J2247" t="s">
        <v>14</v>
      </c>
    </row>
    <row r="2248" spans="1:10" x14ac:dyDescent="0.35">
      <c r="A2248" t="s">
        <v>10</v>
      </c>
      <c r="B2248">
        <v>37171931001</v>
      </c>
      <c r="C2248" t="s">
        <v>11</v>
      </c>
      <c r="D2248">
        <v>37171931001</v>
      </c>
      <c r="E2248" t="str">
        <f>"37171931001"</f>
        <v>37171931001</v>
      </c>
      <c r="F2248">
        <v>793</v>
      </c>
      <c r="G2248" t="s">
        <v>12</v>
      </c>
      <c r="H2248">
        <v>2022</v>
      </c>
      <c r="I2248" t="s">
        <v>13</v>
      </c>
      <c r="J2248" t="s">
        <v>14</v>
      </c>
    </row>
    <row r="2249" spans="1:10" x14ac:dyDescent="0.35">
      <c r="A2249" t="s">
        <v>10</v>
      </c>
      <c r="B2249">
        <v>37171931002</v>
      </c>
      <c r="C2249" t="s">
        <v>11</v>
      </c>
      <c r="D2249">
        <v>37171931002</v>
      </c>
      <c r="E2249" t="str">
        <f>"37171931002"</f>
        <v>37171931002</v>
      </c>
      <c r="F2249">
        <v>648</v>
      </c>
      <c r="G2249" t="s">
        <v>12</v>
      </c>
      <c r="H2249">
        <v>2022</v>
      </c>
      <c r="I2249" t="s">
        <v>13</v>
      </c>
      <c r="J2249" t="s">
        <v>14</v>
      </c>
    </row>
    <row r="2250" spans="1:10" x14ac:dyDescent="0.35">
      <c r="A2250" t="s">
        <v>10</v>
      </c>
      <c r="B2250">
        <v>37171931003</v>
      </c>
      <c r="C2250" t="s">
        <v>11</v>
      </c>
      <c r="D2250">
        <v>37171931003</v>
      </c>
      <c r="E2250" t="str">
        <f>"37171931003"</f>
        <v>37171931003</v>
      </c>
      <c r="F2250">
        <v>668</v>
      </c>
      <c r="G2250" t="s">
        <v>12</v>
      </c>
      <c r="H2250">
        <v>2022</v>
      </c>
      <c r="I2250" t="s">
        <v>13</v>
      </c>
      <c r="J2250" t="s">
        <v>14</v>
      </c>
    </row>
    <row r="2251" spans="1:10" x14ac:dyDescent="0.35">
      <c r="A2251" t="s">
        <v>10</v>
      </c>
      <c r="B2251">
        <v>37171931101</v>
      </c>
      <c r="C2251" t="s">
        <v>11</v>
      </c>
      <c r="D2251">
        <v>37171931101</v>
      </c>
      <c r="E2251" t="str">
        <f>"37171931101"</f>
        <v>37171931101</v>
      </c>
      <c r="F2251">
        <v>644</v>
      </c>
      <c r="G2251" t="s">
        <v>12</v>
      </c>
      <c r="H2251">
        <v>2022</v>
      </c>
      <c r="I2251" t="s">
        <v>13</v>
      </c>
      <c r="J2251" t="s">
        <v>14</v>
      </c>
    </row>
    <row r="2252" spans="1:10" x14ac:dyDescent="0.35">
      <c r="A2252" t="s">
        <v>10</v>
      </c>
      <c r="B2252">
        <v>37171931102</v>
      </c>
      <c r="C2252" t="s">
        <v>11</v>
      </c>
      <c r="D2252">
        <v>37171931102</v>
      </c>
      <c r="E2252" t="str">
        <f>"37171931102"</f>
        <v>37171931102</v>
      </c>
      <c r="F2252">
        <v>755</v>
      </c>
      <c r="G2252" t="s">
        <v>12</v>
      </c>
      <c r="H2252">
        <v>2022</v>
      </c>
      <c r="I2252" t="s">
        <v>13</v>
      </c>
      <c r="J2252" t="s">
        <v>14</v>
      </c>
    </row>
    <row r="2253" spans="1:10" x14ac:dyDescent="0.35">
      <c r="A2253" t="s">
        <v>10</v>
      </c>
      <c r="B2253">
        <v>37171931103</v>
      </c>
      <c r="C2253" t="s">
        <v>11</v>
      </c>
      <c r="D2253">
        <v>37171931103</v>
      </c>
      <c r="E2253" t="str">
        <f>"37171931103"</f>
        <v>37171931103</v>
      </c>
      <c r="F2253">
        <v>782</v>
      </c>
      <c r="G2253" t="s">
        <v>12</v>
      </c>
      <c r="H2253">
        <v>2022</v>
      </c>
      <c r="I2253" t="s">
        <v>13</v>
      </c>
      <c r="J2253" t="s">
        <v>14</v>
      </c>
    </row>
    <row r="2254" spans="1:10" x14ac:dyDescent="0.35">
      <c r="A2254" t="s">
        <v>10</v>
      </c>
      <c r="B2254">
        <v>37171931200</v>
      </c>
      <c r="C2254" t="s">
        <v>11</v>
      </c>
      <c r="D2254">
        <v>37171931200</v>
      </c>
      <c r="E2254" t="str">
        <f>"37171931200"</f>
        <v>37171931200</v>
      </c>
      <c r="F2254">
        <v>782</v>
      </c>
      <c r="G2254" t="s">
        <v>12</v>
      </c>
      <c r="H2254">
        <v>2022</v>
      </c>
      <c r="I2254" t="s">
        <v>13</v>
      </c>
      <c r="J2254" t="s">
        <v>14</v>
      </c>
    </row>
    <row r="2255" spans="1:10" x14ac:dyDescent="0.35">
      <c r="A2255" t="s">
        <v>10</v>
      </c>
      <c r="B2255">
        <v>37173940100</v>
      </c>
      <c r="C2255" t="s">
        <v>11</v>
      </c>
      <c r="D2255">
        <v>37173940100</v>
      </c>
      <c r="E2255" t="str">
        <f>"37173940100"</f>
        <v>37173940100</v>
      </c>
      <c r="F2255">
        <v>625</v>
      </c>
      <c r="G2255" t="s">
        <v>12</v>
      </c>
      <c r="H2255">
        <v>2022</v>
      </c>
      <c r="I2255" t="s">
        <v>13</v>
      </c>
      <c r="J2255" t="s">
        <v>14</v>
      </c>
    </row>
    <row r="2256" spans="1:10" x14ac:dyDescent="0.35">
      <c r="A2256" t="s">
        <v>10</v>
      </c>
      <c r="B2256">
        <v>37173960200</v>
      </c>
      <c r="C2256" t="s">
        <v>11</v>
      </c>
      <c r="D2256">
        <v>37173960200</v>
      </c>
      <c r="E2256" t="str">
        <f>"37173960200"</f>
        <v>37173960200</v>
      </c>
      <c r="F2256">
        <v>670</v>
      </c>
      <c r="G2256" t="s">
        <v>12</v>
      </c>
      <c r="H2256">
        <v>2022</v>
      </c>
      <c r="I2256" t="s">
        <v>13</v>
      </c>
      <c r="J2256" t="s">
        <v>14</v>
      </c>
    </row>
    <row r="2257" spans="1:10" x14ac:dyDescent="0.35">
      <c r="A2257" t="s">
        <v>10</v>
      </c>
      <c r="B2257">
        <v>37173960301</v>
      </c>
      <c r="C2257" t="s">
        <v>11</v>
      </c>
      <c r="D2257">
        <v>37173960301</v>
      </c>
      <c r="E2257" t="str">
        <f>"37173960301"</f>
        <v>37173960301</v>
      </c>
      <c r="F2257">
        <v>699</v>
      </c>
      <c r="G2257" t="s">
        <v>12</v>
      </c>
      <c r="H2257">
        <v>2022</v>
      </c>
      <c r="I2257" t="s">
        <v>13</v>
      </c>
      <c r="J2257" t="s">
        <v>14</v>
      </c>
    </row>
    <row r="2258" spans="1:10" x14ac:dyDescent="0.35">
      <c r="A2258" t="s">
        <v>10</v>
      </c>
      <c r="B2258">
        <v>37173960302</v>
      </c>
      <c r="C2258" t="s">
        <v>11</v>
      </c>
      <c r="D2258">
        <v>37173960302</v>
      </c>
      <c r="E2258" t="str">
        <f>"37173960302"</f>
        <v>37173960302</v>
      </c>
      <c r="F2258">
        <v>1027</v>
      </c>
      <c r="G2258" t="s">
        <v>12</v>
      </c>
      <c r="H2258">
        <v>2022</v>
      </c>
      <c r="I2258" t="s">
        <v>13</v>
      </c>
      <c r="J2258" t="s">
        <v>14</v>
      </c>
    </row>
    <row r="2259" spans="1:10" x14ac:dyDescent="0.35">
      <c r="A2259" t="s">
        <v>10</v>
      </c>
      <c r="B2259">
        <v>37173980200</v>
      </c>
      <c r="C2259" t="s">
        <v>11</v>
      </c>
      <c r="D2259">
        <v>37173980200</v>
      </c>
      <c r="E2259" t="str">
        <f>"37173980200"</f>
        <v>37173980200</v>
      </c>
      <c r="F2259" t="s">
        <v>15</v>
      </c>
      <c r="G2259" t="s">
        <v>12</v>
      </c>
      <c r="H2259">
        <v>2022</v>
      </c>
      <c r="I2259" t="s">
        <v>13</v>
      </c>
      <c r="J2259" t="s">
        <v>14</v>
      </c>
    </row>
    <row r="2260" spans="1:10" x14ac:dyDescent="0.35">
      <c r="A2260" t="s">
        <v>10</v>
      </c>
      <c r="B2260">
        <v>37175960100</v>
      </c>
      <c r="C2260" t="s">
        <v>11</v>
      </c>
      <c r="D2260">
        <v>37175960100</v>
      </c>
      <c r="E2260" t="str">
        <f>"37175960100"</f>
        <v>37175960100</v>
      </c>
      <c r="F2260">
        <v>788</v>
      </c>
      <c r="G2260" t="s">
        <v>12</v>
      </c>
      <c r="H2260">
        <v>2022</v>
      </c>
      <c r="I2260" t="s">
        <v>13</v>
      </c>
      <c r="J2260" t="s">
        <v>14</v>
      </c>
    </row>
    <row r="2261" spans="1:10" x14ac:dyDescent="0.35">
      <c r="A2261" t="s">
        <v>10</v>
      </c>
      <c r="B2261">
        <v>37175960201</v>
      </c>
      <c r="C2261" t="s">
        <v>11</v>
      </c>
      <c r="D2261">
        <v>37175960201</v>
      </c>
      <c r="E2261" t="str">
        <f>"37175960201"</f>
        <v>37175960201</v>
      </c>
      <c r="F2261">
        <v>659</v>
      </c>
      <c r="G2261" t="s">
        <v>12</v>
      </c>
      <c r="H2261">
        <v>2022</v>
      </c>
      <c r="I2261" t="s">
        <v>13</v>
      </c>
      <c r="J2261" t="s">
        <v>14</v>
      </c>
    </row>
    <row r="2262" spans="1:10" x14ac:dyDescent="0.35">
      <c r="A2262" t="s">
        <v>10</v>
      </c>
      <c r="B2262">
        <v>37175960202</v>
      </c>
      <c r="C2262" t="s">
        <v>11</v>
      </c>
      <c r="D2262">
        <v>37175960202</v>
      </c>
      <c r="E2262" t="str">
        <f>"37175960202"</f>
        <v>37175960202</v>
      </c>
      <c r="F2262">
        <v>908</v>
      </c>
      <c r="G2262" t="s">
        <v>12</v>
      </c>
      <c r="H2262">
        <v>2022</v>
      </c>
      <c r="I2262" t="s">
        <v>13</v>
      </c>
      <c r="J2262" t="s">
        <v>14</v>
      </c>
    </row>
    <row r="2263" spans="1:10" x14ac:dyDescent="0.35">
      <c r="A2263" t="s">
        <v>10</v>
      </c>
      <c r="B2263">
        <v>37175960301</v>
      </c>
      <c r="C2263" t="s">
        <v>11</v>
      </c>
      <c r="D2263">
        <v>37175960301</v>
      </c>
      <c r="E2263" t="str">
        <f>"37175960301"</f>
        <v>37175960301</v>
      </c>
      <c r="F2263">
        <v>937</v>
      </c>
      <c r="G2263" t="s">
        <v>12</v>
      </c>
      <c r="H2263">
        <v>2022</v>
      </c>
      <c r="I2263" t="s">
        <v>13</v>
      </c>
      <c r="J2263" t="s">
        <v>14</v>
      </c>
    </row>
    <row r="2264" spans="1:10" x14ac:dyDescent="0.35">
      <c r="A2264" t="s">
        <v>10</v>
      </c>
      <c r="B2264">
        <v>37175960302</v>
      </c>
      <c r="C2264" t="s">
        <v>11</v>
      </c>
      <c r="D2264">
        <v>37175960302</v>
      </c>
      <c r="E2264" t="str">
        <f>"37175960302"</f>
        <v>37175960302</v>
      </c>
      <c r="F2264">
        <v>794</v>
      </c>
      <c r="G2264" t="s">
        <v>12</v>
      </c>
      <c r="H2264">
        <v>2022</v>
      </c>
      <c r="I2264" t="s">
        <v>13</v>
      </c>
      <c r="J2264" t="s">
        <v>14</v>
      </c>
    </row>
    <row r="2265" spans="1:10" x14ac:dyDescent="0.35">
      <c r="A2265" t="s">
        <v>10</v>
      </c>
      <c r="B2265">
        <v>37175960401</v>
      </c>
      <c r="C2265" t="s">
        <v>11</v>
      </c>
      <c r="D2265">
        <v>37175960401</v>
      </c>
      <c r="E2265" t="str">
        <f>"37175960401"</f>
        <v>37175960401</v>
      </c>
      <c r="F2265">
        <v>920</v>
      </c>
      <c r="G2265" t="s">
        <v>12</v>
      </c>
      <c r="H2265">
        <v>2022</v>
      </c>
      <c r="I2265" t="s">
        <v>13</v>
      </c>
      <c r="J2265" t="s">
        <v>14</v>
      </c>
    </row>
    <row r="2266" spans="1:10" x14ac:dyDescent="0.35">
      <c r="A2266" t="s">
        <v>10</v>
      </c>
      <c r="B2266">
        <v>37175960403</v>
      </c>
      <c r="C2266" t="s">
        <v>11</v>
      </c>
      <c r="D2266">
        <v>37175960403</v>
      </c>
      <c r="E2266" t="str">
        <f>"37175960403"</f>
        <v>37175960403</v>
      </c>
      <c r="F2266">
        <v>1216</v>
      </c>
      <c r="G2266" t="s">
        <v>12</v>
      </c>
      <c r="H2266">
        <v>2022</v>
      </c>
      <c r="I2266" t="s">
        <v>13</v>
      </c>
      <c r="J2266" t="s">
        <v>14</v>
      </c>
    </row>
    <row r="2267" spans="1:10" x14ac:dyDescent="0.35">
      <c r="A2267" t="s">
        <v>10</v>
      </c>
      <c r="B2267">
        <v>37175960404</v>
      </c>
      <c r="C2267" t="s">
        <v>11</v>
      </c>
      <c r="D2267">
        <v>37175960404</v>
      </c>
      <c r="E2267" t="str">
        <f>"37175960404"</f>
        <v>37175960404</v>
      </c>
      <c r="F2267">
        <v>1515</v>
      </c>
      <c r="G2267" t="s">
        <v>12</v>
      </c>
      <c r="H2267">
        <v>2022</v>
      </c>
      <c r="I2267" t="s">
        <v>13</v>
      </c>
      <c r="J2267" t="s">
        <v>14</v>
      </c>
    </row>
    <row r="2268" spans="1:10" x14ac:dyDescent="0.35">
      <c r="A2268" t="s">
        <v>10</v>
      </c>
      <c r="B2268">
        <v>37175960501</v>
      </c>
      <c r="C2268" t="s">
        <v>11</v>
      </c>
      <c r="D2268">
        <v>37175960501</v>
      </c>
      <c r="E2268" t="str">
        <f>"37175960501"</f>
        <v>37175960501</v>
      </c>
      <c r="F2268">
        <v>856</v>
      </c>
      <c r="G2268" t="s">
        <v>12</v>
      </c>
      <c r="H2268">
        <v>2022</v>
      </c>
      <c r="I2268" t="s">
        <v>13</v>
      </c>
      <c r="J2268" t="s">
        <v>14</v>
      </c>
    </row>
    <row r="2269" spans="1:10" x14ac:dyDescent="0.35">
      <c r="A2269" t="s">
        <v>10</v>
      </c>
      <c r="B2269">
        <v>37175960502</v>
      </c>
      <c r="C2269" t="s">
        <v>11</v>
      </c>
      <c r="D2269">
        <v>37175960502</v>
      </c>
      <c r="E2269" t="str">
        <f>"37175960502"</f>
        <v>37175960502</v>
      </c>
      <c r="F2269">
        <v>880</v>
      </c>
      <c r="G2269" t="s">
        <v>12</v>
      </c>
      <c r="H2269">
        <v>2022</v>
      </c>
      <c r="I2269" t="s">
        <v>13</v>
      </c>
      <c r="J2269" t="s">
        <v>14</v>
      </c>
    </row>
    <row r="2270" spans="1:10" x14ac:dyDescent="0.35">
      <c r="A2270" t="s">
        <v>10</v>
      </c>
      <c r="B2270">
        <v>37175960601</v>
      </c>
      <c r="C2270" t="s">
        <v>11</v>
      </c>
      <c r="D2270">
        <v>37175960601</v>
      </c>
      <c r="E2270" t="str">
        <f>"37175960601"</f>
        <v>37175960601</v>
      </c>
      <c r="F2270">
        <v>1246</v>
      </c>
      <c r="G2270" t="s">
        <v>12</v>
      </c>
      <c r="H2270">
        <v>2022</v>
      </c>
      <c r="I2270" t="s">
        <v>13</v>
      </c>
      <c r="J2270" t="s">
        <v>14</v>
      </c>
    </row>
    <row r="2271" spans="1:10" x14ac:dyDescent="0.35">
      <c r="A2271" t="s">
        <v>10</v>
      </c>
      <c r="B2271">
        <v>37175960602</v>
      </c>
      <c r="C2271" t="s">
        <v>11</v>
      </c>
      <c r="D2271">
        <v>37175960602</v>
      </c>
      <c r="E2271" t="str">
        <f>"37175960602"</f>
        <v>37175960602</v>
      </c>
      <c r="F2271">
        <v>823</v>
      </c>
      <c r="G2271" t="s">
        <v>12</v>
      </c>
      <c r="H2271">
        <v>2022</v>
      </c>
      <c r="I2271" t="s">
        <v>13</v>
      </c>
      <c r="J2271" t="s">
        <v>14</v>
      </c>
    </row>
    <row r="2272" spans="1:10" x14ac:dyDescent="0.35">
      <c r="A2272" t="s">
        <v>10</v>
      </c>
      <c r="B2272">
        <v>37177960100</v>
      </c>
      <c r="C2272" t="s">
        <v>11</v>
      </c>
      <c r="D2272">
        <v>37177960100</v>
      </c>
      <c r="E2272" t="str">
        <f>"37177960100"</f>
        <v>37177960100</v>
      </c>
      <c r="F2272">
        <v>722</v>
      </c>
      <c r="G2272" t="s">
        <v>12</v>
      </c>
      <c r="H2272">
        <v>2022</v>
      </c>
      <c r="I2272" t="s">
        <v>13</v>
      </c>
      <c r="J2272" t="s">
        <v>14</v>
      </c>
    </row>
    <row r="2273" spans="1:10" x14ac:dyDescent="0.35">
      <c r="A2273" t="s">
        <v>10</v>
      </c>
      <c r="B2273">
        <v>37179020100</v>
      </c>
      <c r="C2273" t="s">
        <v>11</v>
      </c>
      <c r="D2273">
        <v>37179020100</v>
      </c>
      <c r="E2273" t="str">
        <f>"37179020100"</f>
        <v>37179020100</v>
      </c>
      <c r="F2273">
        <v>955</v>
      </c>
      <c r="G2273" t="s">
        <v>12</v>
      </c>
      <c r="H2273">
        <v>2022</v>
      </c>
      <c r="I2273" t="s">
        <v>13</v>
      </c>
      <c r="J2273" t="s">
        <v>14</v>
      </c>
    </row>
    <row r="2274" spans="1:10" x14ac:dyDescent="0.35">
      <c r="A2274" t="s">
        <v>10</v>
      </c>
      <c r="B2274">
        <v>37179020203</v>
      </c>
      <c r="C2274" t="s">
        <v>11</v>
      </c>
      <c r="D2274">
        <v>37179020203</v>
      </c>
      <c r="E2274" t="str">
        <f>"37179020203"</f>
        <v>37179020203</v>
      </c>
      <c r="F2274" t="s">
        <v>15</v>
      </c>
      <c r="G2274" t="s">
        <v>12</v>
      </c>
      <c r="H2274">
        <v>2022</v>
      </c>
      <c r="I2274" t="s">
        <v>13</v>
      </c>
      <c r="J2274" t="s">
        <v>14</v>
      </c>
    </row>
    <row r="2275" spans="1:10" x14ac:dyDescent="0.35">
      <c r="A2275" t="s">
        <v>10</v>
      </c>
      <c r="B2275">
        <v>37179020204</v>
      </c>
      <c r="C2275" t="s">
        <v>11</v>
      </c>
      <c r="D2275">
        <v>37179020204</v>
      </c>
      <c r="E2275" t="str">
        <f>"37179020204"</f>
        <v>37179020204</v>
      </c>
      <c r="F2275">
        <v>1100</v>
      </c>
      <c r="G2275" t="s">
        <v>12</v>
      </c>
      <c r="H2275">
        <v>2022</v>
      </c>
      <c r="I2275" t="s">
        <v>13</v>
      </c>
      <c r="J2275" t="s">
        <v>14</v>
      </c>
    </row>
    <row r="2276" spans="1:10" x14ac:dyDescent="0.35">
      <c r="A2276" t="s">
        <v>10</v>
      </c>
      <c r="B2276">
        <v>37179020205</v>
      </c>
      <c r="C2276" t="s">
        <v>11</v>
      </c>
      <c r="D2276">
        <v>37179020205</v>
      </c>
      <c r="E2276" t="str">
        <f>"37179020205"</f>
        <v>37179020205</v>
      </c>
      <c r="F2276">
        <v>663</v>
      </c>
      <c r="G2276" t="s">
        <v>12</v>
      </c>
      <c r="H2276">
        <v>2022</v>
      </c>
      <c r="I2276" t="s">
        <v>13</v>
      </c>
      <c r="J2276" t="s">
        <v>14</v>
      </c>
    </row>
    <row r="2277" spans="1:10" x14ac:dyDescent="0.35">
      <c r="A2277" t="s">
        <v>10</v>
      </c>
      <c r="B2277">
        <v>37179020206</v>
      </c>
      <c r="C2277" t="s">
        <v>11</v>
      </c>
      <c r="D2277">
        <v>37179020206</v>
      </c>
      <c r="E2277" t="str">
        <f>"37179020206"</f>
        <v>37179020206</v>
      </c>
      <c r="F2277">
        <v>1146</v>
      </c>
      <c r="G2277" t="s">
        <v>12</v>
      </c>
      <c r="H2277">
        <v>2022</v>
      </c>
      <c r="I2277" t="s">
        <v>13</v>
      </c>
      <c r="J2277" t="s">
        <v>14</v>
      </c>
    </row>
    <row r="2278" spans="1:10" x14ac:dyDescent="0.35">
      <c r="A2278" t="s">
        <v>10</v>
      </c>
      <c r="B2278">
        <v>37179020305</v>
      </c>
      <c r="C2278" t="s">
        <v>11</v>
      </c>
      <c r="D2278">
        <v>37179020305</v>
      </c>
      <c r="E2278" t="str">
        <f>"37179020305"</f>
        <v>37179020305</v>
      </c>
      <c r="F2278">
        <v>1811</v>
      </c>
      <c r="G2278" t="s">
        <v>12</v>
      </c>
      <c r="H2278">
        <v>2022</v>
      </c>
      <c r="I2278" t="s">
        <v>13</v>
      </c>
      <c r="J2278" t="s">
        <v>14</v>
      </c>
    </row>
    <row r="2279" spans="1:10" x14ac:dyDescent="0.35">
      <c r="A2279" t="s">
        <v>10</v>
      </c>
      <c r="B2279">
        <v>37179020307</v>
      </c>
      <c r="C2279" t="s">
        <v>11</v>
      </c>
      <c r="D2279">
        <v>37179020307</v>
      </c>
      <c r="E2279" t="str">
        <f>"37179020307"</f>
        <v>37179020307</v>
      </c>
      <c r="F2279">
        <v>1826</v>
      </c>
      <c r="G2279" t="s">
        <v>12</v>
      </c>
      <c r="H2279">
        <v>2022</v>
      </c>
      <c r="I2279" t="s">
        <v>13</v>
      </c>
      <c r="J2279" t="s">
        <v>14</v>
      </c>
    </row>
    <row r="2280" spans="1:10" x14ac:dyDescent="0.35">
      <c r="A2280" t="s">
        <v>10</v>
      </c>
      <c r="B2280">
        <v>37179020308</v>
      </c>
      <c r="C2280" t="s">
        <v>11</v>
      </c>
      <c r="D2280">
        <v>37179020308</v>
      </c>
      <c r="E2280" t="str">
        <f>"37179020308"</f>
        <v>37179020308</v>
      </c>
      <c r="F2280">
        <v>1779</v>
      </c>
      <c r="G2280" t="s">
        <v>12</v>
      </c>
      <c r="H2280">
        <v>2022</v>
      </c>
      <c r="I2280" t="s">
        <v>13</v>
      </c>
      <c r="J2280" t="s">
        <v>14</v>
      </c>
    </row>
    <row r="2281" spans="1:10" x14ac:dyDescent="0.35">
      <c r="A2281" t="s">
        <v>10</v>
      </c>
      <c r="B2281">
        <v>37179020309</v>
      </c>
      <c r="C2281" t="s">
        <v>11</v>
      </c>
      <c r="D2281">
        <v>37179020309</v>
      </c>
      <c r="E2281" t="str">
        <f>"37179020309"</f>
        <v>37179020309</v>
      </c>
      <c r="F2281" t="s">
        <v>15</v>
      </c>
      <c r="G2281" t="s">
        <v>12</v>
      </c>
      <c r="H2281">
        <v>2022</v>
      </c>
      <c r="I2281" t="s">
        <v>13</v>
      </c>
      <c r="J2281" t="s">
        <v>14</v>
      </c>
    </row>
    <row r="2282" spans="1:10" x14ac:dyDescent="0.35">
      <c r="A2282" t="s">
        <v>10</v>
      </c>
      <c r="B2282">
        <v>37179020310</v>
      </c>
      <c r="C2282" t="s">
        <v>11</v>
      </c>
      <c r="D2282">
        <v>37179020310</v>
      </c>
      <c r="E2282" t="str">
        <f>"37179020310"</f>
        <v>37179020310</v>
      </c>
      <c r="F2282">
        <v>2185</v>
      </c>
      <c r="G2282" t="s">
        <v>12</v>
      </c>
      <c r="H2282">
        <v>2022</v>
      </c>
      <c r="I2282" t="s">
        <v>13</v>
      </c>
      <c r="J2282" t="s">
        <v>14</v>
      </c>
    </row>
    <row r="2283" spans="1:10" x14ac:dyDescent="0.35">
      <c r="A2283" t="s">
        <v>10</v>
      </c>
      <c r="B2283">
        <v>37179020312</v>
      </c>
      <c r="C2283" t="s">
        <v>11</v>
      </c>
      <c r="D2283">
        <v>37179020312</v>
      </c>
      <c r="E2283" t="str">
        <f>"37179020312"</f>
        <v>37179020312</v>
      </c>
      <c r="F2283">
        <v>1471</v>
      </c>
      <c r="G2283" t="s">
        <v>12</v>
      </c>
      <c r="H2283">
        <v>2022</v>
      </c>
      <c r="I2283" t="s">
        <v>13</v>
      </c>
      <c r="J2283" t="s">
        <v>14</v>
      </c>
    </row>
    <row r="2284" spans="1:10" x14ac:dyDescent="0.35">
      <c r="A2284" t="s">
        <v>10</v>
      </c>
      <c r="B2284">
        <v>37179020313</v>
      </c>
      <c r="C2284" t="s">
        <v>11</v>
      </c>
      <c r="D2284">
        <v>37179020313</v>
      </c>
      <c r="E2284" t="str">
        <f>"37179020313"</f>
        <v>37179020313</v>
      </c>
      <c r="F2284">
        <v>1288</v>
      </c>
      <c r="G2284" t="s">
        <v>12</v>
      </c>
      <c r="H2284">
        <v>2022</v>
      </c>
      <c r="I2284" t="s">
        <v>13</v>
      </c>
      <c r="J2284" t="s">
        <v>14</v>
      </c>
    </row>
    <row r="2285" spans="1:10" x14ac:dyDescent="0.35">
      <c r="A2285" t="s">
        <v>10</v>
      </c>
      <c r="B2285">
        <v>37179020314</v>
      </c>
      <c r="C2285" t="s">
        <v>11</v>
      </c>
      <c r="D2285">
        <v>37179020314</v>
      </c>
      <c r="E2285" t="str">
        <f>"37179020314"</f>
        <v>37179020314</v>
      </c>
      <c r="F2285">
        <v>1802</v>
      </c>
      <c r="G2285" t="s">
        <v>12</v>
      </c>
      <c r="H2285">
        <v>2022</v>
      </c>
      <c r="I2285" t="s">
        <v>13</v>
      </c>
      <c r="J2285" t="s">
        <v>14</v>
      </c>
    </row>
    <row r="2286" spans="1:10" x14ac:dyDescent="0.35">
      <c r="A2286" t="s">
        <v>10</v>
      </c>
      <c r="B2286">
        <v>37179020315</v>
      </c>
      <c r="C2286" t="s">
        <v>11</v>
      </c>
      <c r="D2286">
        <v>37179020315</v>
      </c>
      <c r="E2286" t="str">
        <f>"37179020315"</f>
        <v>37179020315</v>
      </c>
      <c r="F2286">
        <v>1836</v>
      </c>
      <c r="G2286" t="s">
        <v>12</v>
      </c>
      <c r="H2286">
        <v>2022</v>
      </c>
      <c r="I2286" t="s">
        <v>13</v>
      </c>
      <c r="J2286" t="s">
        <v>14</v>
      </c>
    </row>
    <row r="2287" spans="1:10" x14ac:dyDescent="0.35">
      <c r="A2287" t="s">
        <v>10</v>
      </c>
      <c r="B2287">
        <v>37179020316</v>
      </c>
      <c r="C2287" t="s">
        <v>11</v>
      </c>
      <c r="D2287">
        <v>37179020316</v>
      </c>
      <c r="E2287" t="str">
        <f>"37179020316"</f>
        <v>37179020316</v>
      </c>
      <c r="F2287">
        <v>1721</v>
      </c>
      <c r="G2287" t="s">
        <v>12</v>
      </c>
      <c r="H2287">
        <v>2022</v>
      </c>
      <c r="I2287" t="s">
        <v>13</v>
      </c>
      <c r="J2287" t="s">
        <v>14</v>
      </c>
    </row>
    <row r="2288" spans="1:10" x14ac:dyDescent="0.35">
      <c r="A2288" t="s">
        <v>10</v>
      </c>
      <c r="B2288">
        <v>37179020317</v>
      </c>
      <c r="C2288" t="s">
        <v>11</v>
      </c>
      <c r="D2288">
        <v>37179020317</v>
      </c>
      <c r="E2288" t="str">
        <f>"37179020317"</f>
        <v>37179020317</v>
      </c>
      <c r="F2288">
        <v>2507</v>
      </c>
      <c r="G2288" t="s">
        <v>12</v>
      </c>
      <c r="H2288">
        <v>2022</v>
      </c>
      <c r="I2288" t="s">
        <v>13</v>
      </c>
      <c r="J2288" t="s">
        <v>14</v>
      </c>
    </row>
    <row r="2289" spans="1:10" x14ac:dyDescent="0.35">
      <c r="A2289" t="s">
        <v>10</v>
      </c>
      <c r="B2289">
        <v>37179020318</v>
      </c>
      <c r="C2289" t="s">
        <v>11</v>
      </c>
      <c r="D2289">
        <v>37179020318</v>
      </c>
      <c r="E2289" t="str">
        <f>"37179020318"</f>
        <v>37179020318</v>
      </c>
      <c r="F2289">
        <v>1703</v>
      </c>
      <c r="G2289" t="s">
        <v>12</v>
      </c>
      <c r="H2289">
        <v>2022</v>
      </c>
      <c r="I2289" t="s">
        <v>13</v>
      </c>
      <c r="J2289" t="s">
        <v>14</v>
      </c>
    </row>
    <row r="2290" spans="1:10" x14ac:dyDescent="0.35">
      <c r="A2290" t="s">
        <v>10</v>
      </c>
      <c r="B2290">
        <v>37179020319</v>
      </c>
      <c r="C2290" t="s">
        <v>11</v>
      </c>
      <c r="D2290">
        <v>37179020319</v>
      </c>
      <c r="E2290" t="str">
        <f>"37179020319"</f>
        <v>37179020319</v>
      </c>
      <c r="F2290">
        <v>1202</v>
      </c>
      <c r="G2290" t="s">
        <v>12</v>
      </c>
      <c r="H2290">
        <v>2022</v>
      </c>
      <c r="I2290" t="s">
        <v>13</v>
      </c>
      <c r="J2290" t="s">
        <v>14</v>
      </c>
    </row>
    <row r="2291" spans="1:10" x14ac:dyDescent="0.35">
      <c r="A2291" t="s">
        <v>10</v>
      </c>
      <c r="B2291">
        <v>37179020320</v>
      </c>
      <c r="C2291" t="s">
        <v>11</v>
      </c>
      <c r="D2291">
        <v>37179020320</v>
      </c>
      <c r="E2291" t="str">
        <f>"37179020320"</f>
        <v>37179020320</v>
      </c>
      <c r="F2291">
        <v>1927</v>
      </c>
      <c r="G2291" t="s">
        <v>12</v>
      </c>
      <c r="H2291">
        <v>2022</v>
      </c>
      <c r="I2291" t="s">
        <v>13</v>
      </c>
      <c r="J2291" t="s">
        <v>14</v>
      </c>
    </row>
    <row r="2292" spans="1:10" x14ac:dyDescent="0.35">
      <c r="A2292" t="s">
        <v>10</v>
      </c>
      <c r="B2292">
        <v>37179020321</v>
      </c>
      <c r="C2292" t="s">
        <v>11</v>
      </c>
      <c r="D2292">
        <v>37179020321</v>
      </c>
      <c r="E2292" t="str">
        <f>"37179020321"</f>
        <v>37179020321</v>
      </c>
      <c r="F2292">
        <v>1179</v>
      </c>
      <c r="G2292" t="s">
        <v>12</v>
      </c>
      <c r="H2292">
        <v>2022</v>
      </c>
      <c r="I2292" t="s">
        <v>13</v>
      </c>
      <c r="J2292" t="s">
        <v>14</v>
      </c>
    </row>
    <row r="2293" spans="1:10" x14ac:dyDescent="0.35">
      <c r="A2293" t="s">
        <v>10</v>
      </c>
      <c r="B2293">
        <v>37179020401</v>
      </c>
      <c r="C2293" t="s">
        <v>11</v>
      </c>
      <c r="D2293">
        <v>37179020401</v>
      </c>
      <c r="E2293" t="str">
        <f>"37179020401"</f>
        <v>37179020401</v>
      </c>
      <c r="F2293">
        <v>1242</v>
      </c>
      <c r="G2293" t="s">
        <v>12</v>
      </c>
      <c r="H2293">
        <v>2022</v>
      </c>
      <c r="I2293" t="s">
        <v>13</v>
      </c>
      <c r="J2293" t="s">
        <v>14</v>
      </c>
    </row>
    <row r="2294" spans="1:10" x14ac:dyDescent="0.35">
      <c r="A2294" t="s">
        <v>10</v>
      </c>
      <c r="B2294">
        <v>37179020403</v>
      </c>
      <c r="C2294" t="s">
        <v>11</v>
      </c>
      <c r="D2294">
        <v>37179020403</v>
      </c>
      <c r="E2294" t="str">
        <f>"37179020403"</f>
        <v>37179020403</v>
      </c>
      <c r="F2294">
        <v>1387</v>
      </c>
      <c r="G2294" t="s">
        <v>12</v>
      </c>
      <c r="H2294">
        <v>2022</v>
      </c>
      <c r="I2294" t="s">
        <v>13</v>
      </c>
      <c r="J2294" t="s">
        <v>14</v>
      </c>
    </row>
    <row r="2295" spans="1:10" x14ac:dyDescent="0.35">
      <c r="A2295" t="s">
        <v>10</v>
      </c>
      <c r="B2295">
        <v>37179020405</v>
      </c>
      <c r="C2295" t="s">
        <v>11</v>
      </c>
      <c r="D2295">
        <v>37179020405</v>
      </c>
      <c r="E2295" t="str">
        <f>"37179020405"</f>
        <v>37179020405</v>
      </c>
      <c r="F2295">
        <v>1067</v>
      </c>
      <c r="G2295" t="s">
        <v>12</v>
      </c>
      <c r="H2295">
        <v>2022</v>
      </c>
      <c r="I2295" t="s">
        <v>13</v>
      </c>
      <c r="J2295" t="s">
        <v>14</v>
      </c>
    </row>
    <row r="2296" spans="1:10" x14ac:dyDescent="0.35">
      <c r="A2296" t="s">
        <v>10</v>
      </c>
      <c r="B2296">
        <v>37179020406</v>
      </c>
      <c r="C2296" t="s">
        <v>11</v>
      </c>
      <c r="D2296">
        <v>37179020406</v>
      </c>
      <c r="E2296" t="str">
        <f>"37179020406"</f>
        <v>37179020406</v>
      </c>
      <c r="F2296">
        <v>1196</v>
      </c>
      <c r="G2296" t="s">
        <v>12</v>
      </c>
      <c r="H2296">
        <v>2022</v>
      </c>
      <c r="I2296" t="s">
        <v>13</v>
      </c>
      <c r="J2296" t="s">
        <v>14</v>
      </c>
    </row>
    <row r="2297" spans="1:10" x14ac:dyDescent="0.35">
      <c r="A2297" t="s">
        <v>10</v>
      </c>
      <c r="B2297">
        <v>37179020501</v>
      </c>
      <c r="C2297" t="s">
        <v>11</v>
      </c>
      <c r="D2297">
        <v>37179020501</v>
      </c>
      <c r="E2297" t="str">
        <f>"37179020501"</f>
        <v>37179020501</v>
      </c>
      <c r="F2297">
        <v>975</v>
      </c>
      <c r="G2297" t="s">
        <v>12</v>
      </c>
      <c r="H2297">
        <v>2022</v>
      </c>
      <c r="I2297" t="s">
        <v>13</v>
      </c>
      <c r="J2297" t="s">
        <v>14</v>
      </c>
    </row>
    <row r="2298" spans="1:10" x14ac:dyDescent="0.35">
      <c r="A2298" t="s">
        <v>10</v>
      </c>
      <c r="B2298">
        <v>37179020502</v>
      </c>
      <c r="C2298" t="s">
        <v>11</v>
      </c>
      <c r="D2298">
        <v>37179020502</v>
      </c>
      <c r="E2298" t="str">
        <f>"37179020502"</f>
        <v>37179020502</v>
      </c>
      <c r="F2298">
        <v>989</v>
      </c>
      <c r="G2298" t="s">
        <v>12</v>
      </c>
      <c r="H2298">
        <v>2022</v>
      </c>
      <c r="I2298" t="s">
        <v>13</v>
      </c>
      <c r="J2298" t="s">
        <v>14</v>
      </c>
    </row>
    <row r="2299" spans="1:10" x14ac:dyDescent="0.35">
      <c r="A2299" t="s">
        <v>10</v>
      </c>
      <c r="B2299">
        <v>37179020601</v>
      </c>
      <c r="C2299" t="s">
        <v>11</v>
      </c>
      <c r="D2299">
        <v>37179020601</v>
      </c>
      <c r="E2299" t="str">
        <f>"37179020601"</f>
        <v>37179020601</v>
      </c>
      <c r="F2299">
        <v>1130</v>
      </c>
      <c r="G2299" t="s">
        <v>12</v>
      </c>
      <c r="H2299">
        <v>2022</v>
      </c>
      <c r="I2299" t="s">
        <v>13</v>
      </c>
      <c r="J2299" t="s">
        <v>14</v>
      </c>
    </row>
    <row r="2300" spans="1:10" x14ac:dyDescent="0.35">
      <c r="A2300" t="s">
        <v>10</v>
      </c>
      <c r="B2300">
        <v>37179020602</v>
      </c>
      <c r="C2300" t="s">
        <v>11</v>
      </c>
      <c r="D2300">
        <v>37179020602</v>
      </c>
      <c r="E2300" t="str">
        <f>"37179020602"</f>
        <v>37179020602</v>
      </c>
      <c r="F2300">
        <v>1070</v>
      </c>
      <c r="G2300" t="s">
        <v>12</v>
      </c>
      <c r="H2300">
        <v>2022</v>
      </c>
      <c r="I2300" t="s">
        <v>13</v>
      </c>
      <c r="J2300" t="s">
        <v>14</v>
      </c>
    </row>
    <row r="2301" spans="1:10" x14ac:dyDescent="0.35">
      <c r="A2301" t="s">
        <v>10</v>
      </c>
      <c r="B2301">
        <v>37179020701</v>
      </c>
      <c r="C2301" t="s">
        <v>11</v>
      </c>
      <c r="D2301">
        <v>37179020701</v>
      </c>
      <c r="E2301" t="str">
        <f>"37179020701"</f>
        <v>37179020701</v>
      </c>
      <c r="F2301">
        <v>1023</v>
      </c>
      <c r="G2301" t="s">
        <v>12</v>
      </c>
      <c r="H2301">
        <v>2022</v>
      </c>
      <c r="I2301" t="s">
        <v>13</v>
      </c>
      <c r="J2301" t="s">
        <v>14</v>
      </c>
    </row>
    <row r="2302" spans="1:10" x14ac:dyDescent="0.35">
      <c r="A2302" t="s">
        <v>10</v>
      </c>
      <c r="B2302">
        <v>37179020702</v>
      </c>
      <c r="C2302" t="s">
        <v>11</v>
      </c>
      <c r="D2302">
        <v>37179020702</v>
      </c>
      <c r="E2302" t="str">
        <f>"37179020702"</f>
        <v>37179020702</v>
      </c>
      <c r="F2302">
        <v>902</v>
      </c>
      <c r="G2302" t="s">
        <v>12</v>
      </c>
      <c r="H2302">
        <v>2022</v>
      </c>
      <c r="I2302" t="s">
        <v>13</v>
      </c>
      <c r="J2302" t="s">
        <v>14</v>
      </c>
    </row>
    <row r="2303" spans="1:10" x14ac:dyDescent="0.35">
      <c r="A2303" t="s">
        <v>10</v>
      </c>
      <c r="B2303">
        <v>37179020800</v>
      </c>
      <c r="C2303" t="s">
        <v>11</v>
      </c>
      <c r="D2303">
        <v>37179020800</v>
      </c>
      <c r="E2303" t="str">
        <f>"37179020800"</f>
        <v>37179020800</v>
      </c>
      <c r="F2303">
        <v>1015</v>
      </c>
      <c r="G2303" t="s">
        <v>12</v>
      </c>
      <c r="H2303">
        <v>2022</v>
      </c>
      <c r="I2303" t="s">
        <v>13</v>
      </c>
      <c r="J2303" t="s">
        <v>14</v>
      </c>
    </row>
    <row r="2304" spans="1:10" x14ac:dyDescent="0.35">
      <c r="A2304" t="s">
        <v>10</v>
      </c>
      <c r="B2304">
        <v>37179020901</v>
      </c>
      <c r="C2304" t="s">
        <v>11</v>
      </c>
      <c r="D2304">
        <v>37179020901</v>
      </c>
      <c r="E2304" t="str">
        <f>"37179020901"</f>
        <v>37179020901</v>
      </c>
      <c r="F2304">
        <v>1115</v>
      </c>
      <c r="G2304" t="s">
        <v>12</v>
      </c>
      <c r="H2304">
        <v>2022</v>
      </c>
      <c r="I2304" t="s">
        <v>13</v>
      </c>
      <c r="J2304" t="s">
        <v>14</v>
      </c>
    </row>
    <row r="2305" spans="1:10" x14ac:dyDescent="0.35">
      <c r="A2305" t="s">
        <v>10</v>
      </c>
      <c r="B2305">
        <v>37179020902</v>
      </c>
      <c r="C2305" t="s">
        <v>11</v>
      </c>
      <c r="D2305">
        <v>37179020902</v>
      </c>
      <c r="E2305" t="str">
        <f>"37179020902"</f>
        <v>37179020902</v>
      </c>
      <c r="F2305">
        <v>693</v>
      </c>
      <c r="G2305" t="s">
        <v>12</v>
      </c>
      <c r="H2305">
        <v>2022</v>
      </c>
      <c r="I2305" t="s">
        <v>13</v>
      </c>
      <c r="J2305" t="s">
        <v>14</v>
      </c>
    </row>
    <row r="2306" spans="1:10" x14ac:dyDescent="0.35">
      <c r="A2306" t="s">
        <v>10</v>
      </c>
      <c r="B2306">
        <v>37179021004</v>
      </c>
      <c r="C2306" t="s">
        <v>11</v>
      </c>
      <c r="D2306">
        <v>37179021004</v>
      </c>
      <c r="E2306" t="str">
        <f>"37179021004"</f>
        <v>37179021004</v>
      </c>
      <c r="F2306">
        <v>1363</v>
      </c>
      <c r="G2306" t="s">
        <v>12</v>
      </c>
      <c r="H2306">
        <v>2022</v>
      </c>
      <c r="I2306" t="s">
        <v>13</v>
      </c>
      <c r="J2306" t="s">
        <v>14</v>
      </c>
    </row>
    <row r="2307" spans="1:10" x14ac:dyDescent="0.35">
      <c r="A2307" t="s">
        <v>10</v>
      </c>
      <c r="B2307">
        <v>37179021005</v>
      </c>
      <c r="C2307" t="s">
        <v>11</v>
      </c>
      <c r="D2307">
        <v>37179021005</v>
      </c>
      <c r="E2307" t="str">
        <f>"37179021005"</f>
        <v>37179021005</v>
      </c>
      <c r="F2307">
        <v>1028</v>
      </c>
      <c r="G2307" t="s">
        <v>12</v>
      </c>
      <c r="H2307">
        <v>2022</v>
      </c>
      <c r="I2307" t="s">
        <v>13</v>
      </c>
      <c r="J2307" t="s">
        <v>14</v>
      </c>
    </row>
    <row r="2308" spans="1:10" x14ac:dyDescent="0.35">
      <c r="A2308" t="s">
        <v>10</v>
      </c>
      <c r="B2308">
        <v>37179021006</v>
      </c>
      <c r="C2308" t="s">
        <v>11</v>
      </c>
      <c r="D2308">
        <v>37179021006</v>
      </c>
      <c r="E2308" t="str">
        <f>"37179021006"</f>
        <v>37179021006</v>
      </c>
      <c r="F2308">
        <v>3076</v>
      </c>
      <c r="G2308" t="s">
        <v>12</v>
      </c>
      <c r="H2308">
        <v>2022</v>
      </c>
      <c r="I2308" t="s">
        <v>13</v>
      </c>
      <c r="J2308" t="s">
        <v>14</v>
      </c>
    </row>
    <row r="2309" spans="1:10" x14ac:dyDescent="0.35">
      <c r="A2309" t="s">
        <v>10</v>
      </c>
      <c r="B2309">
        <v>37179021007</v>
      </c>
      <c r="C2309" t="s">
        <v>11</v>
      </c>
      <c r="D2309">
        <v>37179021007</v>
      </c>
      <c r="E2309" t="str">
        <f>"37179021007"</f>
        <v>37179021007</v>
      </c>
      <c r="F2309" t="s">
        <v>15</v>
      </c>
      <c r="G2309" t="s">
        <v>12</v>
      </c>
      <c r="H2309">
        <v>2022</v>
      </c>
      <c r="I2309" t="s">
        <v>13</v>
      </c>
      <c r="J2309" t="s">
        <v>14</v>
      </c>
    </row>
    <row r="2310" spans="1:10" x14ac:dyDescent="0.35">
      <c r="A2310" t="s">
        <v>10</v>
      </c>
      <c r="B2310">
        <v>37179021009</v>
      </c>
      <c r="C2310" t="s">
        <v>11</v>
      </c>
      <c r="D2310">
        <v>37179021009</v>
      </c>
      <c r="E2310" t="str">
        <f>"37179021009"</f>
        <v>37179021009</v>
      </c>
      <c r="F2310">
        <v>3438</v>
      </c>
      <c r="G2310" t="s">
        <v>12</v>
      </c>
      <c r="H2310">
        <v>2022</v>
      </c>
      <c r="I2310" t="s">
        <v>13</v>
      </c>
      <c r="J2310" t="s">
        <v>14</v>
      </c>
    </row>
    <row r="2311" spans="1:10" x14ac:dyDescent="0.35">
      <c r="A2311" t="s">
        <v>10</v>
      </c>
      <c r="B2311">
        <v>37179021012</v>
      </c>
      <c r="C2311" t="s">
        <v>11</v>
      </c>
      <c r="D2311">
        <v>37179021012</v>
      </c>
      <c r="E2311" t="str">
        <f>"37179021012"</f>
        <v>37179021012</v>
      </c>
      <c r="F2311">
        <v>2540</v>
      </c>
      <c r="G2311" t="s">
        <v>12</v>
      </c>
      <c r="H2311">
        <v>2022</v>
      </c>
      <c r="I2311" t="s">
        <v>13</v>
      </c>
      <c r="J2311" t="s">
        <v>14</v>
      </c>
    </row>
    <row r="2312" spans="1:10" x14ac:dyDescent="0.35">
      <c r="A2312" t="s">
        <v>10</v>
      </c>
      <c r="B2312">
        <v>37179021013</v>
      </c>
      <c r="C2312" t="s">
        <v>11</v>
      </c>
      <c r="D2312">
        <v>37179021013</v>
      </c>
      <c r="E2312" t="str">
        <f>"37179021013"</f>
        <v>37179021013</v>
      </c>
      <c r="F2312">
        <v>1636</v>
      </c>
      <c r="G2312" t="s">
        <v>12</v>
      </c>
      <c r="H2312">
        <v>2022</v>
      </c>
      <c r="I2312" t="s">
        <v>13</v>
      </c>
      <c r="J2312" t="s">
        <v>14</v>
      </c>
    </row>
    <row r="2313" spans="1:10" x14ac:dyDescent="0.35">
      <c r="A2313" t="s">
        <v>10</v>
      </c>
      <c r="B2313">
        <v>37179021014</v>
      </c>
      <c r="C2313" t="s">
        <v>11</v>
      </c>
      <c r="D2313">
        <v>37179021014</v>
      </c>
      <c r="E2313" t="str">
        <f>"37179021014"</f>
        <v>37179021014</v>
      </c>
      <c r="F2313">
        <v>1479</v>
      </c>
      <c r="G2313" t="s">
        <v>12</v>
      </c>
      <c r="H2313">
        <v>2022</v>
      </c>
      <c r="I2313" t="s">
        <v>13</v>
      </c>
      <c r="J2313" t="s">
        <v>14</v>
      </c>
    </row>
    <row r="2314" spans="1:10" x14ac:dyDescent="0.35">
      <c r="A2314" t="s">
        <v>10</v>
      </c>
      <c r="B2314">
        <v>37179021015</v>
      </c>
      <c r="C2314" t="s">
        <v>11</v>
      </c>
      <c r="D2314">
        <v>37179021015</v>
      </c>
      <c r="E2314" t="str">
        <f>"37179021015"</f>
        <v>37179021015</v>
      </c>
      <c r="F2314">
        <v>867</v>
      </c>
      <c r="G2314" t="s">
        <v>12</v>
      </c>
      <c r="H2314">
        <v>2022</v>
      </c>
      <c r="I2314" t="s">
        <v>13</v>
      </c>
      <c r="J2314" t="s">
        <v>14</v>
      </c>
    </row>
    <row r="2315" spans="1:10" x14ac:dyDescent="0.35">
      <c r="A2315" t="s">
        <v>10</v>
      </c>
      <c r="B2315">
        <v>37179021016</v>
      </c>
      <c r="C2315" t="s">
        <v>11</v>
      </c>
      <c r="D2315">
        <v>37179021016</v>
      </c>
      <c r="E2315" t="str">
        <f>"37179021016"</f>
        <v>37179021016</v>
      </c>
      <c r="F2315">
        <v>2717</v>
      </c>
      <c r="G2315" t="s">
        <v>12</v>
      </c>
      <c r="H2315">
        <v>2022</v>
      </c>
      <c r="I2315" t="s">
        <v>13</v>
      </c>
      <c r="J2315" t="s">
        <v>14</v>
      </c>
    </row>
    <row r="2316" spans="1:10" x14ac:dyDescent="0.35">
      <c r="A2316" t="s">
        <v>10</v>
      </c>
      <c r="B2316">
        <v>37179021017</v>
      </c>
      <c r="C2316" t="s">
        <v>11</v>
      </c>
      <c r="D2316">
        <v>37179021017</v>
      </c>
      <c r="E2316" t="str">
        <f>"37179021017"</f>
        <v>37179021017</v>
      </c>
      <c r="F2316">
        <v>2557</v>
      </c>
      <c r="G2316" t="s">
        <v>12</v>
      </c>
      <c r="H2316">
        <v>2022</v>
      </c>
      <c r="I2316" t="s">
        <v>13</v>
      </c>
      <c r="J2316" t="s">
        <v>14</v>
      </c>
    </row>
    <row r="2317" spans="1:10" x14ac:dyDescent="0.35">
      <c r="A2317" t="s">
        <v>10</v>
      </c>
      <c r="B2317">
        <v>37179021018</v>
      </c>
      <c r="C2317" t="s">
        <v>11</v>
      </c>
      <c r="D2317">
        <v>37179021018</v>
      </c>
      <c r="E2317" t="str">
        <f>"37179021018"</f>
        <v>37179021018</v>
      </c>
      <c r="F2317">
        <v>2347</v>
      </c>
      <c r="G2317" t="s">
        <v>12</v>
      </c>
      <c r="H2317">
        <v>2022</v>
      </c>
      <c r="I2317" t="s">
        <v>13</v>
      </c>
      <c r="J2317" t="s">
        <v>14</v>
      </c>
    </row>
    <row r="2318" spans="1:10" x14ac:dyDescent="0.35">
      <c r="A2318" t="s">
        <v>10</v>
      </c>
      <c r="B2318">
        <v>37179021019</v>
      </c>
      <c r="C2318" t="s">
        <v>11</v>
      </c>
      <c r="D2318">
        <v>37179021019</v>
      </c>
      <c r="E2318" t="str">
        <f>"37179021019"</f>
        <v>37179021019</v>
      </c>
      <c r="F2318" t="s">
        <v>15</v>
      </c>
      <c r="G2318" t="s">
        <v>12</v>
      </c>
      <c r="H2318">
        <v>2022</v>
      </c>
      <c r="I2318" t="s">
        <v>13</v>
      </c>
      <c r="J2318" t="s">
        <v>14</v>
      </c>
    </row>
    <row r="2319" spans="1:10" x14ac:dyDescent="0.35">
      <c r="A2319" t="s">
        <v>10</v>
      </c>
      <c r="B2319">
        <v>37179021020</v>
      </c>
      <c r="C2319" t="s">
        <v>11</v>
      </c>
      <c r="D2319">
        <v>37179021020</v>
      </c>
      <c r="E2319" t="str">
        <f>"37179021020"</f>
        <v>37179021020</v>
      </c>
      <c r="F2319">
        <v>2702</v>
      </c>
      <c r="G2319" t="s">
        <v>12</v>
      </c>
      <c r="H2319">
        <v>2022</v>
      </c>
      <c r="I2319" t="s">
        <v>13</v>
      </c>
      <c r="J2319" t="s">
        <v>14</v>
      </c>
    </row>
    <row r="2320" spans="1:10" x14ac:dyDescent="0.35">
      <c r="A2320" t="s">
        <v>10</v>
      </c>
      <c r="B2320">
        <v>37179021021</v>
      </c>
      <c r="C2320" t="s">
        <v>11</v>
      </c>
      <c r="D2320">
        <v>37179021021</v>
      </c>
      <c r="E2320" t="str">
        <f>"37179021021"</f>
        <v>37179021021</v>
      </c>
      <c r="F2320">
        <v>1696</v>
      </c>
      <c r="G2320" t="s">
        <v>12</v>
      </c>
      <c r="H2320">
        <v>2022</v>
      </c>
      <c r="I2320" t="s">
        <v>13</v>
      </c>
      <c r="J2320" t="s">
        <v>14</v>
      </c>
    </row>
    <row r="2321" spans="1:10" x14ac:dyDescent="0.35">
      <c r="A2321" t="s">
        <v>10</v>
      </c>
      <c r="B2321">
        <v>37181960100</v>
      </c>
      <c r="C2321" t="s">
        <v>11</v>
      </c>
      <c r="D2321">
        <v>37181960100</v>
      </c>
      <c r="E2321" t="str">
        <f>"37181960100"</f>
        <v>37181960100</v>
      </c>
      <c r="F2321">
        <v>941</v>
      </c>
      <c r="G2321" t="s">
        <v>12</v>
      </c>
      <c r="H2321">
        <v>2022</v>
      </c>
      <c r="I2321" t="s">
        <v>13</v>
      </c>
      <c r="J2321" t="s">
        <v>14</v>
      </c>
    </row>
    <row r="2322" spans="1:10" x14ac:dyDescent="0.35">
      <c r="A2322" t="s">
        <v>10</v>
      </c>
      <c r="B2322">
        <v>37181960200</v>
      </c>
      <c r="C2322" t="s">
        <v>11</v>
      </c>
      <c r="D2322">
        <v>37181960200</v>
      </c>
      <c r="E2322" t="str">
        <f>"37181960200"</f>
        <v>37181960200</v>
      </c>
      <c r="F2322">
        <v>869</v>
      </c>
      <c r="G2322" t="s">
        <v>12</v>
      </c>
      <c r="H2322">
        <v>2022</v>
      </c>
      <c r="I2322" t="s">
        <v>13</v>
      </c>
      <c r="J2322" t="s">
        <v>14</v>
      </c>
    </row>
    <row r="2323" spans="1:10" x14ac:dyDescent="0.35">
      <c r="A2323" t="s">
        <v>10</v>
      </c>
      <c r="B2323">
        <v>37181960300</v>
      </c>
      <c r="C2323" t="s">
        <v>11</v>
      </c>
      <c r="D2323">
        <v>37181960300</v>
      </c>
      <c r="E2323" t="str">
        <f>"37181960300"</f>
        <v>37181960300</v>
      </c>
      <c r="F2323">
        <v>856</v>
      </c>
      <c r="G2323" t="s">
        <v>12</v>
      </c>
      <c r="H2323">
        <v>2022</v>
      </c>
      <c r="I2323" t="s">
        <v>13</v>
      </c>
      <c r="J2323" t="s">
        <v>14</v>
      </c>
    </row>
    <row r="2324" spans="1:10" x14ac:dyDescent="0.35">
      <c r="A2324" t="s">
        <v>10</v>
      </c>
      <c r="B2324">
        <v>37181960400</v>
      </c>
      <c r="C2324" t="s">
        <v>11</v>
      </c>
      <c r="D2324">
        <v>37181960400</v>
      </c>
      <c r="E2324" t="str">
        <f>"37181960400"</f>
        <v>37181960400</v>
      </c>
      <c r="F2324">
        <v>927</v>
      </c>
      <c r="G2324" t="s">
        <v>12</v>
      </c>
      <c r="H2324">
        <v>2022</v>
      </c>
      <c r="I2324" t="s">
        <v>13</v>
      </c>
      <c r="J2324" t="s">
        <v>14</v>
      </c>
    </row>
    <row r="2325" spans="1:10" x14ac:dyDescent="0.35">
      <c r="A2325" t="s">
        <v>10</v>
      </c>
      <c r="B2325">
        <v>37181960500</v>
      </c>
      <c r="C2325" t="s">
        <v>11</v>
      </c>
      <c r="D2325">
        <v>37181960500</v>
      </c>
      <c r="E2325" t="str">
        <f>"37181960500"</f>
        <v>37181960500</v>
      </c>
      <c r="F2325">
        <v>708</v>
      </c>
      <c r="G2325" t="s">
        <v>12</v>
      </c>
      <c r="H2325">
        <v>2022</v>
      </c>
      <c r="I2325" t="s">
        <v>13</v>
      </c>
      <c r="J2325" t="s">
        <v>14</v>
      </c>
    </row>
    <row r="2326" spans="1:10" x14ac:dyDescent="0.35">
      <c r="A2326" t="s">
        <v>10</v>
      </c>
      <c r="B2326">
        <v>37181960600</v>
      </c>
      <c r="C2326" t="s">
        <v>11</v>
      </c>
      <c r="D2326">
        <v>37181960600</v>
      </c>
      <c r="E2326" t="str">
        <f>"37181960600"</f>
        <v>37181960600</v>
      </c>
      <c r="F2326">
        <v>778</v>
      </c>
      <c r="G2326" t="s">
        <v>12</v>
      </c>
      <c r="H2326">
        <v>2022</v>
      </c>
      <c r="I2326" t="s">
        <v>13</v>
      </c>
      <c r="J2326" t="s">
        <v>14</v>
      </c>
    </row>
    <row r="2327" spans="1:10" x14ac:dyDescent="0.35">
      <c r="A2327" t="s">
        <v>10</v>
      </c>
      <c r="B2327">
        <v>37181960700</v>
      </c>
      <c r="C2327" t="s">
        <v>11</v>
      </c>
      <c r="D2327">
        <v>37181960700</v>
      </c>
      <c r="E2327" t="str">
        <f>"37181960700"</f>
        <v>37181960700</v>
      </c>
      <c r="F2327">
        <v>854</v>
      </c>
      <c r="G2327" t="s">
        <v>12</v>
      </c>
      <c r="H2327">
        <v>2022</v>
      </c>
      <c r="I2327" t="s">
        <v>13</v>
      </c>
      <c r="J2327" t="s">
        <v>14</v>
      </c>
    </row>
    <row r="2328" spans="1:10" x14ac:dyDescent="0.35">
      <c r="A2328" t="s">
        <v>10</v>
      </c>
      <c r="B2328">
        <v>37181960800</v>
      </c>
      <c r="C2328" t="s">
        <v>11</v>
      </c>
      <c r="D2328">
        <v>37181960800</v>
      </c>
      <c r="E2328" t="str">
        <f>"37181960800"</f>
        <v>37181960800</v>
      </c>
      <c r="F2328">
        <v>659</v>
      </c>
      <c r="G2328" t="s">
        <v>12</v>
      </c>
      <c r="H2328">
        <v>2022</v>
      </c>
      <c r="I2328" t="s">
        <v>13</v>
      </c>
      <c r="J2328" t="s">
        <v>14</v>
      </c>
    </row>
    <row r="2329" spans="1:10" x14ac:dyDescent="0.35">
      <c r="A2329" t="s">
        <v>10</v>
      </c>
      <c r="B2329">
        <v>37181960901</v>
      </c>
      <c r="C2329" t="s">
        <v>11</v>
      </c>
      <c r="D2329">
        <v>37181960901</v>
      </c>
      <c r="E2329" t="str">
        <f>"37181960901"</f>
        <v>37181960901</v>
      </c>
      <c r="F2329">
        <v>874</v>
      </c>
      <c r="G2329" t="s">
        <v>12</v>
      </c>
      <c r="H2329">
        <v>2022</v>
      </c>
      <c r="I2329" t="s">
        <v>13</v>
      </c>
      <c r="J2329" t="s">
        <v>14</v>
      </c>
    </row>
    <row r="2330" spans="1:10" x14ac:dyDescent="0.35">
      <c r="A2330" t="s">
        <v>10</v>
      </c>
      <c r="B2330">
        <v>37181960902</v>
      </c>
      <c r="C2330" t="s">
        <v>11</v>
      </c>
      <c r="D2330">
        <v>37181960902</v>
      </c>
      <c r="E2330" t="str">
        <f>"37181960902"</f>
        <v>37181960902</v>
      </c>
      <c r="F2330">
        <v>1193</v>
      </c>
      <c r="G2330" t="s">
        <v>12</v>
      </c>
      <c r="H2330">
        <v>2022</v>
      </c>
      <c r="I2330" t="s">
        <v>13</v>
      </c>
      <c r="J2330" t="s">
        <v>14</v>
      </c>
    </row>
    <row r="2331" spans="1:10" x14ac:dyDescent="0.35">
      <c r="A2331" t="s">
        <v>10</v>
      </c>
      <c r="B2331">
        <v>37181960903</v>
      </c>
      <c r="C2331" t="s">
        <v>11</v>
      </c>
      <c r="D2331">
        <v>37181960903</v>
      </c>
      <c r="E2331" t="str">
        <f>"37181960903"</f>
        <v>37181960903</v>
      </c>
      <c r="F2331">
        <v>784</v>
      </c>
      <c r="G2331" t="s">
        <v>12</v>
      </c>
      <c r="H2331">
        <v>2022</v>
      </c>
      <c r="I2331" t="s">
        <v>13</v>
      </c>
      <c r="J2331" t="s">
        <v>14</v>
      </c>
    </row>
    <row r="2332" spans="1:10" x14ac:dyDescent="0.35">
      <c r="A2332" t="s">
        <v>10</v>
      </c>
      <c r="B2332">
        <v>37181961000</v>
      </c>
      <c r="C2332" t="s">
        <v>11</v>
      </c>
      <c r="D2332">
        <v>37181961000</v>
      </c>
      <c r="E2332" t="str">
        <f>"37181961000"</f>
        <v>37181961000</v>
      </c>
      <c r="F2332">
        <v>918</v>
      </c>
      <c r="G2332" t="s">
        <v>12</v>
      </c>
      <c r="H2332">
        <v>2022</v>
      </c>
      <c r="I2332" t="s">
        <v>13</v>
      </c>
      <c r="J2332" t="s">
        <v>14</v>
      </c>
    </row>
    <row r="2333" spans="1:10" x14ac:dyDescent="0.35">
      <c r="A2333" t="s">
        <v>10</v>
      </c>
      <c r="B2333">
        <v>37183050100</v>
      </c>
      <c r="C2333" t="s">
        <v>11</v>
      </c>
      <c r="D2333">
        <v>37183050100</v>
      </c>
      <c r="E2333" t="str">
        <f>"37183050100"</f>
        <v>37183050100</v>
      </c>
      <c r="F2333">
        <v>1839</v>
      </c>
      <c r="G2333" t="s">
        <v>12</v>
      </c>
      <c r="H2333">
        <v>2022</v>
      </c>
      <c r="I2333" t="s">
        <v>13</v>
      </c>
      <c r="J2333" t="s">
        <v>14</v>
      </c>
    </row>
    <row r="2334" spans="1:10" x14ac:dyDescent="0.35">
      <c r="A2334" t="s">
        <v>10</v>
      </c>
      <c r="B2334">
        <v>37183050300</v>
      </c>
      <c r="C2334" t="s">
        <v>11</v>
      </c>
      <c r="D2334">
        <v>37183050300</v>
      </c>
      <c r="E2334" t="str">
        <f>"37183050300"</f>
        <v>37183050300</v>
      </c>
      <c r="F2334">
        <v>1599</v>
      </c>
      <c r="G2334" t="s">
        <v>12</v>
      </c>
      <c r="H2334">
        <v>2022</v>
      </c>
      <c r="I2334" t="s">
        <v>13</v>
      </c>
      <c r="J2334" t="s">
        <v>14</v>
      </c>
    </row>
    <row r="2335" spans="1:10" x14ac:dyDescent="0.35">
      <c r="A2335" t="s">
        <v>10</v>
      </c>
      <c r="B2335">
        <v>37183050400</v>
      </c>
      <c r="C2335" t="s">
        <v>11</v>
      </c>
      <c r="D2335">
        <v>37183050400</v>
      </c>
      <c r="E2335" t="str">
        <f>"37183050400"</f>
        <v>37183050400</v>
      </c>
      <c r="F2335">
        <v>1020</v>
      </c>
      <c r="G2335" t="s">
        <v>12</v>
      </c>
      <c r="H2335">
        <v>2022</v>
      </c>
      <c r="I2335" t="s">
        <v>13</v>
      </c>
      <c r="J2335" t="s">
        <v>14</v>
      </c>
    </row>
    <row r="2336" spans="1:10" x14ac:dyDescent="0.35">
      <c r="A2336" t="s">
        <v>10</v>
      </c>
      <c r="B2336">
        <v>37183050500</v>
      </c>
      <c r="C2336" t="s">
        <v>11</v>
      </c>
      <c r="D2336">
        <v>37183050500</v>
      </c>
      <c r="E2336" t="str">
        <f>"37183050500"</f>
        <v>37183050500</v>
      </c>
      <c r="F2336">
        <v>1265</v>
      </c>
      <c r="G2336" t="s">
        <v>12</v>
      </c>
      <c r="H2336">
        <v>2022</v>
      </c>
      <c r="I2336" t="s">
        <v>13</v>
      </c>
      <c r="J2336" t="s">
        <v>14</v>
      </c>
    </row>
    <row r="2337" spans="1:10" x14ac:dyDescent="0.35">
      <c r="A2337" t="s">
        <v>10</v>
      </c>
      <c r="B2337">
        <v>37183050600</v>
      </c>
      <c r="C2337" t="s">
        <v>11</v>
      </c>
      <c r="D2337">
        <v>37183050600</v>
      </c>
      <c r="E2337" t="str">
        <f>"37183050600"</f>
        <v>37183050600</v>
      </c>
      <c r="F2337">
        <v>1070</v>
      </c>
      <c r="G2337" t="s">
        <v>12</v>
      </c>
      <c r="H2337">
        <v>2022</v>
      </c>
      <c r="I2337" t="s">
        <v>13</v>
      </c>
      <c r="J2337" t="s">
        <v>14</v>
      </c>
    </row>
    <row r="2338" spans="1:10" x14ac:dyDescent="0.35">
      <c r="A2338" t="s">
        <v>10</v>
      </c>
      <c r="B2338">
        <v>37183050700</v>
      </c>
      <c r="C2338" t="s">
        <v>11</v>
      </c>
      <c r="D2338">
        <v>37183050700</v>
      </c>
      <c r="E2338" t="str">
        <f>"37183050700"</f>
        <v>37183050700</v>
      </c>
      <c r="F2338">
        <v>1023</v>
      </c>
      <c r="G2338" t="s">
        <v>12</v>
      </c>
      <c r="H2338">
        <v>2022</v>
      </c>
      <c r="I2338" t="s">
        <v>13</v>
      </c>
      <c r="J2338" t="s">
        <v>14</v>
      </c>
    </row>
    <row r="2339" spans="1:10" x14ac:dyDescent="0.35">
      <c r="A2339" t="s">
        <v>10</v>
      </c>
      <c r="B2339">
        <v>37183050800</v>
      </c>
      <c r="C2339" t="s">
        <v>11</v>
      </c>
      <c r="D2339">
        <v>37183050800</v>
      </c>
      <c r="E2339" t="str">
        <f>"37183050800"</f>
        <v>37183050800</v>
      </c>
      <c r="F2339">
        <v>1025</v>
      </c>
      <c r="G2339" t="s">
        <v>12</v>
      </c>
      <c r="H2339">
        <v>2022</v>
      </c>
      <c r="I2339" t="s">
        <v>13</v>
      </c>
      <c r="J2339" t="s">
        <v>14</v>
      </c>
    </row>
    <row r="2340" spans="1:10" x14ac:dyDescent="0.35">
      <c r="A2340" t="s">
        <v>10</v>
      </c>
      <c r="B2340">
        <v>37183050900</v>
      </c>
      <c r="C2340" t="s">
        <v>11</v>
      </c>
      <c r="D2340">
        <v>37183050900</v>
      </c>
      <c r="E2340" t="str">
        <f>"37183050900"</f>
        <v>37183050900</v>
      </c>
      <c r="F2340">
        <v>981</v>
      </c>
      <c r="G2340" t="s">
        <v>12</v>
      </c>
      <c r="H2340">
        <v>2022</v>
      </c>
      <c r="I2340" t="s">
        <v>13</v>
      </c>
      <c r="J2340" t="s">
        <v>14</v>
      </c>
    </row>
    <row r="2341" spans="1:10" x14ac:dyDescent="0.35">
      <c r="A2341" t="s">
        <v>10</v>
      </c>
      <c r="B2341">
        <v>37183051000</v>
      </c>
      <c r="C2341" t="s">
        <v>11</v>
      </c>
      <c r="D2341">
        <v>37183051000</v>
      </c>
      <c r="E2341" t="str">
        <f>"37183051000"</f>
        <v>37183051000</v>
      </c>
      <c r="F2341">
        <v>1322</v>
      </c>
      <c r="G2341" t="s">
        <v>12</v>
      </c>
      <c r="H2341">
        <v>2022</v>
      </c>
      <c r="I2341" t="s">
        <v>13</v>
      </c>
      <c r="J2341" t="s">
        <v>14</v>
      </c>
    </row>
    <row r="2342" spans="1:10" x14ac:dyDescent="0.35">
      <c r="A2342" t="s">
        <v>10</v>
      </c>
      <c r="B2342">
        <v>37183051101</v>
      </c>
      <c r="C2342" t="s">
        <v>11</v>
      </c>
      <c r="D2342">
        <v>37183051101</v>
      </c>
      <c r="E2342" t="str">
        <f>"37183051101"</f>
        <v>37183051101</v>
      </c>
      <c r="F2342">
        <v>1094</v>
      </c>
      <c r="G2342" t="s">
        <v>12</v>
      </c>
      <c r="H2342">
        <v>2022</v>
      </c>
      <c r="I2342" t="s">
        <v>13</v>
      </c>
      <c r="J2342" t="s">
        <v>14</v>
      </c>
    </row>
    <row r="2343" spans="1:10" x14ac:dyDescent="0.35">
      <c r="A2343" t="s">
        <v>10</v>
      </c>
      <c r="B2343">
        <v>37183051102</v>
      </c>
      <c r="C2343" t="s">
        <v>11</v>
      </c>
      <c r="D2343">
        <v>37183051102</v>
      </c>
      <c r="E2343" t="str">
        <f>"37183051102"</f>
        <v>37183051102</v>
      </c>
      <c r="F2343">
        <v>833</v>
      </c>
      <c r="G2343" t="s">
        <v>12</v>
      </c>
      <c r="H2343">
        <v>2022</v>
      </c>
      <c r="I2343" t="s">
        <v>13</v>
      </c>
      <c r="J2343" t="s">
        <v>14</v>
      </c>
    </row>
    <row r="2344" spans="1:10" x14ac:dyDescent="0.35">
      <c r="A2344" t="s">
        <v>10</v>
      </c>
      <c r="B2344">
        <v>37183051200</v>
      </c>
      <c r="C2344" t="s">
        <v>11</v>
      </c>
      <c r="D2344">
        <v>37183051200</v>
      </c>
      <c r="E2344" t="str">
        <f>"37183051200"</f>
        <v>37183051200</v>
      </c>
      <c r="F2344">
        <v>1567</v>
      </c>
      <c r="G2344" t="s">
        <v>12</v>
      </c>
      <c r="H2344">
        <v>2022</v>
      </c>
      <c r="I2344" t="s">
        <v>13</v>
      </c>
      <c r="J2344" t="s">
        <v>14</v>
      </c>
    </row>
    <row r="2345" spans="1:10" x14ac:dyDescent="0.35">
      <c r="A2345" t="s">
        <v>10</v>
      </c>
      <c r="B2345">
        <v>37183051400</v>
      </c>
      <c r="C2345" t="s">
        <v>11</v>
      </c>
      <c r="D2345">
        <v>37183051400</v>
      </c>
      <c r="E2345" t="str">
        <f>"37183051400"</f>
        <v>37183051400</v>
      </c>
      <c r="F2345">
        <v>1218</v>
      </c>
      <c r="G2345" t="s">
        <v>12</v>
      </c>
      <c r="H2345">
        <v>2022</v>
      </c>
      <c r="I2345" t="s">
        <v>13</v>
      </c>
      <c r="J2345" t="s">
        <v>14</v>
      </c>
    </row>
    <row r="2346" spans="1:10" x14ac:dyDescent="0.35">
      <c r="A2346" t="s">
        <v>10</v>
      </c>
      <c r="B2346">
        <v>37183051501</v>
      </c>
      <c r="C2346" t="s">
        <v>11</v>
      </c>
      <c r="D2346">
        <v>37183051501</v>
      </c>
      <c r="E2346" t="str">
        <f>"37183051501"</f>
        <v>37183051501</v>
      </c>
      <c r="F2346">
        <v>1192</v>
      </c>
      <c r="G2346" t="s">
        <v>12</v>
      </c>
      <c r="H2346">
        <v>2022</v>
      </c>
      <c r="I2346" t="s">
        <v>13</v>
      </c>
      <c r="J2346" t="s">
        <v>14</v>
      </c>
    </row>
    <row r="2347" spans="1:10" x14ac:dyDescent="0.35">
      <c r="A2347" t="s">
        <v>10</v>
      </c>
      <c r="B2347">
        <v>37183051502</v>
      </c>
      <c r="C2347" t="s">
        <v>11</v>
      </c>
      <c r="D2347">
        <v>37183051502</v>
      </c>
      <c r="E2347" t="str">
        <f>"37183051502"</f>
        <v>37183051502</v>
      </c>
      <c r="F2347">
        <v>1724</v>
      </c>
      <c r="G2347" t="s">
        <v>12</v>
      </c>
      <c r="H2347">
        <v>2022</v>
      </c>
      <c r="I2347" t="s">
        <v>13</v>
      </c>
      <c r="J2347" t="s">
        <v>14</v>
      </c>
    </row>
    <row r="2348" spans="1:10" x14ac:dyDescent="0.35">
      <c r="A2348" t="s">
        <v>10</v>
      </c>
      <c r="B2348">
        <v>37183051600</v>
      </c>
      <c r="C2348" t="s">
        <v>11</v>
      </c>
      <c r="D2348">
        <v>37183051600</v>
      </c>
      <c r="E2348" t="str">
        <f>"37183051600"</f>
        <v>37183051600</v>
      </c>
      <c r="F2348">
        <v>1227</v>
      </c>
      <c r="G2348" t="s">
        <v>12</v>
      </c>
      <c r="H2348">
        <v>2022</v>
      </c>
      <c r="I2348" t="s">
        <v>13</v>
      </c>
      <c r="J2348" t="s">
        <v>14</v>
      </c>
    </row>
    <row r="2349" spans="1:10" x14ac:dyDescent="0.35">
      <c r="A2349" t="s">
        <v>10</v>
      </c>
      <c r="B2349">
        <v>37183051700</v>
      </c>
      <c r="C2349" t="s">
        <v>11</v>
      </c>
      <c r="D2349">
        <v>37183051700</v>
      </c>
      <c r="E2349" t="str">
        <f>"37183051700"</f>
        <v>37183051700</v>
      </c>
      <c r="F2349">
        <v>2144</v>
      </c>
      <c r="G2349" t="s">
        <v>12</v>
      </c>
      <c r="H2349">
        <v>2022</v>
      </c>
      <c r="I2349" t="s">
        <v>13</v>
      </c>
      <c r="J2349" t="s">
        <v>14</v>
      </c>
    </row>
    <row r="2350" spans="1:10" x14ac:dyDescent="0.35">
      <c r="A2350" t="s">
        <v>10</v>
      </c>
      <c r="B2350">
        <v>37183051800</v>
      </c>
      <c r="C2350" t="s">
        <v>11</v>
      </c>
      <c r="D2350">
        <v>37183051800</v>
      </c>
      <c r="E2350" t="str">
        <f>"37183051800"</f>
        <v>37183051800</v>
      </c>
      <c r="F2350">
        <v>1347</v>
      </c>
      <c r="G2350" t="s">
        <v>12</v>
      </c>
      <c r="H2350">
        <v>2022</v>
      </c>
      <c r="I2350" t="s">
        <v>13</v>
      </c>
      <c r="J2350" t="s">
        <v>14</v>
      </c>
    </row>
    <row r="2351" spans="1:10" x14ac:dyDescent="0.35">
      <c r="A2351" t="s">
        <v>10</v>
      </c>
      <c r="B2351">
        <v>37183051900</v>
      </c>
      <c r="C2351" t="s">
        <v>11</v>
      </c>
      <c r="D2351">
        <v>37183051900</v>
      </c>
      <c r="E2351" t="str">
        <f>"37183051900"</f>
        <v>37183051900</v>
      </c>
      <c r="F2351">
        <v>1142</v>
      </c>
      <c r="G2351" t="s">
        <v>12</v>
      </c>
      <c r="H2351">
        <v>2022</v>
      </c>
      <c r="I2351" t="s">
        <v>13</v>
      </c>
      <c r="J2351" t="s">
        <v>14</v>
      </c>
    </row>
    <row r="2352" spans="1:10" x14ac:dyDescent="0.35">
      <c r="A2352" t="s">
        <v>10</v>
      </c>
      <c r="B2352">
        <v>37183052001</v>
      </c>
      <c r="C2352" t="s">
        <v>11</v>
      </c>
      <c r="D2352">
        <v>37183052001</v>
      </c>
      <c r="E2352" t="str">
        <f>"37183052001"</f>
        <v>37183052001</v>
      </c>
      <c r="F2352">
        <v>1116</v>
      </c>
      <c r="G2352" t="s">
        <v>12</v>
      </c>
      <c r="H2352">
        <v>2022</v>
      </c>
      <c r="I2352" t="s">
        <v>13</v>
      </c>
      <c r="J2352" t="s">
        <v>14</v>
      </c>
    </row>
    <row r="2353" spans="1:10" x14ac:dyDescent="0.35">
      <c r="A2353" t="s">
        <v>10</v>
      </c>
      <c r="B2353">
        <v>37183052002</v>
      </c>
      <c r="C2353" t="s">
        <v>11</v>
      </c>
      <c r="D2353">
        <v>37183052002</v>
      </c>
      <c r="E2353" t="str">
        <f>"37183052002"</f>
        <v>37183052002</v>
      </c>
      <c r="F2353">
        <v>1189</v>
      </c>
      <c r="G2353" t="s">
        <v>12</v>
      </c>
      <c r="H2353">
        <v>2022</v>
      </c>
      <c r="I2353" t="s">
        <v>13</v>
      </c>
      <c r="J2353" t="s">
        <v>14</v>
      </c>
    </row>
    <row r="2354" spans="1:10" x14ac:dyDescent="0.35">
      <c r="A2354" t="s">
        <v>10</v>
      </c>
      <c r="B2354">
        <v>37183052101</v>
      </c>
      <c r="C2354" t="s">
        <v>11</v>
      </c>
      <c r="D2354">
        <v>37183052101</v>
      </c>
      <c r="E2354" t="str">
        <f>"37183052101"</f>
        <v>37183052101</v>
      </c>
      <c r="F2354">
        <v>1244</v>
      </c>
      <c r="G2354" t="s">
        <v>12</v>
      </c>
      <c r="H2354">
        <v>2022</v>
      </c>
      <c r="I2354" t="s">
        <v>13</v>
      </c>
      <c r="J2354" t="s">
        <v>14</v>
      </c>
    </row>
    <row r="2355" spans="1:10" x14ac:dyDescent="0.35">
      <c r="A2355" t="s">
        <v>10</v>
      </c>
      <c r="B2355">
        <v>37183052102</v>
      </c>
      <c r="C2355" t="s">
        <v>11</v>
      </c>
      <c r="D2355">
        <v>37183052102</v>
      </c>
      <c r="E2355" t="str">
        <f>"37183052102"</f>
        <v>37183052102</v>
      </c>
      <c r="F2355">
        <v>1225</v>
      </c>
      <c r="G2355" t="s">
        <v>12</v>
      </c>
      <c r="H2355">
        <v>2022</v>
      </c>
      <c r="I2355" t="s">
        <v>13</v>
      </c>
      <c r="J2355" t="s">
        <v>14</v>
      </c>
    </row>
    <row r="2356" spans="1:10" x14ac:dyDescent="0.35">
      <c r="A2356" t="s">
        <v>10</v>
      </c>
      <c r="B2356">
        <v>37183052303</v>
      </c>
      <c r="C2356" t="s">
        <v>11</v>
      </c>
      <c r="D2356">
        <v>37183052303</v>
      </c>
      <c r="E2356" t="str">
        <f>"37183052303"</f>
        <v>37183052303</v>
      </c>
      <c r="F2356">
        <v>1870</v>
      </c>
      <c r="G2356" t="s">
        <v>12</v>
      </c>
      <c r="H2356">
        <v>2022</v>
      </c>
      <c r="I2356" t="s">
        <v>13</v>
      </c>
      <c r="J2356" t="s">
        <v>14</v>
      </c>
    </row>
    <row r="2357" spans="1:10" x14ac:dyDescent="0.35">
      <c r="A2357" t="s">
        <v>10</v>
      </c>
      <c r="B2357">
        <v>37183052304</v>
      </c>
      <c r="C2357" t="s">
        <v>11</v>
      </c>
      <c r="D2357">
        <v>37183052304</v>
      </c>
      <c r="E2357" t="str">
        <f>"37183052304"</f>
        <v>37183052304</v>
      </c>
      <c r="F2357">
        <v>1368</v>
      </c>
      <c r="G2357" t="s">
        <v>12</v>
      </c>
      <c r="H2357">
        <v>2022</v>
      </c>
      <c r="I2357" t="s">
        <v>13</v>
      </c>
      <c r="J2357" t="s">
        <v>14</v>
      </c>
    </row>
    <row r="2358" spans="1:10" x14ac:dyDescent="0.35">
      <c r="A2358" t="s">
        <v>10</v>
      </c>
      <c r="B2358">
        <v>37183052305</v>
      </c>
      <c r="C2358" t="s">
        <v>11</v>
      </c>
      <c r="D2358">
        <v>37183052305</v>
      </c>
      <c r="E2358" t="str">
        <f>"37183052305"</f>
        <v>37183052305</v>
      </c>
      <c r="F2358">
        <v>1298</v>
      </c>
      <c r="G2358" t="s">
        <v>12</v>
      </c>
      <c r="H2358">
        <v>2022</v>
      </c>
      <c r="I2358" t="s">
        <v>13</v>
      </c>
      <c r="J2358" t="s">
        <v>14</v>
      </c>
    </row>
    <row r="2359" spans="1:10" x14ac:dyDescent="0.35">
      <c r="A2359" t="s">
        <v>10</v>
      </c>
      <c r="B2359">
        <v>37183052306</v>
      </c>
      <c r="C2359" t="s">
        <v>11</v>
      </c>
      <c r="D2359">
        <v>37183052306</v>
      </c>
      <c r="E2359" t="str">
        <f>"37183052306"</f>
        <v>37183052306</v>
      </c>
      <c r="F2359">
        <v>1669</v>
      </c>
      <c r="G2359" t="s">
        <v>12</v>
      </c>
      <c r="H2359">
        <v>2022</v>
      </c>
      <c r="I2359" t="s">
        <v>13</v>
      </c>
      <c r="J2359" t="s">
        <v>14</v>
      </c>
    </row>
    <row r="2360" spans="1:10" x14ac:dyDescent="0.35">
      <c r="A2360" t="s">
        <v>10</v>
      </c>
      <c r="B2360">
        <v>37183052307</v>
      </c>
      <c r="C2360" t="s">
        <v>11</v>
      </c>
      <c r="D2360">
        <v>37183052307</v>
      </c>
      <c r="E2360" t="str">
        <f>"37183052307"</f>
        <v>37183052307</v>
      </c>
      <c r="F2360">
        <v>1291</v>
      </c>
      <c r="G2360" t="s">
        <v>12</v>
      </c>
      <c r="H2360">
        <v>2022</v>
      </c>
      <c r="I2360" t="s">
        <v>13</v>
      </c>
      <c r="J2360" t="s">
        <v>14</v>
      </c>
    </row>
    <row r="2361" spans="1:10" x14ac:dyDescent="0.35">
      <c r="A2361" t="s">
        <v>10</v>
      </c>
      <c r="B2361">
        <v>37183052401</v>
      </c>
      <c r="C2361" t="s">
        <v>11</v>
      </c>
      <c r="D2361">
        <v>37183052401</v>
      </c>
      <c r="E2361" t="str">
        <f>"37183052401"</f>
        <v>37183052401</v>
      </c>
      <c r="F2361">
        <v>1453</v>
      </c>
      <c r="G2361" t="s">
        <v>12</v>
      </c>
      <c r="H2361">
        <v>2022</v>
      </c>
      <c r="I2361" t="s">
        <v>13</v>
      </c>
      <c r="J2361" t="s">
        <v>14</v>
      </c>
    </row>
    <row r="2362" spans="1:10" x14ac:dyDescent="0.35">
      <c r="A2362" t="s">
        <v>10</v>
      </c>
      <c r="B2362">
        <v>37183052404</v>
      </c>
      <c r="C2362" t="s">
        <v>11</v>
      </c>
      <c r="D2362">
        <v>37183052404</v>
      </c>
      <c r="E2362" t="str">
        <f>"37183052404"</f>
        <v>37183052404</v>
      </c>
      <c r="F2362">
        <v>1382</v>
      </c>
      <c r="G2362" t="s">
        <v>12</v>
      </c>
      <c r="H2362">
        <v>2022</v>
      </c>
      <c r="I2362" t="s">
        <v>13</v>
      </c>
      <c r="J2362" t="s">
        <v>14</v>
      </c>
    </row>
    <row r="2363" spans="1:10" x14ac:dyDescent="0.35">
      <c r="A2363" t="s">
        <v>10</v>
      </c>
      <c r="B2363">
        <v>37183052407</v>
      </c>
      <c r="C2363" t="s">
        <v>11</v>
      </c>
      <c r="D2363">
        <v>37183052407</v>
      </c>
      <c r="E2363" t="str">
        <f>"37183052407"</f>
        <v>37183052407</v>
      </c>
      <c r="F2363">
        <v>1133</v>
      </c>
      <c r="G2363" t="s">
        <v>12</v>
      </c>
      <c r="H2363">
        <v>2022</v>
      </c>
      <c r="I2363" t="s">
        <v>13</v>
      </c>
      <c r="J2363" t="s">
        <v>14</v>
      </c>
    </row>
    <row r="2364" spans="1:10" x14ac:dyDescent="0.35">
      <c r="A2364" t="s">
        <v>10</v>
      </c>
      <c r="B2364">
        <v>37183052408</v>
      </c>
      <c r="C2364" t="s">
        <v>11</v>
      </c>
      <c r="D2364">
        <v>37183052408</v>
      </c>
      <c r="E2364" t="str">
        <f>"37183052408"</f>
        <v>37183052408</v>
      </c>
      <c r="F2364">
        <v>1164</v>
      </c>
      <c r="G2364" t="s">
        <v>12</v>
      </c>
      <c r="H2364">
        <v>2022</v>
      </c>
      <c r="I2364" t="s">
        <v>13</v>
      </c>
      <c r="J2364" t="s">
        <v>14</v>
      </c>
    </row>
    <row r="2365" spans="1:10" x14ac:dyDescent="0.35">
      <c r="A2365" t="s">
        <v>10</v>
      </c>
      <c r="B2365">
        <v>37183052409</v>
      </c>
      <c r="C2365" t="s">
        <v>11</v>
      </c>
      <c r="D2365">
        <v>37183052409</v>
      </c>
      <c r="E2365" t="str">
        <f>"37183052409"</f>
        <v>37183052409</v>
      </c>
      <c r="F2365">
        <v>1105</v>
      </c>
      <c r="G2365" t="s">
        <v>12</v>
      </c>
      <c r="H2365">
        <v>2022</v>
      </c>
      <c r="I2365" t="s">
        <v>13</v>
      </c>
      <c r="J2365" t="s">
        <v>14</v>
      </c>
    </row>
    <row r="2366" spans="1:10" x14ac:dyDescent="0.35">
      <c r="A2366" t="s">
        <v>10</v>
      </c>
      <c r="B2366">
        <v>37183052410</v>
      </c>
      <c r="C2366" t="s">
        <v>11</v>
      </c>
      <c r="D2366">
        <v>37183052410</v>
      </c>
      <c r="E2366" t="str">
        <f>"37183052410"</f>
        <v>37183052410</v>
      </c>
      <c r="F2366">
        <v>1503</v>
      </c>
      <c r="G2366" t="s">
        <v>12</v>
      </c>
      <c r="H2366">
        <v>2022</v>
      </c>
      <c r="I2366" t="s">
        <v>13</v>
      </c>
      <c r="J2366" t="s">
        <v>14</v>
      </c>
    </row>
    <row r="2367" spans="1:10" x14ac:dyDescent="0.35">
      <c r="A2367" t="s">
        <v>10</v>
      </c>
      <c r="B2367">
        <v>37183052411</v>
      </c>
      <c r="C2367" t="s">
        <v>11</v>
      </c>
      <c r="D2367">
        <v>37183052411</v>
      </c>
      <c r="E2367" t="str">
        <f>"37183052411"</f>
        <v>37183052411</v>
      </c>
      <c r="F2367">
        <v>1303</v>
      </c>
      <c r="G2367" t="s">
        <v>12</v>
      </c>
      <c r="H2367">
        <v>2022</v>
      </c>
      <c r="I2367" t="s">
        <v>13</v>
      </c>
      <c r="J2367" t="s">
        <v>14</v>
      </c>
    </row>
    <row r="2368" spans="1:10" x14ac:dyDescent="0.35">
      <c r="A2368" t="s">
        <v>10</v>
      </c>
      <c r="B2368">
        <v>37183052504</v>
      </c>
      <c r="C2368" t="s">
        <v>11</v>
      </c>
      <c r="D2368">
        <v>37183052504</v>
      </c>
      <c r="E2368" t="str">
        <f>"37183052504"</f>
        <v>37183052504</v>
      </c>
      <c r="F2368">
        <v>1383</v>
      </c>
      <c r="G2368" t="s">
        <v>12</v>
      </c>
      <c r="H2368">
        <v>2022</v>
      </c>
      <c r="I2368" t="s">
        <v>13</v>
      </c>
      <c r="J2368" t="s">
        <v>14</v>
      </c>
    </row>
    <row r="2369" spans="1:10" x14ac:dyDescent="0.35">
      <c r="A2369" t="s">
        <v>10</v>
      </c>
      <c r="B2369">
        <v>37183052505</v>
      </c>
      <c r="C2369" t="s">
        <v>11</v>
      </c>
      <c r="D2369">
        <v>37183052505</v>
      </c>
      <c r="E2369" t="str">
        <f>"37183052505"</f>
        <v>37183052505</v>
      </c>
      <c r="F2369">
        <v>1584</v>
      </c>
      <c r="G2369" t="s">
        <v>12</v>
      </c>
      <c r="H2369">
        <v>2022</v>
      </c>
      <c r="I2369" t="s">
        <v>13</v>
      </c>
      <c r="J2369" t="s">
        <v>14</v>
      </c>
    </row>
    <row r="2370" spans="1:10" x14ac:dyDescent="0.35">
      <c r="A2370" t="s">
        <v>10</v>
      </c>
      <c r="B2370">
        <v>37183052506</v>
      </c>
      <c r="C2370" t="s">
        <v>11</v>
      </c>
      <c r="D2370">
        <v>37183052506</v>
      </c>
      <c r="E2370" t="str">
        <f>"37183052506"</f>
        <v>37183052506</v>
      </c>
      <c r="F2370">
        <v>1311</v>
      </c>
      <c r="G2370" t="s">
        <v>12</v>
      </c>
      <c r="H2370">
        <v>2022</v>
      </c>
      <c r="I2370" t="s">
        <v>13</v>
      </c>
      <c r="J2370" t="s">
        <v>14</v>
      </c>
    </row>
    <row r="2371" spans="1:10" x14ac:dyDescent="0.35">
      <c r="A2371" t="s">
        <v>10</v>
      </c>
      <c r="B2371">
        <v>37183052507</v>
      </c>
      <c r="C2371" t="s">
        <v>11</v>
      </c>
      <c r="D2371">
        <v>37183052507</v>
      </c>
      <c r="E2371" t="str">
        <f>"37183052507"</f>
        <v>37183052507</v>
      </c>
      <c r="F2371">
        <v>1373</v>
      </c>
      <c r="G2371" t="s">
        <v>12</v>
      </c>
      <c r="H2371">
        <v>2022</v>
      </c>
      <c r="I2371" t="s">
        <v>13</v>
      </c>
      <c r="J2371" t="s">
        <v>14</v>
      </c>
    </row>
    <row r="2372" spans="1:10" x14ac:dyDescent="0.35">
      <c r="A2372" t="s">
        <v>10</v>
      </c>
      <c r="B2372">
        <v>37183052508</v>
      </c>
      <c r="C2372" t="s">
        <v>11</v>
      </c>
      <c r="D2372">
        <v>37183052508</v>
      </c>
      <c r="E2372" t="str">
        <f>"37183052508"</f>
        <v>37183052508</v>
      </c>
      <c r="F2372">
        <v>1695</v>
      </c>
      <c r="G2372" t="s">
        <v>12</v>
      </c>
      <c r="H2372">
        <v>2022</v>
      </c>
      <c r="I2372" t="s">
        <v>13</v>
      </c>
      <c r="J2372" t="s">
        <v>14</v>
      </c>
    </row>
    <row r="2373" spans="1:10" x14ac:dyDescent="0.35">
      <c r="A2373" t="s">
        <v>10</v>
      </c>
      <c r="B2373">
        <v>37183052509</v>
      </c>
      <c r="C2373" t="s">
        <v>11</v>
      </c>
      <c r="D2373">
        <v>37183052509</v>
      </c>
      <c r="E2373" t="str">
        <f>"37183052509"</f>
        <v>37183052509</v>
      </c>
      <c r="F2373">
        <v>1382</v>
      </c>
      <c r="G2373" t="s">
        <v>12</v>
      </c>
      <c r="H2373">
        <v>2022</v>
      </c>
      <c r="I2373" t="s">
        <v>13</v>
      </c>
      <c r="J2373" t="s">
        <v>14</v>
      </c>
    </row>
    <row r="2374" spans="1:10" x14ac:dyDescent="0.35">
      <c r="A2374" t="s">
        <v>10</v>
      </c>
      <c r="B2374">
        <v>37183052601</v>
      </c>
      <c r="C2374" t="s">
        <v>11</v>
      </c>
      <c r="D2374">
        <v>37183052601</v>
      </c>
      <c r="E2374" t="str">
        <f>"37183052601"</f>
        <v>37183052601</v>
      </c>
      <c r="F2374">
        <v>1840</v>
      </c>
      <c r="G2374" t="s">
        <v>12</v>
      </c>
      <c r="H2374">
        <v>2022</v>
      </c>
      <c r="I2374" t="s">
        <v>13</v>
      </c>
      <c r="J2374" t="s">
        <v>14</v>
      </c>
    </row>
    <row r="2375" spans="1:10" x14ac:dyDescent="0.35">
      <c r="A2375" t="s">
        <v>10</v>
      </c>
      <c r="B2375">
        <v>37183052602</v>
      </c>
      <c r="C2375" t="s">
        <v>11</v>
      </c>
      <c r="D2375">
        <v>37183052602</v>
      </c>
      <c r="E2375" t="str">
        <f>"37183052602"</f>
        <v>37183052602</v>
      </c>
      <c r="F2375">
        <v>1721</v>
      </c>
      <c r="G2375" t="s">
        <v>12</v>
      </c>
      <c r="H2375">
        <v>2022</v>
      </c>
      <c r="I2375" t="s">
        <v>13</v>
      </c>
      <c r="J2375" t="s">
        <v>14</v>
      </c>
    </row>
    <row r="2376" spans="1:10" x14ac:dyDescent="0.35">
      <c r="A2376" t="s">
        <v>10</v>
      </c>
      <c r="B2376">
        <v>37183052603</v>
      </c>
      <c r="C2376" t="s">
        <v>11</v>
      </c>
      <c r="D2376">
        <v>37183052603</v>
      </c>
      <c r="E2376" t="str">
        <f>"37183052603"</f>
        <v>37183052603</v>
      </c>
      <c r="F2376">
        <v>1614</v>
      </c>
      <c r="G2376" t="s">
        <v>12</v>
      </c>
      <c r="H2376">
        <v>2022</v>
      </c>
      <c r="I2376" t="s">
        <v>13</v>
      </c>
      <c r="J2376" t="s">
        <v>14</v>
      </c>
    </row>
    <row r="2377" spans="1:10" x14ac:dyDescent="0.35">
      <c r="A2377" t="s">
        <v>10</v>
      </c>
      <c r="B2377">
        <v>37183052701</v>
      </c>
      <c r="C2377" t="s">
        <v>11</v>
      </c>
      <c r="D2377">
        <v>37183052701</v>
      </c>
      <c r="E2377" t="str">
        <f>"37183052701"</f>
        <v>37183052701</v>
      </c>
      <c r="F2377">
        <v>1182</v>
      </c>
      <c r="G2377" t="s">
        <v>12</v>
      </c>
      <c r="H2377">
        <v>2022</v>
      </c>
      <c r="I2377" t="s">
        <v>13</v>
      </c>
      <c r="J2377" t="s">
        <v>14</v>
      </c>
    </row>
    <row r="2378" spans="1:10" x14ac:dyDescent="0.35">
      <c r="A2378" t="s">
        <v>10</v>
      </c>
      <c r="B2378">
        <v>37183052704</v>
      </c>
      <c r="C2378" t="s">
        <v>11</v>
      </c>
      <c r="D2378">
        <v>37183052704</v>
      </c>
      <c r="E2378" t="str">
        <f>"37183052704"</f>
        <v>37183052704</v>
      </c>
      <c r="F2378">
        <v>1162</v>
      </c>
      <c r="G2378" t="s">
        <v>12</v>
      </c>
      <c r="H2378">
        <v>2022</v>
      </c>
      <c r="I2378" t="s">
        <v>13</v>
      </c>
      <c r="J2378" t="s">
        <v>14</v>
      </c>
    </row>
    <row r="2379" spans="1:10" x14ac:dyDescent="0.35">
      <c r="A2379" t="s">
        <v>10</v>
      </c>
      <c r="B2379">
        <v>37183052705</v>
      </c>
      <c r="C2379" t="s">
        <v>11</v>
      </c>
      <c r="D2379">
        <v>37183052705</v>
      </c>
      <c r="E2379" t="str">
        <f>"37183052705"</f>
        <v>37183052705</v>
      </c>
      <c r="F2379">
        <v>1560</v>
      </c>
      <c r="G2379" t="s">
        <v>12</v>
      </c>
      <c r="H2379">
        <v>2022</v>
      </c>
      <c r="I2379" t="s">
        <v>13</v>
      </c>
      <c r="J2379" t="s">
        <v>14</v>
      </c>
    </row>
    <row r="2380" spans="1:10" x14ac:dyDescent="0.35">
      <c r="A2380" t="s">
        <v>10</v>
      </c>
      <c r="B2380">
        <v>37183052706</v>
      </c>
      <c r="C2380" t="s">
        <v>11</v>
      </c>
      <c r="D2380">
        <v>37183052706</v>
      </c>
      <c r="E2380" t="str">
        <f>"37183052706"</f>
        <v>37183052706</v>
      </c>
      <c r="F2380">
        <v>1126</v>
      </c>
      <c r="G2380" t="s">
        <v>12</v>
      </c>
      <c r="H2380">
        <v>2022</v>
      </c>
      <c r="I2380" t="s">
        <v>13</v>
      </c>
      <c r="J2380" t="s">
        <v>14</v>
      </c>
    </row>
    <row r="2381" spans="1:10" x14ac:dyDescent="0.35">
      <c r="A2381" t="s">
        <v>10</v>
      </c>
      <c r="B2381">
        <v>37183052707</v>
      </c>
      <c r="C2381" t="s">
        <v>11</v>
      </c>
      <c r="D2381">
        <v>37183052707</v>
      </c>
      <c r="E2381" t="str">
        <f>"37183052707"</f>
        <v>37183052707</v>
      </c>
      <c r="F2381">
        <v>1191</v>
      </c>
      <c r="G2381" t="s">
        <v>12</v>
      </c>
      <c r="H2381">
        <v>2022</v>
      </c>
      <c r="I2381" t="s">
        <v>13</v>
      </c>
      <c r="J2381" t="s">
        <v>14</v>
      </c>
    </row>
    <row r="2382" spans="1:10" x14ac:dyDescent="0.35">
      <c r="A2382" t="s">
        <v>10</v>
      </c>
      <c r="B2382">
        <v>37183052801</v>
      </c>
      <c r="C2382" t="s">
        <v>11</v>
      </c>
      <c r="D2382">
        <v>37183052801</v>
      </c>
      <c r="E2382" t="str">
        <f>"37183052801"</f>
        <v>37183052801</v>
      </c>
      <c r="F2382">
        <v>1157</v>
      </c>
      <c r="G2382" t="s">
        <v>12</v>
      </c>
      <c r="H2382">
        <v>2022</v>
      </c>
      <c r="I2382" t="s">
        <v>13</v>
      </c>
      <c r="J2382" t="s">
        <v>14</v>
      </c>
    </row>
    <row r="2383" spans="1:10" x14ac:dyDescent="0.35">
      <c r="A2383" t="s">
        <v>10</v>
      </c>
      <c r="B2383">
        <v>37183052802</v>
      </c>
      <c r="C2383" t="s">
        <v>11</v>
      </c>
      <c r="D2383">
        <v>37183052802</v>
      </c>
      <c r="E2383" t="str">
        <f>"37183052802"</f>
        <v>37183052802</v>
      </c>
      <c r="F2383">
        <v>1221</v>
      </c>
      <c r="G2383" t="s">
        <v>12</v>
      </c>
      <c r="H2383">
        <v>2022</v>
      </c>
      <c r="I2383" t="s">
        <v>13</v>
      </c>
      <c r="J2383" t="s">
        <v>14</v>
      </c>
    </row>
    <row r="2384" spans="1:10" x14ac:dyDescent="0.35">
      <c r="A2384" t="s">
        <v>10</v>
      </c>
      <c r="B2384">
        <v>37183052807</v>
      </c>
      <c r="C2384" t="s">
        <v>11</v>
      </c>
      <c r="D2384">
        <v>37183052807</v>
      </c>
      <c r="E2384" t="str">
        <f>"37183052807"</f>
        <v>37183052807</v>
      </c>
      <c r="F2384">
        <v>1387</v>
      </c>
      <c r="G2384" t="s">
        <v>12</v>
      </c>
      <c r="H2384">
        <v>2022</v>
      </c>
      <c r="I2384" t="s">
        <v>13</v>
      </c>
      <c r="J2384" t="s">
        <v>14</v>
      </c>
    </row>
    <row r="2385" spans="1:10" x14ac:dyDescent="0.35">
      <c r="A2385" t="s">
        <v>10</v>
      </c>
      <c r="B2385">
        <v>37183052809</v>
      </c>
      <c r="C2385" t="s">
        <v>11</v>
      </c>
      <c r="D2385">
        <v>37183052809</v>
      </c>
      <c r="E2385" t="str">
        <f>"37183052809"</f>
        <v>37183052809</v>
      </c>
      <c r="F2385">
        <v>1263</v>
      </c>
      <c r="G2385" t="s">
        <v>12</v>
      </c>
      <c r="H2385">
        <v>2022</v>
      </c>
      <c r="I2385" t="s">
        <v>13</v>
      </c>
      <c r="J2385" t="s">
        <v>14</v>
      </c>
    </row>
    <row r="2386" spans="1:10" x14ac:dyDescent="0.35">
      <c r="A2386" t="s">
        <v>10</v>
      </c>
      <c r="B2386">
        <v>37183052810</v>
      </c>
      <c r="C2386" t="s">
        <v>11</v>
      </c>
      <c r="D2386">
        <v>37183052810</v>
      </c>
      <c r="E2386" t="str">
        <f>"37183052810"</f>
        <v>37183052810</v>
      </c>
      <c r="F2386">
        <v>2066</v>
      </c>
      <c r="G2386" t="s">
        <v>12</v>
      </c>
      <c r="H2386">
        <v>2022</v>
      </c>
      <c r="I2386" t="s">
        <v>13</v>
      </c>
      <c r="J2386" t="s">
        <v>14</v>
      </c>
    </row>
    <row r="2387" spans="1:10" x14ac:dyDescent="0.35">
      <c r="A2387" t="s">
        <v>10</v>
      </c>
      <c r="B2387">
        <v>37183052811</v>
      </c>
      <c r="C2387" t="s">
        <v>11</v>
      </c>
      <c r="D2387">
        <v>37183052811</v>
      </c>
      <c r="E2387" t="str">
        <f>"37183052811"</f>
        <v>37183052811</v>
      </c>
      <c r="F2387">
        <v>1260</v>
      </c>
      <c r="G2387" t="s">
        <v>12</v>
      </c>
      <c r="H2387">
        <v>2022</v>
      </c>
      <c r="I2387" t="s">
        <v>13</v>
      </c>
      <c r="J2387" t="s">
        <v>14</v>
      </c>
    </row>
    <row r="2388" spans="1:10" x14ac:dyDescent="0.35">
      <c r="A2388" t="s">
        <v>10</v>
      </c>
      <c r="B2388">
        <v>37183052812</v>
      </c>
      <c r="C2388" t="s">
        <v>11</v>
      </c>
      <c r="D2388">
        <v>37183052812</v>
      </c>
      <c r="E2388" t="str">
        <f>"37183052812"</f>
        <v>37183052812</v>
      </c>
      <c r="F2388">
        <v>1498</v>
      </c>
      <c r="G2388" t="s">
        <v>12</v>
      </c>
      <c r="H2388">
        <v>2022</v>
      </c>
      <c r="I2388" t="s">
        <v>13</v>
      </c>
      <c r="J2388" t="s">
        <v>14</v>
      </c>
    </row>
    <row r="2389" spans="1:10" x14ac:dyDescent="0.35">
      <c r="A2389" t="s">
        <v>10</v>
      </c>
      <c r="B2389">
        <v>37183052813</v>
      </c>
      <c r="C2389" t="s">
        <v>11</v>
      </c>
      <c r="D2389">
        <v>37183052813</v>
      </c>
      <c r="E2389" t="str">
        <f>"37183052813"</f>
        <v>37183052813</v>
      </c>
      <c r="F2389">
        <v>1607</v>
      </c>
      <c r="G2389" t="s">
        <v>12</v>
      </c>
      <c r="H2389">
        <v>2022</v>
      </c>
      <c r="I2389" t="s">
        <v>13</v>
      </c>
      <c r="J2389" t="s">
        <v>14</v>
      </c>
    </row>
    <row r="2390" spans="1:10" x14ac:dyDescent="0.35">
      <c r="A2390" t="s">
        <v>10</v>
      </c>
      <c r="B2390">
        <v>37183052814</v>
      </c>
      <c r="C2390" t="s">
        <v>11</v>
      </c>
      <c r="D2390">
        <v>37183052814</v>
      </c>
      <c r="E2390" t="str">
        <f>"37183052814"</f>
        <v>37183052814</v>
      </c>
      <c r="F2390">
        <v>1148</v>
      </c>
      <c r="G2390" t="s">
        <v>12</v>
      </c>
      <c r="H2390">
        <v>2022</v>
      </c>
      <c r="I2390" t="s">
        <v>13</v>
      </c>
      <c r="J2390" t="s">
        <v>14</v>
      </c>
    </row>
    <row r="2391" spans="1:10" x14ac:dyDescent="0.35">
      <c r="A2391" t="s">
        <v>10</v>
      </c>
      <c r="B2391">
        <v>37183052815</v>
      </c>
      <c r="C2391" t="s">
        <v>11</v>
      </c>
      <c r="D2391">
        <v>37183052815</v>
      </c>
      <c r="E2391" t="str">
        <f>"37183052815"</f>
        <v>37183052815</v>
      </c>
      <c r="F2391">
        <v>1006</v>
      </c>
      <c r="G2391" t="s">
        <v>12</v>
      </c>
      <c r="H2391">
        <v>2022</v>
      </c>
      <c r="I2391" t="s">
        <v>13</v>
      </c>
      <c r="J2391" t="s">
        <v>14</v>
      </c>
    </row>
    <row r="2392" spans="1:10" x14ac:dyDescent="0.35">
      <c r="A2392" t="s">
        <v>10</v>
      </c>
      <c r="B2392">
        <v>37183052816</v>
      </c>
      <c r="C2392" t="s">
        <v>11</v>
      </c>
      <c r="D2392">
        <v>37183052816</v>
      </c>
      <c r="E2392" t="str">
        <f>"37183052816"</f>
        <v>37183052816</v>
      </c>
      <c r="F2392">
        <v>1442</v>
      </c>
      <c r="G2392" t="s">
        <v>12</v>
      </c>
      <c r="H2392">
        <v>2022</v>
      </c>
      <c r="I2392" t="s">
        <v>13</v>
      </c>
      <c r="J2392" t="s">
        <v>14</v>
      </c>
    </row>
    <row r="2393" spans="1:10" x14ac:dyDescent="0.35">
      <c r="A2393" t="s">
        <v>10</v>
      </c>
      <c r="B2393">
        <v>37183052901</v>
      </c>
      <c r="C2393" t="s">
        <v>11</v>
      </c>
      <c r="D2393">
        <v>37183052901</v>
      </c>
      <c r="E2393" t="str">
        <f>"37183052901"</f>
        <v>37183052901</v>
      </c>
      <c r="F2393">
        <v>1229</v>
      </c>
      <c r="G2393" t="s">
        <v>12</v>
      </c>
      <c r="H2393">
        <v>2022</v>
      </c>
      <c r="I2393" t="s">
        <v>13</v>
      </c>
      <c r="J2393" t="s">
        <v>14</v>
      </c>
    </row>
    <row r="2394" spans="1:10" x14ac:dyDescent="0.35">
      <c r="A2394" t="s">
        <v>10</v>
      </c>
      <c r="B2394">
        <v>37183052902</v>
      </c>
      <c r="C2394" t="s">
        <v>11</v>
      </c>
      <c r="D2394">
        <v>37183052902</v>
      </c>
      <c r="E2394" t="str">
        <f>"37183052902"</f>
        <v>37183052902</v>
      </c>
      <c r="F2394">
        <v>1071</v>
      </c>
      <c r="G2394" t="s">
        <v>12</v>
      </c>
      <c r="H2394">
        <v>2022</v>
      </c>
      <c r="I2394" t="s">
        <v>13</v>
      </c>
      <c r="J2394" t="s">
        <v>14</v>
      </c>
    </row>
    <row r="2395" spans="1:10" x14ac:dyDescent="0.35">
      <c r="A2395" t="s">
        <v>10</v>
      </c>
      <c r="B2395">
        <v>37183052903</v>
      </c>
      <c r="C2395" t="s">
        <v>11</v>
      </c>
      <c r="D2395">
        <v>37183052903</v>
      </c>
      <c r="E2395" t="str">
        <f>"37183052903"</f>
        <v>37183052903</v>
      </c>
      <c r="F2395">
        <v>1742</v>
      </c>
      <c r="G2395" t="s">
        <v>12</v>
      </c>
      <c r="H2395">
        <v>2022</v>
      </c>
      <c r="I2395" t="s">
        <v>13</v>
      </c>
      <c r="J2395" t="s">
        <v>14</v>
      </c>
    </row>
    <row r="2396" spans="1:10" x14ac:dyDescent="0.35">
      <c r="A2396" t="s">
        <v>10</v>
      </c>
      <c r="B2396">
        <v>37183052905</v>
      </c>
      <c r="C2396" t="s">
        <v>11</v>
      </c>
      <c r="D2396">
        <v>37183052905</v>
      </c>
      <c r="E2396" t="str">
        <f>"37183052905"</f>
        <v>37183052905</v>
      </c>
      <c r="F2396" t="s">
        <v>15</v>
      </c>
      <c r="G2396" t="s">
        <v>12</v>
      </c>
      <c r="H2396">
        <v>2022</v>
      </c>
      <c r="I2396" t="s">
        <v>13</v>
      </c>
      <c r="J2396" t="s">
        <v>14</v>
      </c>
    </row>
    <row r="2397" spans="1:10" x14ac:dyDescent="0.35">
      <c r="A2397" t="s">
        <v>10</v>
      </c>
      <c r="B2397">
        <v>37183052906</v>
      </c>
      <c r="C2397" t="s">
        <v>11</v>
      </c>
      <c r="D2397">
        <v>37183052906</v>
      </c>
      <c r="E2397" t="str">
        <f>"37183052906"</f>
        <v>37183052906</v>
      </c>
      <c r="F2397">
        <v>1361</v>
      </c>
      <c r="G2397" t="s">
        <v>12</v>
      </c>
      <c r="H2397">
        <v>2022</v>
      </c>
      <c r="I2397" t="s">
        <v>13</v>
      </c>
      <c r="J2397" t="s">
        <v>14</v>
      </c>
    </row>
    <row r="2398" spans="1:10" x14ac:dyDescent="0.35">
      <c r="A2398" t="s">
        <v>10</v>
      </c>
      <c r="B2398">
        <v>37183053003</v>
      </c>
      <c r="C2398" t="s">
        <v>11</v>
      </c>
      <c r="D2398">
        <v>37183053003</v>
      </c>
      <c r="E2398" t="str">
        <f>"37183053003"</f>
        <v>37183053003</v>
      </c>
      <c r="F2398">
        <v>1483</v>
      </c>
      <c r="G2398" t="s">
        <v>12</v>
      </c>
      <c r="H2398">
        <v>2022</v>
      </c>
      <c r="I2398" t="s">
        <v>13</v>
      </c>
      <c r="J2398" t="s">
        <v>14</v>
      </c>
    </row>
    <row r="2399" spans="1:10" x14ac:dyDescent="0.35">
      <c r="A2399" t="s">
        <v>10</v>
      </c>
      <c r="B2399">
        <v>37183053004</v>
      </c>
      <c r="C2399" t="s">
        <v>11</v>
      </c>
      <c r="D2399">
        <v>37183053004</v>
      </c>
      <c r="E2399" t="str">
        <f>"37183053004"</f>
        <v>37183053004</v>
      </c>
      <c r="F2399">
        <v>1468</v>
      </c>
      <c r="G2399" t="s">
        <v>12</v>
      </c>
      <c r="H2399">
        <v>2022</v>
      </c>
      <c r="I2399" t="s">
        <v>13</v>
      </c>
      <c r="J2399" t="s">
        <v>14</v>
      </c>
    </row>
    <row r="2400" spans="1:10" x14ac:dyDescent="0.35">
      <c r="A2400" t="s">
        <v>10</v>
      </c>
      <c r="B2400">
        <v>37183053005</v>
      </c>
      <c r="C2400" t="s">
        <v>11</v>
      </c>
      <c r="D2400">
        <v>37183053005</v>
      </c>
      <c r="E2400" t="str">
        <f>"37183053005"</f>
        <v>37183053005</v>
      </c>
      <c r="F2400" t="s">
        <v>15</v>
      </c>
      <c r="G2400" t="s">
        <v>12</v>
      </c>
      <c r="H2400">
        <v>2022</v>
      </c>
      <c r="I2400" t="s">
        <v>13</v>
      </c>
      <c r="J2400" t="s">
        <v>14</v>
      </c>
    </row>
    <row r="2401" spans="1:10" x14ac:dyDescent="0.35">
      <c r="A2401" t="s">
        <v>10</v>
      </c>
      <c r="B2401">
        <v>37183053006</v>
      </c>
      <c r="C2401" t="s">
        <v>11</v>
      </c>
      <c r="D2401">
        <v>37183053006</v>
      </c>
      <c r="E2401" t="str">
        <f>"37183053006"</f>
        <v>37183053006</v>
      </c>
      <c r="F2401" t="s">
        <v>15</v>
      </c>
      <c r="G2401" t="s">
        <v>12</v>
      </c>
      <c r="H2401">
        <v>2022</v>
      </c>
      <c r="I2401" t="s">
        <v>13</v>
      </c>
      <c r="J2401" t="s">
        <v>14</v>
      </c>
    </row>
    <row r="2402" spans="1:10" x14ac:dyDescent="0.35">
      <c r="A2402" t="s">
        <v>10</v>
      </c>
      <c r="B2402">
        <v>37183053007</v>
      </c>
      <c r="C2402" t="s">
        <v>11</v>
      </c>
      <c r="D2402">
        <v>37183053007</v>
      </c>
      <c r="E2402" t="str">
        <f>"37183053007"</f>
        <v>37183053007</v>
      </c>
      <c r="F2402">
        <v>940</v>
      </c>
      <c r="G2402" t="s">
        <v>12</v>
      </c>
      <c r="H2402">
        <v>2022</v>
      </c>
      <c r="I2402" t="s">
        <v>13</v>
      </c>
      <c r="J2402" t="s">
        <v>14</v>
      </c>
    </row>
    <row r="2403" spans="1:10" x14ac:dyDescent="0.35">
      <c r="A2403" t="s">
        <v>10</v>
      </c>
      <c r="B2403">
        <v>37183053009</v>
      </c>
      <c r="C2403" t="s">
        <v>11</v>
      </c>
      <c r="D2403">
        <v>37183053009</v>
      </c>
      <c r="E2403" t="str">
        <f>"37183053009"</f>
        <v>37183053009</v>
      </c>
      <c r="F2403">
        <v>1327</v>
      </c>
      <c r="G2403" t="s">
        <v>12</v>
      </c>
      <c r="H2403">
        <v>2022</v>
      </c>
      <c r="I2403" t="s">
        <v>13</v>
      </c>
      <c r="J2403" t="s">
        <v>14</v>
      </c>
    </row>
    <row r="2404" spans="1:10" x14ac:dyDescent="0.35">
      <c r="A2404" t="s">
        <v>10</v>
      </c>
      <c r="B2404">
        <v>37183053010</v>
      </c>
      <c r="C2404" t="s">
        <v>11</v>
      </c>
      <c r="D2404">
        <v>37183053010</v>
      </c>
      <c r="E2404" t="str">
        <f>"37183053010"</f>
        <v>37183053010</v>
      </c>
      <c r="F2404">
        <v>1274</v>
      </c>
      <c r="G2404" t="s">
        <v>12</v>
      </c>
      <c r="H2404">
        <v>2022</v>
      </c>
      <c r="I2404" t="s">
        <v>13</v>
      </c>
      <c r="J2404" t="s">
        <v>14</v>
      </c>
    </row>
    <row r="2405" spans="1:10" x14ac:dyDescent="0.35">
      <c r="A2405" t="s">
        <v>10</v>
      </c>
      <c r="B2405">
        <v>37183053011</v>
      </c>
      <c r="C2405" t="s">
        <v>11</v>
      </c>
      <c r="D2405">
        <v>37183053011</v>
      </c>
      <c r="E2405" t="str">
        <f>"37183053011"</f>
        <v>37183053011</v>
      </c>
      <c r="F2405">
        <v>1370</v>
      </c>
      <c r="G2405" t="s">
        <v>12</v>
      </c>
      <c r="H2405">
        <v>2022</v>
      </c>
      <c r="I2405" t="s">
        <v>13</v>
      </c>
      <c r="J2405" t="s">
        <v>14</v>
      </c>
    </row>
    <row r="2406" spans="1:10" x14ac:dyDescent="0.35">
      <c r="A2406" t="s">
        <v>10</v>
      </c>
      <c r="B2406">
        <v>37183053105</v>
      </c>
      <c r="C2406" t="s">
        <v>11</v>
      </c>
      <c r="D2406">
        <v>37183053105</v>
      </c>
      <c r="E2406" t="str">
        <f>"37183053105"</f>
        <v>37183053105</v>
      </c>
      <c r="F2406">
        <v>1424</v>
      </c>
      <c r="G2406" t="s">
        <v>12</v>
      </c>
      <c r="H2406">
        <v>2022</v>
      </c>
      <c r="I2406" t="s">
        <v>13</v>
      </c>
      <c r="J2406" t="s">
        <v>14</v>
      </c>
    </row>
    <row r="2407" spans="1:10" x14ac:dyDescent="0.35">
      <c r="A2407" t="s">
        <v>10</v>
      </c>
      <c r="B2407">
        <v>37183053106</v>
      </c>
      <c r="C2407" t="s">
        <v>11</v>
      </c>
      <c r="D2407">
        <v>37183053106</v>
      </c>
      <c r="E2407" t="str">
        <f>"37183053106"</f>
        <v>37183053106</v>
      </c>
      <c r="F2407">
        <v>768</v>
      </c>
      <c r="G2407" t="s">
        <v>12</v>
      </c>
      <c r="H2407">
        <v>2022</v>
      </c>
      <c r="I2407" t="s">
        <v>13</v>
      </c>
      <c r="J2407" t="s">
        <v>14</v>
      </c>
    </row>
    <row r="2408" spans="1:10" x14ac:dyDescent="0.35">
      <c r="A2408" t="s">
        <v>10</v>
      </c>
      <c r="B2408">
        <v>37183053109</v>
      </c>
      <c r="C2408" t="s">
        <v>11</v>
      </c>
      <c r="D2408">
        <v>37183053109</v>
      </c>
      <c r="E2408" t="str">
        <f>"37183053109"</f>
        <v>37183053109</v>
      </c>
      <c r="F2408">
        <v>1775</v>
      </c>
      <c r="G2408" t="s">
        <v>12</v>
      </c>
      <c r="H2408">
        <v>2022</v>
      </c>
      <c r="I2408" t="s">
        <v>13</v>
      </c>
      <c r="J2408" t="s">
        <v>14</v>
      </c>
    </row>
    <row r="2409" spans="1:10" x14ac:dyDescent="0.35">
      <c r="A2409" t="s">
        <v>10</v>
      </c>
      <c r="B2409">
        <v>37183053110</v>
      </c>
      <c r="C2409" t="s">
        <v>11</v>
      </c>
      <c r="D2409">
        <v>37183053110</v>
      </c>
      <c r="E2409" t="str">
        <f>"37183053110"</f>
        <v>37183053110</v>
      </c>
      <c r="F2409">
        <v>688</v>
      </c>
      <c r="G2409" t="s">
        <v>12</v>
      </c>
      <c r="H2409">
        <v>2022</v>
      </c>
      <c r="I2409" t="s">
        <v>13</v>
      </c>
      <c r="J2409" t="s">
        <v>14</v>
      </c>
    </row>
    <row r="2410" spans="1:10" x14ac:dyDescent="0.35">
      <c r="A2410" t="s">
        <v>10</v>
      </c>
      <c r="B2410">
        <v>37183053111</v>
      </c>
      <c r="C2410" t="s">
        <v>11</v>
      </c>
      <c r="D2410">
        <v>37183053111</v>
      </c>
      <c r="E2410" t="str">
        <f>"37183053111"</f>
        <v>37183053111</v>
      </c>
      <c r="F2410">
        <v>1152</v>
      </c>
      <c r="G2410" t="s">
        <v>12</v>
      </c>
      <c r="H2410">
        <v>2022</v>
      </c>
      <c r="I2410" t="s">
        <v>13</v>
      </c>
      <c r="J2410" t="s">
        <v>14</v>
      </c>
    </row>
    <row r="2411" spans="1:10" x14ac:dyDescent="0.35">
      <c r="A2411" t="s">
        <v>10</v>
      </c>
      <c r="B2411">
        <v>37183053112</v>
      </c>
      <c r="C2411" t="s">
        <v>11</v>
      </c>
      <c r="D2411">
        <v>37183053112</v>
      </c>
      <c r="E2411" t="str">
        <f>"37183053112"</f>
        <v>37183053112</v>
      </c>
      <c r="F2411">
        <v>1362</v>
      </c>
      <c r="G2411" t="s">
        <v>12</v>
      </c>
      <c r="H2411">
        <v>2022</v>
      </c>
      <c r="I2411" t="s">
        <v>13</v>
      </c>
      <c r="J2411" t="s">
        <v>14</v>
      </c>
    </row>
    <row r="2412" spans="1:10" x14ac:dyDescent="0.35">
      <c r="A2412" t="s">
        <v>10</v>
      </c>
      <c r="B2412">
        <v>37183053113</v>
      </c>
      <c r="C2412" t="s">
        <v>11</v>
      </c>
      <c r="D2412">
        <v>37183053113</v>
      </c>
      <c r="E2412" t="str">
        <f>"37183053113"</f>
        <v>37183053113</v>
      </c>
      <c r="F2412">
        <v>1209</v>
      </c>
      <c r="G2412" t="s">
        <v>12</v>
      </c>
      <c r="H2412">
        <v>2022</v>
      </c>
      <c r="I2412" t="s">
        <v>13</v>
      </c>
      <c r="J2412" t="s">
        <v>14</v>
      </c>
    </row>
    <row r="2413" spans="1:10" x14ac:dyDescent="0.35">
      <c r="A2413" t="s">
        <v>10</v>
      </c>
      <c r="B2413">
        <v>37183053114</v>
      </c>
      <c r="C2413" t="s">
        <v>11</v>
      </c>
      <c r="D2413">
        <v>37183053114</v>
      </c>
      <c r="E2413" t="str">
        <f>"37183053114"</f>
        <v>37183053114</v>
      </c>
      <c r="F2413">
        <v>2149</v>
      </c>
      <c r="G2413" t="s">
        <v>12</v>
      </c>
      <c r="H2413">
        <v>2022</v>
      </c>
      <c r="I2413" t="s">
        <v>13</v>
      </c>
      <c r="J2413" t="s">
        <v>14</v>
      </c>
    </row>
    <row r="2414" spans="1:10" x14ac:dyDescent="0.35">
      <c r="A2414" t="s">
        <v>10</v>
      </c>
      <c r="B2414">
        <v>37183053115</v>
      </c>
      <c r="C2414" t="s">
        <v>11</v>
      </c>
      <c r="D2414">
        <v>37183053115</v>
      </c>
      <c r="E2414" t="str">
        <f>"37183053115"</f>
        <v>37183053115</v>
      </c>
      <c r="F2414">
        <v>806</v>
      </c>
      <c r="G2414" t="s">
        <v>12</v>
      </c>
      <c r="H2414">
        <v>2022</v>
      </c>
      <c r="I2414" t="s">
        <v>13</v>
      </c>
      <c r="J2414" t="s">
        <v>14</v>
      </c>
    </row>
    <row r="2415" spans="1:10" x14ac:dyDescent="0.35">
      <c r="A2415" t="s">
        <v>10</v>
      </c>
      <c r="B2415">
        <v>37183053202</v>
      </c>
      <c r="C2415" t="s">
        <v>11</v>
      </c>
      <c r="D2415">
        <v>37183053202</v>
      </c>
      <c r="E2415" t="str">
        <f>"37183053202"</f>
        <v>37183053202</v>
      </c>
      <c r="F2415">
        <v>1384</v>
      </c>
      <c r="G2415" t="s">
        <v>12</v>
      </c>
      <c r="H2415">
        <v>2022</v>
      </c>
      <c r="I2415" t="s">
        <v>13</v>
      </c>
      <c r="J2415" t="s">
        <v>14</v>
      </c>
    </row>
    <row r="2416" spans="1:10" x14ac:dyDescent="0.35">
      <c r="A2416" t="s">
        <v>10</v>
      </c>
      <c r="B2416">
        <v>37183053203</v>
      </c>
      <c r="C2416" t="s">
        <v>11</v>
      </c>
      <c r="D2416">
        <v>37183053203</v>
      </c>
      <c r="E2416" t="str">
        <f>"37183053203"</f>
        <v>37183053203</v>
      </c>
      <c r="F2416">
        <v>1607</v>
      </c>
      <c r="G2416" t="s">
        <v>12</v>
      </c>
      <c r="H2416">
        <v>2022</v>
      </c>
      <c r="I2416" t="s">
        <v>13</v>
      </c>
      <c r="J2416" t="s">
        <v>14</v>
      </c>
    </row>
    <row r="2417" spans="1:10" x14ac:dyDescent="0.35">
      <c r="A2417" t="s">
        <v>10</v>
      </c>
      <c r="B2417">
        <v>37183053204</v>
      </c>
      <c r="C2417" t="s">
        <v>11</v>
      </c>
      <c r="D2417">
        <v>37183053204</v>
      </c>
      <c r="E2417" t="str">
        <f>"37183053204"</f>
        <v>37183053204</v>
      </c>
      <c r="F2417">
        <v>1534</v>
      </c>
      <c r="G2417" t="s">
        <v>12</v>
      </c>
      <c r="H2417">
        <v>2022</v>
      </c>
      <c r="I2417" t="s">
        <v>13</v>
      </c>
      <c r="J2417" t="s">
        <v>14</v>
      </c>
    </row>
    <row r="2418" spans="1:10" x14ac:dyDescent="0.35">
      <c r="A2418" t="s">
        <v>10</v>
      </c>
      <c r="B2418">
        <v>37183053205</v>
      </c>
      <c r="C2418" t="s">
        <v>11</v>
      </c>
      <c r="D2418">
        <v>37183053205</v>
      </c>
      <c r="E2418" t="str">
        <f>"37183053205"</f>
        <v>37183053205</v>
      </c>
      <c r="F2418">
        <v>1723</v>
      </c>
      <c r="G2418" t="s">
        <v>12</v>
      </c>
      <c r="H2418">
        <v>2022</v>
      </c>
      <c r="I2418" t="s">
        <v>13</v>
      </c>
      <c r="J2418" t="s">
        <v>14</v>
      </c>
    </row>
    <row r="2419" spans="1:10" x14ac:dyDescent="0.35">
      <c r="A2419" t="s">
        <v>10</v>
      </c>
      <c r="B2419">
        <v>37183053206</v>
      </c>
      <c r="C2419" t="s">
        <v>11</v>
      </c>
      <c r="D2419">
        <v>37183053206</v>
      </c>
      <c r="E2419" t="str">
        <f>"37183053206"</f>
        <v>37183053206</v>
      </c>
      <c r="F2419">
        <v>1450</v>
      </c>
      <c r="G2419" t="s">
        <v>12</v>
      </c>
      <c r="H2419">
        <v>2022</v>
      </c>
      <c r="I2419" t="s">
        <v>13</v>
      </c>
      <c r="J2419" t="s">
        <v>14</v>
      </c>
    </row>
    <row r="2420" spans="1:10" x14ac:dyDescent="0.35">
      <c r="A2420" t="s">
        <v>10</v>
      </c>
      <c r="B2420">
        <v>37183053208</v>
      </c>
      <c r="C2420" t="s">
        <v>11</v>
      </c>
      <c r="D2420">
        <v>37183053208</v>
      </c>
      <c r="E2420" t="str">
        <f>"37183053208"</f>
        <v>37183053208</v>
      </c>
      <c r="F2420">
        <v>2371</v>
      </c>
      <c r="G2420" t="s">
        <v>12</v>
      </c>
      <c r="H2420">
        <v>2022</v>
      </c>
      <c r="I2420" t="s">
        <v>13</v>
      </c>
      <c r="J2420" t="s">
        <v>14</v>
      </c>
    </row>
    <row r="2421" spans="1:10" x14ac:dyDescent="0.35">
      <c r="A2421" t="s">
        <v>10</v>
      </c>
      <c r="B2421">
        <v>37183053209</v>
      </c>
      <c r="C2421" t="s">
        <v>11</v>
      </c>
      <c r="D2421">
        <v>37183053209</v>
      </c>
      <c r="E2421" t="str">
        <f>"37183053209"</f>
        <v>37183053209</v>
      </c>
      <c r="F2421" t="s">
        <v>15</v>
      </c>
      <c r="G2421" t="s">
        <v>12</v>
      </c>
      <c r="H2421">
        <v>2022</v>
      </c>
      <c r="I2421" t="s">
        <v>13</v>
      </c>
      <c r="J2421" t="s">
        <v>14</v>
      </c>
    </row>
    <row r="2422" spans="1:10" x14ac:dyDescent="0.35">
      <c r="A2422" t="s">
        <v>10</v>
      </c>
      <c r="B2422">
        <v>37183053210</v>
      </c>
      <c r="C2422" t="s">
        <v>11</v>
      </c>
      <c r="D2422">
        <v>37183053210</v>
      </c>
      <c r="E2422" t="str">
        <f>"37183053210"</f>
        <v>37183053210</v>
      </c>
      <c r="F2422">
        <v>1389</v>
      </c>
      <c r="G2422" t="s">
        <v>12</v>
      </c>
      <c r="H2422">
        <v>2022</v>
      </c>
      <c r="I2422" t="s">
        <v>13</v>
      </c>
      <c r="J2422" t="s">
        <v>14</v>
      </c>
    </row>
    <row r="2423" spans="1:10" x14ac:dyDescent="0.35">
      <c r="A2423" t="s">
        <v>10</v>
      </c>
      <c r="B2423">
        <v>37183053211</v>
      </c>
      <c r="C2423" t="s">
        <v>11</v>
      </c>
      <c r="D2423">
        <v>37183053211</v>
      </c>
      <c r="E2423" t="str">
        <f>"37183053211"</f>
        <v>37183053211</v>
      </c>
      <c r="F2423">
        <v>2240</v>
      </c>
      <c r="G2423" t="s">
        <v>12</v>
      </c>
      <c r="H2423">
        <v>2022</v>
      </c>
      <c r="I2423" t="s">
        <v>13</v>
      </c>
      <c r="J2423" t="s">
        <v>14</v>
      </c>
    </row>
    <row r="2424" spans="1:10" x14ac:dyDescent="0.35">
      <c r="A2424" t="s">
        <v>10</v>
      </c>
      <c r="B2424">
        <v>37183053405</v>
      </c>
      <c r="C2424" t="s">
        <v>11</v>
      </c>
      <c r="D2424">
        <v>37183053405</v>
      </c>
      <c r="E2424" t="str">
        <f>"37183053405"</f>
        <v>37183053405</v>
      </c>
      <c r="F2424">
        <v>1464</v>
      </c>
      <c r="G2424" t="s">
        <v>12</v>
      </c>
      <c r="H2424">
        <v>2022</v>
      </c>
      <c r="I2424" t="s">
        <v>13</v>
      </c>
      <c r="J2424" t="s">
        <v>14</v>
      </c>
    </row>
    <row r="2425" spans="1:10" x14ac:dyDescent="0.35">
      <c r="A2425" t="s">
        <v>10</v>
      </c>
      <c r="B2425">
        <v>37183053408</v>
      </c>
      <c r="C2425" t="s">
        <v>11</v>
      </c>
      <c r="D2425">
        <v>37183053408</v>
      </c>
      <c r="E2425" t="str">
        <f>"37183053408"</f>
        <v>37183053408</v>
      </c>
      <c r="F2425">
        <v>2231</v>
      </c>
      <c r="G2425" t="s">
        <v>12</v>
      </c>
      <c r="H2425">
        <v>2022</v>
      </c>
      <c r="I2425" t="s">
        <v>13</v>
      </c>
      <c r="J2425" t="s">
        <v>14</v>
      </c>
    </row>
    <row r="2426" spans="1:10" x14ac:dyDescent="0.35">
      <c r="A2426" t="s">
        <v>10</v>
      </c>
      <c r="B2426">
        <v>37183053409</v>
      </c>
      <c r="C2426" t="s">
        <v>11</v>
      </c>
      <c r="D2426">
        <v>37183053409</v>
      </c>
      <c r="E2426" t="str">
        <f>"37183053409"</f>
        <v>37183053409</v>
      </c>
      <c r="F2426">
        <v>2184</v>
      </c>
      <c r="G2426" t="s">
        <v>12</v>
      </c>
      <c r="H2426">
        <v>2022</v>
      </c>
      <c r="I2426" t="s">
        <v>13</v>
      </c>
      <c r="J2426" t="s">
        <v>14</v>
      </c>
    </row>
    <row r="2427" spans="1:10" x14ac:dyDescent="0.35">
      <c r="A2427" t="s">
        <v>10</v>
      </c>
      <c r="B2427">
        <v>37183053410</v>
      </c>
      <c r="C2427" t="s">
        <v>11</v>
      </c>
      <c r="D2427">
        <v>37183053410</v>
      </c>
      <c r="E2427" t="str">
        <f>"37183053410"</f>
        <v>37183053410</v>
      </c>
      <c r="F2427">
        <v>2516</v>
      </c>
      <c r="G2427" t="s">
        <v>12</v>
      </c>
      <c r="H2427">
        <v>2022</v>
      </c>
      <c r="I2427" t="s">
        <v>13</v>
      </c>
      <c r="J2427" t="s">
        <v>14</v>
      </c>
    </row>
    <row r="2428" spans="1:10" x14ac:dyDescent="0.35">
      <c r="A2428" t="s">
        <v>10</v>
      </c>
      <c r="B2428">
        <v>37183053411</v>
      </c>
      <c r="C2428" t="s">
        <v>11</v>
      </c>
      <c r="D2428">
        <v>37183053411</v>
      </c>
      <c r="E2428" t="str">
        <f>"37183053411"</f>
        <v>37183053411</v>
      </c>
      <c r="F2428">
        <v>1480</v>
      </c>
      <c r="G2428" t="s">
        <v>12</v>
      </c>
      <c r="H2428">
        <v>2022</v>
      </c>
      <c r="I2428" t="s">
        <v>13</v>
      </c>
      <c r="J2428" t="s">
        <v>14</v>
      </c>
    </row>
    <row r="2429" spans="1:10" x14ac:dyDescent="0.35">
      <c r="A2429" t="s">
        <v>10</v>
      </c>
      <c r="B2429">
        <v>37183053415</v>
      </c>
      <c r="C2429" t="s">
        <v>11</v>
      </c>
      <c r="D2429">
        <v>37183053415</v>
      </c>
      <c r="E2429" t="str">
        <f>"37183053415"</f>
        <v>37183053415</v>
      </c>
      <c r="F2429">
        <v>1939</v>
      </c>
      <c r="G2429" t="s">
        <v>12</v>
      </c>
      <c r="H2429">
        <v>2022</v>
      </c>
      <c r="I2429" t="s">
        <v>13</v>
      </c>
      <c r="J2429" t="s">
        <v>14</v>
      </c>
    </row>
    <row r="2430" spans="1:10" x14ac:dyDescent="0.35">
      <c r="A2430" t="s">
        <v>10</v>
      </c>
      <c r="B2430">
        <v>37183053417</v>
      </c>
      <c r="C2430" t="s">
        <v>11</v>
      </c>
      <c r="D2430">
        <v>37183053417</v>
      </c>
      <c r="E2430" t="str">
        <f>"37183053417"</f>
        <v>37183053417</v>
      </c>
      <c r="F2430">
        <v>1599</v>
      </c>
      <c r="G2430" t="s">
        <v>12</v>
      </c>
      <c r="H2430">
        <v>2022</v>
      </c>
      <c r="I2430" t="s">
        <v>13</v>
      </c>
      <c r="J2430" t="s">
        <v>14</v>
      </c>
    </row>
    <row r="2431" spans="1:10" x14ac:dyDescent="0.35">
      <c r="A2431" t="s">
        <v>10</v>
      </c>
      <c r="B2431">
        <v>37183053419</v>
      </c>
      <c r="C2431" t="s">
        <v>11</v>
      </c>
      <c r="D2431">
        <v>37183053419</v>
      </c>
      <c r="E2431" t="str">
        <f>"37183053419"</f>
        <v>37183053419</v>
      </c>
      <c r="F2431">
        <v>2692</v>
      </c>
      <c r="G2431" t="s">
        <v>12</v>
      </c>
      <c r="H2431">
        <v>2022</v>
      </c>
      <c r="I2431" t="s">
        <v>13</v>
      </c>
      <c r="J2431" t="s">
        <v>14</v>
      </c>
    </row>
    <row r="2432" spans="1:10" x14ac:dyDescent="0.35">
      <c r="A2432" t="s">
        <v>10</v>
      </c>
      <c r="B2432">
        <v>37183053421</v>
      </c>
      <c r="C2432" t="s">
        <v>11</v>
      </c>
      <c r="D2432">
        <v>37183053421</v>
      </c>
      <c r="E2432" t="str">
        <f>"37183053421"</f>
        <v>37183053421</v>
      </c>
      <c r="F2432">
        <v>1544</v>
      </c>
      <c r="G2432" t="s">
        <v>12</v>
      </c>
      <c r="H2432">
        <v>2022</v>
      </c>
      <c r="I2432" t="s">
        <v>13</v>
      </c>
      <c r="J2432" t="s">
        <v>14</v>
      </c>
    </row>
    <row r="2433" spans="1:10" x14ac:dyDescent="0.35">
      <c r="A2433" t="s">
        <v>10</v>
      </c>
      <c r="B2433">
        <v>37183053422</v>
      </c>
      <c r="C2433" t="s">
        <v>11</v>
      </c>
      <c r="D2433">
        <v>37183053422</v>
      </c>
      <c r="E2433" t="str">
        <f>"37183053422"</f>
        <v>37183053422</v>
      </c>
      <c r="F2433">
        <v>2152</v>
      </c>
      <c r="G2433" t="s">
        <v>12</v>
      </c>
      <c r="H2433">
        <v>2022</v>
      </c>
      <c r="I2433" t="s">
        <v>13</v>
      </c>
      <c r="J2433" t="s">
        <v>14</v>
      </c>
    </row>
    <row r="2434" spans="1:10" x14ac:dyDescent="0.35">
      <c r="A2434" t="s">
        <v>10</v>
      </c>
      <c r="B2434">
        <v>37183053423</v>
      </c>
      <c r="C2434" t="s">
        <v>11</v>
      </c>
      <c r="D2434">
        <v>37183053423</v>
      </c>
      <c r="E2434" t="str">
        <f>"37183053423"</f>
        <v>37183053423</v>
      </c>
      <c r="F2434">
        <v>1174</v>
      </c>
      <c r="G2434" t="s">
        <v>12</v>
      </c>
      <c r="H2434">
        <v>2022</v>
      </c>
      <c r="I2434" t="s">
        <v>13</v>
      </c>
      <c r="J2434" t="s">
        <v>14</v>
      </c>
    </row>
    <row r="2435" spans="1:10" x14ac:dyDescent="0.35">
      <c r="A2435" t="s">
        <v>10</v>
      </c>
      <c r="B2435">
        <v>37183053424</v>
      </c>
      <c r="C2435" t="s">
        <v>11</v>
      </c>
      <c r="D2435">
        <v>37183053424</v>
      </c>
      <c r="E2435" t="str">
        <f>"37183053424"</f>
        <v>37183053424</v>
      </c>
      <c r="F2435">
        <v>2112</v>
      </c>
      <c r="G2435" t="s">
        <v>12</v>
      </c>
      <c r="H2435">
        <v>2022</v>
      </c>
      <c r="I2435" t="s">
        <v>13</v>
      </c>
      <c r="J2435" t="s">
        <v>14</v>
      </c>
    </row>
    <row r="2436" spans="1:10" x14ac:dyDescent="0.35">
      <c r="A2436" t="s">
        <v>10</v>
      </c>
      <c r="B2436">
        <v>37183053425</v>
      </c>
      <c r="C2436" t="s">
        <v>11</v>
      </c>
      <c r="D2436">
        <v>37183053425</v>
      </c>
      <c r="E2436" t="str">
        <f>"37183053425"</f>
        <v>37183053425</v>
      </c>
      <c r="F2436">
        <v>1729</v>
      </c>
      <c r="G2436" t="s">
        <v>12</v>
      </c>
      <c r="H2436">
        <v>2022</v>
      </c>
      <c r="I2436" t="s">
        <v>13</v>
      </c>
      <c r="J2436" t="s">
        <v>14</v>
      </c>
    </row>
    <row r="2437" spans="1:10" x14ac:dyDescent="0.35">
      <c r="A2437" t="s">
        <v>10</v>
      </c>
      <c r="B2437">
        <v>37183053426</v>
      </c>
      <c r="C2437" t="s">
        <v>11</v>
      </c>
      <c r="D2437">
        <v>37183053426</v>
      </c>
      <c r="E2437" t="str">
        <f>"37183053426"</f>
        <v>37183053426</v>
      </c>
      <c r="F2437">
        <v>2595</v>
      </c>
      <c r="G2437" t="s">
        <v>12</v>
      </c>
      <c r="H2437">
        <v>2022</v>
      </c>
      <c r="I2437" t="s">
        <v>13</v>
      </c>
      <c r="J2437" t="s">
        <v>14</v>
      </c>
    </row>
    <row r="2438" spans="1:10" x14ac:dyDescent="0.35">
      <c r="A2438" t="s">
        <v>10</v>
      </c>
      <c r="B2438">
        <v>37183053427</v>
      </c>
      <c r="C2438" t="s">
        <v>11</v>
      </c>
      <c r="D2438">
        <v>37183053427</v>
      </c>
      <c r="E2438" t="str">
        <f>"37183053427"</f>
        <v>37183053427</v>
      </c>
      <c r="F2438">
        <v>1662</v>
      </c>
      <c r="G2438" t="s">
        <v>12</v>
      </c>
      <c r="H2438">
        <v>2022</v>
      </c>
      <c r="I2438" t="s">
        <v>13</v>
      </c>
      <c r="J2438" t="s">
        <v>14</v>
      </c>
    </row>
    <row r="2439" spans="1:10" x14ac:dyDescent="0.35">
      <c r="A2439" t="s">
        <v>10</v>
      </c>
      <c r="B2439">
        <v>37183053428</v>
      </c>
      <c r="C2439" t="s">
        <v>11</v>
      </c>
      <c r="D2439">
        <v>37183053428</v>
      </c>
      <c r="E2439" t="str">
        <f>"37183053428"</f>
        <v>37183053428</v>
      </c>
      <c r="F2439">
        <v>2022</v>
      </c>
      <c r="G2439" t="s">
        <v>12</v>
      </c>
      <c r="H2439">
        <v>2022</v>
      </c>
      <c r="I2439" t="s">
        <v>13</v>
      </c>
      <c r="J2439" t="s">
        <v>14</v>
      </c>
    </row>
    <row r="2440" spans="1:10" x14ac:dyDescent="0.35">
      <c r="A2440" t="s">
        <v>10</v>
      </c>
      <c r="B2440">
        <v>37183053429</v>
      </c>
      <c r="C2440" t="s">
        <v>11</v>
      </c>
      <c r="D2440">
        <v>37183053429</v>
      </c>
      <c r="E2440" t="str">
        <f>"37183053429"</f>
        <v>37183053429</v>
      </c>
      <c r="F2440">
        <v>1544</v>
      </c>
      <c r="G2440" t="s">
        <v>12</v>
      </c>
      <c r="H2440">
        <v>2022</v>
      </c>
      <c r="I2440" t="s">
        <v>13</v>
      </c>
      <c r="J2440" t="s">
        <v>14</v>
      </c>
    </row>
    <row r="2441" spans="1:10" x14ac:dyDescent="0.35">
      <c r="A2441" t="s">
        <v>10</v>
      </c>
      <c r="B2441">
        <v>37183053430</v>
      </c>
      <c r="C2441" t="s">
        <v>11</v>
      </c>
      <c r="D2441">
        <v>37183053430</v>
      </c>
      <c r="E2441" t="str">
        <f>"37183053430"</f>
        <v>37183053430</v>
      </c>
      <c r="F2441">
        <v>1480</v>
      </c>
      <c r="G2441" t="s">
        <v>12</v>
      </c>
      <c r="H2441">
        <v>2022</v>
      </c>
      <c r="I2441" t="s">
        <v>13</v>
      </c>
      <c r="J2441" t="s">
        <v>14</v>
      </c>
    </row>
    <row r="2442" spans="1:10" x14ac:dyDescent="0.35">
      <c r="A2442" t="s">
        <v>10</v>
      </c>
      <c r="B2442">
        <v>37183053431</v>
      </c>
      <c r="C2442" t="s">
        <v>11</v>
      </c>
      <c r="D2442">
        <v>37183053431</v>
      </c>
      <c r="E2442" t="str">
        <f>"37183053431"</f>
        <v>37183053431</v>
      </c>
      <c r="F2442">
        <v>1480</v>
      </c>
      <c r="G2442" t="s">
        <v>12</v>
      </c>
      <c r="H2442">
        <v>2022</v>
      </c>
      <c r="I2442" t="s">
        <v>13</v>
      </c>
      <c r="J2442" t="s">
        <v>14</v>
      </c>
    </row>
    <row r="2443" spans="1:10" x14ac:dyDescent="0.35">
      <c r="A2443" t="s">
        <v>10</v>
      </c>
      <c r="B2443">
        <v>37183053432</v>
      </c>
      <c r="C2443" t="s">
        <v>11</v>
      </c>
      <c r="D2443">
        <v>37183053432</v>
      </c>
      <c r="E2443" t="str">
        <f>"37183053432"</f>
        <v>37183053432</v>
      </c>
      <c r="F2443">
        <v>1514</v>
      </c>
      <c r="G2443" t="s">
        <v>12</v>
      </c>
      <c r="H2443">
        <v>2022</v>
      </c>
      <c r="I2443" t="s">
        <v>13</v>
      </c>
      <c r="J2443" t="s">
        <v>14</v>
      </c>
    </row>
    <row r="2444" spans="1:10" x14ac:dyDescent="0.35">
      <c r="A2444" t="s">
        <v>10</v>
      </c>
      <c r="B2444">
        <v>37183053433</v>
      </c>
      <c r="C2444" t="s">
        <v>11</v>
      </c>
      <c r="D2444">
        <v>37183053433</v>
      </c>
      <c r="E2444" t="str">
        <f>"37183053433"</f>
        <v>37183053433</v>
      </c>
      <c r="F2444">
        <v>1849</v>
      </c>
      <c r="G2444" t="s">
        <v>12</v>
      </c>
      <c r="H2444">
        <v>2022</v>
      </c>
      <c r="I2444" t="s">
        <v>13</v>
      </c>
      <c r="J2444" t="s">
        <v>14</v>
      </c>
    </row>
    <row r="2445" spans="1:10" x14ac:dyDescent="0.35">
      <c r="A2445" t="s">
        <v>10</v>
      </c>
      <c r="B2445">
        <v>37183053434</v>
      </c>
      <c r="C2445" t="s">
        <v>11</v>
      </c>
      <c r="D2445">
        <v>37183053434</v>
      </c>
      <c r="E2445" t="str">
        <f>"37183053434"</f>
        <v>37183053434</v>
      </c>
      <c r="F2445">
        <v>1100</v>
      </c>
      <c r="G2445" t="s">
        <v>12</v>
      </c>
      <c r="H2445">
        <v>2022</v>
      </c>
      <c r="I2445" t="s">
        <v>13</v>
      </c>
      <c r="J2445" t="s">
        <v>14</v>
      </c>
    </row>
    <row r="2446" spans="1:10" x14ac:dyDescent="0.35">
      <c r="A2446" t="s">
        <v>10</v>
      </c>
      <c r="B2446">
        <v>37183053435</v>
      </c>
      <c r="C2446" t="s">
        <v>11</v>
      </c>
      <c r="D2446">
        <v>37183053435</v>
      </c>
      <c r="E2446" t="str">
        <f>"37183053435"</f>
        <v>37183053435</v>
      </c>
      <c r="F2446">
        <v>1607</v>
      </c>
      <c r="G2446" t="s">
        <v>12</v>
      </c>
      <c r="H2446">
        <v>2022</v>
      </c>
      <c r="I2446" t="s">
        <v>13</v>
      </c>
      <c r="J2446" t="s">
        <v>14</v>
      </c>
    </row>
    <row r="2447" spans="1:10" x14ac:dyDescent="0.35">
      <c r="A2447" t="s">
        <v>10</v>
      </c>
      <c r="B2447">
        <v>37183053436</v>
      </c>
      <c r="C2447" t="s">
        <v>11</v>
      </c>
      <c r="D2447">
        <v>37183053436</v>
      </c>
      <c r="E2447" t="str">
        <f>"37183053436"</f>
        <v>37183053436</v>
      </c>
      <c r="F2447">
        <v>1735</v>
      </c>
      <c r="G2447" t="s">
        <v>12</v>
      </c>
      <c r="H2447">
        <v>2022</v>
      </c>
      <c r="I2447" t="s">
        <v>13</v>
      </c>
      <c r="J2447" t="s">
        <v>14</v>
      </c>
    </row>
    <row r="2448" spans="1:10" x14ac:dyDescent="0.35">
      <c r="A2448" t="s">
        <v>10</v>
      </c>
      <c r="B2448">
        <v>37183053505</v>
      </c>
      <c r="C2448" t="s">
        <v>11</v>
      </c>
      <c r="D2448">
        <v>37183053505</v>
      </c>
      <c r="E2448" t="str">
        <f>"37183053505"</f>
        <v>37183053505</v>
      </c>
      <c r="F2448">
        <v>1506</v>
      </c>
      <c r="G2448" t="s">
        <v>12</v>
      </c>
      <c r="H2448">
        <v>2022</v>
      </c>
      <c r="I2448" t="s">
        <v>13</v>
      </c>
      <c r="J2448" t="s">
        <v>14</v>
      </c>
    </row>
    <row r="2449" spans="1:10" x14ac:dyDescent="0.35">
      <c r="A2449" t="s">
        <v>10</v>
      </c>
      <c r="B2449">
        <v>37183053506</v>
      </c>
      <c r="C2449" t="s">
        <v>11</v>
      </c>
      <c r="D2449">
        <v>37183053506</v>
      </c>
      <c r="E2449" t="str">
        <f>"37183053506"</f>
        <v>37183053506</v>
      </c>
      <c r="F2449">
        <v>1715</v>
      </c>
      <c r="G2449" t="s">
        <v>12</v>
      </c>
      <c r="H2449">
        <v>2022</v>
      </c>
      <c r="I2449" t="s">
        <v>13</v>
      </c>
      <c r="J2449" t="s">
        <v>14</v>
      </c>
    </row>
    <row r="2450" spans="1:10" x14ac:dyDescent="0.35">
      <c r="A2450" t="s">
        <v>10</v>
      </c>
      <c r="B2450">
        <v>37183053507</v>
      </c>
      <c r="C2450" t="s">
        <v>11</v>
      </c>
      <c r="D2450">
        <v>37183053507</v>
      </c>
      <c r="E2450" t="str">
        <f>"37183053507"</f>
        <v>37183053507</v>
      </c>
      <c r="F2450">
        <v>1296</v>
      </c>
      <c r="G2450" t="s">
        <v>12</v>
      </c>
      <c r="H2450">
        <v>2022</v>
      </c>
      <c r="I2450" t="s">
        <v>13</v>
      </c>
      <c r="J2450" t="s">
        <v>14</v>
      </c>
    </row>
    <row r="2451" spans="1:10" x14ac:dyDescent="0.35">
      <c r="A2451" t="s">
        <v>10</v>
      </c>
      <c r="B2451">
        <v>37183053509</v>
      </c>
      <c r="C2451" t="s">
        <v>11</v>
      </c>
      <c r="D2451">
        <v>37183053509</v>
      </c>
      <c r="E2451" t="str">
        <f>"37183053509"</f>
        <v>37183053509</v>
      </c>
      <c r="F2451">
        <v>1743</v>
      </c>
      <c r="G2451" t="s">
        <v>12</v>
      </c>
      <c r="H2451">
        <v>2022</v>
      </c>
      <c r="I2451" t="s">
        <v>13</v>
      </c>
      <c r="J2451" t="s">
        <v>14</v>
      </c>
    </row>
    <row r="2452" spans="1:10" x14ac:dyDescent="0.35">
      <c r="A2452" t="s">
        <v>10</v>
      </c>
      <c r="B2452">
        <v>37183053512</v>
      </c>
      <c r="C2452" t="s">
        <v>11</v>
      </c>
      <c r="D2452">
        <v>37183053512</v>
      </c>
      <c r="E2452" t="str">
        <f>"37183053512"</f>
        <v>37183053512</v>
      </c>
      <c r="F2452">
        <v>1456</v>
      </c>
      <c r="G2452" t="s">
        <v>12</v>
      </c>
      <c r="H2452">
        <v>2022</v>
      </c>
      <c r="I2452" t="s">
        <v>13</v>
      </c>
      <c r="J2452" t="s">
        <v>14</v>
      </c>
    </row>
    <row r="2453" spans="1:10" x14ac:dyDescent="0.35">
      <c r="A2453" t="s">
        <v>10</v>
      </c>
      <c r="B2453">
        <v>37183053513</v>
      </c>
      <c r="C2453" t="s">
        <v>11</v>
      </c>
      <c r="D2453">
        <v>37183053513</v>
      </c>
      <c r="E2453" t="str">
        <f>"37183053513"</f>
        <v>37183053513</v>
      </c>
      <c r="F2453">
        <v>1429</v>
      </c>
      <c r="G2453" t="s">
        <v>12</v>
      </c>
      <c r="H2453">
        <v>2022</v>
      </c>
      <c r="I2453" t="s">
        <v>13</v>
      </c>
      <c r="J2453" t="s">
        <v>14</v>
      </c>
    </row>
    <row r="2454" spans="1:10" x14ac:dyDescent="0.35">
      <c r="A2454" t="s">
        <v>10</v>
      </c>
      <c r="B2454">
        <v>37183053516</v>
      </c>
      <c r="C2454" t="s">
        <v>11</v>
      </c>
      <c r="D2454">
        <v>37183053516</v>
      </c>
      <c r="E2454" t="str">
        <f>"37183053516"</f>
        <v>37183053516</v>
      </c>
      <c r="F2454">
        <v>1332</v>
      </c>
      <c r="G2454" t="s">
        <v>12</v>
      </c>
      <c r="H2454">
        <v>2022</v>
      </c>
      <c r="I2454" t="s">
        <v>13</v>
      </c>
      <c r="J2454" t="s">
        <v>14</v>
      </c>
    </row>
    <row r="2455" spans="1:10" x14ac:dyDescent="0.35">
      <c r="A2455" t="s">
        <v>10</v>
      </c>
      <c r="B2455">
        <v>37183053517</v>
      </c>
      <c r="C2455" t="s">
        <v>11</v>
      </c>
      <c r="D2455">
        <v>37183053517</v>
      </c>
      <c r="E2455" t="str">
        <f>"37183053517"</f>
        <v>37183053517</v>
      </c>
      <c r="F2455">
        <v>1348</v>
      </c>
      <c r="G2455" t="s">
        <v>12</v>
      </c>
      <c r="H2455">
        <v>2022</v>
      </c>
      <c r="I2455" t="s">
        <v>13</v>
      </c>
      <c r="J2455" t="s">
        <v>14</v>
      </c>
    </row>
    <row r="2456" spans="1:10" x14ac:dyDescent="0.35">
      <c r="A2456" t="s">
        <v>10</v>
      </c>
      <c r="B2456">
        <v>37183053518</v>
      </c>
      <c r="C2456" t="s">
        <v>11</v>
      </c>
      <c r="D2456">
        <v>37183053518</v>
      </c>
      <c r="E2456" t="str">
        <f>"37183053518"</f>
        <v>37183053518</v>
      </c>
      <c r="F2456">
        <v>1740</v>
      </c>
      <c r="G2456" t="s">
        <v>12</v>
      </c>
      <c r="H2456">
        <v>2022</v>
      </c>
      <c r="I2456" t="s">
        <v>13</v>
      </c>
      <c r="J2456" t="s">
        <v>14</v>
      </c>
    </row>
    <row r="2457" spans="1:10" x14ac:dyDescent="0.35">
      <c r="A2457" t="s">
        <v>10</v>
      </c>
      <c r="B2457">
        <v>37183053519</v>
      </c>
      <c r="C2457" t="s">
        <v>11</v>
      </c>
      <c r="D2457">
        <v>37183053519</v>
      </c>
      <c r="E2457" t="str">
        <f>"37183053519"</f>
        <v>37183053519</v>
      </c>
      <c r="F2457">
        <v>1164</v>
      </c>
      <c r="G2457" t="s">
        <v>12</v>
      </c>
      <c r="H2457">
        <v>2022</v>
      </c>
      <c r="I2457" t="s">
        <v>13</v>
      </c>
      <c r="J2457" t="s">
        <v>14</v>
      </c>
    </row>
    <row r="2458" spans="1:10" x14ac:dyDescent="0.35">
      <c r="A2458" t="s">
        <v>10</v>
      </c>
      <c r="B2458">
        <v>37183053520</v>
      </c>
      <c r="C2458" t="s">
        <v>11</v>
      </c>
      <c r="D2458">
        <v>37183053520</v>
      </c>
      <c r="E2458" t="str">
        <f>"37183053520"</f>
        <v>37183053520</v>
      </c>
      <c r="F2458">
        <v>1340</v>
      </c>
      <c r="G2458" t="s">
        <v>12</v>
      </c>
      <c r="H2458">
        <v>2022</v>
      </c>
      <c r="I2458" t="s">
        <v>13</v>
      </c>
      <c r="J2458" t="s">
        <v>14</v>
      </c>
    </row>
    <row r="2459" spans="1:10" x14ac:dyDescent="0.35">
      <c r="A2459" t="s">
        <v>10</v>
      </c>
      <c r="B2459">
        <v>37183053521</v>
      </c>
      <c r="C2459" t="s">
        <v>11</v>
      </c>
      <c r="D2459">
        <v>37183053521</v>
      </c>
      <c r="E2459" t="str">
        <f>"37183053521"</f>
        <v>37183053521</v>
      </c>
      <c r="F2459">
        <v>1726</v>
      </c>
      <c r="G2459" t="s">
        <v>12</v>
      </c>
      <c r="H2459">
        <v>2022</v>
      </c>
      <c r="I2459" t="s">
        <v>13</v>
      </c>
      <c r="J2459" t="s">
        <v>14</v>
      </c>
    </row>
    <row r="2460" spans="1:10" x14ac:dyDescent="0.35">
      <c r="A2460" t="s">
        <v>10</v>
      </c>
      <c r="B2460">
        <v>37183053522</v>
      </c>
      <c r="C2460" t="s">
        <v>11</v>
      </c>
      <c r="D2460">
        <v>37183053522</v>
      </c>
      <c r="E2460" t="str">
        <f>"37183053522"</f>
        <v>37183053522</v>
      </c>
      <c r="F2460">
        <v>1677</v>
      </c>
      <c r="G2460" t="s">
        <v>12</v>
      </c>
      <c r="H2460">
        <v>2022</v>
      </c>
      <c r="I2460" t="s">
        <v>13</v>
      </c>
      <c r="J2460" t="s">
        <v>14</v>
      </c>
    </row>
    <row r="2461" spans="1:10" x14ac:dyDescent="0.35">
      <c r="A2461" t="s">
        <v>10</v>
      </c>
      <c r="B2461">
        <v>37183053523</v>
      </c>
      <c r="C2461" t="s">
        <v>11</v>
      </c>
      <c r="D2461">
        <v>37183053523</v>
      </c>
      <c r="E2461" t="str">
        <f>"37183053523"</f>
        <v>37183053523</v>
      </c>
      <c r="F2461">
        <v>1623</v>
      </c>
      <c r="G2461" t="s">
        <v>12</v>
      </c>
      <c r="H2461">
        <v>2022</v>
      </c>
      <c r="I2461" t="s">
        <v>13</v>
      </c>
      <c r="J2461" t="s">
        <v>14</v>
      </c>
    </row>
    <row r="2462" spans="1:10" x14ac:dyDescent="0.35">
      <c r="A2462" t="s">
        <v>10</v>
      </c>
      <c r="B2462">
        <v>37183053524</v>
      </c>
      <c r="C2462" t="s">
        <v>11</v>
      </c>
      <c r="D2462">
        <v>37183053524</v>
      </c>
      <c r="E2462" t="str">
        <f>"37183053524"</f>
        <v>37183053524</v>
      </c>
      <c r="F2462">
        <v>1340</v>
      </c>
      <c r="G2462" t="s">
        <v>12</v>
      </c>
      <c r="H2462">
        <v>2022</v>
      </c>
      <c r="I2462" t="s">
        <v>13</v>
      </c>
      <c r="J2462" t="s">
        <v>14</v>
      </c>
    </row>
    <row r="2463" spans="1:10" x14ac:dyDescent="0.35">
      <c r="A2463" t="s">
        <v>10</v>
      </c>
      <c r="B2463">
        <v>37183053525</v>
      </c>
      <c r="C2463" t="s">
        <v>11</v>
      </c>
      <c r="D2463">
        <v>37183053525</v>
      </c>
      <c r="E2463" t="str">
        <f>"37183053525"</f>
        <v>37183053525</v>
      </c>
      <c r="F2463">
        <v>1456</v>
      </c>
      <c r="G2463" t="s">
        <v>12</v>
      </c>
      <c r="H2463">
        <v>2022</v>
      </c>
      <c r="I2463" t="s">
        <v>13</v>
      </c>
      <c r="J2463" t="s">
        <v>14</v>
      </c>
    </row>
    <row r="2464" spans="1:10" x14ac:dyDescent="0.35">
      <c r="A2464" t="s">
        <v>10</v>
      </c>
      <c r="B2464">
        <v>37183053603</v>
      </c>
      <c r="C2464" t="s">
        <v>11</v>
      </c>
      <c r="D2464">
        <v>37183053603</v>
      </c>
      <c r="E2464" t="str">
        <f>"37183053603"</f>
        <v>37183053603</v>
      </c>
      <c r="F2464">
        <v>1668</v>
      </c>
      <c r="G2464" t="s">
        <v>12</v>
      </c>
      <c r="H2464">
        <v>2022</v>
      </c>
      <c r="I2464" t="s">
        <v>13</v>
      </c>
      <c r="J2464" t="s">
        <v>14</v>
      </c>
    </row>
    <row r="2465" spans="1:10" x14ac:dyDescent="0.35">
      <c r="A2465" t="s">
        <v>10</v>
      </c>
      <c r="B2465">
        <v>37183053604</v>
      </c>
      <c r="C2465" t="s">
        <v>11</v>
      </c>
      <c r="D2465">
        <v>37183053604</v>
      </c>
      <c r="E2465" t="str">
        <f>"37183053604"</f>
        <v>37183053604</v>
      </c>
      <c r="F2465">
        <v>2141</v>
      </c>
      <c r="G2465" t="s">
        <v>12</v>
      </c>
      <c r="H2465">
        <v>2022</v>
      </c>
      <c r="I2465" t="s">
        <v>13</v>
      </c>
      <c r="J2465" t="s">
        <v>14</v>
      </c>
    </row>
    <row r="2466" spans="1:10" x14ac:dyDescent="0.35">
      <c r="A2466" t="s">
        <v>10</v>
      </c>
      <c r="B2466">
        <v>37183053608</v>
      </c>
      <c r="C2466" t="s">
        <v>11</v>
      </c>
      <c r="D2466">
        <v>37183053608</v>
      </c>
      <c r="E2466" t="str">
        <f>"37183053608"</f>
        <v>37183053608</v>
      </c>
      <c r="F2466">
        <v>1875</v>
      </c>
      <c r="G2466" t="s">
        <v>12</v>
      </c>
      <c r="H2466">
        <v>2022</v>
      </c>
      <c r="I2466" t="s">
        <v>13</v>
      </c>
      <c r="J2466" t="s">
        <v>14</v>
      </c>
    </row>
    <row r="2467" spans="1:10" x14ac:dyDescent="0.35">
      <c r="A2467" t="s">
        <v>10</v>
      </c>
      <c r="B2467">
        <v>37183053609</v>
      </c>
      <c r="C2467" t="s">
        <v>11</v>
      </c>
      <c r="D2467">
        <v>37183053609</v>
      </c>
      <c r="E2467" t="str">
        <f>"37183053609"</f>
        <v>37183053609</v>
      </c>
      <c r="F2467">
        <v>1607</v>
      </c>
      <c r="G2467" t="s">
        <v>12</v>
      </c>
      <c r="H2467">
        <v>2022</v>
      </c>
      <c r="I2467" t="s">
        <v>13</v>
      </c>
      <c r="J2467" t="s">
        <v>14</v>
      </c>
    </row>
    <row r="2468" spans="1:10" x14ac:dyDescent="0.35">
      <c r="A2468" t="s">
        <v>10</v>
      </c>
      <c r="B2468">
        <v>37183053611</v>
      </c>
      <c r="C2468" t="s">
        <v>11</v>
      </c>
      <c r="D2468">
        <v>37183053611</v>
      </c>
      <c r="E2468" t="str">
        <f>"37183053611"</f>
        <v>37183053611</v>
      </c>
      <c r="F2468">
        <v>1816</v>
      </c>
      <c r="G2468" t="s">
        <v>12</v>
      </c>
      <c r="H2468">
        <v>2022</v>
      </c>
      <c r="I2468" t="s">
        <v>13</v>
      </c>
      <c r="J2468" t="s">
        <v>14</v>
      </c>
    </row>
    <row r="2469" spans="1:10" x14ac:dyDescent="0.35">
      <c r="A2469" t="s">
        <v>10</v>
      </c>
      <c r="B2469">
        <v>37183053612</v>
      </c>
      <c r="C2469" t="s">
        <v>11</v>
      </c>
      <c r="D2469">
        <v>37183053612</v>
      </c>
      <c r="E2469" t="str">
        <f>"37183053612"</f>
        <v>37183053612</v>
      </c>
      <c r="F2469">
        <v>1611</v>
      </c>
      <c r="G2469" t="s">
        <v>12</v>
      </c>
      <c r="H2469">
        <v>2022</v>
      </c>
      <c r="I2469" t="s">
        <v>13</v>
      </c>
      <c r="J2469" t="s">
        <v>14</v>
      </c>
    </row>
    <row r="2470" spans="1:10" x14ac:dyDescent="0.35">
      <c r="A2470" t="s">
        <v>10</v>
      </c>
      <c r="B2470">
        <v>37183053613</v>
      </c>
      <c r="C2470" t="s">
        <v>11</v>
      </c>
      <c r="D2470">
        <v>37183053613</v>
      </c>
      <c r="E2470" t="str">
        <f>"37183053613"</f>
        <v>37183053613</v>
      </c>
      <c r="F2470">
        <v>1501</v>
      </c>
      <c r="G2470" t="s">
        <v>12</v>
      </c>
      <c r="H2470">
        <v>2022</v>
      </c>
      <c r="I2470" t="s">
        <v>13</v>
      </c>
      <c r="J2470" t="s">
        <v>14</v>
      </c>
    </row>
    <row r="2471" spans="1:10" x14ac:dyDescent="0.35">
      <c r="A2471" t="s">
        <v>10</v>
      </c>
      <c r="B2471">
        <v>37183053614</v>
      </c>
      <c r="C2471" t="s">
        <v>11</v>
      </c>
      <c r="D2471">
        <v>37183053614</v>
      </c>
      <c r="E2471" t="str">
        <f>"37183053614"</f>
        <v>37183053614</v>
      </c>
      <c r="F2471">
        <v>1813</v>
      </c>
      <c r="G2471" t="s">
        <v>12</v>
      </c>
      <c r="H2471">
        <v>2022</v>
      </c>
      <c r="I2471" t="s">
        <v>13</v>
      </c>
      <c r="J2471" t="s">
        <v>14</v>
      </c>
    </row>
    <row r="2472" spans="1:10" x14ac:dyDescent="0.35">
      <c r="A2472" t="s">
        <v>10</v>
      </c>
      <c r="B2472">
        <v>37183053615</v>
      </c>
      <c r="C2472" t="s">
        <v>11</v>
      </c>
      <c r="D2472">
        <v>37183053615</v>
      </c>
      <c r="E2472" t="str">
        <f>"37183053615"</f>
        <v>37183053615</v>
      </c>
      <c r="F2472">
        <v>1503</v>
      </c>
      <c r="G2472" t="s">
        <v>12</v>
      </c>
      <c r="H2472">
        <v>2022</v>
      </c>
      <c r="I2472" t="s">
        <v>13</v>
      </c>
      <c r="J2472" t="s">
        <v>14</v>
      </c>
    </row>
    <row r="2473" spans="1:10" x14ac:dyDescent="0.35">
      <c r="A2473" t="s">
        <v>10</v>
      </c>
      <c r="B2473">
        <v>37183053616</v>
      </c>
      <c r="C2473" t="s">
        <v>11</v>
      </c>
      <c r="D2473">
        <v>37183053616</v>
      </c>
      <c r="E2473" t="str">
        <f>"37183053616"</f>
        <v>37183053616</v>
      </c>
      <c r="F2473">
        <v>1620</v>
      </c>
      <c r="G2473" t="s">
        <v>12</v>
      </c>
      <c r="H2473">
        <v>2022</v>
      </c>
      <c r="I2473" t="s">
        <v>13</v>
      </c>
      <c r="J2473" t="s">
        <v>14</v>
      </c>
    </row>
    <row r="2474" spans="1:10" x14ac:dyDescent="0.35">
      <c r="A2474" t="s">
        <v>10</v>
      </c>
      <c r="B2474">
        <v>37183053617</v>
      </c>
      <c r="C2474" t="s">
        <v>11</v>
      </c>
      <c r="D2474">
        <v>37183053617</v>
      </c>
      <c r="E2474" t="str">
        <f>"37183053617"</f>
        <v>37183053617</v>
      </c>
      <c r="F2474">
        <v>1825</v>
      </c>
      <c r="G2474" t="s">
        <v>12</v>
      </c>
      <c r="H2474">
        <v>2022</v>
      </c>
      <c r="I2474" t="s">
        <v>13</v>
      </c>
      <c r="J2474" t="s">
        <v>14</v>
      </c>
    </row>
    <row r="2475" spans="1:10" x14ac:dyDescent="0.35">
      <c r="A2475" t="s">
        <v>10</v>
      </c>
      <c r="B2475">
        <v>37183053618</v>
      </c>
      <c r="C2475" t="s">
        <v>11</v>
      </c>
      <c r="D2475">
        <v>37183053618</v>
      </c>
      <c r="E2475" t="str">
        <f>"37183053618"</f>
        <v>37183053618</v>
      </c>
      <c r="F2475">
        <v>1567</v>
      </c>
      <c r="G2475" t="s">
        <v>12</v>
      </c>
      <c r="H2475">
        <v>2022</v>
      </c>
      <c r="I2475" t="s">
        <v>13</v>
      </c>
      <c r="J2475" t="s">
        <v>14</v>
      </c>
    </row>
    <row r="2476" spans="1:10" x14ac:dyDescent="0.35">
      <c r="A2476" t="s">
        <v>10</v>
      </c>
      <c r="B2476">
        <v>37183053619</v>
      </c>
      <c r="C2476" t="s">
        <v>11</v>
      </c>
      <c r="D2476">
        <v>37183053619</v>
      </c>
      <c r="E2476" t="str">
        <f>"37183053619"</f>
        <v>37183053619</v>
      </c>
      <c r="F2476">
        <v>1702</v>
      </c>
      <c r="G2476" t="s">
        <v>12</v>
      </c>
      <c r="H2476">
        <v>2022</v>
      </c>
      <c r="I2476" t="s">
        <v>13</v>
      </c>
      <c r="J2476" t="s">
        <v>14</v>
      </c>
    </row>
    <row r="2477" spans="1:10" x14ac:dyDescent="0.35">
      <c r="A2477" t="s">
        <v>10</v>
      </c>
      <c r="B2477">
        <v>37183053620</v>
      </c>
      <c r="C2477" t="s">
        <v>11</v>
      </c>
      <c r="D2477">
        <v>37183053620</v>
      </c>
      <c r="E2477" t="str">
        <f>"37183053620"</f>
        <v>37183053620</v>
      </c>
      <c r="F2477">
        <v>1889</v>
      </c>
      <c r="G2477" t="s">
        <v>12</v>
      </c>
      <c r="H2477">
        <v>2022</v>
      </c>
      <c r="I2477" t="s">
        <v>13</v>
      </c>
      <c r="J2477" t="s">
        <v>14</v>
      </c>
    </row>
    <row r="2478" spans="1:10" x14ac:dyDescent="0.35">
      <c r="A2478" t="s">
        <v>10</v>
      </c>
      <c r="B2478">
        <v>37183053711</v>
      </c>
      <c r="C2478" t="s">
        <v>11</v>
      </c>
      <c r="D2478">
        <v>37183053711</v>
      </c>
      <c r="E2478" t="str">
        <f>"37183053711"</f>
        <v>37183053711</v>
      </c>
      <c r="F2478">
        <v>1134</v>
      </c>
      <c r="G2478" t="s">
        <v>12</v>
      </c>
      <c r="H2478">
        <v>2022</v>
      </c>
      <c r="I2478" t="s">
        <v>13</v>
      </c>
      <c r="J2478" t="s">
        <v>14</v>
      </c>
    </row>
    <row r="2479" spans="1:10" x14ac:dyDescent="0.35">
      <c r="A2479" t="s">
        <v>10</v>
      </c>
      <c r="B2479">
        <v>37183053712</v>
      </c>
      <c r="C2479" t="s">
        <v>11</v>
      </c>
      <c r="D2479">
        <v>37183053712</v>
      </c>
      <c r="E2479" t="str">
        <f>"37183053712"</f>
        <v>37183053712</v>
      </c>
      <c r="F2479">
        <v>1785</v>
      </c>
      <c r="G2479" t="s">
        <v>12</v>
      </c>
      <c r="H2479">
        <v>2022</v>
      </c>
      <c r="I2479" t="s">
        <v>13</v>
      </c>
      <c r="J2479" t="s">
        <v>14</v>
      </c>
    </row>
    <row r="2480" spans="1:10" x14ac:dyDescent="0.35">
      <c r="A2480" t="s">
        <v>10</v>
      </c>
      <c r="B2480">
        <v>37183053713</v>
      </c>
      <c r="C2480" t="s">
        <v>11</v>
      </c>
      <c r="D2480">
        <v>37183053713</v>
      </c>
      <c r="E2480" t="str">
        <f>"37183053713"</f>
        <v>37183053713</v>
      </c>
      <c r="F2480">
        <v>1226</v>
      </c>
      <c r="G2480" t="s">
        <v>12</v>
      </c>
      <c r="H2480">
        <v>2022</v>
      </c>
      <c r="I2480" t="s">
        <v>13</v>
      </c>
      <c r="J2480" t="s">
        <v>14</v>
      </c>
    </row>
    <row r="2481" spans="1:10" x14ac:dyDescent="0.35">
      <c r="A2481" t="s">
        <v>10</v>
      </c>
      <c r="B2481">
        <v>37183053714</v>
      </c>
      <c r="C2481" t="s">
        <v>11</v>
      </c>
      <c r="D2481">
        <v>37183053714</v>
      </c>
      <c r="E2481" t="str">
        <f>"37183053714"</f>
        <v>37183053714</v>
      </c>
      <c r="F2481">
        <v>1368</v>
      </c>
      <c r="G2481" t="s">
        <v>12</v>
      </c>
      <c r="H2481">
        <v>2022</v>
      </c>
      <c r="I2481" t="s">
        <v>13</v>
      </c>
      <c r="J2481" t="s">
        <v>14</v>
      </c>
    </row>
    <row r="2482" spans="1:10" x14ac:dyDescent="0.35">
      <c r="A2482" t="s">
        <v>10</v>
      </c>
      <c r="B2482">
        <v>37183053715</v>
      </c>
      <c r="C2482" t="s">
        <v>11</v>
      </c>
      <c r="D2482">
        <v>37183053715</v>
      </c>
      <c r="E2482" t="str">
        <f>"37183053715"</f>
        <v>37183053715</v>
      </c>
      <c r="F2482">
        <v>1331</v>
      </c>
      <c r="G2482" t="s">
        <v>12</v>
      </c>
      <c r="H2482">
        <v>2022</v>
      </c>
      <c r="I2482" t="s">
        <v>13</v>
      </c>
      <c r="J2482" t="s">
        <v>14</v>
      </c>
    </row>
    <row r="2483" spans="1:10" x14ac:dyDescent="0.35">
      <c r="A2483" t="s">
        <v>10</v>
      </c>
      <c r="B2483">
        <v>37183053716</v>
      </c>
      <c r="C2483" t="s">
        <v>11</v>
      </c>
      <c r="D2483">
        <v>37183053716</v>
      </c>
      <c r="E2483" t="str">
        <f>"37183053716"</f>
        <v>37183053716</v>
      </c>
      <c r="F2483">
        <v>1392</v>
      </c>
      <c r="G2483" t="s">
        <v>12</v>
      </c>
      <c r="H2483">
        <v>2022</v>
      </c>
      <c r="I2483" t="s">
        <v>13</v>
      </c>
      <c r="J2483" t="s">
        <v>14</v>
      </c>
    </row>
    <row r="2484" spans="1:10" x14ac:dyDescent="0.35">
      <c r="A2484" t="s">
        <v>10</v>
      </c>
      <c r="B2484">
        <v>37183053717</v>
      </c>
      <c r="C2484" t="s">
        <v>11</v>
      </c>
      <c r="D2484">
        <v>37183053717</v>
      </c>
      <c r="E2484" t="str">
        <f>"37183053717"</f>
        <v>37183053717</v>
      </c>
      <c r="F2484">
        <v>1575</v>
      </c>
      <c r="G2484" t="s">
        <v>12</v>
      </c>
      <c r="H2484">
        <v>2022</v>
      </c>
      <c r="I2484" t="s">
        <v>13</v>
      </c>
      <c r="J2484" t="s">
        <v>14</v>
      </c>
    </row>
    <row r="2485" spans="1:10" x14ac:dyDescent="0.35">
      <c r="A2485" t="s">
        <v>10</v>
      </c>
      <c r="B2485">
        <v>37183053718</v>
      </c>
      <c r="C2485" t="s">
        <v>11</v>
      </c>
      <c r="D2485">
        <v>37183053718</v>
      </c>
      <c r="E2485" t="str">
        <f>"37183053718"</f>
        <v>37183053718</v>
      </c>
      <c r="F2485">
        <v>1778</v>
      </c>
      <c r="G2485" t="s">
        <v>12</v>
      </c>
      <c r="H2485">
        <v>2022</v>
      </c>
      <c r="I2485" t="s">
        <v>13</v>
      </c>
      <c r="J2485" t="s">
        <v>14</v>
      </c>
    </row>
    <row r="2486" spans="1:10" x14ac:dyDescent="0.35">
      <c r="A2486" t="s">
        <v>10</v>
      </c>
      <c r="B2486">
        <v>37183053719</v>
      </c>
      <c r="C2486" t="s">
        <v>11</v>
      </c>
      <c r="D2486">
        <v>37183053719</v>
      </c>
      <c r="E2486" t="str">
        <f>"37183053719"</f>
        <v>37183053719</v>
      </c>
      <c r="F2486">
        <v>2164</v>
      </c>
      <c r="G2486" t="s">
        <v>12</v>
      </c>
      <c r="H2486">
        <v>2022</v>
      </c>
      <c r="I2486" t="s">
        <v>13</v>
      </c>
      <c r="J2486" t="s">
        <v>14</v>
      </c>
    </row>
    <row r="2487" spans="1:10" x14ac:dyDescent="0.35">
      <c r="A2487" t="s">
        <v>10</v>
      </c>
      <c r="B2487">
        <v>37183053720</v>
      </c>
      <c r="C2487" t="s">
        <v>11</v>
      </c>
      <c r="D2487">
        <v>37183053720</v>
      </c>
      <c r="E2487" t="str">
        <f>"37183053720"</f>
        <v>37183053720</v>
      </c>
      <c r="F2487" t="s">
        <v>15</v>
      </c>
      <c r="G2487" t="s">
        <v>12</v>
      </c>
      <c r="H2487">
        <v>2022</v>
      </c>
      <c r="I2487" t="s">
        <v>13</v>
      </c>
      <c r="J2487" t="s">
        <v>14</v>
      </c>
    </row>
    <row r="2488" spans="1:10" x14ac:dyDescent="0.35">
      <c r="A2488" t="s">
        <v>10</v>
      </c>
      <c r="B2488">
        <v>37183053721</v>
      </c>
      <c r="C2488" t="s">
        <v>11</v>
      </c>
      <c r="D2488">
        <v>37183053721</v>
      </c>
      <c r="E2488" t="str">
        <f>"37183053721"</f>
        <v>37183053721</v>
      </c>
      <c r="F2488">
        <v>3500</v>
      </c>
      <c r="G2488" t="s">
        <v>12</v>
      </c>
      <c r="H2488">
        <v>2022</v>
      </c>
      <c r="I2488" t="s">
        <v>13</v>
      </c>
      <c r="J2488" t="s">
        <v>14</v>
      </c>
    </row>
    <row r="2489" spans="1:10" x14ac:dyDescent="0.35">
      <c r="A2489" t="s">
        <v>10</v>
      </c>
      <c r="B2489">
        <v>37183053722</v>
      </c>
      <c r="C2489" t="s">
        <v>11</v>
      </c>
      <c r="D2489">
        <v>37183053722</v>
      </c>
      <c r="E2489" t="str">
        <f>"37183053722"</f>
        <v>37183053722</v>
      </c>
      <c r="F2489">
        <v>1646</v>
      </c>
      <c r="G2489" t="s">
        <v>12</v>
      </c>
      <c r="H2489">
        <v>2022</v>
      </c>
      <c r="I2489" t="s">
        <v>13</v>
      </c>
      <c r="J2489" t="s">
        <v>14</v>
      </c>
    </row>
    <row r="2490" spans="1:10" x14ac:dyDescent="0.35">
      <c r="A2490" t="s">
        <v>10</v>
      </c>
      <c r="B2490">
        <v>37183053723</v>
      </c>
      <c r="C2490" t="s">
        <v>11</v>
      </c>
      <c r="D2490">
        <v>37183053723</v>
      </c>
      <c r="E2490" t="str">
        <f>"37183053723"</f>
        <v>37183053723</v>
      </c>
      <c r="F2490">
        <v>1597</v>
      </c>
      <c r="G2490" t="s">
        <v>12</v>
      </c>
      <c r="H2490">
        <v>2022</v>
      </c>
      <c r="I2490" t="s">
        <v>13</v>
      </c>
      <c r="J2490" t="s">
        <v>14</v>
      </c>
    </row>
    <row r="2491" spans="1:10" x14ac:dyDescent="0.35">
      <c r="A2491" t="s">
        <v>10</v>
      </c>
      <c r="B2491">
        <v>37183053724</v>
      </c>
      <c r="C2491" t="s">
        <v>11</v>
      </c>
      <c r="D2491">
        <v>37183053724</v>
      </c>
      <c r="E2491" t="str">
        <f>"37183053724"</f>
        <v>37183053724</v>
      </c>
      <c r="F2491">
        <v>1560</v>
      </c>
      <c r="G2491" t="s">
        <v>12</v>
      </c>
      <c r="H2491">
        <v>2022</v>
      </c>
      <c r="I2491" t="s">
        <v>13</v>
      </c>
      <c r="J2491" t="s">
        <v>14</v>
      </c>
    </row>
    <row r="2492" spans="1:10" x14ac:dyDescent="0.35">
      <c r="A2492" t="s">
        <v>10</v>
      </c>
      <c r="B2492">
        <v>37183053725</v>
      </c>
      <c r="C2492" t="s">
        <v>11</v>
      </c>
      <c r="D2492">
        <v>37183053725</v>
      </c>
      <c r="E2492" t="str">
        <f>"37183053725"</f>
        <v>37183053725</v>
      </c>
      <c r="F2492">
        <v>1609</v>
      </c>
      <c r="G2492" t="s">
        <v>12</v>
      </c>
      <c r="H2492">
        <v>2022</v>
      </c>
      <c r="I2492" t="s">
        <v>13</v>
      </c>
      <c r="J2492" t="s">
        <v>14</v>
      </c>
    </row>
    <row r="2493" spans="1:10" x14ac:dyDescent="0.35">
      <c r="A2493" t="s">
        <v>10</v>
      </c>
      <c r="B2493">
        <v>37183053726</v>
      </c>
      <c r="C2493" t="s">
        <v>11</v>
      </c>
      <c r="D2493">
        <v>37183053726</v>
      </c>
      <c r="E2493" t="str">
        <f>"37183053726"</f>
        <v>37183053726</v>
      </c>
      <c r="F2493">
        <v>1362</v>
      </c>
      <c r="G2493" t="s">
        <v>12</v>
      </c>
      <c r="H2493">
        <v>2022</v>
      </c>
      <c r="I2493" t="s">
        <v>13</v>
      </c>
      <c r="J2493" t="s">
        <v>14</v>
      </c>
    </row>
    <row r="2494" spans="1:10" x14ac:dyDescent="0.35">
      <c r="A2494" t="s">
        <v>10</v>
      </c>
      <c r="B2494">
        <v>37183053727</v>
      </c>
      <c r="C2494" t="s">
        <v>11</v>
      </c>
      <c r="D2494">
        <v>37183053727</v>
      </c>
      <c r="E2494" t="str">
        <f>"37183053727"</f>
        <v>37183053727</v>
      </c>
      <c r="F2494">
        <v>1646</v>
      </c>
      <c r="G2494" t="s">
        <v>12</v>
      </c>
      <c r="H2494">
        <v>2022</v>
      </c>
      <c r="I2494" t="s">
        <v>13</v>
      </c>
      <c r="J2494" t="s">
        <v>14</v>
      </c>
    </row>
    <row r="2495" spans="1:10" x14ac:dyDescent="0.35">
      <c r="A2495" t="s">
        <v>10</v>
      </c>
      <c r="B2495">
        <v>37183053728</v>
      </c>
      <c r="C2495" t="s">
        <v>11</v>
      </c>
      <c r="D2495">
        <v>37183053728</v>
      </c>
      <c r="E2495" t="str">
        <f>"37183053728"</f>
        <v>37183053728</v>
      </c>
      <c r="F2495">
        <v>1207</v>
      </c>
      <c r="G2495" t="s">
        <v>12</v>
      </c>
      <c r="H2495">
        <v>2022</v>
      </c>
      <c r="I2495" t="s">
        <v>13</v>
      </c>
      <c r="J2495" t="s">
        <v>14</v>
      </c>
    </row>
    <row r="2496" spans="1:10" x14ac:dyDescent="0.35">
      <c r="A2496" t="s">
        <v>10</v>
      </c>
      <c r="B2496">
        <v>37183053729</v>
      </c>
      <c r="C2496" t="s">
        <v>11</v>
      </c>
      <c r="D2496">
        <v>37183053729</v>
      </c>
      <c r="E2496" t="str">
        <f>"37183053729"</f>
        <v>37183053729</v>
      </c>
      <c r="F2496">
        <v>2298</v>
      </c>
      <c r="G2496" t="s">
        <v>12</v>
      </c>
      <c r="H2496">
        <v>2022</v>
      </c>
      <c r="I2496" t="s">
        <v>13</v>
      </c>
      <c r="J2496" t="s">
        <v>14</v>
      </c>
    </row>
    <row r="2497" spans="1:10" x14ac:dyDescent="0.35">
      <c r="A2497" t="s">
        <v>10</v>
      </c>
      <c r="B2497">
        <v>37183053730</v>
      </c>
      <c r="C2497" t="s">
        <v>11</v>
      </c>
      <c r="D2497">
        <v>37183053730</v>
      </c>
      <c r="E2497" t="str">
        <f>"37183053730"</f>
        <v>37183053730</v>
      </c>
      <c r="F2497">
        <v>1185</v>
      </c>
      <c r="G2497" t="s">
        <v>12</v>
      </c>
      <c r="H2497">
        <v>2022</v>
      </c>
      <c r="I2497" t="s">
        <v>13</v>
      </c>
      <c r="J2497" t="s">
        <v>14</v>
      </c>
    </row>
    <row r="2498" spans="1:10" x14ac:dyDescent="0.35">
      <c r="A2498" t="s">
        <v>10</v>
      </c>
      <c r="B2498">
        <v>37183053803</v>
      </c>
      <c r="C2498" t="s">
        <v>11</v>
      </c>
      <c r="D2498">
        <v>37183053803</v>
      </c>
      <c r="E2498" t="str">
        <f>"37183053803"</f>
        <v>37183053803</v>
      </c>
      <c r="F2498" t="s">
        <v>15</v>
      </c>
      <c r="G2498" t="s">
        <v>12</v>
      </c>
      <c r="H2498">
        <v>2022</v>
      </c>
      <c r="I2498" t="s">
        <v>13</v>
      </c>
      <c r="J2498" t="s">
        <v>14</v>
      </c>
    </row>
    <row r="2499" spans="1:10" x14ac:dyDescent="0.35">
      <c r="A2499" t="s">
        <v>10</v>
      </c>
      <c r="B2499">
        <v>37183053804</v>
      </c>
      <c r="C2499" t="s">
        <v>11</v>
      </c>
      <c r="D2499">
        <v>37183053804</v>
      </c>
      <c r="E2499" t="str">
        <f>"37183053804"</f>
        <v>37183053804</v>
      </c>
      <c r="F2499">
        <v>1500</v>
      </c>
      <c r="G2499" t="s">
        <v>12</v>
      </c>
      <c r="H2499">
        <v>2022</v>
      </c>
      <c r="I2499" t="s">
        <v>13</v>
      </c>
      <c r="J2499" t="s">
        <v>14</v>
      </c>
    </row>
    <row r="2500" spans="1:10" x14ac:dyDescent="0.35">
      <c r="A2500" t="s">
        <v>10</v>
      </c>
      <c r="B2500">
        <v>37183053805</v>
      </c>
      <c r="C2500" t="s">
        <v>11</v>
      </c>
      <c r="D2500">
        <v>37183053805</v>
      </c>
      <c r="E2500" t="str">
        <f>"37183053805"</f>
        <v>37183053805</v>
      </c>
      <c r="F2500" t="s">
        <v>15</v>
      </c>
      <c r="G2500" t="s">
        <v>12</v>
      </c>
      <c r="H2500">
        <v>2022</v>
      </c>
      <c r="I2500" t="s">
        <v>13</v>
      </c>
      <c r="J2500" t="s">
        <v>14</v>
      </c>
    </row>
    <row r="2501" spans="1:10" x14ac:dyDescent="0.35">
      <c r="A2501" t="s">
        <v>10</v>
      </c>
      <c r="B2501">
        <v>37183053806</v>
      </c>
      <c r="C2501" t="s">
        <v>11</v>
      </c>
      <c r="D2501">
        <v>37183053806</v>
      </c>
      <c r="E2501" t="str">
        <f>"37183053806"</f>
        <v>37183053806</v>
      </c>
      <c r="F2501" t="s">
        <v>15</v>
      </c>
      <c r="G2501" t="s">
        <v>12</v>
      </c>
      <c r="H2501">
        <v>2022</v>
      </c>
      <c r="I2501" t="s">
        <v>13</v>
      </c>
      <c r="J2501" t="s">
        <v>14</v>
      </c>
    </row>
    <row r="2502" spans="1:10" x14ac:dyDescent="0.35">
      <c r="A2502" t="s">
        <v>10</v>
      </c>
      <c r="B2502">
        <v>37183053807</v>
      </c>
      <c r="C2502" t="s">
        <v>11</v>
      </c>
      <c r="D2502">
        <v>37183053807</v>
      </c>
      <c r="E2502" t="str">
        <f>"37183053807"</f>
        <v>37183053807</v>
      </c>
      <c r="F2502">
        <v>1452</v>
      </c>
      <c r="G2502" t="s">
        <v>12</v>
      </c>
      <c r="H2502">
        <v>2022</v>
      </c>
      <c r="I2502" t="s">
        <v>13</v>
      </c>
      <c r="J2502" t="s">
        <v>14</v>
      </c>
    </row>
    <row r="2503" spans="1:10" x14ac:dyDescent="0.35">
      <c r="A2503" t="s">
        <v>10</v>
      </c>
      <c r="B2503">
        <v>37183053808</v>
      </c>
      <c r="C2503" t="s">
        <v>11</v>
      </c>
      <c r="D2503">
        <v>37183053808</v>
      </c>
      <c r="E2503" t="str">
        <f>"37183053808"</f>
        <v>37183053808</v>
      </c>
      <c r="F2503" t="s">
        <v>15</v>
      </c>
      <c r="G2503" t="s">
        <v>12</v>
      </c>
      <c r="H2503">
        <v>2022</v>
      </c>
      <c r="I2503" t="s">
        <v>13</v>
      </c>
      <c r="J2503" t="s">
        <v>14</v>
      </c>
    </row>
    <row r="2504" spans="1:10" x14ac:dyDescent="0.35">
      <c r="A2504" t="s">
        <v>10</v>
      </c>
      <c r="B2504">
        <v>37183053901</v>
      </c>
      <c r="C2504" t="s">
        <v>11</v>
      </c>
      <c r="D2504">
        <v>37183053901</v>
      </c>
      <c r="E2504" t="str">
        <f>"37183053901"</f>
        <v>37183053901</v>
      </c>
      <c r="F2504" t="s">
        <v>15</v>
      </c>
      <c r="G2504" t="s">
        <v>12</v>
      </c>
      <c r="H2504">
        <v>2022</v>
      </c>
      <c r="I2504" t="s">
        <v>13</v>
      </c>
      <c r="J2504" t="s">
        <v>14</v>
      </c>
    </row>
    <row r="2505" spans="1:10" x14ac:dyDescent="0.35">
      <c r="A2505" t="s">
        <v>10</v>
      </c>
      <c r="B2505">
        <v>37183053902</v>
      </c>
      <c r="C2505" t="s">
        <v>11</v>
      </c>
      <c r="D2505">
        <v>37183053902</v>
      </c>
      <c r="E2505" t="str">
        <f>"37183053902"</f>
        <v>37183053902</v>
      </c>
      <c r="F2505" t="s">
        <v>15</v>
      </c>
      <c r="G2505" t="s">
        <v>12</v>
      </c>
      <c r="H2505">
        <v>2022</v>
      </c>
      <c r="I2505" t="s">
        <v>13</v>
      </c>
      <c r="J2505" t="s">
        <v>14</v>
      </c>
    </row>
    <row r="2506" spans="1:10" x14ac:dyDescent="0.35">
      <c r="A2506" t="s">
        <v>10</v>
      </c>
      <c r="B2506">
        <v>37183054001</v>
      </c>
      <c r="C2506" t="s">
        <v>11</v>
      </c>
      <c r="D2506">
        <v>37183054001</v>
      </c>
      <c r="E2506" t="str">
        <f>"37183054001"</f>
        <v>37183054001</v>
      </c>
      <c r="F2506">
        <v>1168</v>
      </c>
      <c r="G2506" t="s">
        <v>12</v>
      </c>
      <c r="H2506">
        <v>2022</v>
      </c>
      <c r="I2506" t="s">
        <v>13</v>
      </c>
      <c r="J2506" t="s">
        <v>14</v>
      </c>
    </row>
    <row r="2507" spans="1:10" x14ac:dyDescent="0.35">
      <c r="A2507" t="s">
        <v>10</v>
      </c>
      <c r="B2507">
        <v>37183054004</v>
      </c>
      <c r="C2507" t="s">
        <v>11</v>
      </c>
      <c r="D2507">
        <v>37183054004</v>
      </c>
      <c r="E2507" t="str">
        <f>"37183054004"</f>
        <v>37183054004</v>
      </c>
      <c r="F2507">
        <v>1195</v>
      </c>
      <c r="G2507" t="s">
        <v>12</v>
      </c>
      <c r="H2507">
        <v>2022</v>
      </c>
      <c r="I2507" t="s">
        <v>13</v>
      </c>
      <c r="J2507" t="s">
        <v>14</v>
      </c>
    </row>
    <row r="2508" spans="1:10" x14ac:dyDescent="0.35">
      <c r="A2508" t="s">
        <v>10</v>
      </c>
      <c r="B2508">
        <v>37183054006</v>
      </c>
      <c r="C2508" t="s">
        <v>11</v>
      </c>
      <c r="D2508">
        <v>37183054006</v>
      </c>
      <c r="E2508" t="str">
        <f>"37183054006"</f>
        <v>37183054006</v>
      </c>
      <c r="F2508">
        <v>1171</v>
      </c>
      <c r="G2508" t="s">
        <v>12</v>
      </c>
      <c r="H2508">
        <v>2022</v>
      </c>
      <c r="I2508" t="s">
        <v>13</v>
      </c>
      <c r="J2508" t="s">
        <v>14</v>
      </c>
    </row>
    <row r="2509" spans="1:10" x14ac:dyDescent="0.35">
      <c r="A2509" t="s">
        <v>10</v>
      </c>
      <c r="B2509">
        <v>37183054007</v>
      </c>
      <c r="C2509" t="s">
        <v>11</v>
      </c>
      <c r="D2509">
        <v>37183054007</v>
      </c>
      <c r="E2509" t="str">
        <f>"37183054007"</f>
        <v>37183054007</v>
      </c>
      <c r="F2509">
        <v>1385</v>
      </c>
      <c r="G2509" t="s">
        <v>12</v>
      </c>
      <c r="H2509">
        <v>2022</v>
      </c>
      <c r="I2509" t="s">
        <v>13</v>
      </c>
      <c r="J2509" t="s">
        <v>14</v>
      </c>
    </row>
    <row r="2510" spans="1:10" x14ac:dyDescent="0.35">
      <c r="A2510" t="s">
        <v>10</v>
      </c>
      <c r="B2510">
        <v>37183054008</v>
      </c>
      <c r="C2510" t="s">
        <v>11</v>
      </c>
      <c r="D2510">
        <v>37183054008</v>
      </c>
      <c r="E2510" t="str">
        <f>"37183054008"</f>
        <v>37183054008</v>
      </c>
      <c r="F2510">
        <v>1232</v>
      </c>
      <c r="G2510" t="s">
        <v>12</v>
      </c>
      <c r="H2510">
        <v>2022</v>
      </c>
      <c r="I2510" t="s">
        <v>13</v>
      </c>
      <c r="J2510" t="s">
        <v>14</v>
      </c>
    </row>
    <row r="2511" spans="1:10" x14ac:dyDescent="0.35">
      <c r="A2511" t="s">
        <v>10</v>
      </c>
      <c r="B2511">
        <v>37183054011</v>
      </c>
      <c r="C2511" t="s">
        <v>11</v>
      </c>
      <c r="D2511">
        <v>37183054011</v>
      </c>
      <c r="E2511" t="str">
        <f>"37183054011"</f>
        <v>37183054011</v>
      </c>
      <c r="F2511">
        <v>1817</v>
      </c>
      <c r="G2511" t="s">
        <v>12</v>
      </c>
      <c r="H2511">
        <v>2022</v>
      </c>
      <c r="I2511" t="s">
        <v>13</v>
      </c>
      <c r="J2511" t="s">
        <v>14</v>
      </c>
    </row>
    <row r="2512" spans="1:10" x14ac:dyDescent="0.35">
      <c r="A2512" t="s">
        <v>10</v>
      </c>
      <c r="B2512">
        <v>37183054012</v>
      </c>
      <c r="C2512" t="s">
        <v>11</v>
      </c>
      <c r="D2512">
        <v>37183054012</v>
      </c>
      <c r="E2512" t="str">
        <f>"37183054012"</f>
        <v>37183054012</v>
      </c>
      <c r="F2512">
        <v>1466</v>
      </c>
      <c r="G2512" t="s">
        <v>12</v>
      </c>
      <c r="H2512">
        <v>2022</v>
      </c>
      <c r="I2512" t="s">
        <v>13</v>
      </c>
      <c r="J2512" t="s">
        <v>14</v>
      </c>
    </row>
    <row r="2513" spans="1:10" x14ac:dyDescent="0.35">
      <c r="A2513" t="s">
        <v>10</v>
      </c>
      <c r="B2513">
        <v>37183054015</v>
      </c>
      <c r="C2513" t="s">
        <v>11</v>
      </c>
      <c r="D2513">
        <v>37183054015</v>
      </c>
      <c r="E2513" t="str">
        <f>"37183054015"</f>
        <v>37183054015</v>
      </c>
      <c r="F2513">
        <v>1436</v>
      </c>
      <c r="G2513" t="s">
        <v>12</v>
      </c>
      <c r="H2513">
        <v>2022</v>
      </c>
      <c r="I2513" t="s">
        <v>13</v>
      </c>
      <c r="J2513" t="s">
        <v>14</v>
      </c>
    </row>
    <row r="2514" spans="1:10" x14ac:dyDescent="0.35">
      <c r="A2514" t="s">
        <v>10</v>
      </c>
      <c r="B2514">
        <v>37183054016</v>
      </c>
      <c r="C2514" t="s">
        <v>11</v>
      </c>
      <c r="D2514">
        <v>37183054016</v>
      </c>
      <c r="E2514" t="str">
        <f>"37183054016"</f>
        <v>37183054016</v>
      </c>
      <c r="F2514">
        <v>1449</v>
      </c>
      <c r="G2514" t="s">
        <v>12</v>
      </c>
      <c r="H2514">
        <v>2022</v>
      </c>
      <c r="I2514" t="s">
        <v>13</v>
      </c>
      <c r="J2514" t="s">
        <v>14</v>
      </c>
    </row>
    <row r="2515" spans="1:10" x14ac:dyDescent="0.35">
      <c r="A2515" t="s">
        <v>10</v>
      </c>
      <c r="B2515">
        <v>37183054017</v>
      </c>
      <c r="C2515" t="s">
        <v>11</v>
      </c>
      <c r="D2515">
        <v>37183054017</v>
      </c>
      <c r="E2515" t="str">
        <f>"37183054017"</f>
        <v>37183054017</v>
      </c>
      <c r="F2515">
        <v>1283</v>
      </c>
      <c r="G2515" t="s">
        <v>12</v>
      </c>
      <c r="H2515">
        <v>2022</v>
      </c>
      <c r="I2515" t="s">
        <v>13</v>
      </c>
      <c r="J2515" t="s">
        <v>14</v>
      </c>
    </row>
    <row r="2516" spans="1:10" x14ac:dyDescent="0.35">
      <c r="A2516" t="s">
        <v>10</v>
      </c>
      <c r="B2516">
        <v>37183054018</v>
      </c>
      <c r="C2516" t="s">
        <v>11</v>
      </c>
      <c r="D2516">
        <v>37183054018</v>
      </c>
      <c r="E2516" t="str">
        <f>"37183054018"</f>
        <v>37183054018</v>
      </c>
      <c r="F2516">
        <v>1396</v>
      </c>
      <c r="G2516" t="s">
        <v>12</v>
      </c>
      <c r="H2516">
        <v>2022</v>
      </c>
      <c r="I2516" t="s">
        <v>13</v>
      </c>
      <c r="J2516" t="s">
        <v>14</v>
      </c>
    </row>
    <row r="2517" spans="1:10" x14ac:dyDescent="0.35">
      <c r="A2517" t="s">
        <v>10</v>
      </c>
      <c r="B2517">
        <v>37183054019</v>
      </c>
      <c r="C2517" t="s">
        <v>11</v>
      </c>
      <c r="D2517">
        <v>37183054019</v>
      </c>
      <c r="E2517" t="str">
        <f>"37183054019"</f>
        <v>37183054019</v>
      </c>
      <c r="F2517">
        <v>1445</v>
      </c>
      <c r="G2517" t="s">
        <v>12</v>
      </c>
      <c r="H2517">
        <v>2022</v>
      </c>
      <c r="I2517" t="s">
        <v>13</v>
      </c>
      <c r="J2517" t="s">
        <v>14</v>
      </c>
    </row>
    <row r="2518" spans="1:10" x14ac:dyDescent="0.35">
      <c r="A2518" t="s">
        <v>10</v>
      </c>
      <c r="B2518">
        <v>37183054020</v>
      </c>
      <c r="C2518" t="s">
        <v>11</v>
      </c>
      <c r="D2518">
        <v>37183054020</v>
      </c>
      <c r="E2518" t="str">
        <f>"37183054020"</f>
        <v>37183054020</v>
      </c>
      <c r="F2518">
        <v>1478</v>
      </c>
      <c r="G2518" t="s">
        <v>12</v>
      </c>
      <c r="H2518">
        <v>2022</v>
      </c>
      <c r="I2518" t="s">
        <v>13</v>
      </c>
      <c r="J2518" t="s">
        <v>14</v>
      </c>
    </row>
    <row r="2519" spans="1:10" x14ac:dyDescent="0.35">
      <c r="A2519" t="s">
        <v>10</v>
      </c>
      <c r="B2519">
        <v>37183054021</v>
      </c>
      <c r="C2519" t="s">
        <v>11</v>
      </c>
      <c r="D2519">
        <v>37183054021</v>
      </c>
      <c r="E2519" t="str">
        <f>"37183054021"</f>
        <v>37183054021</v>
      </c>
      <c r="F2519" t="s">
        <v>15</v>
      </c>
      <c r="G2519" t="s">
        <v>12</v>
      </c>
      <c r="H2519">
        <v>2022</v>
      </c>
      <c r="I2519" t="s">
        <v>13</v>
      </c>
      <c r="J2519" t="s">
        <v>14</v>
      </c>
    </row>
    <row r="2520" spans="1:10" x14ac:dyDescent="0.35">
      <c r="A2520" t="s">
        <v>10</v>
      </c>
      <c r="B2520">
        <v>37183054022</v>
      </c>
      <c r="C2520" t="s">
        <v>11</v>
      </c>
      <c r="D2520">
        <v>37183054022</v>
      </c>
      <c r="E2520" t="str">
        <f>"37183054022"</f>
        <v>37183054022</v>
      </c>
      <c r="F2520">
        <v>1678</v>
      </c>
      <c r="G2520" t="s">
        <v>12</v>
      </c>
      <c r="H2520">
        <v>2022</v>
      </c>
      <c r="I2520" t="s">
        <v>13</v>
      </c>
      <c r="J2520" t="s">
        <v>14</v>
      </c>
    </row>
    <row r="2521" spans="1:10" x14ac:dyDescent="0.35">
      <c r="A2521" t="s">
        <v>10</v>
      </c>
      <c r="B2521">
        <v>37183054023</v>
      </c>
      <c r="C2521" t="s">
        <v>11</v>
      </c>
      <c r="D2521">
        <v>37183054023</v>
      </c>
      <c r="E2521" t="str">
        <f>"37183054023"</f>
        <v>37183054023</v>
      </c>
      <c r="F2521">
        <v>1581</v>
      </c>
      <c r="G2521" t="s">
        <v>12</v>
      </c>
      <c r="H2521">
        <v>2022</v>
      </c>
      <c r="I2521" t="s">
        <v>13</v>
      </c>
      <c r="J2521" t="s">
        <v>14</v>
      </c>
    </row>
    <row r="2522" spans="1:10" x14ac:dyDescent="0.35">
      <c r="A2522" t="s">
        <v>10</v>
      </c>
      <c r="B2522">
        <v>37183054106</v>
      </c>
      <c r="C2522" t="s">
        <v>11</v>
      </c>
      <c r="D2522">
        <v>37183054106</v>
      </c>
      <c r="E2522" t="str">
        <f>"37183054106"</f>
        <v>37183054106</v>
      </c>
      <c r="F2522">
        <v>1362</v>
      </c>
      <c r="G2522" t="s">
        <v>12</v>
      </c>
      <c r="H2522">
        <v>2022</v>
      </c>
      <c r="I2522" t="s">
        <v>13</v>
      </c>
      <c r="J2522" t="s">
        <v>14</v>
      </c>
    </row>
    <row r="2523" spans="1:10" x14ac:dyDescent="0.35">
      <c r="A2523" t="s">
        <v>10</v>
      </c>
      <c r="B2523">
        <v>37183054108</v>
      </c>
      <c r="C2523" t="s">
        <v>11</v>
      </c>
      <c r="D2523">
        <v>37183054108</v>
      </c>
      <c r="E2523" t="str">
        <f>"37183054108"</f>
        <v>37183054108</v>
      </c>
      <c r="F2523">
        <v>1566</v>
      </c>
      <c r="G2523" t="s">
        <v>12</v>
      </c>
      <c r="H2523">
        <v>2022</v>
      </c>
      <c r="I2523" t="s">
        <v>13</v>
      </c>
      <c r="J2523" t="s">
        <v>14</v>
      </c>
    </row>
    <row r="2524" spans="1:10" x14ac:dyDescent="0.35">
      <c r="A2524" t="s">
        <v>10</v>
      </c>
      <c r="B2524">
        <v>37183054109</v>
      </c>
      <c r="C2524" t="s">
        <v>11</v>
      </c>
      <c r="D2524">
        <v>37183054109</v>
      </c>
      <c r="E2524" t="str">
        <f>"37183054109"</f>
        <v>37183054109</v>
      </c>
      <c r="F2524">
        <v>1086</v>
      </c>
      <c r="G2524" t="s">
        <v>12</v>
      </c>
      <c r="H2524">
        <v>2022</v>
      </c>
      <c r="I2524" t="s">
        <v>13</v>
      </c>
      <c r="J2524" t="s">
        <v>14</v>
      </c>
    </row>
    <row r="2525" spans="1:10" x14ac:dyDescent="0.35">
      <c r="A2525" t="s">
        <v>10</v>
      </c>
      <c r="B2525">
        <v>37183054111</v>
      </c>
      <c r="C2525" t="s">
        <v>11</v>
      </c>
      <c r="D2525">
        <v>37183054111</v>
      </c>
      <c r="E2525" t="str">
        <f>"37183054111"</f>
        <v>37183054111</v>
      </c>
      <c r="F2525">
        <v>1245</v>
      </c>
      <c r="G2525" t="s">
        <v>12</v>
      </c>
      <c r="H2525">
        <v>2022</v>
      </c>
      <c r="I2525" t="s">
        <v>13</v>
      </c>
      <c r="J2525" t="s">
        <v>14</v>
      </c>
    </row>
    <row r="2526" spans="1:10" x14ac:dyDescent="0.35">
      <c r="A2526" t="s">
        <v>10</v>
      </c>
      <c r="B2526">
        <v>37183054112</v>
      </c>
      <c r="C2526" t="s">
        <v>11</v>
      </c>
      <c r="D2526">
        <v>37183054112</v>
      </c>
      <c r="E2526" t="str">
        <f>"37183054112"</f>
        <v>37183054112</v>
      </c>
      <c r="F2526">
        <v>1463</v>
      </c>
      <c r="G2526" t="s">
        <v>12</v>
      </c>
      <c r="H2526">
        <v>2022</v>
      </c>
      <c r="I2526" t="s">
        <v>13</v>
      </c>
      <c r="J2526" t="s">
        <v>14</v>
      </c>
    </row>
    <row r="2527" spans="1:10" x14ac:dyDescent="0.35">
      <c r="A2527" t="s">
        <v>10</v>
      </c>
      <c r="B2527">
        <v>37183054113</v>
      </c>
      <c r="C2527" t="s">
        <v>11</v>
      </c>
      <c r="D2527">
        <v>37183054113</v>
      </c>
      <c r="E2527" t="str">
        <f>"37183054113"</f>
        <v>37183054113</v>
      </c>
      <c r="F2527">
        <v>1475</v>
      </c>
      <c r="G2527" t="s">
        <v>12</v>
      </c>
      <c r="H2527">
        <v>2022</v>
      </c>
      <c r="I2527" t="s">
        <v>13</v>
      </c>
      <c r="J2527" t="s">
        <v>14</v>
      </c>
    </row>
    <row r="2528" spans="1:10" x14ac:dyDescent="0.35">
      <c r="A2528" t="s">
        <v>10</v>
      </c>
      <c r="B2528">
        <v>37183054114</v>
      </c>
      <c r="C2528" t="s">
        <v>11</v>
      </c>
      <c r="D2528">
        <v>37183054114</v>
      </c>
      <c r="E2528" t="str">
        <f>"37183054114"</f>
        <v>37183054114</v>
      </c>
      <c r="F2528">
        <v>1283</v>
      </c>
      <c r="G2528" t="s">
        <v>12</v>
      </c>
      <c r="H2528">
        <v>2022</v>
      </c>
      <c r="I2528" t="s">
        <v>13</v>
      </c>
      <c r="J2528" t="s">
        <v>14</v>
      </c>
    </row>
    <row r="2529" spans="1:10" x14ac:dyDescent="0.35">
      <c r="A2529" t="s">
        <v>10</v>
      </c>
      <c r="B2529">
        <v>37183054115</v>
      </c>
      <c r="C2529" t="s">
        <v>11</v>
      </c>
      <c r="D2529">
        <v>37183054115</v>
      </c>
      <c r="E2529" t="str">
        <f>"37183054115"</f>
        <v>37183054115</v>
      </c>
      <c r="F2529">
        <v>1355</v>
      </c>
      <c r="G2529" t="s">
        <v>12</v>
      </c>
      <c r="H2529">
        <v>2022</v>
      </c>
      <c r="I2529" t="s">
        <v>13</v>
      </c>
      <c r="J2529" t="s">
        <v>14</v>
      </c>
    </row>
    <row r="2530" spans="1:10" x14ac:dyDescent="0.35">
      <c r="A2530" t="s">
        <v>10</v>
      </c>
      <c r="B2530">
        <v>37183054116</v>
      </c>
      <c r="C2530" t="s">
        <v>11</v>
      </c>
      <c r="D2530">
        <v>37183054116</v>
      </c>
      <c r="E2530" t="str">
        <f>"37183054116"</f>
        <v>37183054116</v>
      </c>
      <c r="F2530">
        <v>1383</v>
      </c>
      <c r="G2530" t="s">
        <v>12</v>
      </c>
      <c r="H2530">
        <v>2022</v>
      </c>
      <c r="I2530" t="s">
        <v>13</v>
      </c>
      <c r="J2530" t="s">
        <v>14</v>
      </c>
    </row>
    <row r="2531" spans="1:10" x14ac:dyDescent="0.35">
      <c r="A2531" t="s">
        <v>10</v>
      </c>
      <c r="B2531">
        <v>37183054117</v>
      </c>
      <c r="C2531" t="s">
        <v>11</v>
      </c>
      <c r="D2531">
        <v>37183054117</v>
      </c>
      <c r="E2531" t="str">
        <f>"37183054117"</f>
        <v>37183054117</v>
      </c>
      <c r="F2531">
        <v>1535</v>
      </c>
      <c r="G2531" t="s">
        <v>12</v>
      </c>
      <c r="H2531">
        <v>2022</v>
      </c>
      <c r="I2531" t="s">
        <v>13</v>
      </c>
      <c r="J2531" t="s">
        <v>14</v>
      </c>
    </row>
    <row r="2532" spans="1:10" x14ac:dyDescent="0.35">
      <c r="A2532" t="s">
        <v>10</v>
      </c>
      <c r="B2532">
        <v>37183054118</v>
      </c>
      <c r="C2532" t="s">
        <v>11</v>
      </c>
      <c r="D2532">
        <v>37183054118</v>
      </c>
      <c r="E2532" t="str">
        <f>"37183054118"</f>
        <v>37183054118</v>
      </c>
      <c r="F2532">
        <v>1790</v>
      </c>
      <c r="G2532" t="s">
        <v>12</v>
      </c>
      <c r="H2532">
        <v>2022</v>
      </c>
      <c r="I2532" t="s">
        <v>13</v>
      </c>
      <c r="J2532" t="s">
        <v>14</v>
      </c>
    </row>
    <row r="2533" spans="1:10" x14ac:dyDescent="0.35">
      <c r="A2533" t="s">
        <v>10</v>
      </c>
      <c r="B2533">
        <v>37183054119</v>
      </c>
      <c r="C2533" t="s">
        <v>11</v>
      </c>
      <c r="D2533">
        <v>37183054119</v>
      </c>
      <c r="E2533" t="str">
        <f>"37183054119"</f>
        <v>37183054119</v>
      </c>
      <c r="F2533">
        <v>1798</v>
      </c>
      <c r="G2533" t="s">
        <v>12</v>
      </c>
      <c r="H2533">
        <v>2022</v>
      </c>
      <c r="I2533" t="s">
        <v>13</v>
      </c>
      <c r="J2533" t="s">
        <v>14</v>
      </c>
    </row>
    <row r="2534" spans="1:10" x14ac:dyDescent="0.35">
      <c r="A2534" t="s">
        <v>10</v>
      </c>
      <c r="B2534">
        <v>37183054120</v>
      </c>
      <c r="C2534" t="s">
        <v>11</v>
      </c>
      <c r="D2534">
        <v>37183054120</v>
      </c>
      <c r="E2534" t="str">
        <f>"37183054120"</f>
        <v>37183054120</v>
      </c>
      <c r="F2534">
        <v>1368</v>
      </c>
      <c r="G2534" t="s">
        <v>12</v>
      </c>
      <c r="H2534">
        <v>2022</v>
      </c>
      <c r="I2534" t="s">
        <v>13</v>
      </c>
      <c r="J2534" t="s">
        <v>14</v>
      </c>
    </row>
    <row r="2535" spans="1:10" x14ac:dyDescent="0.35">
      <c r="A2535" t="s">
        <v>10</v>
      </c>
      <c r="B2535">
        <v>37183054121</v>
      </c>
      <c r="C2535" t="s">
        <v>11</v>
      </c>
      <c r="D2535">
        <v>37183054121</v>
      </c>
      <c r="E2535" t="str">
        <f>"37183054121"</f>
        <v>37183054121</v>
      </c>
      <c r="F2535">
        <v>1454</v>
      </c>
      <c r="G2535" t="s">
        <v>12</v>
      </c>
      <c r="H2535">
        <v>2022</v>
      </c>
      <c r="I2535" t="s">
        <v>13</v>
      </c>
      <c r="J2535" t="s">
        <v>14</v>
      </c>
    </row>
    <row r="2536" spans="1:10" x14ac:dyDescent="0.35">
      <c r="A2536" t="s">
        <v>10</v>
      </c>
      <c r="B2536">
        <v>37183054203</v>
      </c>
      <c r="C2536" t="s">
        <v>11</v>
      </c>
      <c r="D2536">
        <v>37183054203</v>
      </c>
      <c r="E2536" t="str">
        <f>"37183054203"</f>
        <v>37183054203</v>
      </c>
      <c r="F2536" t="s">
        <v>15</v>
      </c>
      <c r="G2536" t="s">
        <v>12</v>
      </c>
      <c r="H2536">
        <v>2022</v>
      </c>
      <c r="I2536" t="s">
        <v>13</v>
      </c>
      <c r="J2536" t="s">
        <v>14</v>
      </c>
    </row>
    <row r="2537" spans="1:10" x14ac:dyDescent="0.35">
      <c r="A2537" t="s">
        <v>10</v>
      </c>
      <c r="B2537">
        <v>37183054204</v>
      </c>
      <c r="C2537" t="s">
        <v>11</v>
      </c>
      <c r="D2537">
        <v>37183054204</v>
      </c>
      <c r="E2537" t="str">
        <f>"37183054204"</f>
        <v>37183054204</v>
      </c>
      <c r="F2537">
        <v>1222</v>
      </c>
      <c r="G2537" t="s">
        <v>12</v>
      </c>
      <c r="H2537">
        <v>2022</v>
      </c>
      <c r="I2537" t="s">
        <v>13</v>
      </c>
      <c r="J2537" t="s">
        <v>14</v>
      </c>
    </row>
    <row r="2538" spans="1:10" x14ac:dyDescent="0.35">
      <c r="A2538" t="s">
        <v>10</v>
      </c>
      <c r="B2538">
        <v>37183054206</v>
      </c>
      <c r="C2538" t="s">
        <v>11</v>
      </c>
      <c r="D2538">
        <v>37183054206</v>
      </c>
      <c r="E2538" t="str">
        <f>"37183054206"</f>
        <v>37183054206</v>
      </c>
      <c r="F2538">
        <v>1269</v>
      </c>
      <c r="G2538" t="s">
        <v>12</v>
      </c>
      <c r="H2538">
        <v>2022</v>
      </c>
      <c r="I2538" t="s">
        <v>13</v>
      </c>
      <c r="J2538" t="s">
        <v>14</v>
      </c>
    </row>
    <row r="2539" spans="1:10" x14ac:dyDescent="0.35">
      <c r="A2539" t="s">
        <v>10</v>
      </c>
      <c r="B2539">
        <v>37183054212</v>
      </c>
      <c r="C2539" t="s">
        <v>11</v>
      </c>
      <c r="D2539">
        <v>37183054212</v>
      </c>
      <c r="E2539" t="str">
        <f>"37183054212"</f>
        <v>37183054212</v>
      </c>
      <c r="F2539">
        <v>1560</v>
      </c>
      <c r="G2539" t="s">
        <v>12</v>
      </c>
      <c r="H2539">
        <v>2022</v>
      </c>
      <c r="I2539" t="s">
        <v>13</v>
      </c>
      <c r="J2539" t="s">
        <v>14</v>
      </c>
    </row>
    <row r="2540" spans="1:10" x14ac:dyDescent="0.35">
      <c r="A2540" t="s">
        <v>10</v>
      </c>
      <c r="B2540">
        <v>37183054213</v>
      </c>
      <c r="C2540" t="s">
        <v>11</v>
      </c>
      <c r="D2540">
        <v>37183054213</v>
      </c>
      <c r="E2540" t="str">
        <f>"37183054213"</f>
        <v>37183054213</v>
      </c>
      <c r="F2540">
        <v>1665</v>
      </c>
      <c r="G2540" t="s">
        <v>12</v>
      </c>
      <c r="H2540">
        <v>2022</v>
      </c>
      <c r="I2540" t="s">
        <v>13</v>
      </c>
      <c r="J2540" t="s">
        <v>14</v>
      </c>
    </row>
    <row r="2541" spans="1:10" x14ac:dyDescent="0.35">
      <c r="A2541" t="s">
        <v>10</v>
      </c>
      <c r="B2541">
        <v>37183054214</v>
      </c>
      <c r="C2541" t="s">
        <v>11</v>
      </c>
      <c r="D2541">
        <v>37183054214</v>
      </c>
      <c r="E2541" t="str">
        <f>"37183054214"</f>
        <v>37183054214</v>
      </c>
      <c r="F2541" t="s">
        <v>15</v>
      </c>
      <c r="G2541" t="s">
        <v>12</v>
      </c>
      <c r="H2541">
        <v>2022</v>
      </c>
      <c r="I2541" t="s">
        <v>13</v>
      </c>
      <c r="J2541" t="s">
        <v>14</v>
      </c>
    </row>
    <row r="2542" spans="1:10" x14ac:dyDescent="0.35">
      <c r="A2542" t="s">
        <v>10</v>
      </c>
      <c r="B2542">
        <v>37183054215</v>
      </c>
      <c r="C2542" t="s">
        <v>11</v>
      </c>
      <c r="D2542">
        <v>37183054215</v>
      </c>
      <c r="E2542" t="str">
        <f>"37183054215"</f>
        <v>37183054215</v>
      </c>
      <c r="F2542">
        <v>1552</v>
      </c>
      <c r="G2542" t="s">
        <v>12</v>
      </c>
      <c r="H2542">
        <v>2022</v>
      </c>
      <c r="I2542" t="s">
        <v>13</v>
      </c>
      <c r="J2542" t="s">
        <v>14</v>
      </c>
    </row>
    <row r="2543" spans="1:10" x14ac:dyDescent="0.35">
      <c r="A2543" t="s">
        <v>10</v>
      </c>
      <c r="B2543">
        <v>37183054216</v>
      </c>
      <c r="C2543" t="s">
        <v>11</v>
      </c>
      <c r="D2543">
        <v>37183054216</v>
      </c>
      <c r="E2543" t="str">
        <f>"37183054216"</f>
        <v>37183054216</v>
      </c>
      <c r="F2543">
        <v>1279</v>
      </c>
      <c r="G2543" t="s">
        <v>12</v>
      </c>
      <c r="H2543">
        <v>2022</v>
      </c>
      <c r="I2543" t="s">
        <v>13</v>
      </c>
      <c r="J2543" t="s">
        <v>14</v>
      </c>
    </row>
    <row r="2544" spans="1:10" x14ac:dyDescent="0.35">
      <c r="A2544" t="s">
        <v>10</v>
      </c>
      <c r="B2544">
        <v>37183054217</v>
      </c>
      <c r="C2544" t="s">
        <v>11</v>
      </c>
      <c r="D2544">
        <v>37183054217</v>
      </c>
      <c r="E2544" t="str">
        <f>"37183054217"</f>
        <v>37183054217</v>
      </c>
      <c r="F2544" t="s">
        <v>15</v>
      </c>
      <c r="G2544" t="s">
        <v>12</v>
      </c>
      <c r="H2544">
        <v>2022</v>
      </c>
      <c r="I2544" t="s">
        <v>13</v>
      </c>
      <c r="J2544" t="s">
        <v>14</v>
      </c>
    </row>
    <row r="2545" spans="1:10" x14ac:dyDescent="0.35">
      <c r="A2545" t="s">
        <v>10</v>
      </c>
      <c r="B2545">
        <v>37183054218</v>
      </c>
      <c r="C2545" t="s">
        <v>11</v>
      </c>
      <c r="D2545">
        <v>37183054218</v>
      </c>
      <c r="E2545" t="str">
        <f>"37183054218"</f>
        <v>37183054218</v>
      </c>
      <c r="F2545">
        <v>1184</v>
      </c>
      <c r="G2545" t="s">
        <v>12</v>
      </c>
      <c r="H2545">
        <v>2022</v>
      </c>
      <c r="I2545" t="s">
        <v>13</v>
      </c>
      <c r="J2545" t="s">
        <v>14</v>
      </c>
    </row>
    <row r="2546" spans="1:10" x14ac:dyDescent="0.35">
      <c r="A2546" t="s">
        <v>10</v>
      </c>
      <c r="B2546">
        <v>37183054219</v>
      </c>
      <c r="C2546" t="s">
        <v>11</v>
      </c>
      <c r="D2546">
        <v>37183054219</v>
      </c>
      <c r="E2546" t="str">
        <f>"37183054219"</f>
        <v>37183054219</v>
      </c>
      <c r="F2546">
        <v>1356</v>
      </c>
      <c r="G2546" t="s">
        <v>12</v>
      </c>
      <c r="H2546">
        <v>2022</v>
      </c>
      <c r="I2546" t="s">
        <v>13</v>
      </c>
      <c r="J2546" t="s">
        <v>14</v>
      </c>
    </row>
    <row r="2547" spans="1:10" x14ac:dyDescent="0.35">
      <c r="A2547" t="s">
        <v>10</v>
      </c>
      <c r="B2547">
        <v>37183054220</v>
      </c>
      <c r="C2547" t="s">
        <v>11</v>
      </c>
      <c r="D2547">
        <v>37183054220</v>
      </c>
      <c r="E2547" t="str">
        <f>"37183054220"</f>
        <v>37183054220</v>
      </c>
      <c r="F2547">
        <v>1143</v>
      </c>
      <c r="G2547" t="s">
        <v>12</v>
      </c>
      <c r="H2547">
        <v>2022</v>
      </c>
      <c r="I2547" t="s">
        <v>13</v>
      </c>
      <c r="J2547" t="s">
        <v>14</v>
      </c>
    </row>
    <row r="2548" spans="1:10" x14ac:dyDescent="0.35">
      <c r="A2548" t="s">
        <v>10</v>
      </c>
      <c r="B2548">
        <v>37183054221</v>
      </c>
      <c r="C2548" t="s">
        <v>11</v>
      </c>
      <c r="D2548">
        <v>37183054221</v>
      </c>
      <c r="E2548" t="str">
        <f>"37183054221"</f>
        <v>37183054221</v>
      </c>
      <c r="F2548">
        <v>2618</v>
      </c>
      <c r="G2548" t="s">
        <v>12</v>
      </c>
      <c r="H2548">
        <v>2022</v>
      </c>
      <c r="I2548" t="s">
        <v>13</v>
      </c>
      <c r="J2548" t="s">
        <v>14</v>
      </c>
    </row>
    <row r="2549" spans="1:10" x14ac:dyDescent="0.35">
      <c r="A2549" t="s">
        <v>10</v>
      </c>
      <c r="B2549">
        <v>37183054222</v>
      </c>
      <c r="C2549" t="s">
        <v>11</v>
      </c>
      <c r="D2549">
        <v>37183054222</v>
      </c>
      <c r="E2549" t="str">
        <f>"37183054222"</f>
        <v>37183054222</v>
      </c>
      <c r="F2549">
        <v>1249</v>
      </c>
      <c r="G2549" t="s">
        <v>12</v>
      </c>
      <c r="H2549">
        <v>2022</v>
      </c>
      <c r="I2549" t="s">
        <v>13</v>
      </c>
      <c r="J2549" t="s">
        <v>14</v>
      </c>
    </row>
    <row r="2550" spans="1:10" x14ac:dyDescent="0.35">
      <c r="A2550" t="s">
        <v>10</v>
      </c>
      <c r="B2550">
        <v>37183054223</v>
      </c>
      <c r="C2550" t="s">
        <v>11</v>
      </c>
      <c r="D2550">
        <v>37183054223</v>
      </c>
      <c r="E2550" t="str">
        <f>"37183054223"</f>
        <v>37183054223</v>
      </c>
      <c r="F2550">
        <v>1094</v>
      </c>
      <c r="G2550" t="s">
        <v>12</v>
      </c>
      <c r="H2550">
        <v>2022</v>
      </c>
      <c r="I2550" t="s">
        <v>13</v>
      </c>
      <c r="J2550" t="s">
        <v>14</v>
      </c>
    </row>
    <row r="2551" spans="1:10" x14ac:dyDescent="0.35">
      <c r="A2551" t="s">
        <v>10</v>
      </c>
      <c r="B2551">
        <v>37183054224</v>
      </c>
      <c r="C2551" t="s">
        <v>11</v>
      </c>
      <c r="D2551">
        <v>37183054224</v>
      </c>
      <c r="E2551" t="str">
        <f>"37183054224"</f>
        <v>37183054224</v>
      </c>
      <c r="F2551">
        <v>1106</v>
      </c>
      <c r="G2551" t="s">
        <v>12</v>
      </c>
      <c r="H2551">
        <v>2022</v>
      </c>
      <c r="I2551" t="s">
        <v>13</v>
      </c>
      <c r="J2551" t="s">
        <v>14</v>
      </c>
    </row>
    <row r="2552" spans="1:10" x14ac:dyDescent="0.35">
      <c r="A2552" t="s">
        <v>10</v>
      </c>
      <c r="B2552">
        <v>37183054303</v>
      </c>
      <c r="C2552" t="s">
        <v>11</v>
      </c>
      <c r="D2552">
        <v>37183054303</v>
      </c>
      <c r="E2552" t="str">
        <f>"37183054303"</f>
        <v>37183054303</v>
      </c>
      <c r="F2552">
        <v>1047</v>
      </c>
      <c r="G2552" t="s">
        <v>12</v>
      </c>
      <c r="H2552">
        <v>2022</v>
      </c>
      <c r="I2552" t="s">
        <v>13</v>
      </c>
      <c r="J2552" t="s">
        <v>14</v>
      </c>
    </row>
    <row r="2553" spans="1:10" x14ac:dyDescent="0.35">
      <c r="A2553" t="s">
        <v>10</v>
      </c>
      <c r="B2553">
        <v>37183054304</v>
      </c>
      <c r="C2553" t="s">
        <v>11</v>
      </c>
      <c r="D2553">
        <v>37183054304</v>
      </c>
      <c r="E2553" t="str">
        <f>"37183054304"</f>
        <v>37183054304</v>
      </c>
      <c r="F2553">
        <v>785</v>
      </c>
      <c r="G2553" t="s">
        <v>12</v>
      </c>
      <c r="H2553">
        <v>2022</v>
      </c>
      <c r="I2553" t="s">
        <v>13</v>
      </c>
      <c r="J2553" t="s">
        <v>14</v>
      </c>
    </row>
    <row r="2554" spans="1:10" x14ac:dyDescent="0.35">
      <c r="A2554" t="s">
        <v>10</v>
      </c>
      <c r="B2554">
        <v>37183054305</v>
      </c>
      <c r="C2554" t="s">
        <v>11</v>
      </c>
      <c r="D2554">
        <v>37183054305</v>
      </c>
      <c r="E2554" t="str">
        <f>"37183054305"</f>
        <v>37183054305</v>
      </c>
      <c r="F2554">
        <v>1024</v>
      </c>
      <c r="G2554" t="s">
        <v>12</v>
      </c>
      <c r="H2554">
        <v>2022</v>
      </c>
      <c r="I2554" t="s">
        <v>13</v>
      </c>
      <c r="J2554" t="s">
        <v>14</v>
      </c>
    </row>
    <row r="2555" spans="1:10" x14ac:dyDescent="0.35">
      <c r="A2555" t="s">
        <v>10</v>
      </c>
      <c r="B2555">
        <v>37183054306</v>
      </c>
      <c r="C2555" t="s">
        <v>11</v>
      </c>
      <c r="D2555">
        <v>37183054306</v>
      </c>
      <c r="E2555" t="str">
        <f>"37183054306"</f>
        <v>37183054306</v>
      </c>
      <c r="F2555">
        <v>834</v>
      </c>
      <c r="G2555" t="s">
        <v>12</v>
      </c>
      <c r="H2555">
        <v>2022</v>
      </c>
      <c r="I2555" t="s">
        <v>13</v>
      </c>
      <c r="J2555" t="s">
        <v>14</v>
      </c>
    </row>
    <row r="2556" spans="1:10" x14ac:dyDescent="0.35">
      <c r="A2556" t="s">
        <v>10</v>
      </c>
      <c r="B2556">
        <v>37183054402</v>
      </c>
      <c r="C2556" t="s">
        <v>11</v>
      </c>
      <c r="D2556">
        <v>37183054402</v>
      </c>
      <c r="E2556" t="str">
        <f>"37183054402"</f>
        <v>37183054402</v>
      </c>
      <c r="F2556">
        <v>1283</v>
      </c>
      <c r="G2556" t="s">
        <v>12</v>
      </c>
      <c r="H2556">
        <v>2022</v>
      </c>
      <c r="I2556" t="s">
        <v>13</v>
      </c>
      <c r="J2556" t="s">
        <v>14</v>
      </c>
    </row>
    <row r="2557" spans="1:10" x14ac:dyDescent="0.35">
      <c r="A2557" t="s">
        <v>10</v>
      </c>
      <c r="B2557">
        <v>37183054403</v>
      </c>
      <c r="C2557" t="s">
        <v>11</v>
      </c>
      <c r="D2557">
        <v>37183054403</v>
      </c>
      <c r="E2557" t="str">
        <f>"37183054403"</f>
        <v>37183054403</v>
      </c>
      <c r="F2557">
        <v>1322</v>
      </c>
      <c r="G2557" t="s">
        <v>12</v>
      </c>
      <c r="H2557">
        <v>2022</v>
      </c>
      <c r="I2557" t="s">
        <v>13</v>
      </c>
      <c r="J2557" t="s">
        <v>14</v>
      </c>
    </row>
    <row r="2558" spans="1:10" x14ac:dyDescent="0.35">
      <c r="A2558" t="s">
        <v>10</v>
      </c>
      <c r="B2558">
        <v>37183054404</v>
      </c>
      <c r="C2558" t="s">
        <v>11</v>
      </c>
      <c r="D2558">
        <v>37183054404</v>
      </c>
      <c r="E2558" t="str">
        <f>"37183054404"</f>
        <v>37183054404</v>
      </c>
      <c r="F2558">
        <v>1039</v>
      </c>
      <c r="G2558" t="s">
        <v>12</v>
      </c>
      <c r="H2558">
        <v>2022</v>
      </c>
      <c r="I2558" t="s">
        <v>13</v>
      </c>
      <c r="J2558" t="s">
        <v>14</v>
      </c>
    </row>
    <row r="2559" spans="1:10" x14ac:dyDescent="0.35">
      <c r="A2559" t="s">
        <v>10</v>
      </c>
      <c r="B2559">
        <v>37183054501</v>
      </c>
      <c r="C2559" t="s">
        <v>11</v>
      </c>
      <c r="D2559">
        <v>37183054501</v>
      </c>
      <c r="E2559" t="str">
        <f>"37183054501"</f>
        <v>37183054501</v>
      </c>
      <c r="F2559">
        <v>1182</v>
      </c>
      <c r="G2559" t="s">
        <v>12</v>
      </c>
      <c r="H2559">
        <v>2022</v>
      </c>
      <c r="I2559" t="s">
        <v>13</v>
      </c>
      <c r="J2559" t="s">
        <v>14</v>
      </c>
    </row>
    <row r="2560" spans="1:10" x14ac:dyDescent="0.35">
      <c r="A2560" t="s">
        <v>10</v>
      </c>
      <c r="B2560">
        <v>37183054502</v>
      </c>
      <c r="C2560" t="s">
        <v>11</v>
      </c>
      <c r="D2560">
        <v>37183054502</v>
      </c>
      <c r="E2560" t="str">
        <f>"37183054502"</f>
        <v>37183054502</v>
      </c>
      <c r="F2560">
        <v>1376</v>
      </c>
      <c r="G2560" t="s">
        <v>12</v>
      </c>
      <c r="H2560">
        <v>2022</v>
      </c>
      <c r="I2560" t="s">
        <v>13</v>
      </c>
      <c r="J2560" t="s">
        <v>14</v>
      </c>
    </row>
    <row r="2561" spans="1:10" x14ac:dyDescent="0.35">
      <c r="A2561" t="s">
        <v>10</v>
      </c>
      <c r="B2561">
        <v>37183980100</v>
      </c>
      <c r="C2561" t="s">
        <v>11</v>
      </c>
      <c r="D2561">
        <v>37183980100</v>
      </c>
      <c r="E2561" t="str">
        <f>"37183980100"</f>
        <v>37183980100</v>
      </c>
      <c r="F2561" t="s">
        <v>15</v>
      </c>
      <c r="G2561" t="s">
        <v>12</v>
      </c>
      <c r="H2561">
        <v>2022</v>
      </c>
      <c r="I2561" t="s">
        <v>13</v>
      </c>
      <c r="J2561" t="s">
        <v>14</v>
      </c>
    </row>
    <row r="2562" spans="1:10" x14ac:dyDescent="0.35">
      <c r="A2562" t="s">
        <v>10</v>
      </c>
      <c r="B2562">
        <v>37183980200</v>
      </c>
      <c r="C2562" t="s">
        <v>11</v>
      </c>
      <c r="D2562">
        <v>37183980200</v>
      </c>
      <c r="E2562" t="str">
        <f>"37183980200"</f>
        <v>37183980200</v>
      </c>
      <c r="F2562" t="s">
        <v>15</v>
      </c>
      <c r="G2562" t="s">
        <v>12</v>
      </c>
      <c r="H2562">
        <v>2022</v>
      </c>
      <c r="I2562" t="s">
        <v>13</v>
      </c>
      <c r="J2562" t="s">
        <v>14</v>
      </c>
    </row>
    <row r="2563" spans="1:10" x14ac:dyDescent="0.35">
      <c r="A2563" t="s">
        <v>10</v>
      </c>
      <c r="B2563">
        <v>37185950101</v>
      </c>
      <c r="C2563" t="s">
        <v>11</v>
      </c>
      <c r="D2563">
        <v>37185950101</v>
      </c>
      <c r="E2563" t="str">
        <f>"37185950101"</f>
        <v>37185950101</v>
      </c>
      <c r="F2563" t="s">
        <v>15</v>
      </c>
      <c r="G2563" t="s">
        <v>12</v>
      </c>
      <c r="H2563">
        <v>2022</v>
      </c>
      <c r="I2563" t="s">
        <v>13</v>
      </c>
      <c r="J2563" t="s">
        <v>14</v>
      </c>
    </row>
    <row r="2564" spans="1:10" x14ac:dyDescent="0.35">
      <c r="A2564" t="s">
        <v>10</v>
      </c>
      <c r="B2564">
        <v>37185950102</v>
      </c>
      <c r="C2564" t="s">
        <v>11</v>
      </c>
      <c r="D2564">
        <v>37185950102</v>
      </c>
      <c r="E2564" t="str">
        <f>"37185950102"</f>
        <v>37185950102</v>
      </c>
      <c r="F2564">
        <v>517</v>
      </c>
      <c r="G2564" t="s">
        <v>12</v>
      </c>
      <c r="H2564">
        <v>2022</v>
      </c>
      <c r="I2564" t="s">
        <v>13</v>
      </c>
      <c r="J2564" t="s">
        <v>14</v>
      </c>
    </row>
    <row r="2565" spans="1:10" x14ac:dyDescent="0.35">
      <c r="A2565" t="s">
        <v>10</v>
      </c>
      <c r="B2565">
        <v>37185950103</v>
      </c>
      <c r="C2565" t="s">
        <v>11</v>
      </c>
      <c r="D2565">
        <v>37185950103</v>
      </c>
      <c r="E2565" t="str">
        <f>"37185950103"</f>
        <v>37185950103</v>
      </c>
      <c r="F2565">
        <v>920</v>
      </c>
      <c r="G2565" t="s">
        <v>12</v>
      </c>
      <c r="H2565">
        <v>2022</v>
      </c>
      <c r="I2565" t="s">
        <v>13</v>
      </c>
      <c r="J2565" t="s">
        <v>14</v>
      </c>
    </row>
    <row r="2566" spans="1:10" x14ac:dyDescent="0.35">
      <c r="A2566" t="s">
        <v>10</v>
      </c>
      <c r="B2566">
        <v>37185950201</v>
      </c>
      <c r="C2566" t="s">
        <v>11</v>
      </c>
      <c r="D2566">
        <v>37185950201</v>
      </c>
      <c r="E2566" t="str">
        <f>"37185950201"</f>
        <v>37185950201</v>
      </c>
      <c r="F2566">
        <v>681</v>
      </c>
      <c r="G2566" t="s">
        <v>12</v>
      </c>
      <c r="H2566">
        <v>2022</v>
      </c>
      <c r="I2566" t="s">
        <v>13</v>
      </c>
      <c r="J2566" t="s">
        <v>14</v>
      </c>
    </row>
    <row r="2567" spans="1:10" x14ac:dyDescent="0.35">
      <c r="A2567" t="s">
        <v>10</v>
      </c>
      <c r="B2567">
        <v>37185950202</v>
      </c>
      <c r="C2567" t="s">
        <v>11</v>
      </c>
      <c r="D2567">
        <v>37185950202</v>
      </c>
      <c r="E2567" t="str">
        <f>"37185950202"</f>
        <v>37185950202</v>
      </c>
      <c r="F2567">
        <v>763</v>
      </c>
      <c r="G2567" t="s">
        <v>12</v>
      </c>
      <c r="H2567">
        <v>2022</v>
      </c>
      <c r="I2567" t="s">
        <v>13</v>
      </c>
      <c r="J2567" t="s">
        <v>14</v>
      </c>
    </row>
    <row r="2568" spans="1:10" x14ac:dyDescent="0.35">
      <c r="A2568" t="s">
        <v>10</v>
      </c>
      <c r="B2568">
        <v>37185950300</v>
      </c>
      <c r="C2568" t="s">
        <v>11</v>
      </c>
      <c r="D2568">
        <v>37185950300</v>
      </c>
      <c r="E2568" t="str">
        <f>"37185950300"</f>
        <v>37185950300</v>
      </c>
      <c r="F2568">
        <v>730</v>
      </c>
      <c r="G2568" t="s">
        <v>12</v>
      </c>
      <c r="H2568">
        <v>2022</v>
      </c>
      <c r="I2568" t="s">
        <v>13</v>
      </c>
      <c r="J2568" t="s">
        <v>14</v>
      </c>
    </row>
    <row r="2569" spans="1:10" x14ac:dyDescent="0.35">
      <c r="A2569" t="s">
        <v>10</v>
      </c>
      <c r="B2569">
        <v>37185950400</v>
      </c>
      <c r="C2569" t="s">
        <v>11</v>
      </c>
      <c r="D2569">
        <v>37185950400</v>
      </c>
      <c r="E2569" t="str">
        <f>"37185950400"</f>
        <v>37185950400</v>
      </c>
      <c r="F2569">
        <v>822</v>
      </c>
      <c r="G2569" t="s">
        <v>12</v>
      </c>
      <c r="H2569">
        <v>2022</v>
      </c>
      <c r="I2569" t="s">
        <v>13</v>
      </c>
      <c r="J2569" t="s">
        <v>14</v>
      </c>
    </row>
    <row r="2570" spans="1:10" x14ac:dyDescent="0.35">
      <c r="A2570" t="s">
        <v>10</v>
      </c>
      <c r="B2570">
        <v>37187950100</v>
      </c>
      <c r="C2570" t="s">
        <v>11</v>
      </c>
      <c r="D2570">
        <v>37187950100</v>
      </c>
      <c r="E2570" t="str">
        <f>"37187950100"</f>
        <v>37187950100</v>
      </c>
      <c r="F2570">
        <v>977</v>
      </c>
      <c r="G2570" t="s">
        <v>12</v>
      </c>
      <c r="H2570">
        <v>2022</v>
      </c>
      <c r="I2570" t="s">
        <v>13</v>
      </c>
      <c r="J2570" t="s">
        <v>14</v>
      </c>
    </row>
    <row r="2571" spans="1:10" x14ac:dyDescent="0.35">
      <c r="A2571" t="s">
        <v>10</v>
      </c>
      <c r="B2571">
        <v>37187950201</v>
      </c>
      <c r="C2571" t="s">
        <v>11</v>
      </c>
      <c r="D2571">
        <v>37187950201</v>
      </c>
      <c r="E2571" t="str">
        <f>"37187950201"</f>
        <v>37187950201</v>
      </c>
      <c r="F2571">
        <v>627</v>
      </c>
      <c r="G2571" t="s">
        <v>12</v>
      </c>
      <c r="H2571">
        <v>2022</v>
      </c>
      <c r="I2571" t="s">
        <v>13</v>
      </c>
      <c r="J2571" t="s">
        <v>14</v>
      </c>
    </row>
    <row r="2572" spans="1:10" x14ac:dyDescent="0.35">
      <c r="A2572" t="s">
        <v>10</v>
      </c>
      <c r="B2572">
        <v>37187950202</v>
      </c>
      <c r="C2572" t="s">
        <v>11</v>
      </c>
      <c r="D2572">
        <v>37187950202</v>
      </c>
      <c r="E2572" t="str">
        <f>"37187950202"</f>
        <v>37187950202</v>
      </c>
      <c r="F2572">
        <v>812</v>
      </c>
      <c r="G2572" t="s">
        <v>12</v>
      </c>
      <c r="H2572">
        <v>2022</v>
      </c>
      <c r="I2572" t="s">
        <v>13</v>
      </c>
      <c r="J2572" t="s">
        <v>14</v>
      </c>
    </row>
    <row r="2573" spans="1:10" x14ac:dyDescent="0.35">
      <c r="A2573" t="s">
        <v>10</v>
      </c>
      <c r="B2573">
        <v>37187950300</v>
      </c>
      <c r="C2573" t="s">
        <v>11</v>
      </c>
      <c r="D2573">
        <v>37187950300</v>
      </c>
      <c r="E2573" t="str">
        <f>"37187950300"</f>
        <v>37187950300</v>
      </c>
      <c r="F2573">
        <v>694</v>
      </c>
      <c r="G2573" t="s">
        <v>12</v>
      </c>
      <c r="H2573">
        <v>2022</v>
      </c>
      <c r="I2573" t="s">
        <v>13</v>
      </c>
      <c r="J2573" t="s">
        <v>14</v>
      </c>
    </row>
    <row r="2574" spans="1:10" x14ac:dyDescent="0.35">
      <c r="A2574" t="s">
        <v>10</v>
      </c>
      <c r="B2574">
        <v>37189920100</v>
      </c>
      <c r="C2574" t="s">
        <v>11</v>
      </c>
      <c r="D2574">
        <v>37189920100</v>
      </c>
      <c r="E2574" t="str">
        <f>"37189920100"</f>
        <v>37189920100</v>
      </c>
      <c r="F2574">
        <v>867</v>
      </c>
      <c r="G2574" t="s">
        <v>12</v>
      </c>
      <c r="H2574">
        <v>2022</v>
      </c>
      <c r="I2574" t="s">
        <v>13</v>
      </c>
      <c r="J2574" t="s">
        <v>14</v>
      </c>
    </row>
    <row r="2575" spans="1:10" x14ac:dyDescent="0.35">
      <c r="A2575" t="s">
        <v>10</v>
      </c>
      <c r="B2575">
        <v>37189920200</v>
      </c>
      <c r="C2575" t="s">
        <v>11</v>
      </c>
      <c r="D2575">
        <v>37189920200</v>
      </c>
      <c r="E2575" t="str">
        <f>"37189920200"</f>
        <v>37189920200</v>
      </c>
      <c r="F2575">
        <v>1155</v>
      </c>
      <c r="G2575" t="s">
        <v>12</v>
      </c>
      <c r="H2575">
        <v>2022</v>
      </c>
      <c r="I2575" t="s">
        <v>13</v>
      </c>
      <c r="J2575" t="s">
        <v>14</v>
      </c>
    </row>
    <row r="2576" spans="1:10" x14ac:dyDescent="0.35">
      <c r="A2576" t="s">
        <v>10</v>
      </c>
      <c r="B2576">
        <v>37189920300</v>
      </c>
      <c r="C2576" t="s">
        <v>11</v>
      </c>
      <c r="D2576">
        <v>37189920300</v>
      </c>
      <c r="E2576" t="str">
        <f>"37189920300"</f>
        <v>37189920300</v>
      </c>
      <c r="F2576">
        <v>783</v>
      </c>
      <c r="G2576" t="s">
        <v>12</v>
      </c>
      <c r="H2576">
        <v>2022</v>
      </c>
      <c r="I2576" t="s">
        <v>13</v>
      </c>
      <c r="J2576" t="s">
        <v>14</v>
      </c>
    </row>
    <row r="2577" spans="1:10" x14ac:dyDescent="0.35">
      <c r="A2577" t="s">
        <v>10</v>
      </c>
      <c r="B2577">
        <v>37189920400</v>
      </c>
      <c r="C2577" t="s">
        <v>11</v>
      </c>
      <c r="D2577">
        <v>37189920400</v>
      </c>
      <c r="E2577" t="str">
        <f>"37189920400"</f>
        <v>37189920400</v>
      </c>
      <c r="F2577">
        <v>1085</v>
      </c>
      <c r="G2577" t="s">
        <v>12</v>
      </c>
      <c r="H2577">
        <v>2022</v>
      </c>
      <c r="I2577" t="s">
        <v>13</v>
      </c>
      <c r="J2577" t="s">
        <v>14</v>
      </c>
    </row>
    <row r="2578" spans="1:10" x14ac:dyDescent="0.35">
      <c r="A2578" t="s">
        <v>10</v>
      </c>
      <c r="B2578">
        <v>37189920500</v>
      </c>
      <c r="C2578" t="s">
        <v>11</v>
      </c>
      <c r="D2578">
        <v>37189920500</v>
      </c>
      <c r="E2578" t="str">
        <f>"37189920500"</f>
        <v>37189920500</v>
      </c>
      <c r="F2578">
        <v>1037</v>
      </c>
      <c r="G2578" t="s">
        <v>12</v>
      </c>
      <c r="H2578">
        <v>2022</v>
      </c>
      <c r="I2578" t="s">
        <v>13</v>
      </c>
      <c r="J2578" t="s">
        <v>14</v>
      </c>
    </row>
    <row r="2579" spans="1:10" x14ac:dyDescent="0.35">
      <c r="A2579" t="s">
        <v>10</v>
      </c>
      <c r="B2579">
        <v>37189920601</v>
      </c>
      <c r="C2579" t="s">
        <v>11</v>
      </c>
      <c r="D2579">
        <v>37189920601</v>
      </c>
      <c r="E2579" t="str">
        <f>"37189920601"</f>
        <v>37189920601</v>
      </c>
      <c r="F2579">
        <v>1142</v>
      </c>
      <c r="G2579" t="s">
        <v>12</v>
      </c>
      <c r="H2579">
        <v>2022</v>
      </c>
      <c r="I2579" t="s">
        <v>13</v>
      </c>
      <c r="J2579" t="s">
        <v>14</v>
      </c>
    </row>
    <row r="2580" spans="1:10" x14ac:dyDescent="0.35">
      <c r="A2580" t="s">
        <v>10</v>
      </c>
      <c r="B2580">
        <v>37189920602</v>
      </c>
      <c r="C2580" t="s">
        <v>11</v>
      </c>
      <c r="D2580">
        <v>37189920602</v>
      </c>
      <c r="E2580" t="str">
        <f>"37189920602"</f>
        <v>37189920602</v>
      </c>
      <c r="F2580">
        <v>1059</v>
      </c>
      <c r="G2580" t="s">
        <v>12</v>
      </c>
      <c r="H2580">
        <v>2022</v>
      </c>
      <c r="I2580" t="s">
        <v>13</v>
      </c>
      <c r="J2580" t="s">
        <v>14</v>
      </c>
    </row>
    <row r="2581" spans="1:10" x14ac:dyDescent="0.35">
      <c r="A2581" t="s">
        <v>10</v>
      </c>
      <c r="B2581">
        <v>37189920701</v>
      </c>
      <c r="C2581" t="s">
        <v>11</v>
      </c>
      <c r="D2581">
        <v>37189920701</v>
      </c>
      <c r="E2581" t="str">
        <f>"37189920701"</f>
        <v>37189920701</v>
      </c>
      <c r="F2581">
        <v>841</v>
      </c>
      <c r="G2581" t="s">
        <v>12</v>
      </c>
      <c r="H2581">
        <v>2022</v>
      </c>
      <c r="I2581" t="s">
        <v>13</v>
      </c>
      <c r="J2581" t="s">
        <v>14</v>
      </c>
    </row>
    <row r="2582" spans="1:10" x14ac:dyDescent="0.35">
      <c r="A2582" t="s">
        <v>10</v>
      </c>
      <c r="B2582">
        <v>37189920702</v>
      </c>
      <c r="C2582" t="s">
        <v>11</v>
      </c>
      <c r="D2582">
        <v>37189920702</v>
      </c>
      <c r="E2582" t="str">
        <f>"37189920702"</f>
        <v>37189920702</v>
      </c>
      <c r="F2582">
        <v>1068</v>
      </c>
      <c r="G2582" t="s">
        <v>12</v>
      </c>
      <c r="H2582">
        <v>2022</v>
      </c>
      <c r="I2582" t="s">
        <v>13</v>
      </c>
      <c r="J2582" t="s">
        <v>14</v>
      </c>
    </row>
    <row r="2583" spans="1:10" x14ac:dyDescent="0.35">
      <c r="A2583" t="s">
        <v>10</v>
      </c>
      <c r="B2583">
        <v>37189920703</v>
      </c>
      <c r="C2583" t="s">
        <v>11</v>
      </c>
      <c r="D2583">
        <v>37189920703</v>
      </c>
      <c r="E2583" t="str">
        <f>"37189920703"</f>
        <v>37189920703</v>
      </c>
      <c r="F2583">
        <v>1055</v>
      </c>
      <c r="G2583" t="s">
        <v>12</v>
      </c>
      <c r="H2583">
        <v>2022</v>
      </c>
      <c r="I2583" t="s">
        <v>13</v>
      </c>
      <c r="J2583" t="s">
        <v>14</v>
      </c>
    </row>
    <row r="2584" spans="1:10" x14ac:dyDescent="0.35">
      <c r="A2584" t="s">
        <v>10</v>
      </c>
      <c r="B2584">
        <v>37189920800</v>
      </c>
      <c r="C2584" t="s">
        <v>11</v>
      </c>
      <c r="D2584">
        <v>37189920800</v>
      </c>
      <c r="E2584" t="str">
        <f>"37189920800"</f>
        <v>37189920800</v>
      </c>
      <c r="F2584">
        <v>1123</v>
      </c>
      <c r="G2584" t="s">
        <v>12</v>
      </c>
      <c r="H2584">
        <v>2022</v>
      </c>
      <c r="I2584" t="s">
        <v>13</v>
      </c>
      <c r="J2584" t="s">
        <v>14</v>
      </c>
    </row>
    <row r="2585" spans="1:10" x14ac:dyDescent="0.35">
      <c r="A2585" t="s">
        <v>10</v>
      </c>
      <c r="B2585">
        <v>37189920900</v>
      </c>
      <c r="C2585" t="s">
        <v>11</v>
      </c>
      <c r="D2585">
        <v>37189920900</v>
      </c>
      <c r="E2585" t="str">
        <f>"37189920900"</f>
        <v>37189920900</v>
      </c>
      <c r="F2585">
        <v>1034</v>
      </c>
      <c r="G2585" t="s">
        <v>12</v>
      </c>
      <c r="H2585">
        <v>2022</v>
      </c>
      <c r="I2585" t="s">
        <v>13</v>
      </c>
      <c r="J2585" t="s">
        <v>14</v>
      </c>
    </row>
    <row r="2586" spans="1:10" x14ac:dyDescent="0.35">
      <c r="A2586" t="s">
        <v>10</v>
      </c>
      <c r="B2586">
        <v>37189921000</v>
      </c>
      <c r="C2586" t="s">
        <v>11</v>
      </c>
      <c r="D2586">
        <v>37189921000</v>
      </c>
      <c r="E2586" t="str">
        <f>"37189921000"</f>
        <v>37189921000</v>
      </c>
      <c r="F2586">
        <v>1188</v>
      </c>
      <c r="G2586" t="s">
        <v>12</v>
      </c>
      <c r="H2586">
        <v>2022</v>
      </c>
      <c r="I2586" t="s">
        <v>13</v>
      </c>
      <c r="J2586" t="s">
        <v>14</v>
      </c>
    </row>
    <row r="2587" spans="1:10" x14ac:dyDescent="0.35">
      <c r="A2587" t="s">
        <v>10</v>
      </c>
      <c r="B2587">
        <v>37191000102</v>
      </c>
      <c r="C2587" t="s">
        <v>11</v>
      </c>
      <c r="D2587">
        <v>37191000102</v>
      </c>
      <c r="E2587" t="str">
        <f>"37191000102"</f>
        <v>37191000102</v>
      </c>
      <c r="F2587">
        <v>1525</v>
      </c>
      <c r="G2587" t="s">
        <v>12</v>
      </c>
      <c r="H2587">
        <v>2022</v>
      </c>
      <c r="I2587" t="s">
        <v>13</v>
      </c>
      <c r="J2587" t="s">
        <v>14</v>
      </c>
    </row>
    <row r="2588" spans="1:10" x14ac:dyDescent="0.35">
      <c r="A2588" t="s">
        <v>10</v>
      </c>
      <c r="B2588">
        <v>37191000103</v>
      </c>
      <c r="C2588" t="s">
        <v>11</v>
      </c>
      <c r="D2588">
        <v>37191000103</v>
      </c>
      <c r="E2588" t="str">
        <f>"37191000103"</f>
        <v>37191000103</v>
      </c>
      <c r="F2588">
        <v>755</v>
      </c>
      <c r="G2588" t="s">
        <v>12</v>
      </c>
      <c r="H2588">
        <v>2022</v>
      </c>
      <c r="I2588" t="s">
        <v>13</v>
      </c>
      <c r="J2588" t="s">
        <v>14</v>
      </c>
    </row>
    <row r="2589" spans="1:10" x14ac:dyDescent="0.35">
      <c r="A2589" t="s">
        <v>10</v>
      </c>
      <c r="B2589">
        <v>37191000104</v>
      </c>
      <c r="C2589" t="s">
        <v>11</v>
      </c>
      <c r="D2589">
        <v>37191000104</v>
      </c>
      <c r="E2589" t="str">
        <f>"37191000104"</f>
        <v>37191000104</v>
      </c>
      <c r="F2589">
        <v>813</v>
      </c>
      <c r="G2589" t="s">
        <v>12</v>
      </c>
      <c r="H2589">
        <v>2022</v>
      </c>
      <c r="I2589" t="s">
        <v>13</v>
      </c>
      <c r="J2589" t="s">
        <v>14</v>
      </c>
    </row>
    <row r="2590" spans="1:10" x14ac:dyDescent="0.35">
      <c r="A2590" t="s">
        <v>10</v>
      </c>
      <c r="B2590">
        <v>37191000200</v>
      </c>
      <c r="C2590" t="s">
        <v>11</v>
      </c>
      <c r="D2590">
        <v>37191000200</v>
      </c>
      <c r="E2590" t="str">
        <f>"37191000200"</f>
        <v>37191000200</v>
      </c>
      <c r="F2590">
        <v>742</v>
      </c>
      <c r="G2590" t="s">
        <v>12</v>
      </c>
      <c r="H2590">
        <v>2022</v>
      </c>
      <c r="I2590" t="s">
        <v>13</v>
      </c>
      <c r="J2590" t="s">
        <v>14</v>
      </c>
    </row>
    <row r="2591" spans="1:10" x14ac:dyDescent="0.35">
      <c r="A2591" t="s">
        <v>10</v>
      </c>
      <c r="B2591">
        <v>37191000302</v>
      </c>
      <c r="C2591" t="s">
        <v>11</v>
      </c>
      <c r="D2591">
        <v>37191000302</v>
      </c>
      <c r="E2591" t="str">
        <f>"37191000302"</f>
        <v>37191000302</v>
      </c>
      <c r="F2591">
        <v>812</v>
      </c>
      <c r="G2591" t="s">
        <v>12</v>
      </c>
      <c r="H2591">
        <v>2022</v>
      </c>
      <c r="I2591" t="s">
        <v>13</v>
      </c>
      <c r="J2591" t="s">
        <v>14</v>
      </c>
    </row>
    <row r="2592" spans="1:10" x14ac:dyDescent="0.35">
      <c r="A2592" t="s">
        <v>10</v>
      </c>
      <c r="B2592">
        <v>37191000303</v>
      </c>
      <c r="C2592" t="s">
        <v>11</v>
      </c>
      <c r="D2592">
        <v>37191000303</v>
      </c>
      <c r="E2592" t="str">
        <f>"37191000303"</f>
        <v>37191000303</v>
      </c>
      <c r="F2592">
        <v>1176</v>
      </c>
      <c r="G2592" t="s">
        <v>12</v>
      </c>
      <c r="H2592">
        <v>2022</v>
      </c>
      <c r="I2592" t="s">
        <v>13</v>
      </c>
      <c r="J2592" t="s">
        <v>14</v>
      </c>
    </row>
    <row r="2593" spans="1:10" x14ac:dyDescent="0.35">
      <c r="A2593" t="s">
        <v>10</v>
      </c>
      <c r="B2593">
        <v>37191000304</v>
      </c>
      <c r="C2593" t="s">
        <v>11</v>
      </c>
      <c r="D2593">
        <v>37191000304</v>
      </c>
      <c r="E2593" t="str">
        <f>"37191000304"</f>
        <v>37191000304</v>
      </c>
      <c r="F2593">
        <v>788</v>
      </c>
      <c r="G2593" t="s">
        <v>12</v>
      </c>
      <c r="H2593">
        <v>2022</v>
      </c>
      <c r="I2593" t="s">
        <v>13</v>
      </c>
      <c r="J2593" t="s">
        <v>14</v>
      </c>
    </row>
    <row r="2594" spans="1:10" x14ac:dyDescent="0.35">
      <c r="A2594" t="s">
        <v>10</v>
      </c>
      <c r="B2594">
        <v>37191000401</v>
      </c>
      <c r="C2594" t="s">
        <v>11</v>
      </c>
      <c r="D2594">
        <v>37191000401</v>
      </c>
      <c r="E2594" t="str">
        <f>"37191000401"</f>
        <v>37191000401</v>
      </c>
      <c r="F2594">
        <v>1044</v>
      </c>
      <c r="G2594" t="s">
        <v>12</v>
      </c>
      <c r="H2594">
        <v>2022</v>
      </c>
      <c r="I2594" t="s">
        <v>13</v>
      </c>
      <c r="J2594" t="s">
        <v>14</v>
      </c>
    </row>
    <row r="2595" spans="1:10" x14ac:dyDescent="0.35">
      <c r="A2595" t="s">
        <v>10</v>
      </c>
      <c r="B2595">
        <v>37191000402</v>
      </c>
      <c r="C2595" t="s">
        <v>11</v>
      </c>
      <c r="D2595">
        <v>37191000402</v>
      </c>
      <c r="E2595" t="str">
        <f>"37191000402"</f>
        <v>37191000402</v>
      </c>
      <c r="F2595">
        <v>960</v>
      </c>
      <c r="G2595" t="s">
        <v>12</v>
      </c>
      <c r="H2595">
        <v>2022</v>
      </c>
      <c r="I2595" t="s">
        <v>13</v>
      </c>
      <c r="J2595" t="s">
        <v>14</v>
      </c>
    </row>
    <row r="2596" spans="1:10" x14ac:dyDescent="0.35">
      <c r="A2596" t="s">
        <v>10</v>
      </c>
      <c r="B2596">
        <v>37191000500</v>
      </c>
      <c r="C2596" t="s">
        <v>11</v>
      </c>
      <c r="D2596">
        <v>37191000500</v>
      </c>
      <c r="E2596" t="str">
        <f>"37191000500"</f>
        <v>37191000500</v>
      </c>
      <c r="F2596">
        <v>1297</v>
      </c>
      <c r="G2596" t="s">
        <v>12</v>
      </c>
      <c r="H2596">
        <v>2022</v>
      </c>
      <c r="I2596" t="s">
        <v>13</v>
      </c>
      <c r="J2596" t="s">
        <v>14</v>
      </c>
    </row>
    <row r="2597" spans="1:10" x14ac:dyDescent="0.35">
      <c r="A2597" t="s">
        <v>10</v>
      </c>
      <c r="B2597">
        <v>37191000601</v>
      </c>
      <c r="C2597" t="s">
        <v>11</v>
      </c>
      <c r="D2597">
        <v>37191000601</v>
      </c>
      <c r="E2597" t="str">
        <f>"37191000601"</f>
        <v>37191000601</v>
      </c>
      <c r="F2597">
        <v>884</v>
      </c>
      <c r="G2597" t="s">
        <v>12</v>
      </c>
      <c r="H2597">
        <v>2022</v>
      </c>
      <c r="I2597" t="s">
        <v>13</v>
      </c>
      <c r="J2597" t="s">
        <v>14</v>
      </c>
    </row>
    <row r="2598" spans="1:10" x14ac:dyDescent="0.35">
      <c r="A2598" t="s">
        <v>10</v>
      </c>
      <c r="B2598">
        <v>37191000603</v>
      </c>
      <c r="C2598" t="s">
        <v>11</v>
      </c>
      <c r="D2598">
        <v>37191000603</v>
      </c>
      <c r="E2598" t="str">
        <f>"37191000603"</f>
        <v>37191000603</v>
      </c>
      <c r="F2598">
        <v>705</v>
      </c>
      <c r="G2598" t="s">
        <v>12</v>
      </c>
      <c r="H2598">
        <v>2022</v>
      </c>
      <c r="I2598" t="s">
        <v>13</v>
      </c>
      <c r="J2598" t="s">
        <v>14</v>
      </c>
    </row>
    <row r="2599" spans="1:10" x14ac:dyDescent="0.35">
      <c r="A2599" t="s">
        <v>10</v>
      </c>
      <c r="B2599">
        <v>37191000604</v>
      </c>
      <c r="C2599" t="s">
        <v>11</v>
      </c>
      <c r="D2599">
        <v>37191000604</v>
      </c>
      <c r="E2599" t="str">
        <f>"37191000604"</f>
        <v>37191000604</v>
      </c>
      <c r="F2599">
        <v>783</v>
      </c>
      <c r="G2599" t="s">
        <v>12</v>
      </c>
      <c r="H2599">
        <v>2022</v>
      </c>
      <c r="I2599" t="s">
        <v>13</v>
      </c>
      <c r="J2599" t="s">
        <v>14</v>
      </c>
    </row>
    <row r="2600" spans="1:10" x14ac:dyDescent="0.35">
      <c r="A2600" t="s">
        <v>10</v>
      </c>
      <c r="B2600">
        <v>37191000700</v>
      </c>
      <c r="C2600" t="s">
        <v>11</v>
      </c>
      <c r="D2600">
        <v>37191000700</v>
      </c>
      <c r="E2600" t="str">
        <f>"37191000700"</f>
        <v>37191000700</v>
      </c>
      <c r="F2600">
        <v>854</v>
      </c>
      <c r="G2600" t="s">
        <v>12</v>
      </c>
      <c r="H2600">
        <v>2022</v>
      </c>
      <c r="I2600" t="s">
        <v>13</v>
      </c>
      <c r="J2600" t="s">
        <v>14</v>
      </c>
    </row>
    <row r="2601" spans="1:10" x14ac:dyDescent="0.35">
      <c r="A2601" t="s">
        <v>10</v>
      </c>
      <c r="B2601">
        <v>37191000800</v>
      </c>
      <c r="C2601" t="s">
        <v>11</v>
      </c>
      <c r="D2601">
        <v>37191000800</v>
      </c>
      <c r="E2601" t="str">
        <f>"37191000800"</f>
        <v>37191000800</v>
      </c>
      <c r="F2601">
        <v>843</v>
      </c>
      <c r="G2601" t="s">
        <v>12</v>
      </c>
      <c r="H2601">
        <v>2022</v>
      </c>
      <c r="I2601" t="s">
        <v>13</v>
      </c>
      <c r="J2601" t="s">
        <v>14</v>
      </c>
    </row>
    <row r="2602" spans="1:10" x14ac:dyDescent="0.35">
      <c r="A2602" t="s">
        <v>10</v>
      </c>
      <c r="B2602">
        <v>37191000901</v>
      </c>
      <c r="C2602" t="s">
        <v>11</v>
      </c>
      <c r="D2602">
        <v>37191000901</v>
      </c>
      <c r="E2602" t="str">
        <f>"37191000901"</f>
        <v>37191000901</v>
      </c>
      <c r="F2602">
        <v>883</v>
      </c>
      <c r="G2602" t="s">
        <v>12</v>
      </c>
      <c r="H2602">
        <v>2022</v>
      </c>
      <c r="I2602" t="s">
        <v>13</v>
      </c>
      <c r="J2602" t="s">
        <v>14</v>
      </c>
    </row>
    <row r="2603" spans="1:10" x14ac:dyDescent="0.35">
      <c r="A2603" t="s">
        <v>10</v>
      </c>
      <c r="B2603">
        <v>37191000902</v>
      </c>
      <c r="C2603" t="s">
        <v>11</v>
      </c>
      <c r="D2603">
        <v>37191000902</v>
      </c>
      <c r="E2603" t="str">
        <f>"37191000902"</f>
        <v>37191000902</v>
      </c>
      <c r="F2603">
        <v>843</v>
      </c>
      <c r="G2603" t="s">
        <v>12</v>
      </c>
      <c r="H2603">
        <v>2022</v>
      </c>
      <c r="I2603" t="s">
        <v>13</v>
      </c>
      <c r="J2603" t="s">
        <v>14</v>
      </c>
    </row>
    <row r="2604" spans="1:10" x14ac:dyDescent="0.35">
      <c r="A2604" t="s">
        <v>10</v>
      </c>
      <c r="B2604">
        <v>37191001000</v>
      </c>
      <c r="C2604" t="s">
        <v>11</v>
      </c>
      <c r="D2604">
        <v>37191001000</v>
      </c>
      <c r="E2604" t="str">
        <f>"37191001000"</f>
        <v>37191001000</v>
      </c>
      <c r="F2604">
        <v>889</v>
      </c>
      <c r="G2604" t="s">
        <v>12</v>
      </c>
      <c r="H2604">
        <v>2022</v>
      </c>
      <c r="I2604" t="s">
        <v>13</v>
      </c>
      <c r="J2604" t="s">
        <v>14</v>
      </c>
    </row>
    <row r="2605" spans="1:10" x14ac:dyDescent="0.35">
      <c r="A2605" t="s">
        <v>10</v>
      </c>
      <c r="B2605">
        <v>37191001102</v>
      </c>
      <c r="C2605" t="s">
        <v>11</v>
      </c>
      <c r="D2605">
        <v>37191001102</v>
      </c>
      <c r="E2605" t="str">
        <f>"37191001102"</f>
        <v>37191001102</v>
      </c>
      <c r="F2605">
        <v>764</v>
      </c>
      <c r="G2605" t="s">
        <v>12</v>
      </c>
      <c r="H2605">
        <v>2022</v>
      </c>
      <c r="I2605" t="s">
        <v>13</v>
      </c>
      <c r="J2605" t="s">
        <v>14</v>
      </c>
    </row>
    <row r="2606" spans="1:10" x14ac:dyDescent="0.35">
      <c r="A2606" t="s">
        <v>10</v>
      </c>
      <c r="B2606">
        <v>37191001103</v>
      </c>
      <c r="C2606" t="s">
        <v>11</v>
      </c>
      <c r="D2606">
        <v>37191001103</v>
      </c>
      <c r="E2606" t="str">
        <f>"37191001103"</f>
        <v>37191001103</v>
      </c>
      <c r="F2606">
        <v>880</v>
      </c>
      <c r="G2606" t="s">
        <v>12</v>
      </c>
      <c r="H2606">
        <v>2022</v>
      </c>
      <c r="I2606" t="s">
        <v>13</v>
      </c>
      <c r="J2606" t="s">
        <v>14</v>
      </c>
    </row>
    <row r="2607" spans="1:10" x14ac:dyDescent="0.35">
      <c r="A2607" t="s">
        <v>10</v>
      </c>
      <c r="B2607">
        <v>37191001104</v>
      </c>
      <c r="C2607" t="s">
        <v>11</v>
      </c>
      <c r="D2607">
        <v>37191001104</v>
      </c>
      <c r="E2607" t="str">
        <f>"37191001104"</f>
        <v>37191001104</v>
      </c>
      <c r="F2607">
        <v>980</v>
      </c>
      <c r="G2607" t="s">
        <v>12</v>
      </c>
      <c r="H2607">
        <v>2022</v>
      </c>
      <c r="I2607" t="s">
        <v>13</v>
      </c>
      <c r="J2607" t="s">
        <v>14</v>
      </c>
    </row>
    <row r="2608" spans="1:10" x14ac:dyDescent="0.35">
      <c r="A2608" t="s">
        <v>10</v>
      </c>
      <c r="B2608">
        <v>37191001200</v>
      </c>
      <c r="C2608" t="s">
        <v>11</v>
      </c>
      <c r="D2608">
        <v>37191001200</v>
      </c>
      <c r="E2608" t="str">
        <f>"37191001200"</f>
        <v>37191001200</v>
      </c>
      <c r="F2608">
        <v>941</v>
      </c>
      <c r="G2608" t="s">
        <v>12</v>
      </c>
      <c r="H2608">
        <v>2022</v>
      </c>
      <c r="I2608" t="s">
        <v>13</v>
      </c>
      <c r="J2608" t="s">
        <v>14</v>
      </c>
    </row>
    <row r="2609" spans="1:10" x14ac:dyDescent="0.35">
      <c r="A2609" t="s">
        <v>10</v>
      </c>
      <c r="B2609">
        <v>37191001301</v>
      </c>
      <c r="C2609" t="s">
        <v>11</v>
      </c>
      <c r="D2609">
        <v>37191001301</v>
      </c>
      <c r="E2609" t="str">
        <f>"37191001301"</f>
        <v>37191001301</v>
      </c>
      <c r="F2609">
        <v>1182</v>
      </c>
      <c r="G2609" t="s">
        <v>12</v>
      </c>
      <c r="H2609">
        <v>2022</v>
      </c>
      <c r="I2609" t="s">
        <v>13</v>
      </c>
      <c r="J2609" t="s">
        <v>14</v>
      </c>
    </row>
    <row r="2610" spans="1:10" x14ac:dyDescent="0.35">
      <c r="A2610" t="s">
        <v>10</v>
      </c>
      <c r="B2610">
        <v>37191001302</v>
      </c>
      <c r="C2610" t="s">
        <v>11</v>
      </c>
      <c r="D2610">
        <v>37191001302</v>
      </c>
      <c r="E2610" t="str">
        <f>"37191001302"</f>
        <v>37191001302</v>
      </c>
      <c r="F2610">
        <v>986</v>
      </c>
      <c r="G2610" t="s">
        <v>12</v>
      </c>
      <c r="H2610">
        <v>2022</v>
      </c>
      <c r="I2610" t="s">
        <v>13</v>
      </c>
      <c r="J2610" t="s">
        <v>14</v>
      </c>
    </row>
    <row r="2611" spans="1:10" x14ac:dyDescent="0.35">
      <c r="A2611" t="s">
        <v>10</v>
      </c>
      <c r="B2611">
        <v>37191001401</v>
      </c>
      <c r="C2611" t="s">
        <v>11</v>
      </c>
      <c r="D2611">
        <v>37191001401</v>
      </c>
      <c r="E2611" t="str">
        <f>"37191001401"</f>
        <v>37191001401</v>
      </c>
      <c r="F2611">
        <v>856</v>
      </c>
      <c r="G2611" t="s">
        <v>12</v>
      </c>
      <c r="H2611">
        <v>2022</v>
      </c>
      <c r="I2611" t="s">
        <v>13</v>
      </c>
      <c r="J2611" t="s">
        <v>14</v>
      </c>
    </row>
    <row r="2612" spans="1:10" x14ac:dyDescent="0.35">
      <c r="A2612" t="s">
        <v>10</v>
      </c>
      <c r="B2612">
        <v>37191001402</v>
      </c>
      <c r="C2612" t="s">
        <v>11</v>
      </c>
      <c r="D2612">
        <v>37191001402</v>
      </c>
      <c r="E2612" t="str">
        <f>"37191001402"</f>
        <v>37191001402</v>
      </c>
      <c r="F2612">
        <v>501</v>
      </c>
      <c r="G2612" t="s">
        <v>12</v>
      </c>
      <c r="H2612">
        <v>2022</v>
      </c>
      <c r="I2612" t="s">
        <v>13</v>
      </c>
      <c r="J2612" t="s">
        <v>14</v>
      </c>
    </row>
    <row r="2613" spans="1:10" x14ac:dyDescent="0.35">
      <c r="A2613" t="s">
        <v>10</v>
      </c>
      <c r="B2613">
        <v>37191001500</v>
      </c>
      <c r="C2613" t="s">
        <v>11</v>
      </c>
      <c r="D2613">
        <v>37191001500</v>
      </c>
      <c r="E2613" t="str">
        <f>"37191001500"</f>
        <v>37191001500</v>
      </c>
      <c r="F2613">
        <v>872</v>
      </c>
      <c r="G2613" t="s">
        <v>12</v>
      </c>
      <c r="H2613">
        <v>2022</v>
      </c>
      <c r="I2613" t="s">
        <v>13</v>
      </c>
      <c r="J2613" t="s">
        <v>14</v>
      </c>
    </row>
    <row r="2614" spans="1:10" x14ac:dyDescent="0.35">
      <c r="A2614" t="s">
        <v>10</v>
      </c>
      <c r="B2614">
        <v>37191001800</v>
      </c>
      <c r="C2614" t="s">
        <v>11</v>
      </c>
      <c r="D2614">
        <v>37191001800</v>
      </c>
      <c r="E2614" t="str">
        <f>"37191001800"</f>
        <v>37191001800</v>
      </c>
      <c r="F2614">
        <v>619</v>
      </c>
      <c r="G2614" t="s">
        <v>12</v>
      </c>
      <c r="H2614">
        <v>2022</v>
      </c>
      <c r="I2614" t="s">
        <v>13</v>
      </c>
      <c r="J2614" t="s">
        <v>14</v>
      </c>
    </row>
    <row r="2615" spans="1:10" x14ac:dyDescent="0.35">
      <c r="A2615" t="s">
        <v>10</v>
      </c>
      <c r="B2615">
        <v>37191001900</v>
      </c>
      <c r="C2615" t="s">
        <v>11</v>
      </c>
      <c r="D2615">
        <v>37191001900</v>
      </c>
      <c r="E2615" t="str">
        <f>"37191001900"</f>
        <v>37191001900</v>
      </c>
      <c r="F2615">
        <v>864</v>
      </c>
      <c r="G2615" t="s">
        <v>12</v>
      </c>
      <c r="H2615">
        <v>2022</v>
      </c>
      <c r="I2615" t="s">
        <v>13</v>
      </c>
      <c r="J2615" t="s">
        <v>14</v>
      </c>
    </row>
    <row r="2616" spans="1:10" x14ac:dyDescent="0.35">
      <c r="A2616" t="s">
        <v>10</v>
      </c>
      <c r="B2616">
        <v>37191002000</v>
      </c>
      <c r="C2616" t="s">
        <v>11</v>
      </c>
      <c r="D2616">
        <v>37191002000</v>
      </c>
      <c r="E2616" t="str">
        <f>"37191002000"</f>
        <v>37191002000</v>
      </c>
      <c r="F2616">
        <v>670</v>
      </c>
      <c r="G2616" t="s">
        <v>12</v>
      </c>
      <c r="H2616">
        <v>2022</v>
      </c>
      <c r="I2616" t="s">
        <v>13</v>
      </c>
      <c r="J2616" t="s">
        <v>14</v>
      </c>
    </row>
    <row r="2617" spans="1:10" x14ac:dyDescent="0.35">
      <c r="A2617" t="s">
        <v>10</v>
      </c>
      <c r="B2617">
        <v>37193960101</v>
      </c>
      <c r="C2617" t="s">
        <v>11</v>
      </c>
      <c r="D2617">
        <v>37193960101</v>
      </c>
      <c r="E2617" t="str">
        <f>"37193960101"</f>
        <v>37193960101</v>
      </c>
      <c r="F2617">
        <v>686</v>
      </c>
      <c r="G2617" t="s">
        <v>12</v>
      </c>
      <c r="H2617">
        <v>2022</v>
      </c>
      <c r="I2617" t="s">
        <v>13</v>
      </c>
      <c r="J2617" t="s">
        <v>14</v>
      </c>
    </row>
    <row r="2618" spans="1:10" x14ac:dyDescent="0.35">
      <c r="A2618" t="s">
        <v>10</v>
      </c>
      <c r="B2618">
        <v>37193960102</v>
      </c>
      <c r="C2618" t="s">
        <v>11</v>
      </c>
      <c r="D2618">
        <v>37193960102</v>
      </c>
      <c r="E2618" t="str">
        <f>"37193960102"</f>
        <v>37193960102</v>
      </c>
      <c r="F2618">
        <v>688</v>
      </c>
      <c r="G2618" t="s">
        <v>12</v>
      </c>
      <c r="H2618">
        <v>2022</v>
      </c>
      <c r="I2618" t="s">
        <v>13</v>
      </c>
      <c r="J2618" t="s">
        <v>14</v>
      </c>
    </row>
    <row r="2619" spans="1:10" x14ac:dyDescent="0.35">
      <c r="A2619" t="s">
        <v>10</v>
      </c>
      <c r="B2619">
        <v>37193960200</v>
      </c>
      <c r="C2619" t="s">
        <v>11</v>
      </c>
      <c r="D2619">
        <v>37193960200</v>
      </c>
      <c r="E2619" t="str">
        <f>"37193960200"</f>
        <v>37193960200</v>
      </c>
      <c r="F2619">
        <v>740</v>
      </c>
      <c r="G2619" t="s">
        <v>12</v>
      </c>
      <c r="H2619">
        <v>2022</v>
      </c>
      <c r="I2619" t="s">
        <v>13</v>
      </c>
      <c r="J2619" t="s">
        <v>14</v>
      </c>
    </row>
    <row r="2620" spans="1:10" x14ac:dyDescent="0.35">
      <c r="A2620" t="s">
        <v>10</v>
      </c>
      <c r="B2620">
        <v>37193960300</v>
      </c>
      <c r="C2620" t="s">
        <v>11</v>
      </c>
      <c r="D2620">
        <v>37193960300</v>
      </c>
      <c r="E2620" t="str">
        <f>"37193960300"</f>
        <v>37193960300</v>
      </c>
      <c r="F2620">
        <v>729</v>
      </c>
      <c r="G2620" t="s">
        <v>12</v>
      </c>
      <c r="H2620">
        <v>2022</v>
      </c>
      <c r="I2620" t="s">
        <v>13</v>
      </c>
      <c r="J2620" t="s">
        <v>14</v>
      </c>
    </row>
    <row r="2621" spans="1:10" x14ac:dyDescent="0.35">
      <c r="A2621" t="s">
        <v>10</v>
      </c>
      <c r="B2621">
        <v>37193960401</v>
      </c>
      <c r="C2621" t="s">
        <v>11</v>
      </c>
      <c r="D2621">
        <v>37193960401</v>
      </c>
      <c r="E2621" t="str">
        <f>"37193960401"</f>
        <v>37193960401</v>
      </c>
      <c r="F2621">
        <v>599</v>
      </c>
      <c r="G2621" t="s">
        <v>12</v>
      </c>
      <c r="H2621">
        <v>2022</v>
      </c>
      <c r="I2621" t="s">
        <v>13</v>
      </c>
      <c r="J2621" t="s">
        <v>14</v>
      </c>
    </row>
    <row r="2622" spans="1:10" x14ac:dyDescent="0.35">
      <c r="A2622" t="s">
        <v>10</v>
      </c>
      <c r="B2622">
        <v>37193960402</v>
      </c>
      <c r="C2622" t="s">
        <v>11</v>
      </c>
      <c r="D2622">
        <v>37193960402</v>
      </c>
      <c r="E2622" t="str">
        <f>"37193960402"</f>
        <v>37193960402</v>
      </c>
      <c r="F2622">
        <v>653</v>
      </c>
      <c r="G2622" t="s">
        <v>12</v>
      </c>
      <c r="H2622">
        <v>2022</v>
      </c>
      <c r="I2622" t="s">
        <v>13</v>
      </c>
      <c r="J2622" t="s">
        <v>14</v>
      </c>
    </row>
    <row r="2623" spans="1:10" x14ac:dyDescent="0.35">
      <c r="A2623" t="s">
        <v>10</v>
      </c>
      <c r="B2623">
        <v>37193960500</v>
      </c>
      <c r="C2623" t="s">
        <v>11</v>
      </c>
      <c r="D2623">
        <v>37193960500</v>
      </c>
      <c r="E2623" t="str">
        <f>"37193960500"</f>
        <v>37193960500</v>
      </c>
      <c r="F2623">
        <v>604</v>
      </c>
      <c r="G2623" t="s">
        <v>12</v>
      </c>
      <c r="H2623">
        <v>2022</v>
      </c>
      <c r="I2623" t="s">
        <v>13</v>
      </c>
      <c r="J2623" t="s">
        <v>14</v>
      </c>
    </row>
    <row r="2624" spans="1:10" x14ac:dyDescent="0.35">
      <c r="A2624" t="s">
        <v>10</v>
      </c>
      <c r="B2624">
        <v>37193960600</v>
      </c>
      <c r="C2624" t="s">
        <v>11</v>
      </c>
      <c r="D2624">
        <v>37193960600</v>
      </c>
      <c r="E2624" t="str">
        <f>"37193960600"</f>
        <v>37193960600</v>
      </c>
      <c r="F2624">
        <v>700</v>
      </c>
      <c r="G2624" t="s">
        <v>12</v>
      </c>
      <c r="H2624">
        <v>2022</v>
      </c>
      <c r="I2624" t="s">
        <v>13</v>
      </c>
      <c r="J2624" t="s">
        <v>14</v>
      </c>
    </row>
    <row r="2625" spans="1:10" x14ac:dyDescent="0.35">
      <c r="A2625" t="s">
        <v>10</v>
      </c>
      <c r="B2625">
        <v>37193960700</v>
      </c>
      <c r="C2625" t="s">
        <v>11</v>
      </c>
      <c r="D2625">
        <v>37193960700</v>
      </c>
      <c r="E2625" t="str">
        <f>"37193960700"</f>
        <v>37193960700</v>
      </c>
      <c r="F2625">
        <v>729</v>
      </c>
      <c r="G2625" t="s">
        <v>12</v>
      </c>
      <c r="H2625">
        <v>2022</v>
      </c>
      <c r="I2625" t="s">
        <v>13</v>
      </c>
      <c r="J2625" t="s">
        <v>14</v>
      </c>
    </row>
    <row r="2626" spans="1:10" x14ac:dyDescent="0.35">
      <c r="A2626" t="s">
        <v>10</v>
      </c>
      <c r="B2626">
        <v>37193960801</v>
      </c>
      <c r="C2626" t="s">
        <v>11</v>
      </c>
      <c r="D2626">
        <v>37193960801</v>
      </c>
      <c r="E2626" t="str">
        <f>"37193960801"</f>
        <v>37193960801</v>
      </c>
      <c r="F2626">
        <v>703</v>
      </c>
      <c r="G2626" t="s">
        <v>12</v>
      </c>
      <c r="H2626">
        <v>2022</v>
      </c>
      <c r="I2626" t="s">
        <v>13</v>
      </c>
      <c r="J2626" t="s">
        <v>14</v>
      </c>
    </row>
    <row r="2627" spans="1:10" x14ac:dyDescent="0.35">
      <c r="A2627" t="s">
        <v>10</v>
      </c>
      <c r="B2627">
        <v>37193960802</v>
      </c>
      <c r="C2627" t="s">
        <v>11</v>
      </c>
      <c r="D2627">
        <v>37193960802</v>
      </c>
      <c r="E2627" t="str">
        <f>"37193960802"</f>
        <v>37193960802</v>
      </c>
      <c r="F2627">
        <v>769</v>
      </c>
      <c r="G2627" t="s">
        <v>12</v>
      </c>
      <c r="H2627">
        <v>2022</v>
      </c>
      <c r="I2627" t="s">
        <v>13</v>
      </c>
      <c r="J2627" t="s">
        <v>14</v>
      </c>
    </row>
    <row r="2628" spans="1:10" x14ac:dyDescent="0.35">
      <c r="A2628" t="s">
        <v>10</v>
      </c>
      <c r="B2628">
        <v>37193960901</v>
      </c>
      <c r="C2628" t="s">
        <v>11</v>
      </c>
      <c r="D2628">
        <v>37193960901</v>
      </c>
      <c r="E2628" t="str">
        <f>"37193960901"</f>
        <v>37193960901</v>
      </c>
      <c r="F2628">
        <v>601</v>
      </c>
      <c r="G2628" t="s">
        <v>12</v>
      </c>
      <c r="H2628">
        <v>2022</v>
      </c>
      <c r="I2628" t="s">
        <v>13</v>
      </c>
      <c r="J2628" t="s">
        <v>14</v>
      </c>
    </row>
    <row r="2629" spans="1:10" x14ac:dyDescent="0.35">
      <c r="A2629" t="s">
        <v>10</v>
      </c>
      <c r="B2629">
        <v>37193960902</v>
      </c>
      <c r="C2629" t="s">
        <v>11</v>
      </c>
      <c r="D2629">
        <v>37193960902</v>
      </c>
      <c r="E2629" t="str">
        <f>"37193960902"</f>
        <v>37193960902</v>
      </c>
      <c r="F2629">
        <v>917</v>
      </c>
      <c r="G2629" t="s">
        <v>12</v>
      </c>
      <c r="H2629">
        <v>2022</v>
      </c>
      <c r="I2629" t="s">
        <v>13</v>
      </c>
      <c r="J2629" t="s">
        <v>14</v>
      </c>
    </row>
    <row r="2630" spans="1:10" x14ac:dyDescent="0.35">
      <c r="A2630" t="s">
        <v>10</v>
      </c>
      <c r="B2630">
        <v>37193961001</v>
      </c>
      <c r="C2630" t="s">
        <v>11</v>
      </c>
      <c r="D2630">
        <v>37193961001</v>
      </c>
      <c r="E2630" t="str">
        <f>"37193961001"</f>
        <v>37193961001</v>
      </c>
      <c r="F2630">
        <v>583</v>
      </c>
      <c r="G2630" t="s">
        <v>12</v>
      </c>
      <c r="H2630">
        <v>2022</v>
      </c>
      <c r="I2630" t="s">
        <v>13</v>
      </c>
      <c r="J2630" t="s">
        <v>14</v>
      </c>
    </row>
    <row r="2631" spans="1:10" x14ac:dyDescent="0.35">
      <c r="A2631" t="s">
        <v>10</v>
      </c>
      <c r="B2631">
        <v>37193961002</v>
      </c>
      <c r="C2631" t="s">
        <v>11</v>
      </c>
      <c r="D2631">
        <v>37193961002</v>
      </c>
      <c r="E2631" t="str">
        <f>"37193961002"</f>
        <v>37193961002</v>
      </c>
      <c r="F2631">
        <v>689</v>
      </c>
      <c r="G2631" t="s">
        <v>12</v>
      </c>
      <c r="H2631">
        <v>2022</v>
      </c>
      <c r="I2631" t="s">
        <v>13</v>
      </c>
      <c r="J2631" t="s">
        <v>14</v>
      </c>
    </row>
    <row r="2632" spans="1:10" x14ac:dyDescent="0.35">
      <c r="A2632" t="s">
        <v>10</v>
      </c>
      <c r="B2632">
        <v>37193961100</v>
      </c>
      <c r="C2632" t="s">
        <v>11</v>
      </c>
      <c r="D2632">
        <v>37193961100</v>
      </c>
      <c r="E2632" t="str">
        <f>"37193961100"</f>
        <v>37193961100</v>
      </c>
      <c r="F2632">
        <v>863</v>
      </c>
      <c r="G2632" t="s">
        <v>12</v>
      </c>
      <c r="H2632">
        <v>2022</v>
      </c>
      <c r="I2632" t="s">
        <v>13</v>
      </c>
      <c r="J2632" t="s">
        <v>14</v>
      </c>
    </row>
    <row r="2633" spans="1:10" x14ac:dyDescent="0.35">
      <c r="A2633" t="s">
        <v>10</v>
      </c>
      <c r="B2633">
        <v>37193961201</v>
      </c>
      <c r="C2633" t="s">
        <v>11</v>
      </c>
      <c r="D2633">
        <v>37193961201</v>
      </c>
      <c r="E2633" t="str">
        <f>"37193961201"</f>
        <v>37193961201</v>
      </c>
      <c r="F2633">
        <v>953</v>
      </c>
      <c r="G2633" t="s">
        <v>12</v>
      </c>
      <c r="H2633">
        <v>2022</v>
      </c>
      <c r="I2633" t="s">
        <v>13</v>
      </c>
      <c r="J2633" t="s">
        <v>14</v>
      </c>
    </row>
    <row r="2634" spans="1:10" x14ac:dyDescent="0.35">
      <c r="A2634" t="s">
        <v>10</v>
      </c>
      <c r="B2634">
        <v>37193961202</v>
      </c>
      <c r="C2634" t="s">
        <v>11</v>
      </c>
      <c r="D2634">
        <v>37193961202</v>
      </c>
      <c r="E2634" t="str">
        <f>"37193961202"</f>
        <v>37193961202</v>
      </c>
      <c r="F2634">
        <v>716</v>
      </c>
      <c r="G2634" t="s">
        <v>12</v>
      </c>
      <c r="H2634">
        <v>2022</v>
      </c>
      <c r="I2634" t="s">
        <v>13</v>
      </c>
      <c r="J2634" t="s">
        <v>14</v>
      </c>
    </row>
    <row r="2635" spans="1:10" x14ac:dyDescent="0.35">
      <c r="A2635" t="s">
        <v>10</v>
      </c>
      <c r="B2635">
        <v>37195000100</v>
      </c>
      <c r="C2635" t="s">
        <v>11</v>
      </c>
      <c r="D2635">
        <v>37195000100</v>
      </c>
      <c r="E2635" t="str">
        <f>"37195000100"</f>
        <v>37195000100</v>
      </c>
      <c r="F2635">
        <v>685</v>
      </c>
      <c r="G2635" t="s">
        <v>12</v>
      </c>
      <c r="H2635">
        <v>2022</v>
      </c>
      <c r="I2635" t="s">
        <v>13</v>
      </c>
      <c r="J2635" t="s">
        <v>14</v>
      </c>
    </row>
    <row r="2636" spans="1:10" x14ac:dyDescent="0.35">
      <c r="A2636" t="s">
        <v>10</v>
      </c>
      <c r="B2636">
        <v>37195000200</v>
      </c>
      <c r="C2636" t="s">
        <v>11</v>
      </c>
      <c r="D2636">
        <v>37195000200</v>
      </c>
      <c r="E2636" t="str">
        <f>"37195000200"</f>
        <v>37195000200</v>
      </c>
      <c r="F2636">
        <v>748</v>
      </c>
      <c r="G2636" t="s">
        <v>12</v>
      </c>
      <c r="H2636">
        <v>2022</v>
      </c>
      <c r="I2636" t="s">
        <v>13</v>
      </c>
      <c r="J2636" t="s">
        <v>14</v>
      </c>
    </row>
    <row r="2637" spans="1:10" x14ac:dyDescent="0.35">
      <c r="A2637" t="s">
        <v>10</v>
      </c>
      <c r="B2637">
        <v>37195000300</v>
      </c>
      <c r="C2637" t="s">
        <v>11</v>
      </c>
      <c r="D2637">
        <v>37195000300</v>
      </c>
      <c r="E2637" t="str">
        <f>"37195000300"</f>
        <v>37195000300</v>
      </c>
      <c r="F2637">
        <v>800</v>
      </c>
      <c r="G2637" t="s">
        <v>12</v>
      </c>
      <c r="H2637">
        <v>2022</v>
      </c>
      <c r="I2637" t="s">
        <v>13</v>
      </c>
      <c r="J2637" t="s">
        <v>14</v>
      </c>
    </row>
    <row r="2638" spans="1:10" x14ac:dyDescent="0.35">
      <c r="A2638" t="s">
        <v>10</v>
      </c>
      <c r="B2638">
        <v>37195000401</v>
      </c>
      <c r="C2638" t="s">
        <v>11</v>
      </c>
      <c r="D2638">
        <v>37195000401</v>
      </c>
      <c r="E2638" t="str">
        <f>"37195000401"</f>
        <v>37195000401</v>
      </c>
      <c r="F2638">
        <v>971</v>
      </c>
      <c r="G2638" t="s">
        <v>12</v>
      </c>
      <c r="H2638">
        <v>2022</v>
      </c>
      <c r="I2638" t="s">
        <v>13</v>
      </c>
      <c r="J2638" t="s">
        <v>14</v>
      </c>
    </row>
    <row r="2639" spans="1:10" x14ac:dyDescent="0.35">
      <c r="A2639" t="s">
        <v>10</v>
      </c>
      <c r="B2639">
        <v>37195000402</v>
      </c>
      <c r="C2639" t="s">
        <v>11</v>
      </c>
      <c r="D2639">
        <v>37195000402</v>
      </c>
      <c r="E2639" t="str">
        <f>"37195000402"</f>
        <v>37195000402</v>
      </c>
      <c r="F2639">
        <v>794</v>
      </c>
      <c r="G2639" t="s">
        <v>12</v>
      </c>
      <c r="H2639">
        <v>2022</v>
      </c>
      <c r="I2639" t="s">
        <v>13</v>
      </c>
      <c r="J2639" t="s">
        <v>14</v>
      </c>
    </row>
    <row r="2640" spans="1:10" x14ac:dyDescent="0.35">
      <c r="A2640" t="s">
        <v>10</v>
      </c>
      <c r="B2640">
        <v>37195000501</v>
      </c>
      <c r="C2640" t="s">
        <v>11</v>
      </c>
      <c r="D2640">
        <v>37195000501</v>
      </c>
      <c r="E2640" t="str">
        <f>"37195000501"</f>
        <v>37195000501</v>
      </c>
      <c r="F2640">
        <v>1633</v>
      </c>
      <c r="G2640" t="s">
        <v>12</v>
      </c>
      <c r="H2640">
        <v>2022</v>
      </c>
      <c r="I2640" t="s">
        <v>13</v>
      </c>
      <c r="J2640" t="s">
        <v>14</v>
      </c>
    </row>
    <row r="2641" spans="1:10" x14ac:dyDescent="0.35">
      <c r="A2641" t="s">
        <v>10</v>
      </c>
      <c r="B2641">
        <v>37195000502</v>
      </c>
      <c r="C2641" t="s">
        <v>11</v>
      </c>
      <c r="D2641">
        <v>37195000502</v>
      </c>
      <c r="E2641" t="str">
        <f>"37195000502"</f>
        <v>37195000502</v>
      </c>
      <c r="F2641">
        <v>1171</v>
      </c>
      <c r="G2641" t="s">
        <v>12</v>
      </c>
      <c r="H2641">
        <v>2022</v>
      </c>
      <c r="I2641" t="s">
        <v>13</v>
      </c>
      <c r="J2641" t="s">
        <v>14</v>
      </c>
    </row>
    <row r="2642" spans="1:10" x14ac:dyDescent="0.35">
      <c r="A2642" t="s">
        <v>10</v>
      </c>
      <c r="B2642">
        <v>37195000601</v>
      </c>
      <c r="C2642" t="s">
        <v>11</v>
      </c>
      <c r="D2642">
        <v>37195000601</v>
      </c>
      <c r="E2642" t="str">
        <f>"37195000601"</f>
        <v>37195000601</v>
      </c>
      <c r="F2642">
        <v>945</v>
      </c>
      <c r="G2642" t="s">
        <v>12</v>
      </c>
      <c r="H2642">
        <v>2022</v>
      </c>
      <c r="I2642" t="s">
        <v>13</v>
      </c>
      <c r="J2642" t="s">
        <v>14</v>
      </c>
    </row>
    <row r="2643" spans="1:10" x14ac:dyDescent="0.35">
      <c r="A2643" t="s">
        <v>10</v>
      </c>
      <c r="B2643">
        <v>37195000602</v>
      </c>
      <c r="C2643" t="s">
        <v>11</v>
      </c>
      <c r="D2643">
        <v>37195000602</v>
      </c>
      <c r="E2643" t="str">
        <f>"37195000602"</f>
        <v>37195000602</v>
      </c>
      <c r="F2643">
        <v>894</v>
      </c>
      <c r="G2643" t="s">
        <v>12</v>
      </c>
      <c r="H2643">
        <v>2022</v>
      </c>
      <c r="I2643" t="s">
        <v>13</v>
      </c>
      <c r="J2643" t="s">
        <v>14</v>
      </c>
    </row>
    <row r="2644" spans="1:10" x14ac:dyDescent="0.35">
      <c r="A2644" t="s">
        <v>10</v>
      </c>
      <c r="B2644">
        <v>37195000701</v>
      </c>
      <c r="C2644" t="s">
        <v>11</v>
      </c>
      <c r="D2644">
        <v>37195000701</v>
      </c>
      <c r="E2644" t="str">
        <f>"37195000701"</f>
        <v>37195000701</v>
      </c>
      <c r="F2644" t="s">
        <v>15</v>
      </c>
      <c r="G2644" t="s">
        <v>12</v>
      </c>
      <c r="H2644">
        <v>2022</v>
      </c>
      <c r="I2644" t="s">
        <v>13</v>
      </c>
      <c r="J2644" t="s">
        <v>14</v>
      </c>
    </row>
    <row r="2645" spans="1:10" x14ac:dyDescent="0.35">
      <c r="A2645" t="s">
        <v>10</v>
      </c>
      <c r="B2645">
        <v>37195000702</v>
      </c>
      <c r="C2645" t="s">
        <v>11</v>
      </c>
      <c r="D2645">
        <v>37195000702</v>
      </c>
      <c r="E2645" t="str">
        <f>"37195000702"</f>
        <v>37195000702</v>
      </c>
      <c r="F2645">
        <v>567</v>
      </c>
      <c r="G2645" t="s">
        <v>12</v>
      </c>
      <c r="H2645">
        <v>2022</v>
      </c>
      <c r="I2645" t="s">
        <v>13</v>
      </c>
      <c r="J2645" t="s">
        <v>14</v>
      </c>
    </row>
    <row r="2646" spans="1:10" x14ac:dyDescent="0.35">
      <c r="A2646" t="s">
        <v>10</v>
      </c>
      <c r="B2646">
        <v>37195000801</v>
      </c>
      <c r="C2646" t="s">
        <v>11</v>
      </c>
      <c r="D2646">
        <v>37195000801</v>
      </c>
      <c r="E2646" t="str">
        <f>"37195000801"</f>
        <v>37195000801</v>
      </c>
      <c r="F2646">
        <v>653</v>
      </c>
      <c r="G2646" t="s">
        <v>12</v>
      </c>
      <c r="H2646">
        <v>2022</v>
      </c>
      <c r="I2646" t="s">
        <v>13</v>
      </c>
      <c r="J2646" t="s">
        <v>14</v>
      </c>
    </row>
    <row r="2647" spans="1:10" x14ac:dyDescent="0.35">
      <c r="A2647" t="s">
        <v>10</v>
      </c>
      <c r="B2647">
        <v>37195000802</v>
      </c>
      <c r="C2647" t="s">
        <v>11</v>
      </c>
      <c r="D2647">
        <v>37195000802</v>
      </c>
      <c r="E2647" t="str">
        <f>"37195000802"</f>
        <v>37195000802</v>
      </c>
      <c r="F2647">
        <v>776</v>
      </c>
      <c r="G2647" t="s">
        <v>12</v>
      </c>
      <c r="H2647">
        <v>2022</v>
      </c>
      <c r="I2647" t="s">
        <v>13</v>
      </c>
      <c r="J2647" t="s">
        <v>14</v>
      </c>
    </row>
    <row r="2648" spans="1:10" x14ac:dyDescent="0.35">
      <c r="A2648" t="s">
        <v>10</v>
      </c>
      <c r="B2648">
        <v>37195000900</v>
      </c>
      <c r="C2648" t="s">
        <v>11</v>
      </c>
      <c r="D2648">
        <v>37195000900</v>
      </c>
      <c r="E2648" t="str">
        <f>"37195000900"</f>
        <v>37195000900</v>
      </c>
      <c r="F2648">
        <v>896</v>
      </c>
      <c r="G2648" t="s">
        <v>12</v>
      </c>
      <c r="H2648">
        <v>2022</v>
      </c>
      <c r="I2648" t="s">
        <v>13</v>
      </c>
      <c r="J2648" t="s">
        <v>14</v>
      </c>
    </row>
    <row r="2649" spans="1:10" x14ac:dyDescent="0.35">
      <c r="A2649" t="s">
        <v>10</v>
      </c>
      <c r="B2649">
        <v>37195001000</v>
      </c>
      <c r="C2649" t="s">
        <v>11</v>
      </c>
      <c r="D2649">
        <v>37195001000</v>
      </c>
      <c r="E2649" t="str">
        <f>"37195001000"</f>
        <v>37195001000</v>
      </c>
      <c r="F2649">
        <v>670</v>
      </c>
      <c r="G2649" t="s">
        <v>12</v>
      </c>
      <c r="H2649">
        <v>2022</v>
      </c>
      <c r="I2649" t="s">
        <v>13</v>
      </c>
      <c r="J2649" t="s">
        <v>14</v>
      </c>
    </row>
    <row r="2650" spans="1:10" x14ac:dyDescent="0.35">
      <c r="A2650" t="s">
        <v>10</v>
      </c>
      <c r="B2650">
        <v>37195001100</v>
      </c>
      <c r="C2650" t="s">
        <v>11</v>
      </c>
      <c r="D2650">
        <v>37195001100</v>
      </c>
      <c r="E2650" t="str">
        <f>"37195001100"</f>
        <v>37195001100</v>
      </c>
      <c r="F2650">
        <v>703</v>
      </c>
      <c r="G2650" t="s">
        <v>12</v>
      </c>
      <c r="H2650">
        <v>2022</v>
      </c>
      <c r="I2650" t="s">
        <v>13</v>
      </c>
      <c r="J2650" t="s">
        <v>14</v>
      </c>
    </row>
    <row r="2651" spans="1:10" x14ac:dyDescent="0.35">
      <c r="A2651" t="s">
        <v>10</v>
      </c>
      <c r="B2651">
        <v>37195001200</v>
      </c>
      <c r="C2651" t="s">
        <v>11</v>
      </c>
      <c r="D2651">
        <v>37195001200</v>
      </c>
      <c r="E2651" t="str">
        <f>"37195001200"</f>
        <v>37195001200</v>
      </c>
      <c r="F2651">
        <v>846</v>
      </c>
      <c r="G2651" t="s">
        <v>12</v>
      </c>
      <c r="H2651">
        <v>2022</v>
      </c>
      <c r="I2651" t="s">
        <v>13</v>
      </c>
      <c r="J2651" t="s">
        <v>14</v>
      </c>
    </row>
    <row r="2652" spans="1:10" x14ac:dyDescent="0.35">
      <c r="A2652" t="s">
        <v>10</v>
      </c>
      <c r="B2652">
        <v>37195001301</v>
      </c>
      <c r="C2652" t="s">
        <v>11</v>
      </c>
      <c r="D2652">
        <v>37195001301</v>
      </c>
      <c r="E2652" t="str">
        <f>"37195001301"</f>
        <v>37195001301</v>
      </c>
      <c r="F2652">
        <v>819</v>
      </c>
      <c r="G2652" t="s">
        <v>12</v>
      </c>
      <c r="H2652">
        <v>2022</v>
      </c>
      <c r="I2652" t="s">
        <v>13</v>
      </c>
      <c r="J2652" t="s">
        <v>14</v>
      </c>
    </row>
    <row r="2653" spans="1:10" x14ac:dyDescent="0.35">
      <c r="A2653" t="s">
        <v>10</v>
      </c>
      <c r="B2653">
        <v>37195001302</v>
      </c>
      <c r="C2653" t="s">
        <v>11</v>
      </c>
      <c r="D2653">
        <v>37195001302</v>
      </c>
      <c r="E2653" t="str">
        <f>"37195001302"</f>
        <v>37195001302</v>
      </c>
      <c r="F2653" t="s">
        <v>15</v>
      </c>
      <c r="G2653" t="s">
        <v>12</v>
      </c>
      <c r="H2653">
        <v>2022</v>
      </c>
      <c r="I2653" t="s">
        <v>13</v>
      </c>
      <c r="J2653" t="s">
        <v>14</v>
      </c>
    </row>
    <row r="2654" spans="1:10" x14ac:dyDescent="0.35">
      <c r="A2654" t="s">
        <v>10</v>
      </c>
      <c r="B2654">
        <v>37195001401</v>
      </c>
      <c r="C2654" t="s">
        <v>11</v>
      </c>
      <c r="D2654">
        <v>37195001401</v>
      </c>
      <c r="E2654" t="str">
        <f>"37195001401"</f>
        <v>37195001401</v>
      </c>
      <c r="F2654">
        <v>1148</v>
      </c>
      <c r="G2654" t="s">
        <v>12</v>
      </c>
      <c r="H2654">
        <v>2022</v>
      </c>
      <c r="I2654" t="s">
        <v>13</v>
      </c>
      <c r="J2654" t="s">
        <v>14</v>
      </c>
    </row>
    <row r="2655" spans="1:10" x14ac:dyDescent="0.35">
      <c r="A2655" t="s">
        <v>10</v>
      </c>
      <c r="B2655">
        <v>37195001402</v>
      </c>
      <c r="C2655" t="s">
        <v>11</v>
      </c>
      <c r="D2655">
        <v>37195001402</v>
      </c>
      <c r="E2655" t="str">
        <f>"37195001402"</f>
        <v>37195001402</v>
      </c>
      <c r="F2655">
        <v>982</v>
      </c>
      <c r="G2655" t="s">
        <v>12</v>
      </c>
      <c r="H2655">
        <v>2022</v>
      </c>
      <c r="I2655" t="s">
        <v>13</v>
      </c>
      <c r="J2655" t="s">
        <v>14</v>
      </c>
    </row>
    <row r="2656" spans="1:10" x14ac:dyDescent="0.35">
      <c r="A2656" t="s">
        <v>10</v>
      </c>
      <c r="B2656">
        <v>37195001501</v>
      </c>
      <c r="C2656" t="s">
        <v>11</v>
      </c>
      <c r="D2656">
        <v>37195001501</v>
      </c>
      <c r="E2656" t="str">
        <f>"37195001501"</f>
        <v>37195001501</v>
      </c>
      <c r="F2656">
        <v>906</v>
      </c>
      <c r="G2656" t="s">
        <v>12</v>
      </c>
      <c r="H2656">
        <v>2022</v>
      </c>
      <c r="I2656" t="s">
        <v>13</v>
      </c>
      <c r="J2656" t="s">
        <v>14</v>
      </c>
    </row>
    <row r="2657" spans="1:10" x14ac:dyDescent="0.35">
      <c r="A2657" t="s">
        <v>10</v>
      </c>
      <c r="B2657">
        <v>37195001502</v>
      </c>
      <c r="C2657" t="s">
        <v>11</v>
      </c>
      <c r="D2657">
        <v>37195001502</v>
      </c>
      <c r="E2657" t="str">
        <f>"37195001502"</f>
        <v>37195001502</v>
      </c>
      <c r="F2657">
        <v>821</v>
      </c>
      <c r="G2657" t="s">
        <v>12</v>
      </c>
      <c r="H2657">
        <v>2022</v>
      </c>
      <c r="I2657" t="s">
        <v>13</v>
      </c>
      <c r="J2657" t="s">
        <v>14</v>
      </c>
    </row>
    <row r="2658" spans="1:10" x14ac:dyDescent="0.35">
      <c r="A2658" t="s">
        <v>10</v>
      </c>
      <c r="B2658">
        <v>37195001600</v>
      </c>
      <c r="C2658" t="s">
        <v>11</v>
      </c>
      <c r="D2658">
        <v>37195001600</v>
      </c>
      <c r="E2658" t="str">
        <f>"37195001600"</f>
        <v>37195001600</v>
      </c>
      <c r="F2658">
        <v>615</v>
      </c>
      <c r="G2658" t="s">
        <v>12</v>
      </c>
      <c r="H2658">
        <v>2022</v>
      </c>
      <c r="I2658" t="s">
        <v>13</v>
      </c>
      <c r="J2658" t="s">
        <v>14</v>
      </c>
    </row>
    <row r="2659" spans="1:10" x14ac:dyDescent="0.35">
      <c r="A2659" t="s">
        <v>10</v>
      </c>
      <c r="B2659">
        <v>37195001700</v>
      </c>
      <c r="C2659" t="s">
        <v>11</v>
      </c>
      <c r="D2659">
        <v>37195001700</v>
      </c>
      <c r="E2659" t="str">
        <f>"37195001700"</f>
        <v>37195001700</v>
      </c>
      <c r="F2659">
        <v>830</v>
      </c>
      <c r="G2659" t="s">
        <v>12</v>
      </c>
      <c r="H2659">
        <v>2022</v>
      </c>
      <c r="I2659" t="s">
        <v>13</v>
      </c>
      <c r="J2659" t="s">
        <v>14</v>
      </c>
    </row>
    <row r="2660" spans="1:10" x14ac:dyDescent="0.35">
      <c r="A2660" t="s">
        <v>10</v>
      </c>
      <c r="B2660">
        <v>37197050101</v>
      </c>
      <c r="C2660" t="s">
        <v>11</v>
      </c>
      <c r="D2660">
        <v>37197050101</v>
      </c>
      <c r="E2660" t="str">
        <f>"37197050101"</f>
        <v>37197050101</v>
      </c>
      <c r="F2660">
        <v>544</v>
      </c>
      <c r="G2660" t="s">
        <v>12</v>
      </c>
      <c r="H2660">
        <v>2022</v>
      </c>
      <c r="I2660" t="s">
        <v>13</v>
      </c>
      <c r="J2660" t="s">
        <v>14</v>
      </c>
    </row>
    <row r="2661" spans="1:10" x14ac:dyDescent="0.35">
      <c r="A2661" t="s">
        <v>10</v>
      </c>
      <c r="B2661">
        <v>37197050102</v>
      </c>
      <c r="C2661" t="s">
        <v>11</v>
      </c>
      <c r="D2661">
        <v>37197050102</v>
      </c>
      <c r="E2661" t="str">
        <f>"37197050102"</f>
        <v>37197050102</v>
      </c>
      <c r="F2661">
        <v>752</v>
      </c>
      <c r="G2661" t="s">
        <v>12</v>
      </c>
      <c r="H2661">
        <v>2022</v>
      </c>
      <c r="I2661" t="s">
        <v>13</v>
      </c>
      <c r="J2661" t="s">
        <v>14</v>
      </c>
    </row>
    <row r="2662" spans="1:10" x14ac:dyDescent="0.35">
      <c r="A2662" t="s">
        <v>10</v>
      </c>
      <c r="B2662">
        <v>37197050200</v>
      </c>
      <c r="C2662" t="s">
        <v>11</v>
      </c>
      <c r="D2662">
        <v>37197050200</v>
      </c>
      <c r="E2662" t="str">
        <f>"37197050200"</f>
        <v>37197050200</v>
      </c>
      <c r="F2662">
        <v>643</v>
      </c>
      <c r="G2662" t="s">
        <v>12</v>
      </c>
      <c r="H2662">
        <v>2022</v>
      </c>
      <c r="I2662" t="s">
        <v>13</v>
      </c>
      <c r="J2662" t="s">
        <v>14</v>
      </c>
    </row>
    <row r="2663" spans="1:10" x14ac:dyDescent="0.35">
      <c r="A2663" t="s">
        <v>10</v>
      </c>
      <c r="B2663">
        <v>37197050300</v>
      </c>
      <c r="C2663" t="s">
        <v>11</v>
      </c>
      <c r="D2663">
        <v>37197050300</v>
      </c>
      <c r="E2663" t="str">
        <f>"37197050300"</f>
        <v>37197050300</v>
      </c>
      <c r="F2663">
        <v>525</v>
      </c>
      <c r="G2663" t="s">
        <v>12</v>
      </c>
      <c r="H2663">
        <v>2022</v>
      </c>
      <c r="I2663" t="s">
        <v>13</v>
      </c>
      <c r="J2663" t="s">
        <v>14</v>
      </c>
    </row>
    <row r="2664" spans="1:10" x14ac:dyDescent="0.35">
      <c r="A2664" t="s">
        <v>10</v>
      </c>
      <c r="B2664">
        <v>37197050401</v>
      </c>
      <c r="C2664" t="s">
        <v>11</v>
      </c>
      <c r="D2664">
        <v>37197050401</v>
      </c>
      <c r="E2664" t="str">
        <f>"37197050401"</f>
        <v>37197050401</v>
      </c>
      <c r="F2664">
        <v>737</v>
      </c>
      <c r="G2664" t="s">
        <v>12</v>
      </c>
      <c r="H2664">
        <v>2022</v>
      </c>
      <c r="I2664" t="s">
        <v>13</v>
      </c>
      <c r="J2664" t="s">
        <v>14</v>
      </c>
    </row>
    <row r="2665" spans="1:10" x14ac:dyDescent="0.35">
      <c r="A2665" t="s">
        <v>10</v>
      </c>
      <c r="B2665">
        <v>37197050402</v>
      </c>
      <c r="C2665" t="s">
        <v>11</v>
      </c>
      <c r="D2665">
        <v>37197050402</v>
      </c>
      <c r="E2665" t="str">
        <f>"37197050402"</f>
        <v>37197050402</v>
      </c>
      <c r="F2665">
        <v>715</v>
      </c>
      <c r="G2665" t="s">
        <v>12</v>
      </c>
      <c r="H2665">
        <v>2022</v>
      </c>
      <c r="I2665" t="s">
        <v>13</v>
      </c>
      <c r="J2665" t="s">
        <v>14</v>
      </c>
    </row>
    <row r="2666" spans="1:10" x14ac:dyDescent="0.35">
      <c r="A2666" t="s">
        <v>10</v>
      </c>
      <c r="B2666">
        <v>37197050502</v>
      </c>
      <c r="C2666" t="s">
        <v>11</v>
      </c>
      <c r="D2666">
        <v>37197050502</v>
      </c>
      <c r="E2666" t="str">
        <f>"37197050502"</f>
        <v>37197050502</v>
      </c>
      <c r="F2666">
        <v>831</v>
      </c>
      <c r="G2666" t="s">
        <v>12</v>
      </c>
      <c r="H2666">
        <v>2022</v>
      </c>
      <c r="I2666" t="s">
        <v>13</v>
      </c>
      <c r="J2666" t="s">
        <v>14</v>
      </c>
    </row>
    <row r="2667" spans="1:10" x14ac:dyDescent="0.35">
      <c r="A2667" t="s">
        <v>10</v>
      </c>
      <c r="B2667">
        <v>37197050503</v>
      </c>
      <c r="C2667" t="s">
        <v>11</v>
      </c>
      <c r="D2667">
        <v>37197050503</v>
      </c>
      <c r="E2667" t="str">
        <f>"37197050503"</f>
        <v>37197050503</v>
      </c>
      <c r="F2667">
        <v>794</v>
      </c>
      <c r="G2667" t="s">
        <v>12</v>
      </c>
      <c r="H2667">
        <v>2022</v>
      </c>
      <c r="I2667" t="s">
        <v>13</v>
      </c>
      <c r="J2667" t="s">
        <v>14</v>
      </c>
    </row>
    <row r="2668" spans="1:10" x14ac:dyDescent="0.35">
      <c r="A2668" t="s">
        <v>10</v>
      </c>
      <c r="B2668">
        <v>37197050504</v>
      </c>
      <c r="C2668" t="s">
        <v>11</v>
      </c>
      <c r="D2668">
        <v>37197050504</v>
      </c>
      <c r="E2668" t="str">
        <f>"37197050504"</f>
        <v>37197050504</v>
      </c>
      <c r="F2668">
        <v>701</v>
      </c>
      <c r="G2668" t="s">
        <v>12</v>
      </c>
      <c r="H2668">
        <v>2022</v>
      </c>
      <c r="I2668" t="s">
        <v>13</v>
      </c>
      <c r="J2668" t="s">
        <v>14</v>
      </c>
    </row>
    <row r="2669" spans="1:10" x14ac:dyDescent="0.35">
      <c r="A2669" t="s">
        <v>10</v>
      </c>
      <c r="B2669">
        <v>37199960101</v>
      </c>
      <c r="C2669" t="s">
        <v>11</v>
      </c>
      <c r="D2669">
        <v>37199960101</v>
      </c>
      <c r="E2669" t="str">
        <f>"37199960101"</f>
        <v>37199960101</v>
      </c>
      <c r="F2669">
        <v>748</v>
      </c>
      <c r="G2669" t="s">
        <v>12</v>
      </c>
      <c r="H2669">
        <v>2022</v>
      </c>
      <c r="I2669" t="s">
        <v>13</v>
      </c>
      <c r="J2669" t="s">
        <v>14</v>
      </c>
    </row>
    <row r="2670" spans="1:10" x14ac:dyDescent="0.35">
      <c r="A2670" t="s">
        <v>10</v>
      </c>
      <c r="B2670">
        <v>37199960102</v>
      </c>
      <c r="C2670" t="s">
        <v>11</v>
      </c>
      <c r="D2670">
        <v>37199960102</v>
      </c>
      <c r="E2670" t="str">
        <f>"37199960102"</f>
        <v>37199960102</v>
      </c>
      <c r="F2670">
        <v>866</v>
      </c>
      <c r="G2670" t="s">
        <v>12</v>
      </c>
      <c r="H2670">
        <v>2022</v>
      </c>
      <c r="I2670" t="s">
        <v>13</v>
      </c>
      <c r="J2670" t="s">
        <v>14</v>
      </c>
    </row>
    <row r="2671" spans="1:10" x14ac:dyDescent="0.35">
      <c r="A2671" t="s">
        <v>10</v>
      </c>
      <c r="B2671">
        <v>37199960200</v>
      </c>
      <c r="C2671" t="s">
        <v>11</v>
      </c>
      <c r="D2671">
        <v>37199960200</v>
      </c>
      <c r="E2671" t="str">
        <f>"37199960200"</f>
        <v>37199960200</v>
      </c>
      <c r="F2671">
        <v>826</v>
      </c>
      <c r="G2671" t="s">
        <v>12</v>
      </c>
      <c r="H2671">
        <v>2022</v>
      </c>
      <c r="I2671" t="s">
        <v>13</v>
      </c>
      <c r="J2671" t="s">
        <v>14</v>
      </c>
    </row>
    <row r="2672" spans="1:10" x14ac:dyDescent="0.35">
      <c r="A2672" t="s">
        <v>10</v>
      </c>
      <c r="B2672">
        <v>37199960300</v>
      </c>
      <c r="C2672" t="s">
        <v>11</v>
      </c>
      <c r="D2672">
        <v>37199960300</v>
      </c>
      <c r="E2672" t="str">
        <f>"37199960300"</f>
        <v>37199960300</v>
      </c>
      <c r="F2672">
        <v>712</v>
      </c>
      <c r="G2672" t="s">
        <v>12</v>
      </c>
      <c r="H2672">
        <v>2022</v>
      </c>
      <c r="I2672" t="s">
        <v>13</v>
      </c>
      <c r="J2672" t="s">
        <v>14</v>
      </c>
    </row>
    <row r="2673" spans="1:10" x14ac:dyDescent="0.35">
      <c r="A2673" t="s">
        <v>10</v>
      </c>
      <c r="B2673">
        <v>37199960400</v>
      </c>
      <c r="C2673" t="s">
        <v>11</v>
      </c>
      <c r="D2673">
        <v>37199960400</v>
      </c>
      <c r="E2673" t="str">
        <f>"37199960400"</f>
        <v>37199960400</v>
      </c>
      <c r="F2673">
        <v>539</v>
      </c>
      <c r="G2673" t="s">
        <v>12</v>
      </c>
      <c r="H2673">
        <v>2022</v>
      </c>
      <c r="I2673" t="s">
        <v>13</v>
      </c>
      <c r="J26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 Gross Rent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Samad Rangoonwala</dc:creator>
  <cp:lastModifiedBy>Samad Rangoonwala</cp:lastModifiedBy>
  <dcterms:created xsi:type="dcterms:W3CDTF">2024-10-11T17:54:13Z</dcterms:created>
  <dcterms:modified xsi:type="dcterms:W3CDTF">2024-10-11T17:54:13Z</dcterms:modified>
</cp:coreProperties>
</file>