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MA" sheetId="1" r:id="rId4"/>
    <sheet state="visible" name="effect size from graphs" sheetId="2" r:id="rId5"/>
    <sheet state="visible" name="effect size from tables" sheetId="3" r:id="rId6"/>
    <sheet state="visible" name="equations" sheetId="4" r:id="rId7"/>
    <sheet state="visible" name="effect size from statistics" sheetId="5" r:id="rId8"/>
    <sheet state="visible" name="Notes @ Decisions" sheetId="6" r:id="rId9"/>
    <sheet state="visible" name="papers and exps excluded" sheetId="7" r:id="rId10"/>
  </sheets>
  <definedNames>
    <definedName hidden="1" localSheetId="0" name="_xlnm._FilterDatabase">'main MA'!$A$1:$BC$137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51">
      <text>
        <t xml:space="preserve">shouldn't their mean age month change with their repeated visit?
	-Anjie Cao</t>
      </text>
    </comment>
  </commentList>
</comments>
</file>

<file path=xl/sharedStrings.xml><?xml version="1.0" encoding="utf-8"?>
<sst xmlns="http://schemas.openxmlformats.org/spreadsheetml/2006/main" count="7369" uniqueCount="593">
  <si>
    <t>ID</t>
  </si>
  <si>
    <t>Title</t>
  </si>
  <si>
    <t>Author</t>
  </si>
  <si>
    <t>short_cite</t>
  </si>
  <si>
    <t>exp_num</t>
  </si>
  <si>
    <t>part_group</t>
  </si>
  <si>
    <t>part_num</t>
  </si>
  <si>
    <t>paper_age</t>
  </si>
  <si>
    <t>paper_age_mo</t>
  </si>
  <si>
    <t>paper_age_units</t>
  </si>
  <si>
    <t>mean_age_months</t>
  </si>
  <si>
    <t>Informative_syntax</t>
  </si>
  <si>
    <t>animate_syntax</t>
  </si>
  <si>
    <t>common_proper</t>
  </si>
  <si>
    <t>count_mass</t>
  </si>
  <si>
    <t>matching category</t>
  </si>
  <si>
    <t>alternative category1</t>
  </si>
  <si>
    <t>alternative category2</t>
  </si>
  <si>
    <t>alternative category3</t>
  </si>
  <si>
    <t>similarity_to_target</t>
  </si>
  <si>
    <t>Exemp1_animate</t>
  </si>
  <si>
    <t>solidity</t>
  </si>
  <si>
    <t xml:space="preserve">solid </t>
  </si>
  <si>
    <t>exemp_sight</t>
  </si>
  <si>
    <t>exemp_label_repeat</t>
  </si>
  <si>
    <t>Dimensionality</t>
  </si>
  <si>
    <t>Vocabulary</t>
  </si>
  <si>
    <t>shape_vocab</t>
  </si>
  <si>
    <t>Exposure</t>
  </si>
  <si>
    <t>training_type</t>
  </si>
  <si>
    <t>training_trials</t>
  </si>
  <si>
    <t>country</t>
  </si>
  <si>
    <t>language</t>
  </si>
  <si>
    <t>Response mode</t>
  </si>
  <si>
    <t>test trials</t>
  </si>
  <si>
    <t>task type</t>
  </si>
  <si>
    <t>test_obj_num</t>
  </si>
  <si>
    <t>child_type1</t>
  </si>
  <si>
    <t>monolingual</t>
  </si>
  <si>
    <t>deformation_level</t>
  </si>
  <si>
    <t>context</t>
  </si>
  <si>
    <t>complexity</t>
  </si>
  <si>
    <t>additional notes</t>
  </si>
  <si>
    <t>mean</t>
  </si>
  <si>
    <t>mean_proportion</t>
  </si>
  <si>
    <t>SE</t>
  </si>
  <si>
    <t>SD</t>
  </si>
  <si>
    <t>t</t>
  </si>
  <si>
    <t>df</t>
  </si>
  <si>
    <t>F</t>
  </si>
  <si>
    <t>r</t>
  </si>
  <si>
    <t>d</t>
  </si>
  <si>
    <t>d_var</t>
  </si>
  <si>
    <t>d_se</t>
  </si>
  <si>
    <t>extraction</t>
  </si>
  <si>
    <t>sample size to trials ratio</t>
  </si>
  <si>
    <t>The origins of the shape bias: Evidence from the Tsimane'.</t>
  </si>
  <si>
    <t>Jara-Ettinger J, Levy R, Sakel J, Huanca T, Gibson E.</t>
  </si>
  <si>
    <t>Jara-Ettinger et al 2022</t>
  </si>
  <si>
    <t>years</t>
  </si>
  <si>
    <t>informative</t>
  </si>
  <si>
    <t>inanimate</t>
  </si>
  <si>
    <t>common</t>
  </si>
  <si>
    <t>count</t>
  </si>
  <si>
    <t>material</t>
  </si>
  <si>
    <t>color</t>
  </si>
  <si>
    <t>solid</t>
  </si>
  <si>
    <t>3D</t>
  </si>
  <si>
    <t>test only</t>
  </si>
  <si>
    <t>us</t>
  </si>
  <si>
    <t>english</t>
  </si>
  <si>
    <t>pointing</t>
  </si>
  <si>
    <t>forced choice</t>
  </si>
  <si>
    <t>TD</t>
  </si>
  <si>
    <t>graph</t>
  </si>
  <si>
    <t>Tsimane'</t>
  </si>
  <si>
    <t>tsimane</t>
  </si>
  <si>
    <t>distractor</t>
  </si>
  <si>
    <t>A crosslinguistic study of children's noun learning: The case of object and substance words</t>
  </si>
  <si>
    <t>Kaveri Subrahmanyam, Hsin-Hua Nancy Chen</t>
  </si>
  <si>
    <t>Subrahmanyam, K. et al 2006</t>
  </si>
  <si>
    <t>yes</t>
  </si>
  <si>
    <t>chinese</t>
  </si>
  <si>
    <t>verbal</t>
  </si>
  <si>
    <t>yes/no</t>
  </si>
  <si>
    <t>1?</t>
  </si>
  <si>
    <t>table</t>
  </si>
  <si>
    <t>substance</t>
  </si>
  <si>
    <t>4.7y</t>
  </si>
  <si>
    <t>3.8y</t>
  </si>
  <si>
    <t>4.6y</t>
  </si>
  <si>
    <t>Object shape, object function, and object name</t>
  </si>
  <si>
    <t>Barbara Landau, Linda Smith, Susan Jones</t>
  </si>
  <si>
    <t>Landau et al 1998</t>
  </si>
  <si>
    <t>3.5y</t>
  </si>
  <si>
    <t>no_function</t>
  </si>
  <si>
    <t>5.4y</t>
  </si>
  <si>
    <t>function</t>
  </si>
  <si>
    <t>2.6y</t>
  </si>
  <si>
    <t>3.7y</t>
  </si>
  <si>
    <t>5.5y</t>
  </si>
  <si>
    <t>3.4y</t>
  </si>
  <si>
    <t>5.3y</t>
  </si>
  <si>
    <t>Do children with autism spectrum disorders show a shape bias in word learning?</t>
  </si>
  <si>
    <t>Saime Tek, Gul Jaffery, Deborah Fein, Letitia R. Naigles</t>
  </si>
  <si>
    <t>Saime Tek et al 2008</t>
  </si>
  <si>
    <t>33.2m</t>
  </si>
  <si>
    <t>months</t>
  </si>
  <si>
    <t>looking</t>
  </si>
  <si>
    <t>ASD</t>
  </si>
  <si>
    <t>33.2 m+ 4m</t>
  </si>
  <si>
    <t>33.2 + 8</t>
  </si>
  <si>
    <t>33.2 + 12</t>
  </si>
  <si>
    <t>20.5m</t>
  </si>
  <si>
    <t>20.5 + 4</t>
  </si>
  <si>
    <t>20.5 + 8</t>
  </si>
  <si>
    <t>20.5+12</t>
  </si>
  <si>
    <t>20.5 + 12</t>
  </si>
  <si>
    <t>The absence of a shape bias in children's word learning.</t>
  </si>
  <si>
    <t>Andrei Cimpian, Ellen M Markman</t>
  </si>
  <si>
    <t>Cimpian et al 2005</t>
  </si>
  <si>
    <t>4.4y</t>
  </si>
  <si>
    <t>taxonomic</t>
  </si>
  <si>
    <t>2D</t>
  </si>
  <si>
    <t>no_context + familiarization</t>
  </si>
  <si>
    <t>pointing w/stickers</t>
  </si>
  <si>
    <t>complex</t>
  </si>
  <si>
    <t>context + familiarization</t>
  </si>
  <si>
    <t>simple</t>
  </si>
  <si>
    <t>empty</t>
  </si>
  <si>
    <t>free choice</t>
  </si>
  <si>
    <t xml:space="preserve">simple </t>
  </si>
  <si>
    <t>Word learning is ‘smart’: evidence that conceptual information affects preschoolers' extension of novel words</t>
  </si>
  <si>
    <t>Amy E Booth, Sandra R Waxman</t>
  </si>
  <si>
    <t>Booth et al 2002</t>
  </si>
  <si>
    <t>43,09m</t>
  </si>
  <si>
    <t>shape_change</t>
  </si>
  <si>
    <t>vignette_animate</t>
  </si>
  <si>
    <t>vignette_artifact</t>
  </si>
  <si>
    <t>41.86m</t>
  </si>
  <si>
    <t>Children's theories of word meaning: The role of shape similarity in early acquisition</t>
  </si>
  <si>
    <t>Mutsumi Imai, Dedre Gentner, Nobuko Uchida</t>
  </si>
  <si>
    <t>Imai et al 1994</t>
  </si>
  <si>
    <t>3.9y</t>
  </si>
  <si>
    <t>thematic</t>
  </si>
  <si>
    <t>familiarization</t>
  </si>
  <si>
    <t>The role of shape similarity in toddlers' lexical extensions</t>
  </si>
  <si>
    <t>Diane Poulin-Dubois, Ilana Frank, Susan A. Graham, Abbie Elkin</t>
  </si>
  <si>
    <t>Diane Poulin-Dubois et al 2010</t>
  </si>
  <si>
    <t>24.48m</t>
  </si>
  <si>
    <t>picking</t>
  </si>
  <si>
    <t>t-test</t>
  </si>
  <si>
    <t>the role of shape similarity in toddlers' lexical extensions</t>
  </si>
  <si>
    <t>18.67m</t>
  </si>
  <si>
    <t>no</t>
  </si>
  <si>
    <t>The shape-bias in Spanish-speaking children and its relationship to vocabulary.</t>
  </si>
  <si>
    <t>Hahn, Erin R. , Cantrell, Lisa</t>
  </si>
  <si>
    <t>Hahn, E. R. et al 2012</t>
  </si>
  <si>
    <t>2.7y</t>
  </si>
  <si>
    <t>us/mexico</t>
  </si>
  <si>
    <t>spanish</t>
  </si>
  <si>
    <t>Knowledge, performance and task: Décalage and dynamics in young children's noun generalizations</t>
  </si>
  <si>
    <t>Dobbertin, Brandi N.;Horst, Jessica S.;Samuelson, Larissa K.;Schutte, Anne R.</t>
  </si>
  <si>
    <t>Dobbertin, Brandi N. et al 2006</t>
  </si>
  <si>
    <t>21m</t>
  </si>
  <si>
    <t>0-25</t>
  </si>
  <si>
    <t>26-50</t>
  </si>
  <si>
    <t>50+</t>
  </si>
  <si>
    <t>imai and gentner 1997</t>
  </si>
  <si>
    <t>Imai, gentner 1997</t>
  </si>
  <si>
    <t>2,1y</t>
  </si>
  <si>
    <t>neutral</t>
  </si>
  <si>
    <t>complex solid</t>
  </si>
  <si>
    <t>2,8y</t>
  </si>
  <si>
    <t>4,2y</t>
  </si>
  <si>
    <t>simple solid</t>
  </si>
  <si>
    <t>japan</t>
  </si>
  <si>
    <t>japanese</t>
  </si>
  <si>
    <t>Ontological categories guide young children's inductions of word meaning: Object terms and substance terms</t>
  </si>
  <si>
    <t>Soja 1991</t>
  </si>
  <si>
    <t>mass</t>
  </si>
  <si>
    <t>2y</t>
  </si>
  <si>
    <t>2.5y</t>
  </si>
  <si>
    <t>Vocabulary Development and the Shape Bias in Children With Hearing Loss</t>
  </si>
  <si>
    <t>Lynn K. Perry, Amy L. Meltzer and Sarah C. Kucker</t>
  </si>
  <si>
    <t>Lynn K. Perry et al 2021</t>
  </si>
  <si>
    <t>34.51m</t>
  </si>
  <si>
    <t>HL</t>
  </si>
  <si>
    <t>33.93m</t>
  </si>
  <si>
    <t>AGE MATCH</t>
  </si>
  <si>
    <t>24.68m</t>
  </si>
  <si>
    <t>VOACB MATCH</t>
  </si>
  <si>
    <t>The shape of the vocabulary predicts the shape of the bias</t>
  </si>
  <si>
    <t>Lynn K. Perry, Larissa K.Samuelson</t>
  </si>
  <si>
    <t>Lynn K. Perry et al 2011</t>
  </si>
  <si>
    <t>18-month-olds use different cues to categorize plants and artifacts</t>
  </si>
  <si>
    <t>Stella C. Gerdemann 2021</t>
  </si>
  <si>
    <t>plant</t>
  </si>
  <si>
    <t>priming</t>
  </si>
  <si>
    <t>highligting shape</t>
  </si>
  <si>
    <t>germany</t>
  </si>
  <si>
    <t>german</t>
  </si>
  <si>
    <t>naming was only done for exemplar, but not in the testing phase</t>
  </si>
  <si>
    <t>artifact</t>
  </si>
  <si>
    <t>Effects of past language experience and present language context on the shape bias in Spanish–English bilingual children</t>
  </si>
  <si>
    <t>Schonberg, CC, Russell, EE, Luna, ML</t>
  </si>
  <si>
    <t>Christina C. Schonberg 2019</t>
  </si>
  <si>
    <t>bilingual</t>
  </si>
  <si>
    <t>The heterogeneity of word learning biases in late-talking children</t>
  </si>
  <si>
    <t>Lynn K. Perry and Sarah C. Kucker</t>
  </si>
  <si>
    <t>Lynn Perry 2019</t>
  </si>
  <si>
    <t xml:space="preserve"> </t>
  </si>
  <si>
    <t>&lt; 30 percentile</t>
  </si>
  <si>
    <t>It's taking shape: Shared object features influence novel noun generalizations</t>
  </si>
  <si>
    <t>Jessica S. Horst 2012</t>
  </si>
  <si>
    <t>uk</t>
  </si>
  <si>
    <t>shape and material</t>
  </si>
  <si>
    <t xml:space="preserve">shape and color </t>
  </si>
  <si>
    <t xml:space="preserve"> material</t>
  </si>
  <si>
    <t>shape</t>
  </si>
  <si>
    <t>material and color</t>
  </si>
  <si>
    <t xml:space="preserve">Individual differences in the shape bias in preschool children with specific language impairment and typical language development: Theoretical and clinical </t>
  </si>
  <si>
    <t>Beverly Collisson 2014</t>
  </si>
  <si>
    <t>4,2</t>
  </si>
  <si>
    <t>4,1</t>
  </si>
  <si>
    <t>SLI</t>
  </si>
  <si>
    <t>Acquiring word learning biases</t>
  </si>
  <si>
    <t>Zi L. Sim 2011</t>
  </si>
  <si>
    <t>naming</t>
  </si>
  <si>
    <t>familiarization + training</t>
  </si>
  <si>
    <t>naming by shape</t>
  </si>
  <si>
    <t>naming by pattern</t>
  </si>
  <si>
    <t>Changes in visual object recognition precede the shape bias in early noun learning</t>
  </si>
  <si>
    <t>Yee, Jones, Smith 2012</t>
  </si>
  <si>
    <t>Are Chinese and German children taxonomic, thematic, or shape biased? Influence of classifiers and cultural contexts</t>
  </si>
  <si>
    <t>Imai et al 2010</t>
  </si>
  <si>
    <t>non</t>
  </si>
  <si>
    <t>The shape bias is affected by differing similarity among objects</t>
  </si>
  <si>
    <t>Saime Tek et al 2012</t>
  </si>
  <si>
    <t>overall similarity (color+shape)</t>
  </si>
  <si>
    <t>low</t>
  </si>
  <si>
    <t>comparing to tversky's similarity contrast model</t>
  </si>
  <si>
    <t>high</t>
  </si>
  <si>
    <t>The shape-bias in Spanish-speaking children and its relationship to vocabulary</t>
  </si>
  <si>
    <t>Hahn ER 2012</t>
  </si>
  <si>
    <t>us+mexico</t>
  </si>
  <si>
    <t>Bilingual and monolingual children attend to different cues when learning new words</t>
  </si>
  <si>
    <t>Chandra L. Brojde 2012</t>
  </si>
  <si>
    <t>congruent</t>
  </si>
  <si>
    <t>incongruent</t>
  </si>
  <si>
    <t>object only cue</t>
  </si>
  <si>
    <t>pragmatic cue</t>
  </si>
  <si>
    <t>Preschoolers' novel noun extensions: shape in spite of knowing better</t>
  </si>
  <si>
    <t>H Saalbach · 2011</t>
  </si>
  <si>
    <t>3,8</t>
  </si>
  <si>
    <t>mixture</t>
  </si>
  <si>
    <t>reported</t>
  </si>
  <si>
    <t>3,9</t>
  </si>
  <si>
    <t>3,7</t>
  </si>
  <si>
    <t>The Shape Bias Shapes More Than Just Attention: Relationships Between Categorical Biases &amp; Object Recognition Memory</t>
  </si>
  <si>
    <t>H Vlach · 2014</t>
  </si>
  <si>
    <t>Investigating the shape bias in typically developing children and children with autism spectrum disorders</t>
  </si>
  <si>
    <t>ER Potrzeba · 2015</t>
  </si>
  <si>
    <t>Honoring different ontological boundaries: The role of language in category formation</t>
  </si>
  <si>
    <t>D Tran · 2012</t>
  </si>
  <si>
    <t>vietnam</t>
  </si>
  <si>
    <t>vietnamese</t>
  </si>
  <si>
    <t>Set size, individuation, and attention to shape</t>
  </si>
  <si>
    <t>L Cantrell · 2013</t>
  </si>
  <si>
    <t>mexico</t>
  </si>
  <si>
    <t>The role of comparison in preschoolers' novel object categorization</t>
  </si>
  <si>
    <t>SA Graham · 2010</t>
  </si>
  <si>
    <t>The effects of type of instruction, animacy cues, and dimensionality of objects on the shape bias in 3‐to 6‐year‐old children</t>
  </si>
  <si>
    <t>D Davidson · 2018</t>
  </si>
  <si>
    <t>not mentioned</t>
  </si>
  <si>
    <t>animate</t>
  </si>
  <si>
    <t>Young children, sound-producing objects, and the shape bias</t>
  </si>
  <si>
    <t xml:space="preserve">DR Dansereau · 2017 </t>
  </si>
  <si>
    <t>DR Dansereau · 2017</t>
  </si>
  <si>
    <t>sound</t>
  </si>
  <si>
    <t>Early noun vocabularies: do ontology, category structure and syntax correspond?</t>
  </si>
  <si>
    <t>Samuelson et al 1999</t>
  </si>
  <si>
    <t>solid/notrigid</t>
  </si>
  <si>
    <t>Naming in young children: a dumb attentional mechanism?</t>
  </si>
  <si>
    <t>Smith, Jones, Landau 1996</t>
  </si>
  <si>
    <t>3y</t>
  </si>
  <si>
    <t xml:space="preserve">shape </t>
  </si>
  <si>
    <t>parts</t>
  </si>
  <si>
    <t>contrast</t>
  </si>
  <si>
    <t>identity</t>
  </si>
  <si>
    <t xml:space="preserve">verbal </t>
  </si>
  <si>
    <t>information about base function</t>
  </si>
  <si>
    <t>information about parts function</t>
  </si>
  <si>
    <t>bigger base than the previous experiments - more salient</t>
  </si>
  <si>
    <t>bigger base , information about base function</t>
  </si>
  <si>
    <t>bigger base, information about parts function</t>
  </si>
  <si>
    <t>Shape and the first hundred nouns</t>
  </si>
  <si>
    <t>Stowe and Smith 2004</t>
  </si>
  <si>
    <t>17m</t>
  </si>
  <si>
    <t xml:space="preserve">material </t>
  </si>
  <si>
    <t xml:space="preserve"> forced choice</t>
  </si>
  <si>
    <t>17m + 2m</t>
  </si>
  <si>
    <t>17m + 4m</t>
  </si>
  <si>
    <t>51-100</t>
  </si>
  <si>
    <t>grouping</t>
  </si>
  <si>
    <t>Dynamic noun generalization: moment‐to‐moment interactions shape children's naming biases</t>
  </si>
  <si>
    <t>Samuelson and Horst 2007</t>
  </si>
  <si>
    <t>24m</t>
  </si>
  <si>
    <t>Solid+whole+material-only test match</t>
  </si>
  <si>
    <t>paper</t>
  </si>
  <si>
    <t>t_test</t>
  </si>
  <si>
    <t>solid+pieces/wholes+material-only test match</t>
  </si>
  <si>
    <t>solid/nonsolid+pieces/wholes+material-only match</t>
  </si>
  <si>
    <t>solid/nonsolid+pieces/wholes+material/color match</t>
  </si>
  <si>
    <t>Statistical regularities in vocabulary guide language acquisition in connectionist models and 15-20-month-olds.</t>
  </si>
  <si>
    <t>Samuelson 2002</t>
  </si>
  <si>
    <t>18m + 9 weeks</t>
  </si>
  <si>
    <t>size</t>
  </si>
  <si>
    <t>natural statistics</t>
  </si>
  <si>
    <t>material biased</t>
  </si>
  <si>
    <t>Object name learning provides on-the-job training for attention</t>
  </si>
  <si>
    <t>Smith et al 2002</t>
  </si>
  <si>
    <t>17m + 9 weeks</t>
  </si>
  <si>
    <t>shape-based training</t>
  </si>
  <si>
    <t>8 weeks</t>
  </si>
  <si>
    <t>2nd order generalization test</t>
  </si>
  <si>
    <t xml:space="preserve">familiarization </t>
  </si>
  <si>
    <t>no training</t>
  </si>
  <si>
    <t>17m + 8 weeks</t>
  </si>
  <si>
    <t>7 weeks</t>
  </si>
  <si>
    <t>2nd order generalization</t>
  </si>
  <si>
    <t>varied-category</t>
  </si>
  <si>
    <t>smith et al 2002</t>
  </si>
  <si>
    <t>no name</t>
  </si>
  <si>
    <t>Rigid thinking about deformables: do children sometimes overgeneralize the shape bias?</t>
  </si>
  <si>
    <t>Samuelson et al 2008</t>
  </si>
  <si>
    <t>deformable</t>
  </si>
  <si>
    <t>rigid</t>
  </si>
  <si>
    <t>They call it like they see it: spontaneous naming and attention to shape</t>
  </si>
  <si>
    <t>Samuelson et al 2005</t>
  </si>
  <si>
    <t>0–25</t>
  </si>
  <si>
    <t xml:space="preserve">test only </t>
  </si>
  <si>
    <t>26–50</t>
  </si>
  <si>
    <t>51–75</t>
  </si>
  <si>
    <t>75+</t>
  </si>
  <si>
    <t>Known and novel noun extensions: Attention at two levels of abstraction</t>
  </si>
  <si>
    <t>Yoshida and Smith 2003</t>
  </si>
  <si>
    <t xml:space="preserve">novel objects but known names </t>
  </si>
  <si>
    <t>novel object and names</t>
  </si>
  <si>
    <t>Preschoolers' and adults' reliance on object shape and object function for lexical extension</t>
  </si>
  <si>
    <t>Graham et al 1999</t>
  </si>
  <si>
    <t>forced choice + yes/no</t>
  </si>
  <si>
    <t>reminded participants about the function before asking for the test object</t>
  </si>
  <si>
    <t>Word meaning biases or language-specific effects? Evidence from English, Spanish and Korean</t>
  </si>
  <si>
    <t>Gathercole and Min 1997</t>
  </si>
  <si>
    <t>4;3</t>
  </si>
  <si>
    <t>shape linked function</t>
  </si>
  <si>
    <t>4;4</t>
  </si>
  <si>
    <t>material linked function</t>
  </si>
  <si>
    <t>3;8</t>
  </si>
  <si>
    <t>korean</t>
  </si>
  <si>
    <t>3;9</t>
  </si>
  <si>
    <t>3;10</t>
  </si>
  <si>
    <t>Demonstration of the shape bias without label extension</t>
  </si>
  <si>
    <t>Hupp 2008</t>
  </si>
  <si>
    <t>days</t>
  </si>
  <si>
    <t>Clarifying the role of shape in children's taxonomic assumption</t>
  </si>
  <si>
    <t>Baldwin 1992</t>
  </si>
  <si>
    <t>4;5</t>
  </si>
  <si>
    <t>known/familiar objects</t>
  </si>
  <si>
    <t>Conceptual information permeates word learning in infancy.</t>
  </si>
  <si>
    <t>Amy E Booth, Sandra R Waxman, Huang</t>
  </si>
  <si>
    <t>Booth et al 2005</t>
  </si>
  <si>
    <t>size vs shape</t>
  </si>
  <si>
    <t>there is a vignette / artifact/ shape change acceptance not shape bias</t>
  </si>
  <si>
    <t>texture vs shape</t>
  </si>
  <si>
    <t>there is a vignette / animate</t>
  </si>
  <si>
    <t>there is a vignette / animate / shape change acceptance not shape bias</t>
  </si>
  <si>
    <t>there is a vignette / artifact</t>
  </si>
  <si>
    <t>Count nouns, adjectives, and perceptual properties in children's novel word interpretations.</t>
  </si>
  <si>
    <t>Smith, L. B., Jones, S. S., &amp; Landau, B. (1992)</t>
  </si>
  <si>
    <t>Smith et al 1992</t>
  </si>
  <si>
    <t>small difference in color</t>
  </si>
  <si>
    <t>large difference in color</t>
  </si>
  <si>
    <t>small difference in color / color was made more salient</t>
  </si>
  <si>
    <t>Ontological categories and function: Acquisition of new names</t>
  </si>
  <si>
    <t>Gathercole et al 1995</t>
  </si>
  <si>
    <t>Young children's use of functional information to categorize artifacts: Three factors that matter</t>
  </si>
  <si>
    <t>Deborah Nelson et al 2000</t>
  </si>
  <si>
    <t>paper unique id</t>
  </si>
  <si>
    <t>author</t>
  </si>
  <si>
    <t>condition1</t>
  </si>
  <si>
    <t>condition2</t>
  </si>
  <si>
    <t>mean+sem</t>
  </si>
  <si>
    <t>mean + ci</t>
  </si>
  <si>
    <t>sem</t>
  </si>
  <si>
    <t>sem 2</t>
  </si>
  <si>
    <t>N</t>
  </si>
  <si>
    <t>SD2</t>
  </si>
  <si>
    <t>pooled sd for yes/no</t>
  </si>
  <si>
    <t>chance</t>
  </si>
  <si>
    <t>effect size (Standardized Mean Difference)</t>
  </si>
  <si>
    <t>Notes</t>
  </si>
  <si>
    <t>p-sem equation</t>
  </si>
  <si>
    <t>Bar0</t>
  </si>
  <si>
    <t>Bar1</t>
  </si>
  <si>
    <t>Bar2</t>
  </si>
  <si>
    <t>Bar3</t>
  </si>
  <si>
    <t>zero SEM</t>
  </si>
  <si>
    <t>Bar4</t>
  </si>
  <si>
    <t>Bar5</t>
  </si>
  <si>
    <t>jara-ettinger</t>
  </si>
  <si>
    <t>us children</t>
  </si>
  <si>
    <t>tsimane children without distractor</t>
  </si>
  <si>
    <t>tsimane children shape/material</t>
  </si>
  <si>
    <t>tsimane children shape/color</t>
  </si>
  <si>
    <t>TH age match with HL</t>
  </si>
  <si>
    <t>TH vocab match with HL</t>
  </si>
  <si>
    <t>visit 1 ASD</t>
  </si>
  <si>
    <t>visit 2</t>
  </si>
  <si>
    <t>visit 3</t>
  </si>
  <si>
    <t>visit 4</t>
  </si>
  <si>
    <t>visit 1 TYP</t>
  </si>
  <si>
    <t>visit 2 TYP</t>
  </si>
  <si>
    <t>visit 3 TYP</t>
  </si>
  <si>
    <t>visit 4 TYP</t>
  </si>
  <si>
    <t>visit1 TYP</t>
  </si>
  <si>
    <t>visit2</t>
  </si>
  <si>
    <t>visit3</t>
  </si>
  <si>
    <t>visit4</t>
  </si>
  <si>
    <t>3 years</t>
  </si>
  <si>
    <t>5 years</t>
  </si>
  <si>
    <t>shape vs size</t>
  </si>
  <si>
    <t>tables / yes-no</t>
  </si>
  <si>
    <t xml:space="preserve">tables </t>
  </si>
  <si>
    <t>exp2</t>
  </si>
  <si>
    <t xml:space="preserve">136* </t>
  </si>
  <si>
    <t>shape - texture</t>
  </si>
  <si>
    <t>shape vs texture</t>
  </si>
  <si>
    <t>exp1</t>
  </si>
  <si>
    <t>no_context/complex</t>
  </si>
  <si>
    <t>context/complex</t>
  </si>
  <si>
    <t>no_context/simple</t>
  </si>
  <si>
    <t>context/simple</t>
  </si>
  <si>
    <t>number , vocabulary</t>
  </si>
  <si>
    <t>17, 0-25</t>
  </si>
  <si>
    <t>deformable object</t>
  </si>
  <si>
    <t>23, 26-50</t>
  </si>
  <si>
    <t>19,+51</t>
  </si>
  <si>
    <t>exp 1</t>
  </si>
  <si>
    <t>2y, us</t>
  </si>
  <si>
    <t>late 2y, us</t>
  </si>
  <si>
    <t>4y, us</t>
  </si>
  <si>
    <t>2y, japan</t>
  </si>
  <si>
    <t>late 2y, japan</t>
  </si>
  <si>
    <t>4y, japan</t>
  </si>
  <si>
    <t>soja exp1</t>
  </si>
  <si>
    <t>object, complex</t>
  </si>
  <si>
    <t>substance, simple</t>
  </si>
  <si>
    <t>object</t>
  </si>
  <si>
    <t>soja exp2</t>
  </si>
  <si>
    <t>neutral, 2y</t>
  </si>
  <si>
    <t>object, simple</t>
  </si>
  <si>
    <t>substance, complex</t>
  </si>
  <si>
    <t>neutral, 2.5y</t>
  </si>
  <si>
    <t>TH AGE</t>
  </si>
  <si>
    <t>TH VOCAB</t>
  </si>
  <si>
    <t>session 3</t>
  </si>
  <si>
    <t>Low</t>
  </si>
  <si>
    <t>M</t>
  </si>
  <si>
    <t>H</t>
  </si>
  <si>
    <t>set size 1</t>
  </si>
  <si>
    <t>set size 2</t>
  </si>
  <si>
    <t>set size 4</t>
  </si>
  <si>
    <t>set size 6</t>
  </si>
  <si>
    <t>set size 15</t>
  </si>
  <si>
    <t>set size 25</t>
  </si>
  <si>
    <t>exp 3</t>
  </si>
  <si>
    <t xml:space="preserve">vocab under 50 </t>
  </si>
  <si>
    <t>solid non rigid</t>
  </si>
  <si>
    <t>vocab 51-150</t>
  </si>
  <si>
    <t xml:space="preserve">vocab 151 - 250 </t>
  </si>
  <si>
    <t>vocab +251</t>
  </si>
  <si>
    <t>base vs parts</t>
  </si>
  <si>
    <t>base vs contrast</t>
  </si>
  <si>
    <t xml:space="preserve">exp 2 </t>
  </si>
  <si>
    <t>base function</t>
  </si>
  <si>
    <t>parts function</t>
  </si>
  <si>
    <t xml:space="preserve">bigger base </t>
  </si>
  <si>
    <t>exp 4</t>
  </si>
  <si>
    <t>bigger base, base function</t>
  </si>
  <si>
    <t>bigger base, parts function</t>
  </si>
  <si>
    <t xml:space="preserve">picking </t>
  </si>
  <si>
    <t>samuelson 2002</t>
  </si>
  <si>
    <t xml:space="preserve">vocab = </t>
  </si>
  <si>
    <t>25-50</t>
  </si>
  <si>
    <t>50-75</t>
  </si>
  <si>
    <t>3 yr</t>
  </si>
  <si>
    <t>shape vs color</t>
  </si>
  <si>
    <t>deformable/related</t>
  </si>
  <si>
    <t>shape vs material</t>
  </si>
  <si>
    <t>deformable/arbitrary</t>
  </si>
  <si>
    <t>rigid/related</t>
  </si>
  <si>
    <t>rigid/arbitrary</t>
  </si>
  <si>
    <t>115 - exp2</t>
  </si>
  <si>
    <t>12 mo</t>
  </si>
  <si>
    <t>16 mo</t>
  </si>
  <si>
    <t>20 mo</t>
  </si>
  <si>
    <t>3y, no_function</t>
  </si>
  <si>
    <t>5y, no_function</t>
  </si>
  <si>
    <t>3y, function</t>
  </si>
  <si>
    <t>5y, function</t>
  </si>
  <si>
    <t>2y, no_function</t>
  </si>
  <si>
    <t>2y, function</t>
  </si>
  <si>
    <t xml:space="preserve">exp3 </t>
  </si>
  <si>
    <t xml:space="preserve">2y, </t>
  </si>
  <si>
    <t>5y</t>
  </si>
  <si>
    <t>3y, chinese, solid</t>
  </si>
  <si>
    <t>4y, chinese, solid</t>
  </si>
  <si>
    <t>3y, chinese, subs</t>
  </si>
  <si>
    <t>4y, chinese, subs</t>
  </si>
  <si>
    <t>3y, eng, solid</t>
  </si>
  <si>
    <t>4y, eng, solid</t>
  </si>
  <si>
    <t>3y, eng, subs</t>
  </si>
  <si>
    <t>4y, eng, subs</t>
  </si>
  <si>
    <t>TL</t>
  </si>
  <si>
    <t>control</t>
  </si>
  <si>
    <t>patter</t>
  </si>
  <si>
    <t>regular</t>
  </si>
  <si>
    <t>question</t>
  </si>
  <si>
    <t>3rd exp</t>
  </si>
  <si>
    <t>visit 1</t>
  </si>
  <si>
    <t>td</t>
  </si>
  <si>
    <t>asd</t>
  </si>
  <si>
    <t>visit 5</t>
  </si>
  <si>
    <t>visit 6</t>
  </si>
  <si>
    <t>3-4 yrs</t>
  </si>
  <si>
    <t>5-6 yrs</t>
  </si>
  <si>
    <t>trial 1</t>
  </si>
  <si>
    <t>trial 2</t>
  </si>
  <si>
    <t>trial 3</t>
  </si>
  <si>
    <t>varied category</t>
  </si>
  <si>
    <t xml:space="preserve">exp1 </t>
  </si>
  <si>
    <t>shape +</t>
  </si>
  <si>
    <t>shape -</t>
  </si>
  <si>
    <t>exp 2</t>
  </si>
  <si>
    <t>3yr</t>
  </si>
  <si>
    <t>5yr</t>
  </si>
  <si>
    <t>shape function</t>
  </si>
  <si>
    <t>material function</t>
  </si>
  <si>
    <t>small color diff</t>
  </si>
  <si>
    <t>large color diff</t>
  </si>
  <si>
    <t>sd = es * n</t>
  </si>
  <si>
    <t>es (from graph) = (mean-chance) / sd</t>
  </si>
  <si>
    <t>es_var = 1/n + (es)^2 /2n</t>
  </si>
  <si>
    <t>es from t-test = t*sqrt(2/n)</t>
  </si>
  <si>
    <t>sem = sqrt (p (1-p) / n )</t>
  </si>
  <si>
    <t xml:space="preserve">if not given in the graph </t>
  </si>
  <si>
    <r>
      <rPr/>
      <t xml:space="preserve">es from t-test used this website </t>
    </r>
    <r>
      <rPr>
        <color rgb="FF1155CC"/>
        <u/>
      </rPr>
      <t>https://www.campbellcollaboration.org/escalc/html/EffectSizeCalculator-SMD3.php</t>
    </r>
    <r>
      <rPr/>
      <t xml:space="preserve"> </t>
    </r>
  </si>
  <si>
    <t>sem from proportion'p'/graph = sqrt(p(1-p)/n)</t>
  </si>
  <si>
    <r>
      <rPr>
        <color rgb="FF1155CC"/>
        <u/>
      </rPr>
      <t>https://apps.automeris.io/wpd/</t>
    </r>
    <r>
      <rPr>
        <color rgb="FF000000"/>
      </rPr>
      <t xml:space="preserve"> from graphs</t>
    </r>
  </si>
  <si>
    <t>order of extraction:</t>
  </si>
  <si>
    <t>1- statistics</t>
  </si>
  <si>
    <t>2- tables</t>
  </si>
  <si>
    <t>3- graphs</t>
  </si>
  <si>
    <t xml:space="preserve">t-tests revealed different effect sizes from graphs: for example, paper with ID= </t>
  </si>
  <si>
    <r>
      <rPr/>
      <t xml:space="preserve">book: </t>
    </r>
    <r>
      <rPr>
        <color rgb="FF1155CC"/>
        <u/>
      </rPr>
      <t>https://bookdown.org/MathiasHarrer/Doing_Meta_Analysis_in_R/effects.html#what-is-es</t>
    </r>
    <r>
      <rPr/>
      <t xml:space="preserve"> </t>
    </r>
  </si>
  <si>
    <t>when the endorsement of change in shape instead of shape was reported, shape bias = 1- rate of endorsment</t>
  </si>
  <si>
    <t>sd = se * sqrt(n)</t>
  </si>
  <si>
    <r>
      <rPr/>
      <t xml:space="preserve">calculate heterogeneity in </t>
    </r>
    <r>
      <rPr>
        <color rgb="FF1155CC"/>
        <u/>
      </rPr>
      <t>rma.mv</t>
    </r>
    <r>
      <rPr/>
      <t xml:space="preserve"> model </t>
    </r>
    <r>
      <rPr>
        <color rgb="FF1155CC"/>
        <u/>
      </rPr>
      <t>https://www.metafor-project.org/doku.php/tips:i2_multilevel_multivariate</t>
    </r>
    <r>
      <rPr/>
      <t xml:space="preserve"> </t>
    </r>
  </si>
  <si>
    <t>age_units</t>
  </si>
  <si>
    <t>d directly from paper</t>
  </si>
  <si>
    <t>preferential looking</t>
  </si>
  <si>
    <t>18.67m + 7 days</t>
  </si>
  <si>
    <t>five triads, same triad was shown twice</t>
  </si>
  <si>
    <t>LT</t>
  </si>
  <si>
    <t>1,7y</t>
  </si>
  <si>
    <t>List here issues you encountered during your search, and document your decisions</t>
  </si>
  <si>
    <t>Question</t>
  </si>
  <si>
    <t>Decision</t>
  </si>
  <si>
    <t>Action/Consequence</t>
  </si>
  <si>
    <t>Date</t>
  </si>
  <si>
    <t>Should all child studies be included?</t>
  </si>
  <si>
    <t>No, just under 2</t>
  </si>
  <si>
    <t>Adjust criteria</t>
  </si>
  <si>
    <t>31.3.2017</t>
  </si>
  <si>
    <t>es for yes/no tasks compared to chance or other categories?</t>
  </si>
  <si>
    <t>other categories</t>
  </si>
  <si>
    <t xml:space="preserve">if no mention of grouping equally, equal grouping is assumed </t>
  </si>
  <si>
    <t>longitudinal studies</t>
  </si>
  <si>
    <t>some papers included many experiments, some of them are codable and others are not. for example paper ID= 94,</t>
  </si>
  <si>
    <t>https://onlinelibrary.wiley.com/doi/epdf/10.1111/j.1467-7687.2005.00405.x</t>
  </si>
  <si>
    <t>spontaneuos labelling, adults judgments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</si>
</sst>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sz val="8.0"/>
      <color theme="1"/>
      <name val="&quot;Helvetica Neue&quot;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7FCF9"/>
        <bgColor rgb="FFF7FCF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D5A6BD"/>
        <bgColor rgb="FFD5A6BD"/>
      </patternFill>
    </fill>
    <fill>
      <patternFill patternType="solid">
        <fgColor rgb="FFF4FBF7"/>
        <bgColor rgb="FFF4FBF7"/>
      </patternFill>
    </fill>
    <fill>
      <patternFill patternType="solid">
        <fgColor rgb="FFE68077"/>
        <bgColor rgb="FFE68077"/>
      </patternFill>
    </fill>
    <fill>
      <patternFill patternType="solid">
        <fgColor rgb="FFD8EFE4"/>
        <bgColor rgb="FFD8EFE4"/>
      </patternFill>
    </fill>
    <fill>
      <patternFill patternType="solid">
        <fgColor rgb="FFECA099"/>
        <bgColor rgb="FFECA099"/>
      </patternFill>
    </fill>
    <fill>
      <patternFill patternType="solid">
        <fgColor rgb="FFC27BA0"/>
        <bgColor rgb="FFC27BA0"/>
      </patternFill>
    </fill>
    <fill>
      <patternFill patternType="solid">
        <fgColor rgb="FFF4C7C3"/>
        <bgColor rgb="FFF4C7C3"/>
      </patternFill>
    </fill>
    <fill>
      <patternFill patternType="solid">
        <fgColor rgb="FFFAFDFC"/>
        <bgColor rgb="FFFAFDFC"/>
      </patternFill>
    </fill>
    <fill>
      <patternFill patternType="solid">
        <fgColor rgb="FFE88981"/>
        <bgColor rgb="FFE88981"/>
      </patternFill>
    </fill>
    <fill>
      <patternFill patternType="solid">
        <fgColor rgb="FF9DD8BB"/>
        <bgColor rgb="FF9DD8BB"/>
      </patternFill>
    </fill>
  </fills>
  <borders count="3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2" fillId="2" fontId="4" numFmtId="0" xfId="0" applyAlignment="1" applyBorder="1" applyFont="1">
      <alignment vertical="top"/>
    </xf>
    <xf borderId="2" fillId="2" fontId="4" numFmtId="0" xfId="0" applyAlignment="1" applyBorder="1" applyFont="1">
      <alignment readingOrder="0" vertical="top"/>
    </xf>
    <xf borderId="2" fillId="2" fontId="4" numFmtId="4" xfId="0" applyAlignment="1" applyBorder="1" applyFont="1" applyNumberFormat="1">
      <alignment vertical="top"/>
    </xf>
    <xf borderId="0" fillId="2" fontId="4" numFmtId="4" xfId="0" applyAlignment="1" applyFont="1" applyNumberFormat="1">
      <alignment readingOrder="0" vertical="top"/>
    </xf>
    <xf borderId="0" fillId="2" fontId="4" numFmtId="0" xfId="0" applyAlignment="1" applyFont="1">
      <alignment readingOrder="0" vertical="top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2" fontId="3" numFmtId="0" xfId="0" applyAlignment="1" applyFont="1">
      <alignment horizontal="right" readingOrder="0" shrinkToFit="0" vertical="bottom" wrapText="1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ill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5" numFmtId="0" xfId="0" applyFont="1"/>
    <xf borderId="0" fillId="3" fontId="3" numFmtId="4" xfId="0" applyAlignment="1" applyFont="1" applyNumberFormat="1">
      <alignment vertical="bottom"/>
    </xf>
    <xf borderId="0" fillId="3" fontId="3" numFmtId="4" xfId="0" applyAlignment="1" applyFont="1" applyNumberFormat="1">
      <alignment readingOrder="0" vertical="bottom"/>
    </xf>
    <xf borderId="0" fillId="2" fontId="6" numFmtId="0" xfId="0" applyAlignment="1" applyFont="1">
      <alignment horizontal="left" readingOrder="0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shrinkToFit="0" vertical="bottom" wrapText="0"/>
    </xf>
    <xf borderId="0" fillId="0" fontId="5" numFmtId="0" xfId="0" applyFont="1"/>
    <xf borderId="0" fillId="0" fontId="5" numFmtId="4" xfId="0" applyFont="1" applyNumberFormat="1"/>
    <xf borderId="0" fillId="2" fontId="5" numFmtId="0" xfId="0" applyAlignment="1" applyFont="1">
      <alignment readingOrder="0"/>
    </xf>
    <xf borderId="0" fillId="2" fontId="0" numFmtId="0" xfId="0" applyAlignment="1" applyFont="1">
      <alignment horizontal="right"/>
    </xf>
    <xf borderId="0" fillId="3" fontId="5" numFmtId="0" xfId="0" applyAlignment="1" applyFont="1">
      <alignment readingOrder="0"/>
    </xf>
    <xf borderId="0" fillId="3" fontId="7" numFmtId="4" xfId="0" applyAlignment="1" applyFont="1" applyNumberFormat="1">
      <alignment horizontal="right" readingOrder="0"/>
    </xf>
    <xf borderId="0" fillId="3" fontId="3" numFmtId="4" xfId="0" applyAlignment="1" applyFont="1" applyNumberFormat="1">
      <alignment horizontal="right" vertical="bottom"/>
    </xf>
    <xf borderId="0" fillId="4" fontId="5" numFmtId="0" xfId="0" applyAlignment="1" applyFill="1" applyFont="1">
      <alignment readingOrder="0"/>
    </xf>
    <xf borderId="0" fillId="0" fontId="3" numFmtId="4" xfId="0" applyAlignment="1" applyFont="1" applyNumberFormat="1">
      <alignment readingOrder="0" vertical="bottom"/>
    </xf>
    <xf borderId="0" fillId="5" fontId="3" numFmtId="4" xfId="0" applyAlignment="1" applyFill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4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5" numFmtId="0" xfId="0" applyAlignment="1" applyFont="1">
      <alignment readingOrder="0"/>
    </xf>
    <xf borderId="0" fillId="3" fontId="5" numFmtId="4" xfId="0" applyAlignment="1" applyFont="1" applyNumberFormat="1">
      <alignment readingOrder="0"/>
    </xf>
    <xf borderId="0" fillId="3" fontId="5" numFmtId="4" xfId="0" applyFont="1" applyNumberFormat="1"/>
    <xf borderId="0" fillId="3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6" fontId="3" numFmtId="0" xfId="0" applyAlignment="1" applyFont="1">
      <alignment shrinkToFit="0" vertical="bottom" wrapText="0"/>
    </xf>
    <xf borderId="0" fillId="6" fontId="5" numFmtId="0" xfId="0" applyFont="1"/>
    <xf borderId="0" fillId="6" fontId="5" numFmtId="0" xfId="0" applyAlignment="1" applyFont="1">
      <alignment readingOrder="0"/>
    </xf>
    <xf borderId="0" fillId="6" fontId="5" numFmtId="4" xfId="0" applyAlignment="1" applyFont="1" applyNumberFormat="1">
      <alignment readingOrder="0"/>
    </xf>
    <xf borderId="0" fillId="6" fontId="5" numFmtId="4" xfId="0" applyFont="1" applyNumberFormat="1"/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5" numFmtId="0" xfId="0" applyFont="1"/>
    <xf borderId="0" fillId="2" fontId="5" numFmtId="4" xfId="0" applyAlignment="1" applyFont="1" applyNumberFormat="1">
      <alignment readingOrder="0"/>
    </xf>
    <xf borderId="0" fillId="2" fontId="5" numFmtId="4" xfId="0" applyFont="1" applyNumberFormat="1"/>
    <xf borderId="0" fillId="7" fontId="5" numFmtId="0" xfId="0" applyAlignment="1" applyFill="1" applyFont="1">
      <alignment readingOrder="0"/>
    </xf>
    <xf borderId="0" fillId="7" fontId="5" numFmtId="0" xfId="0" applyFont="1"/>
    <xf borderId="0" fillId="7" fontId="5" numFmtId="4" xfId="0" applyFont="1" applyNumberFormat="1"/>
    <xf borderId="0" fillId="0" fontId="5" numFmtId="9" xfId="0" applyAlignment="1" applyFont="1" applyNumberFormat="1">
      <alignment readingOrder="0"/>
    </xf>
    <xf borderId="0" fillId="8" fontId="3" numFmtId="0" xfId="0" applyAlignment="1" applyFill="1" applyFont="1">
      <alignment horizontal="right" vertical="bottom"/>
    </xf>
    <xf borderId="0" fillId="8" fontId="3" numFmtId="0" xfId="0" applyAlignment="1" applyFont="1">
      <alignment vertical="bottom"/>
    </xf>
    <xf borderId="0" fillId="8" fontId="5" numFmtId="0" xfId="0" applyAlignment="1" applyFont="1">
      <alignment readingOrder="0"/>
    </xf>
    <xf borderId="0" fillId="8" fontId="5" numFmtId="0" xfId="0" applyFont="1"/>
    <xf borderId="0" fillId="8" fontId="5" numFmtId="4" xfId="0" applyFont="1" applyNumberFormat="1"/>
    <xf borderId="0" fillId="0" fontId="3" numFmtId="4" xfId="0" applyAlignment="1" applyFont="1" applyNumberFormat="1">
      <alignment vertical="bottom"/>
    </xf>
    <xf borderId="0" fillId="9" fontId="3" numFmtId="0" xfId="0" applyAlignment="1" applyFill="1" applyFont="1">
      <alignment vertical="bottom"/>
    </xf>
    <xf borderId="0" fillId="9" fontId="3" numFmtId="4" xfId="0" applyAlignment="1" applyFont="1" applyNumberFormat="1">
      <alignment horizontal="right" vertical="bottom"/>
    </xf>
    <xf borderId="0" fillId="9" fontId="3" numFmtId="4" xfId="0" applyAlignment="1" applyFont="1" applyNumberFormat="1">
      <alignment vertical="bottom"/>
    </xf>
    <xf borderId="0" fillId="9" fontId="3" numFmtId="0" xfId="0" applyAlignment="1" applyFont="1">
      <alignment horizontal="right" vertical="bottom"/>
    </xf>
    <xf borderId="0" fillId="9" fontId="3" numFmtId="4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right" vertical="bottom"/>
    </xf>
    <xf borderId="0" fillId="9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horizontal="right" vertical="bottom"/>
    </xf>
    <xf borderId="0" fillId="3" fontId="3" numFmtId="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2" fontId="6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10" fontId="3" numFmtId="4" xfId="0" applyAlignment="1" applyFill="1" applyFont="1" applyNumberFormat="1">
      <alignment horizontal="right" vertical="bottom"/>
    </xf>
    <xf borderId="0" fillId="11" fontId="3" numFmtId="4" xfId="0" applyAlignment="1" applyFill="1" applyFont="1" applyNumberFormat="1">
      <alignment horizontal="right" vertical="bottom"/>
    </xf>
    <xf borderId="0" fillId="12" fontId="3" numFmtId="4" xfId="0" applyAlignment="1" applyFill="1" applyFont="1" applyNumberFormat="1">
      <alignment horizontal="right" vertical="bottom"/>
    </xf>
    <xf borderId="0" fillId="13" fontId="3" numFmtId="4" xfId="0" applyAlignment="1" applyFill="1" applyFont="1" applyNumberFormat="1">
      <alignment horizontal="right" vertical="bottom"/>
    </xf>
    <xf borderId="0" fillId="14" fontId="3" numFmtId="0" xfId="0" applyAlignment="1" applyFill="1" applyFont="1">
      <alignment vertical="bottom"/>
    </xf>
    <xf borderId="0" fillId="14" fontId="3" numFmtId="0" xfId="0" applyAlignment="1" applyFont="1">
      <alignment horizontal="right" vertical="bottom"/>
    </xf>
    <xf borderId="0" fillId="15" fontId="3" numFmtId="0" xfId="0" applyAlignment="1" applyFill="1" applyFont="1">
      <alignment vertical="bottom"/>
    </xf>
    <xf borderId="0" fillId="16" fontId="3" numFmtId="4" xfId="0" applyAlignment="1" applyFill="1" applyFont="1" applyNumberFormat="1">
      <alignment horizontal="right" vertical="bottom"/>
    </xf>
    <xf borderId="0" fillId="17" fontId="3" numFmtId="4" xfId="0" applyAlignment="1" applyFill="1" applyFont="1" applyNumberFormat="1">
      <alignment horizontal="right" vertical="bottom"/>
    </xf>
    <xf borderId="0" fillId="18" fontId="3" numFmtId="4" xfId="0" applyAlignment="1" applyFill="1" applyFont="1" applyNumberFormat="1">
      <alignment horizontal="right" vertical="bottom"/>
    </xf>
    <xf borderId="0" fillId="0" fontId="7" numFmtId="4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pbellcollaboration.org/escalc/html/EffectSizeCalculator-SMD3.php" TargetMode="External"/><Relationship Id="rId2" Type="http://schemas.openxmlformats.org/officeDocument/2006/relationships/hyperlink" Target="https://apps.automeris.io/wpd/" TargetMode="External"/><Relationship Id="rId3" Type="http://schemas.openxmlformats.org/officeDocument/2006/relationships/hyperlink" Target="https://bookdown.org/MathiasHarrer/Doing_Meta_Analysis_in_R/effects.html" TargetMode="External"/><Relationship Id="rId4" Type="http://schemas.openxmlformats.org/officeDocument/2006/relationships/hyperlink" Target="http://rma.mv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library.wiley.com/doi/epdf/10.1111/j.1467-7687.2005.00405.x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13"/>
    <col customWidth="1" min="2" max="2" width="31.0"/>
    <col customWidth="1" min="3" max="4" width="40.63"/>
    <col customWidth="1" min="8" max="10" width="13.25"/>
    <col customWidth="1" min="11" max="11" width="17.38"/>
    <col customWidth="1" min="12" max="12" width="17.0"/>
    <col customWidth="1" min="13" max="13" width="16.13"/>
    <col customWidth="1" min="14" max="14" width="14.5"/>
    <col customWidth="1" min="15" max="15" width="11.5"/>
    <col customWidth="1" min="16" max="16" width="15.5"/>
    <col customWidth="1" min="17" max="17" width="18.63"/>
    <col customWidth="1" min="18" max="18" width="18.25"/>
    <col customWidth="1" min="19" max="20" width="17.25"/>
    <col customWidth="1" min="21" max="22" width="15.63"/>
    <col customWidth="1" min="23" max="23" width="13.13"/>
    <col customWidth="1" min="24" max="24" width="14.25"/>
    <col customWidth="1" min="25" max="25" width="16.38"/>
    <col customWidth="1" min="29" max="29" width="19.38"/>
    <col customWidth="1" min="34" max="34" width="14.5"/>
    <col customWidth="1" min="36" max="36" width="14.88"/>
    <col customWidth="1" min="43" max="43" width="53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5" t="s">
        <v>39</v>
      </c>
      <c r="AO1" s="5" t="s">
        <v>40</v>
      </c>
      <c r="AP1" s="5" t="s">
        <v>41</v>
      </c>
      <c r="AQ1" s="6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7" t="s">
        <v>47</v>
      </c>
      <c r="AW1" s="8" t="s">
        <v>48</v>
      </c>
      <c r="AX1" s="7" t="s">
        <v>49</v>
      </c>
      <c r="AY1" s="7" t="s">
        <v>50</v>
      </c>
      <c r="AZ1" s="9" t="s">
        <v>51</v>
      </c>
      <c r="BA1" s="9" t="s">
        <v>52</v>
      </c>
      <c r="BB1" s="10" t="s">
        <v>53</v>
      </c>
      <c r="BC1" s="11" t="s">
        <v>54</v>
      </c>
      <c r="BD1" s="11" t="s">
        <v>55</v>
      </c>
      <c r="BE1" s="11"/>
    </row>
    <row r="2">
      <c r="A2" s="12">
        <v>1.0</v>
      </c>
      <c r="B2" s="13" t="s">
        <v>56</v>
      </c>
      <c r="C2" s="12" t="s">
        <v>57</v>
      </c>
      <c r="D2" s="12" t="s">
        <v>58</v>
      </c>
      <c r="E2" s="14">
        <v>1.0</v>
      </c>
      <c r="F2" s="15">
        <v>1.0</v>
      </c>
      <c r="G2" s="14">
        <v>30.0</v>
      </c>
      <c r="H2" s="16">
        <v>5.64</v>
      </c>
      <c r="I2" s="16"/>
      <c r="J2" s="16" t="s">
        <v>59</v>
      </c>
      <c r="K2" s="16">
        <f> 5.64*12</f>
        <v>67.68</v>
      </c>
      <c r="L2" s="17" t="s">
        <v>60</v>
      </c>
      <c r="M2" s="17" t="s">
        <v>61</v>
      </c>
      <c r="N2" s="17" t="s">
        <v>62</v>
      </c>
      <c r="O2" s="17" t="s">
        <v>63</v>
      </c>
      <c r="P2" s="17"/>
      <c r="Q2" s="17" t="s">
        <v>64</v>
      </c>
      <c r="R2" s="17" t="s">
        <v>65</v>
      </c>
      <c r="S2" s="17"/>
      <c r="T2" s="17"/>
      <c r="U2" s="17" t="s">
        <v>61</v>
      </c>
      <c r="V2" s="18" t="s">
        <v>66</v>
      </c>
      <c r="W2" s="18" t="s">
        <v>22</v>
      </c>
      <c r="X2" s="19"/>
      <c r="Y2" s="19"/>
      <c r="Z2" s="17" t="s">
        <v>67</v>
      </c>
      <c r="AA2" s="19"/>
      <c r="AB2" s="19"/>
      <c r="AC2" s="16" t="s">
        <v>68</v>
      </c>
      <c r="AD2" s="19"/>
      <c r="AE2" s="19"/>
      <c r="AF2" s="17" t="s">
        <v>69</v>
      </c>
      <c r="AG2" s="18" t="s">
        <v>70</v>
      </c>
      <c r="AH2" s="17" t="s">
        <v>71</v>
      </c>
      <c r="AI2" s="20">
        <v>1.0</v>
      </c>
      <c r="AJ2" s="17" t="s">
        <v>72</v>
      </c>
      <c r="AK2" s="20">
        <v>3.0</v>
      </c>
      <c r="AL2" s="18" t="s">
        <v>73</v>
      </c>
      <c r="AM2" s="19" t="s">
        <v>38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1">
        <v>0.289748435976124</v>
      </c>
      <c r="BA2" s="21">
        <f t="shared" ref="BA2:BA144" si="1"> (1/G2) + (AZ2^2)/(2*G2)</f>
        <v>0.03473256927</v>
      </c>
      <c r="BB2" s="21">
        <f t="shared" ref="BB2:BB55" si="2">BA2/G4</f>
        <v>0.000826965935</v>
      </c>
      <c r="BC2" s="16" t="s">
        <v>74</v>
      </c>
      <c r="BD2" s="16">
        <f t="shared" ref="BD2:BD328" si="3">G:G/AI:AI</f>
        <v>30</v>
      </c>
      <c r="BE2" s="16"/>
    </row>
    <row r="3">
      <c r="A3" s="12">
        <v>1.0</v>
      </c>
      <c r="B3" s="13" t="s">
        <v>56</v>
      </c>
      <c r="C3" s="12" t="s">
        <v>57</v>
      </c>
      <c r="D3" s="12" t="s">
        <v>58</v>
      </c>
      <c r="E3" s="14">
        <v>2.0</v>
      </c>
      <c r="F3" s="15">
        <v>1.0</v>
      </c>
      <c r="G3" s="14">
        <v>37.0</v>
      </c>
      <c r="H3" s="16">
        <v>5.65</v>
      </c>
      <c r="I3" s="16"/>
      <c r="J3" s="16" t="s">
        <v>59</v>
      </c>
      <c r="K3" s="16">
        <f> 5.65*12</f>
        <v>67.8</v>
      </c>
      <c r="L3" s="17" t="s">
        <v>60</v>
      </c>
      <c r="M3" s="17" t="s">
        <v>61</v>
      </c>
      <c r="N3" s="17" t="s">
        <v>62</v>
      </c>
      <c r="O3" s="17" t="s">
        <v>63</v>
      </c>
      <c r="P3" s="17"/>
      <c r="Q3" s="17" t="s">
        <v>64</v>
      </c>
      <c r="R3" s="17" t="s">
        <v>65</v>
      </c>
      <c r="S3" s="17"/>
      <c r="T3" s="17"/>
      <c r="U3" s="17" t="s">
        <v>61</v>
      </c>
      <c r="V3" s="18" t="s">
        <v>66</v>
      </c>
      <c r="W3" s="18" t="s">
        <v>22</v>
      </c>
      <c r="X3" s="19"/>
      <c r="Y3" s="19"/>
      <c r="Z3" s="17" t="s">
        <v>67</v>
      </c>
      <c r="AA3" s="19"/>
      <c r="AB3" s="19"/>
      <c r="AC3" s="16" t="s">
        <v>68</v>
      </c>
      <c r="AD3" s="19"/>
      <c r="AE3" s="19"/>
      <c r="AF3" s="17" t="s">
        <v>75</v>
      </c>
      <c r="AG3" s="18" t="s">
        <v>76</v>
      </c>
      <c r="AH3" s="17" t="s">
        <v>71</v>
      </c>
      <c r="AI3" s="20">
        <v>1.0</v>
      </c>
      <c r="AJ3" s="17" t="s">
        <v>72</v>
      </c>
      <c r="AK3" s="20">
        <v>3.0</v>
      </c>
      <c r="AL3" s="18" t="s">
        <v>73</v>
      </c>
      <c r="AM3" s="19" t="s">
        <v>38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1">
        <v>-0.009077683212079324</v>
      </c>
      <c r="BA3" s="21">
        <f t="shared" si="1"/>
        <v>0.0270281406</v>
      </c>
      <c r="BB3" s="21">
        <f t="shared" si="2"/>
        <v>0.00090093802</v>
      </c>
      <c r="BC3" s="16" t="s">
        <v>74</v>
      </c>
      <c r="BD3" s="16">
        <f t="shared" si="3"/>
        <v>37</v>
      </c>
      <c r="BE3" s="16"/>
    </row>
    <row r="4">
      <c r="A4" s="12">
        <v>1.0</v>
      </c>
      <c r="B4" s="13" t="s">
        <v>56</v>
      </c>
      <c r="C4" s="12" t="s">
        <v>57</v>
      </c>
      <c r="D4" s="12" t="s">
        <v>58</v>
      </c>
      <c r="E4" s="14">
        <v>3.0</v>
      </c>
      <c r="F4" s="15">
        <v>1.0</v>
      </c>
      <c r="G4" s="14">
        <v>42.0</v>
      </c>
      <c r="H4" s="16">
        <v>6.66</v>
      </c>
      <c r="I4" s="16"/>
      <c r="J4" s="16" t="s">
        <v>59</v>
      </c>
      <c r="K4" s="16">
        <f> 6.66*12</f>
        <v>79.92</v>
      </c>
      <c r="L4" s="17" t="s">
        <v>60</v>
      </c>
      <c r="M4" s="17" t="s">
        <v>61</v>
      </c>
      <c r="N4" s="17" t="s">
        <v>62</v>
      </c>
      <c r="O4" s="17" t="s">
        <v>63</v>
      </c>
      <c r="P4" s="17"/>
      <c r="Q4" s="17" t="s">
        <v>64</v>
      </c>
      <c r="R4" s="17" t="s">
        <v>65</v>
      </c>
      <c r="S4" s="17" t="s">
        <v>77</v>
      </c>
      <c r="T4" s="17"/>
      <c r="U4" s="17" t="s">
        <v>61</v>
      </c>
      <c r="V4" s="18" t="s">
        <v>66</v>
      </c>
      <c r="W4" s="18" t="s">
        <v>22</v>
      </c>
      <c r="X4" s="19"/>
      <c r="Y4" s="19"/>
      <c r="Z4" s="17" t="s">
        <v>67</v>
      </c>
      <c r="AA4" s="19"/>
      <c r="AB4" s="19"/>
      <c r="AC4" s="16" t="s">
        <v>68</v>
      </c>
      <c r="AD4" s="19"/>
      <c r="AE4" s="19"/>
      <c r="AF4" s="17" t="s">
        <v>75</v>
      </c>
      <c r="AG4" s="18" t="s">
        <v>76</v>
      </c>
      <c r="AH4" s="17" t="s">
        <v>71</v>
      </c>
      <c r="AI4" s="20">
        <v>1.0</v>
      </c>
      <c r="AJ4" s="17" t="s">
        <v>72</v>
      </c>
      <c r="AK4" s="20">
        <v>3.0</v>
      </c>
      <c r="AL4" s="18" t="s">
        <v>73</v>
      </c>
      <c r="AM4" s="19" t="s">
        <v>38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1">
        <v>-0.04893620527369242</v>
      </c>
      <c r="BA4" s="21">
        <f t="shared" si="1"/>
        <v>0.02383803276</v>
      </c>
      <c r="BB4" s="21">
        <f t="shared" si="2"/>
        <v>0.0004966256826</v>
      </c>
      <c r="BC4" s="16" t="s">
        <v>74</v>
      </c>
      <c r="BD4" s="16">
        <f t="shared" si="3"/>
        <v>42</v>
      </c>
      <c r="BE4" s="16"/>
    </row>
    <row r="5">
      <c r="A5" s="12">
        <v>1.0</v>
      </c>
      <c r="B5" s="13" t="s">
        <v>56</v>
      </c>
      <c r="C5" s="12" t="s">
        <v>57</v>
      </c>
      <c r="D5" s="12" t="s">
        <v>58</v>
      </c>
      <c r="E5" s="14">
        <v>4.0</v>
      </c>
      <c r="F5" s="15">
        <v>1.0</v>
      </c>
      <c r="G5" s="14">
        <v>30.0</v>
      </c>
      <c r="H5" s="16">
        <v>5.65</v>
      </c>
      <c r="I5" s="16"/>
      <c r="J5" s="16" t="s">
        <v>59</v>
      </c>
      <c r="K5" s="16">
        <f> 5.65*12</f>
        <v>67.8</v>
      </c>
      <c r="L5" s="17" t="s">
        <v>60</v>
      </c>
      <c r="M5" s="17" t="s">
        <v>61</v>
      </c>
      <c r="N5" s="17" t="s">
        <v>62</v>
      </c>
      <c r="O5" s="17" t="s">
        <v>63</v>
      </c>
      <c r="P5" s="17"/>
      <c r="Q5" s="17" t="s">
        <v>64</v>
      </c>
      <c r="R5" s="17" t="s">
        <v>65</v>
      </c>
      <c r="S5" s="17" t="s">
        <v>77</v>
      </c>
      <c r="T5" s="17"/>
      <c r="U5" s="17" t="s">
        <v>61</v>
      </c>
      <c r="V5" s="18" t="s">
        <v>66</v>
      </c>
      <c r="W5" s="18" t="s">
        <v>22</v>
      </c>
      <c r="X5" s="19"/>
      <c r="Y5" s="19"/>
      <c r="Z5" s="17" t="s">
        <v>67</v>
      </c>
      <c r="AA5" s="19"/>
      <c r="AB5" s="19"/>
      <c r="AC5" s="16" t="s">
        <v>68</v>
      </c>
      <c r="AD5" s="19"/>
      <c r="AE5" s="19"/>
      <c r="AF5" s="17" t="s">
        <v>75</v>
      </c>
      <c r="AG5" s="18" t="s">
        <v>76</v>
      </c>
      <c r="AH5" s="17" t="s">
        <v>71</v>
      </c>
      <c r="AI5" s="20">
        <v>1.0</v>
      </c>
      <c r="AJ5" s="17" t="s">
        <v>72</v>
      </c>
      <c r="AK5" s="20">
        <v>3.0</v>
      </c>
      <c r="AL5" s="18" t="s">
        <v>73</v>
      </c>
      <c r="AM5" s="19" t="s">
        <v>38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1">
        <v>0.004759969844984295</v>
      </c>
      <c r="BA5" s="21">
        <f t="shared" si="1"/>
        <v>0.03333371096</v>
      </c>
      <c r="BB5" s="21">
        <f t="shared" si="2"/>
        <v>0.0006944523116</v>
      </c>
      <c r="BC5" s="16" t="s">
        <v>74</v>
      </c>
      <c r="BD5" s="16">
        <f t="shared" si="3"/>
        <v>30</v>
      </c>
      <c r="BE5" s="16"/>
    </row>
    <row r="6">
      <c r="A6" s="16">
        <v>125.0</v>
      </c>
      <c r="B6" s="16" t="s">
        <v>78</v>
      </c>
      <c r="C6" s="16" t="s">
        <v>79</v>
      </c>
      <c r="D6" s="16" t="s">
        <v>80</v>
      </c>
      <c r="E6" s="16">
        <v>1.0</v>
      </c>
      <c r="F6" s="16">
        <v>1.0</v>
      </c>
      <c r="G6" s="16">
        <v>48.0</v>
      </c>
      <c r="H6" s="16">
        <v>3.6</v>
      </c>
      <c r="I6" s="16"/>
      <c r="J6" s="16" t="s">
        <v>59</v>
      </c>
      <c r="K6" s="16">
        <f>3*12 + 6 </f>
        <v>42</v>
      </c>
      <c r="L6" s="16" t="s">
        <v>60</v>
      </c>
      <c r="M6" s="16" t="s">
        <v>61</v>
      </c>
      <c r="N6" s="16" t="s">
        <v>62</v>
      </c>
      <c r="O6" s="17" t="s">
        <v>63</v>
      </c>
      <c r="P6" s="19"/>
      <c r="Q6" s="16" t="s">
        <v>64</v>
      </c>
      <c r="R6" s="19"/>
      <c r="S6" s="19"/>
      <c r="T6" s="19"/>
      <c r="U6" s="16" t="s">
        <v>61</v>
      </c>
      <c r="V6" s="18" t="s">
        <v>66</v>
      </c>
      <c r="W6" s="16" t="s">
        <v>22</v>
      </c>
      <c r="X6" s="16" t="s">
        <v>81</v>
      </c>
      <c r="Y6" s="19"/>
      <c r="Z6" s="16" t="s">
        <v>67</v>
      </c>
      <c r="AA6" s="19"/>
      <c r="AB6" s="19"/>
      <c r="AC6" s="16" t="s">
        <v>68</v>
      </c>
      <c r="AD6" s="19"/>
      <c r="AE6" s="19"/>
      <c r="AF6" s="16" t="s">
        <v>69</v>
      </c>
      <c r="AG6" s="16" t="s">
        <v>82</v>
      </c>
      <c r="AH6" s="16" t="s">
        <v>83</v>
      </c>
      <c r="AI6" s="16">
        <f t="shared" ref="AI6:AI13" si="4">18*2 </f>
        <v>36</v>
      </c>
      <c r="AJ6" s="16" t="s">
        <v>84</v>
      </c>
      <c r="AK6" s="16" t="s">
        <v>85</v>
      </c>
      <c r="AL6" s="18" t="s">
        <v>73</v>
      </c>
      <c r="AM6" s="16" t="s">
        <v>38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22"/>
      <c r="AZ6" s="21">
        <v>0.29851115706299697</v>
      </c>
      <c r="BA6" s="21">
        <f t="shared" si="1"/>
        <v>0.02176155116</v>
      </c>
      <c r="BB6" s="21">
        <f t="shared" si="2"/>
        <v>0.0004533656491</v>
      </c>
      <c r="BC6" s="16" t="s">
        <v>86</v>
      </c>
      <c r="BD6" s="16">
        <f t="shared" si="3"/>
        <v>1.333333333</v>
      </c>
      <c r="BE6" s="16"/>
    </row>
    <row r="7">
      <c r="A7" s="16">
        <v>125.0</v>
      </c>
      <c r="B7" s="16" t="s">
        <v>78</v>
      </c>
      <c r="C7" s="16" t="s">
        <v>79</v>
      </c>
      <c r="D7" s="16" t="s">
        <v>80</v>
      </c>
      <c r="E7" s="16">
        <v>1.0</v>
      </c>
      <c r="F7" s="16">
        <v>2.0</v>
      </c>
      <c r="G7" s="16">
        <v>48.0</v>
      </c>
      <c r="H7" s="16">
        <v>4.7</v>
      </c>
      <c r="I7" s="16"/>
      <c r="J7" s="16" t="s">
        <v>59</v>
      </c>
      <c r="K7" s="19">
        <f>4*12 +7</f>
        <v>55</v>
      </c>
      <c r="L7" s="16" t="s">
        <v>60</v>
      </c>
      <c r="M7" s="16" t="s">
        <v>61</v>
      </c>
      <c r="N7" s="16" t="s">
        <v>62</v>
      </c>
      <c r="O7" s="17" t="s">
        <v>63</v>
      </c>
      <c r="P7" s="16"/>
      <c r="Q7" s="16" t="s">
        <v>64</v>
      </c>
      <c r="R7" s="19"/>
      <c r="S7" s="19"/>
      <c r="T7" s="19"/>
      <c r="U7" s="16" t="s">
        <v>61</v>
      </c>
      <c r="V7" s="18" t="s">
        <v>66</v>
      </c>
      <c r="W7" s="16" t="s">
        <v>22</v>
      </c>
      <c r="X7" s="16" t="s">
        <v>81</v>
      </c>
      <c r="Y7" s="19"/>
      <c r="Z7" s="16" t="s">
        <v>67</v>
      </c>
      <c r="AA7" s="19"/>
      <c r="AB7" s="19"/>
      <c r="AC7" s="16" t="s">
        <v>68</v>
      </c>
      <c r="AD7" s="19"/>
      <c r="AE7" s="19"/>
      <c r="AF7" s="16" t="s">
        <v>69</v>
      </c>
      <c r="AG7" s="16" t="s">
        <v>82</v>
      </c>
      <c r="AH7" s="16" t="s">
        <v>83</v>
      </c>
      <c r="AI7" s="16">
        <f t="shared" si="4"/>
        <v>36</v>
      </c>
      <c r="AJ7" s="16" t="s">
        <v>84</v>
      </c>
      <c r="AK7" s="16"/>
      <c r="AL7" s="18" t="s">
        <v>73</v>
      </c>
      <c r="AM7" s="16" t="s">
        <v>38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2"/>
      <c r="AZ7" s="21">
        <v>-0.8085295606478233</v>
      </c>
      <c r="BA7" s="21">
        <f t="shared" si="1"/>
        <v>0.02764291719</v>
      </c>
      <c r="BB7" s="21">
        <f t="shared" si="2"/>
        <v>0.0005758941082</v>
      </c>
      <c r="BC7" s="16" t="s">
        <v>86</v>
      </c>
      <c r="BD7" s="16">
        <f t="shared" si="3"/>
        <v>1.333333333</v>
      </c>
      <c r="BE7" s="16"/>
    </row>
    <row r="8">
      <c r="A8" s="16">
        <v>125.0</v>
      </c>
      <c r="B8" s="16" t="s">
        <v>78</v>
      </c>
      <c r="C8" s="16" t="s">
        <v>79</v>
      </c>
      <c r="D8" s="16" t="s">
        <v>80</v>
      </c>
      <c r="E8" s="16">
        <v>1.0</v>
      </c>
      <c r="F8" s="16">
        <v>1.0</v>
      </c>
      <c r="G8" s="16">
        <v>48.0</v>
      </c>
      <c r="H8" s="16">
        <v>3.6</v>
      </c>
      <c r="I8" s="16"/>
      <c r="J8" s="16" t="s">
        <v>59</v>
      </c>
      <c r="K8" s="19">
        <f>3*12 + 6 </f>
        <v>42</v>
      </c>
      <c r="L8" s="16" t="s">
        <v>60</v>
      </c>
      <c r="M8" s="16" t="s">
        <v>61</v>
      </c>
      <c r="N8" s="16" t="s">
        <v>62</v>
      </c>
      <c r="O8" s="17" t="s">
        <v>63</v>
      </c>
      <c r="P8" s="16"/>
      <c r="Q8" s="16" t="s">
        <v>64</v>
      </c>
      <c r="R8" s="19"/>
      <c r="S8" s="19"/>
      <c r="T8" s="19"/>
      <c r="U8" s="16" t="s">
        <v>61</v>
      </c>
      <c r="V8" s="16" t="s">
        <v>87</v>
      </c>
      <c r="W8" s="16" t="s">
        <v>87</v>
      </c>
      <c r="X8" s="16" t="s">
        <v>81</v>
      </c>
      <c r="Y8" s="19"/>
      <c r="Z8" s="16" t="s">
        <v>67</v>
      </c>
      <c r="AA8" s="19"/>
      <c r="AB8" s="19"/>
      <c r="AC8" s="16" t="s">
        <v>68</v>
      </c>
      <c r="AD8" s="19"/>
      <c r="AE8" s="19"/>
      <c r="AF8" s="16" t="s">
        <v>69</v>
      </c>
      <c r="AG8" s="16" t="s">
        <v>82</v>
      </c>
      <c r="AH8" s="16" t="s">
        <v>83</v>
      </c>
      <c r="AI8" s="16">
        <f t="shared" si="4"/>
        <v>36</v>
      </c>
      <c r="AJ8" s="16" t="s">
        <v>84</v>
      </c>
      <c r="AK8" s="16"/>
      <c r="AL8" s="18" t="s">
        <v>73</v>
      </c>
      <c r="AM8" s="16" t="s">
        <v>38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2"/>
      <c r="AZ8" s="21">
        <v>1.337074640789108</v>
      </c>
      <c r="BA8" s="21">
        <f t="shared" si="1"/>
        <v>0.03945592287</v>
      </c>
      <c r="BB8" s="21">
        <f t="shared" si="2"/>
        <v>0.000821998393</v>
      </c>
      <c r="BC8" s="16" t="s">
        <v>86</v>
      </c>
      <c r="BD8" s="16">
        <f t="shared" si="3"/>
        <v>1.333333333</v>
      </c>
      <c r="BE8" s="16"/>
    </row>
    <row r="9">
      <c r="A9" s="16">
        <v>125.0</v>
      </c>
      <c r="B9" s="16" t="s">
        <v>78</v>
      </c>
      <c r="C9" s="16" t="s">
        <v>79</v>
      </c>
      <c r="D9" s="16" t="s">
        <v>80</v>
      </c>
      <c r="E9" s="16">
        <v>1.0</v>
      </c>
      <c r="F9" s="16">
        <v>2.0</v>
      </c>
      <c r="G9" s="16">
        <v>48.0</v>
      </c>
      <c r="H9" s="16" t="s">
        <v>88</v>
      </c>
      <c r="I9" s="16"/>
      <c r="J9" s="16" t="s">
        <v>59</v>
      </c>
      <c r="K9" s="16">
        <f>4*12 +7</f>
        <v>55</v>
      </c>
      <c r="L9" s="16" t="s">
        <v>60</v>
      </c>
      <c r="M9" s="16" t="s">
        <v>61</v>
      </c>
      <c r="N9" s="16" t="s">
        <v>62</v>
      </c>
      <c r="O9" s="17" t="s">
        <v>63</v>
      </c>
      <c r="P9" s="16"/>
      <c r="Q9" s="16" t="s">
        <v>64</v>
      </c>
      <c r="R9" s="19"/>
      <c r="S9" s="19"/>
      <c r="T9" s="19"/>
      <c r="U9" s="16" t="s">
        <v>61</v>
      </c>
      <c r="V9" s="16" t="s">
        <v>87</v>
      </c>
      <c r="W9" s="16" t="s">
        <v>87</v>
      </c>
      <c r="X9" s="16" t="s">
        <v>81</v>
      </c>
      <c r="Y9" s="19"/>
      <c r="Z9" s="16" t="s">
        <v>67</v>
      </c>
      <c r="AA9" s="19"/>
      <c r="AB9" s="19"/>
      <c r="AC9" s="16" t="s">
        <v>68</v>
      </c>
      <c r="AD9" s="19"/>
      <c r="AE9" s="19"/>
      <c r="AF9" s="16" t="s">
        <v>69</v>
      </c>
      <c r="AG9" s="16" t="s">
        <v>82</v>
      </c>
      <c r="AH9" s="16" t="s">
        <v>83</v>
      </c>
      <c r="AI9" s="16">
        <f t="shared" si="4"/>
        <v>36</v>
      </c>
      <c r="AJ9" s="16" t="s">
        <v>84</v>
      </c>
      <c r="AK9" s="16"/>
      <c r="AL9" s="18" t="s">
        <v>73</v>
      </c>
      <c r="AM9" s="16" t="s">
        <v>38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2"/>
      <c r="AZ9" s="21">
        <v>-1.3605862947773113</v>
      </c>
      <c r="BA9" s="21">
        <f t="shared" si="1"/>
        <v>0.04011661527</v>
      </c>
      <c r="BB9" s="21">
        <f t="shared" si="2"/>
        <v>0.000835762818</v>
      </c>
      <c r="BC9" s="16" t="s">
        <v>86</v>
      </c>
      <c r="BD9" s="16">
        <f t="shared" si="3"/>
        <v>1.333333333</v>
      </c>
      <c r="BE9" s="16"/>
    </row>
    <row r="10">
      <c r="A10" s="16">
        <v>125.0</v>
      </c>
      <c r="B10" s="16" t="s">
        <v>78</v>
      </c>
      <c r="C10" s="16" t="s">
        <v>79</v>
      </c>
      <c r="D10" s="16" t="s">
        <v>80</v>
      </c>
      <c r="E10" s="16">
        <v>1.0</v>
      </c>
      <c r="F10" s="16">
        <v>3.0</v>
      </c>
      <c r="G10" s="16">
        <v>48.0</v>
      </c>
      <c r="H10" s="16" t="s">
        <v>89</v>
      </c>
      <c r="I10" s="16"/>
      <c r="J10" s="16" t="s">
        <v>59</v>
      </c>
      <c r="K10" s="19">
        <f>3*12 +8</f>
        <v>44</v>
      </c>
      <c r="L10" s="16" t="s">
        <v>60</v>
      </c>
      <c r="M10" s="19"/>
      <c r="N10" s="16" t="s">
        <v>62</v>
      </c>
      <c r="O10" s="16" t="s">
        <v>63</v>
      </c>
      <c r="P10" s="16"/>
      <c r="Q10" s="16" t="s">
        <v>64</v>
      </c>
      <c r="R10" s="19"/>
      <c r="S10" s="19"/>
      <c r="T10" s="19"/>
      <c r="U10" s="16" t="s">
        <v>61</v>
      </c>
      <c r="V10" s="16" t="s">
        <v>66</v>
      </c>
      <c r="W10" s="16" t="s">
        <v>66</v>
      </c>
      <c r="X10" s="16" t="s">
        <v>81</v>
      </c>
      <c r="Y10" s="19"/>
      <c r="Z10" s="16" t="s">
        <v>67</v>
      </c>
      <c r="AA10" s="19"/>
      <c r="AB10" s="19"/>
      <c r="AC10" s="16" t="s">
        <v>68</v>
      </c>
      <c r="AD10" s="19"/>
      <c r="AE10" s="19"/>
      <c r="AF10" s="16" t="s">
        <v>69</v>
      </c>
      <c r="AG10" s="16" t="s">
        <v>70</v>
      </c>
      <c r="AH10" s="16" t="s">
        <v>83</v>
      </c>
      <c r="AI10" s="16">
        <f t="shared" si="4"/>
        <v>36</v>
      </c>
      <c r="AJ10" s="16" t="s">
        <v>84</v>
      </c>
      <c r="AK10" s="16"/>
      <c r="AL10" s="18" t="s">
        <v>73</v>
      </c>
      <c r="AM10" s="16" t="s">
        <v>38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2"/>
      <c r="AZ10" s="21">
        <v>2.3333333333333335</v>
      </c>
      <c r="BA10" s="21">
        <f t="shared" si="1"/>
        <v>0.0775462963</v>
      </c>
      <c r="BB10" s="21">
        <f t="shared" si="2"/>
        <v>0.00161554784</v>
      </c>
      <c r="BC10" s="16" t="s">
        <v>86</v>
      </c>
      <c r="BD10" s="16">
        <f t="shared" si="3"/>
        <v>1.333333333</v>
      </c>
      <c r="BE10" s="16"/>
    </row>
    <row r="11">
      <c r="A11" s="16">
        <v>125.0</v>
      </c>
      <c r="B11" s="16" t="s">
        <v>78</v>
      </c>
      <c r="C11" s="16" t="s">
        <v>79</v>
      </c>
      <c r="D11" s="16" t="s">
        <v>80</v>
      </c>
      <c r="E11" s="16">
        <v>1.0</v>
      </c>
      <c r="F11" s="16">
        <v>4.0</v>
      </c>
      <c r="G11" s="16">
        <v>48.0</v>
      </c>
      <c r="H11" s="16" t="s">
        <v>90</v>
      </c>
      <c r="I11" s="16"/>
      <c r="J11" s="16" t="s">
        <v>59</v>
      </c>
      <c r="K11" s="19">
        <f>4*12 + 6</f>
        <v>54</v>
      </c>
      <c r="L11" s="16" t="s">
        <v>60</v>
      </c>
      <c r="M11" s="19"/>
      <c r="N11" s="16" t="s">
        <v>62</v>
      </c>
      <c r="O11" s="16" t="s">
        <v>63</v>
      </c>
      <c r="P11" s="16"/>
      <c r="Q11" s="16" t="s">
        <v>64</v>
      </c>
      <c r="R11" s="19"/>
      <c r="S11" s="19"/>
      <c r="T11" s="19"/>
      <c r="U11" s="16" t="s">
        <v>61</v>
      </c>
      <c r="V11" s="16" t="s">
        <v>66</v>
      </c>
      <c r="W11" s="16" t="s">
        <v>66</v>
      </c>
      <c r="X11" s="16" t="s">
        <v>81</v>
      </c>
      <c r="Y11" s="19"/>
      <c r="Z11" s="16" t="s">
        <v>67</v>
      </c>
      <c r="AA11" s="19"/>
      <c r="AB11" s="19"/>
      <c r="AC11" s="16" t="s">
        <v>68</v>
      </c>
      <c r="AD11" s="19"/>
      <c r="AE11" s="19"/>
      <c r="AF11" s="16" t="s">
        <v>69</v>
      </c>
      <c r="AG11" s="16" t="s">
        <v>70</v>
      </c>
      <c r="AH11" s="16" t="s">
        <v>83</v>
      </c>
      <c r="AI11" s="16">
        <f t="shared" si="4"/>
        <v>36</v>
      </c>
      <c r="AJ11" s="16" t="s">
        <v>84</v>
      </c>
      <c r="AK11" s="16"/>
      <c r="AL11" s="18" t="s">
        <v>73</v>
      </c>
      <c r="AM11" s="16" t="s">
        <v>38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2"/>
      <c r="AZ11" s="21">
        <v>1.0816653826391966</v>
      </c>
      <c r="BA11" s="21">
        <f t="shared" si="1"/>
        <v>0.03302083333</v>
      </c>
      <c r="BB11" s="21">
        <f t="shared" si="2"/>
        <v>0.0006879340278</v>
      </c>
      <c r="BC11" s="16" t="s">
        <v>86</v>
      </c>
      <c r="BD11" s="16">
        <f t="shared" si="3"/>
        <v>1.333333333</v>
      </c>
      <c r="BE11" s="16"/>
    </row>
    <row r="12">
      <c r="A12" s="16">
        <v>125.0</v>
      </c>
      <c r="B12" s="16" t="s">
        <v>78</v>
      </c>
      <c r="C12" s="16" t="s">
        <v>79</v>
      </c>
      <c r="D12" s="16" t="s">
        <v>80</v>
      </c>
      <c r="E12" s="16">
        <v>1.0</v>
      </c>
      <c r="F12" s="16">
        <v>3.0</v>
      </c>
      <c r="G12" s="16">
        <v>48.0</v>
      </c>
      <c r="H12" s="16" t="s">
        <v>89</v>
      </c>
      <c r="I12" s="16"/>
      <c r="J12" s="16" t="s">
        <v>59</v>
      </c>
      <c r="K12" s="19">
        <f>3*12 +8</f>
        <v>44</v>
      </c>
      <c r="L12" s="16" t="s">
        <v>60</v>
      </c>
      <c r="M12" s="19"/>
      <c r="N12" s="16" t="s">
        <v>62</v>
      </c>
      <c r="O12" s="16" t="s">
        <v>63</v>
      </c>
      <c r="P12" s="16"/>
      <c r="Q12" s="16" t="s">
        <v>64</v>
      </c>
      <c r="R12" s="19"/>
      <c r="S12" s="19"/>
      <c r="T12" s="19"/>
      <c r="U12" s="16" t="s">
        <v>61</v>
      </c>
      <c r="V12" s="16" t="s">
        <v>87</v>
      </c>
      <c r="W12" s="16" t="s">
        <v>87</v>
      </c>
      <c r="X12" s="16" t="s">
        <v>81</v>
      </c>
      <c r="Y12" s="19"/>
      <c r="Z12" s="16" t="s">
        <v>67</v>
      </c>
      <c r="AA12" s="19"/>
      <c r="AB12" s="19"/>
      <c r="AC12" s="16" t="s">
        <v>68</v>
      </c>
      <c r="AD12" s="19"/>
      <c r="AE12" s="19"/>
      <c r="AF12" s="16" t="s">
        <v>69</v>
      </c>
      <c r="AG12" s="16" t="s">
        <v>70</v>
      </c>
      <c r="AH12" s="16" t="s">
        <v>83</v>
      </c>
      <c r="AI12" s="16">
        <f t="shared" si="4"/>
        <v>36</v>
      </c>
      <c r="AJ12" s="16" t="s">
        <v>84</v>
      </c>
      <c r="AK12" s="16"/>
      <c r="AL12" s="18" t="s">
        <v>73</v>
      </c>
      <c r="AM12" s="16" t="s">
        <v>38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2"/>
      <c r="AZ12" s="21">
        <v>0.8130744886681931</v>
      </c>
      <c r="BA12" s="21">
        <f t="shared" si="1"/>
        <v>0.02771968879</v>
      </c>
      <c r="BB12" s="21">
        <f t="shared" si="2"/>
        <v>0.002309974066</v>
      </c>
      <c r="BC12" s="16" t="s">
        <v>86</v>
      </c>
      <c r="BD12" s="16">
        <f t="shared" si="3"/>
        <v>1.333333333</v>
      </c>
      <c r="BE12" s="16"/>
    </row>
    <row r="13">
      <c r="A13" s="16">
        <v>125.0</v>
      </c>
      <c r="B13" s="16" t="s">
        <v>78</v>
      </c>
      <c r="C13" s="16" t="s">
        <v>79</v>
      </c>
      <c r="D13" s="16" t="s">
        <v>80</v>
      </c>
      <c r="E13" s="16">
        <v>1.0</v>
      </c>
      <c r="F13" s="16">
        <v>4.0</v>
      </c>
      <c r="G13" s="16">
        <v>48.0</v>
      </c>
      <c r="H13" s="16" t="s">
        <v>90</v>
      </c>
      <c r="I13" s="16"/>
      <c r="J13" s="16" t="s">
        <v>59</v>
      </c>
      <c r="K13" s="19">
        <f>4*12 + 6</f>
        <v>54</v>
      </c>
      <c r="L13" s="16" t="s">
        <v>60</v>
      </c>
      <c r="M13" s="19"/>
      <c r="N13" s="16" t="s">
        <v>62</v>
      </c>
      <c r="O13" s="16" t="s">
        <v>63</v>
      </c>
      <c r="P13" s="16"/>
      <c r="Q13" s="16" t="s">
        <v>64</v>
      </c>
      <c r="R13" s="19"/>
      <c r="S13" s="19"/>
      <c r="T13" s="19"/>
      <c r="U13" s="16" t="s">
        <v>61</v>
      </c>
      <c r="V13" s="16" t="s">
        <v>87</v>
      </c>
      <c r="W13" s="16" t="s">
        <v>87</v>
      </c>
      <c r="X13" s="16" t="s">
        <v>81</v>
      </c>
      <c r="Y13" s="19"/>
      <c r="Z13" s="16" t="s">
        <v>67</v>
      </c>
      <c r="AA13" s="19"/>
      <c r="AB13" s="19"/>
      <c r="AC13" s="16" t="s">
        <v>68</v>
      </c>
      <c r="AD13" s="19"/>
      <c r="AE13" s="19"/>
      <c r="AF13" s="16" t="s">
        <v>69</v>
      </c>
      <c r="AG13" s="16" t="s">
        <v>70</v>
      </c>
      <c r="AH13" s="16" t="s">
        <v>83</v>
      </c>
      <c r="AI13" s="16">
        <f t="shared" si="4"/>
        <v>36</v>
      </c>
      <c r="AJ13" s="16" t="s">
        <v>84</v>
      </c>
      <c r="AK13" s="16"/>
      <c r="AL13" s="18" t="s">
        <v>73</v>
      </c>
      <c r="AM13" s="16" t="s">
        <v>38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2"/>
      <c r="AZ13" s="21">
        <v>0.271088951373226</v>
      </c>
      <c r="BA13" s="21">
        <f t="shared" si="1"/>
        <v>0.02159884604</v>
      </c>
      <c r="BB13" s="21">
        <f t="shared" si="2"/>
        <v>0.001799903836</v>
      </c>
      <c r="BC13" s="16" t="s">
        <v>86</v>
      </c>
      <c r="BD13" s="16">
        <f t="shared" si="3"/>
        <v>1.333333333</v>
      </c>
      <c r="BE13" s="16"/>
    </row>
    <row r="14">
      <c r="A14" s="16">
        <v>128.0</v>
      </c>
      <c r="B14" s="16" t="s">
        <v>91</v>
      </c>
      <c r="C14" s="16" t="s">
        <v>92</v>
      </c>
      <c r="D14" s="16" t="s">
        <v>93</v>
      </c>
      <c r="E14" s="16">
        <v>1.0</v>
      </c>
      <c r="F14" s="16">
        <v>1.0</v>
      </c>
      <c r="G14" s="16">
        <v>12.0</v>
      </c>
      <c r="H14" s="16" t="s">
        <v>94</v>
      </c>
      <c r="I14" s="16"/>
      <c r="J14" s="16" t="s">
        <v>59</v>
      </c>
      <c r="K14" s="19">
        <f>3*12 +5</f>
        <v>41</v>
      </c>
      <c r="L14" s="16" t="s">
        <v>60</v>
      </c>
      <c r="M14" s="19"/>
      <c r="N14" s="16" t="s">
        <v>62</v>
      </c>
      <c r="O14" s="16" t="s">
        <v>63</v>
      </c>
      <c r="P14" s="16"/>
      <c r="Q14" s="16" t="s">
        <v>64</v>
      </c>
      <c r="R14" s="19"/>
      <c r="S14" s="19"/>
      <c r="T14" s="19"/>
      <c r="U14" s="16" t="s">
        <v>61</v>
      </c>
      <c r="V14" s="16" t="s">
        <v>66</v>
      </c>
      <c r="W14" s="16" t="s">
        <v>66</v>
      </c>
      <c r="X14" s="16" t="s">
        <v>81</v>
      </c>
      <c r="Y14" s="19"/>
      <c r="Z14" s="16" t="s">
        <v>67</v>
      </c>
      <c r="AA14" s="19"/>
      <c r="AB14" s="19"/>
      <c r="AC14" s="16" t="s">
        <v>95</v>
      </c>
      <c r="AD14" s="19"/>
      <c r="AE14" s="19"/>
      <c r="AF14" s="16" t="s">
        <v>69</v>
      </c>
      <c r="AG14" s="16" t="s">
        <v>70</v>
      </c>
      <c r="AH14" s="16" t="s">
        <v>83</v>
      </c>
      <c r="AI14" s="16">
        <v>9.0</v>
      </c>
      <c r="AJ14" s="16" t="s">
        <v>84</v>
      </c>
      <c r="AK14" s="23">
        <v>1.0</v>
      </c>
      <c r="AL14" s="18" t="s">
        <v>73</v>
      </c>
      <c r="AM14" s="16" t="s">
        <v>38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1">
        <v>4.189425026335004</v>
      </c>
      <c r="BA14" s="21">
        <f t="shared" si="1"/>
        <v>0.8146367521</v>
      </c>
      <c r="BB14" s="21">
        <f t="shared" si="2"/>
        <v>0.06788639601</v>
      </c>
      <c r="BC14" s="16" t="s">
        <v>86</v>
      </c>
      <c r="BD14" s="16">
        <f t="shared" si="3"/>
        <v>1.333333333</v>
      </c>
      <c r="BE14" s="16"/>
    </row>
    <row r="15">
      <c r="A15" s="16">
        <v>128.0</v>
      </c>
      <c r="B15" s="16" t="s">
        <v>91</v>
      </c>
      <c r="C15" s="16" t="s">
        <v>92</v>
      </c>
      <c r="D15" s="16" t="s">
        <v>93</v>
      </c>
      <c r="E15" s="16">
        <v>1.0</v>
      </c>
      <c r="F15" s="16">
        <v>2.0</v>
      </c>
      <c r="G15" s="16">
        <v>12.0</v>
      </c>
      <c r="H15" s="16" t="s">
        <v>96</v>
      </c>
      <c r="I15" s="16"/>
      <c r="J15" s="16" t="s">
        <v>59</v>
      </c>
      <c r="K15" s="19">
        <f>5*12 + 4</f>
        <v>64</v>
      </c>
      <c r="L15" s="16" t="s">
        <v>60</v>
      </c>
      <c r="M15" s="19"/>
      <c r="N15" s="16" t="s">
        <v>62</v>
      </c>
      <c r="O15" s="16" t="s">
        <v>63</v>
      </c>
      <c r="P15" s="16"/>
      <c r="Q15" s="16" t="s">
        <v>64</v>
      </c>
      <c r="R15" s="19"/>
      <c r="S15" s="19"/>
      <c r="T15" s="19"/>
      <c r="U15" s="16" t="s">
        <v>61</v>
      </c>
      <c r="V15" s="16" t="s">
        <v>66</v>
      </c>
      <c r="W15" s="16" t="s">
        <v>66</v>
      </c>
      <c r="X15" s="16" t="s">
        <v>81</v>
      </c>
      <c r="Y15" s="19"/>
      <c r="Z15" s="16" t="s">
        <v>67</v>
      </c>
      <c r="AA15" s="19"/>
      <c r="AB15" s="19"/>
      <c r="AC15" s="16" t="s">
        <v>95</v>
      </c>
      <c r="AD15" s="19"/>
      <c r="AE15" s="19"/>
      <c r="AF15" s="16" t="s">
        <v>69</v>
      </c>
      <c r="AG15" s="16" t="s">
        <v>70</v>
      </c>
      <c r="AH15" s="16" t="s">
        <v>83</v>
      </c>
      <c r="AI15" s="16">
        <v>9.0</v>
      </c>
      <c r="AJ15" s="16" t="s">
        <v>84</v>
      </c>
      <c r="AK15" s="23">
        <v>1.0</v>
      </c>
      <c r="AL15" s="18" t="s">
        <v>73</v>
      </c>
      <c r="AM15" s="16" t="s">
        <v>38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1">
        <v>3.1590189535777826</v>
      </c>
      <c r="BA15" s="21">
        <f t="shared" si="1"/>
        <v>0.4991416979</v>
      </c>
      <c r="BB15" s="21">
        <f t="shared" si="2"/>
        <v>0.04159514149</v>
      </c>
      <c r="BC15" s="16" t="s">
        <v>86</v>
      </c>
      <c r="BD15" s="16">
        <f t="shared" si="3"/>
        <v>1.333333333</v>
      </c>
      <c r="BE15" s="16"/>
    </row>
    <row r="16">
      <c r="A16" s="16">
        <v>128.0</v>
      </c>
      <c r="B16" s="16" t="s">
        <v>91</v>
      </c>
      <c r="C16" s="16" t="s">
        <v>92</v>
      </c>
      <c r="D16" s="16" t="s">
        <v>93</v>
      </c>
      <c r="E16" s="16">
        <v>1.0</v>
      </c>
      <c r="F16" s="16">
        <v>1.0</v>
      </c>
      <c r="G16" s="16">
        <v>12.0</v>
      </c>
      <c r="H16" s="16" t="s">
        <v>94</v>
      </c>
      <c r="I16" s="16"/>
      <c r="J16" s="16" t="s">
        <v>59</v>
      </c>
      <c r="K16" s="19">
        <f>3*12 +5</f>
        <v>41</v>
      </c>
      <c r="L16" s="16" t="s">
        <v>60</v>
      </c>
      <c r="M16" s="19"/>
      <c r="N16" s="16" t="s">
        <v>62</v>
      </c>
      <c r="O16" s="16" t="s">
        <v>63</v>
      </c>
      <c r="P16" s="16"/>
      <c r="Q16" s="16" t="s">
        <v>64</v>
      </c>
      <c r="R16" s="19"/>
      <c r="S16" s="19"/>
      <c r="T16" s="19"/>
      <c r="U16" s="16" t="s">
        <v>61</v>
      </c>
      <c r="V16" s="16" t="s">
        <v>66</v>
      </c>
      <c r="W16" s="16" t="s">
        <v>66</v>
      </c>
      <c r="X16" s="16" t="s">
        <v>81</v>
      </c>
      <c r="Y16" s="19"/>
      <c r="Z16" s="16" t="s">
        <v>67</v>
      </c>
      <c r="AA16" s="19"/>
      <c r="AB16" s="19"/>
      <c r="AC16" s="24" t="s">
        <v>97</v>
      </c>
      <c r="AD16" s="19"/>
      <c r="AE16" s="19"/>
      <c r="AF16" s="16" t="s">
        <v>69</v>
      </c>
      <c r="AG16" s="16" t="s">
        <v>70</v>
      </c>
      <c r="AH16" s="16" t="s">
        <v>83</v>
      </c>
      <c r="AI16" s="16">
        <v>9.0</v>
      </c>
      <c r="AJ16" s="16" t="s">
        <v>84</v>
      </c>
      <c r="AK16" s="23">
        <v>1.0</v>
      </c>
      <c r="AL16" s="18" t="s">
        <v>73</v>
      </c>
      <c r="AM16" s="16" t="s">
        <v>38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1">
        <v>1.95864320023855</v>
      </c>
      <c r="BA16" s="21">
        <f t="shared" si="1"/>
        <v>0.2431784661</v>
      </c>
      <c r="BB16" s="21">
        <f t="shared" si="2"/>
        <v>0.02026487217</v>
      </c>
      <c r="BC16" s="16" t="s">
        <v>86</v>
      </c>
      <c r="BD16" s="16">
        <f t="shared" si="3"/>
        <v>1.333333333</v>
      </c>
      <c r="BE16" s="16"/>
    </row>
    <row r="17">
      <c r="A17" s="16">
        <v>128.0</v>
      </c>
      <c r="B17" s="16" t="s">
        <v>91</v>
      </c>
      <c r="C17" s="16" t="s">
        <v>92</v>
      </c>
      <c r="D17" s="16" t="s">
        <v>93</v>
      </c>
      <c r="E17" s="16">
        <v>1.0</v>
      </c>
      <c r="F17" s="16">
        <v>2.0</v>
      </c>
      <c r="G17" s="16">
        <v>12.0</v>
      </c>
      <c r="H17" s="16" t="s">
        <v>96</v>
      </c>
      <c r="I17" s="16"/>
      <c r="J17" s="16" t="s">
        <v>59</v>
      </c>
      <c r="K17" s="19">
        <f>5*12 + 4</f>
        <v>64</v>
      </c>
      <c r="L17" s="16" t="s">
        <v>60</v>
      </c>
      <c r="M17" s="19"/>
      <c r="N17" s="16" t="s">
        <v>62</v>
      </c>
      <c r="O17" s="16" t="s">
        <v>63</v>
      </c>
      <c r="P17" s="16"/>
      <c r="Q17" s="16" t="s">
        <v>64</v>
      </c>
      <c r="R17" s="19"/>
      <c r="S17" s="19"/>
      <c r="T17" s="19"/>
      <c r="U17" s="16" t="s">
        <v>61</v>
      </c>
      <c r="V17" s="16" t="s">
        <v>66</v>
      </c>
      <c r="W17" s="16" t="s">
        <v>66</v>
      </c>
      <c r="X17" s="16" t="s">
        <v>81</v>
      </c>
      <c r="Y17" s="19"/>
      <c r="Z17" s="16" t="s">
        <v>67</v>
      </c>
      <c r="AA17" s="19"/>
      <c r="AB17" s="19"/>
      <c r="AC17" s="24" t="s">
        <v>97</v>
      </c>
      <c r="AD17" s="19"/>
      <c r="AE17" s="19"/>
      <c r="AF17" s="16" t="s">
        <v>69</v>
      </c>
      <c r="AG17" s="16" t="s">
        <v>70</v>
      </c>
      <c r="AH17" s="16" t="s">
        <v>83</v>
      </c>
      <c r="AI17" s="16">
        <v>9.0</v>
      </c>
      <c r="AJ17" s="16" t="s">
        <v>84</v>
      </c>
      <c r="AK17" s="23">
        <v>1.0</v>
      </c>
      <c r="AL17" s="18" t="s">
        <v>73</v>
      </c>
      <c r="AM17" s="16" t="s">
        <v>38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1">
        <v>0.22315184957216824</v>
      </c>
      <c r="BA17" s="21">
        <f t="shared" si="1"/>
        <v>0.08540819783</v>
      </c>
      <c r="BB17" s="21">
        <f t="shared" si="2"/>
        <v>0.007117349819</v>
      </c>
      <c r="BC17" s="16" t="s">
        <v>86</v>
      </c>
      <c r="BD17" s="16">
        <f t="shared" si="3"/>
        <v>1.333333333</v>
      </c>
      <c r="BE17" s="16"/>
    </row>
    <row r="18">
      <c r="A18" s="16">
        <v>128.0</v>
      </c>
      <c r="B18" s="16" t="s">
        <v>91</v>
      </c>
      <c r="C18" s="16" t="s">
        <v>92</v>
      </c>
      <c r="D18" s="16" t="s">
        <v>93</v>
      </c>
      <c r="E18" s="16">
        <v>2.0</v>
      </c>
      <c r="F18" s="16">
        <v>1.0</v>
      </c>
      <c r="G18" s="25">
        <v>12.0</v>
      </c>
      <c r="H18" s="16" t="s">
        <v>98</v>
      </c>
      <c r="I18" s="16"/>
      <c r="J18" s="16" t="s">
        <v>59</v>
      </c>
      <c r="K18" s="19">
        <f> 2*12+6</f>
        <v>30</v>
      </c>
      <c r="L18" s="16" t="s">
        <v>60</v>
      </c>
      <c r="M18" s="16"/>
      <c r="N18" s="16" t="s">
        <v>62</v>
      </c>
      <c r="O18" s="16" t="s">
        <v>63</v>
      </c>
      <c r="P18" s="16"/>
      <c r="Q18" s="16" t="s">
        <v>97</v>
      </c>
      <c r="R18" s="16"/>
      <c r="S18" s="19"/>
      <c r="T18" s="19"/>
      <c r="U18" s="16" t="s">
        <v>61</v>
      </c>
      <c r="V18" s="16" t="s">
        <v>66</v>
      </c>
      <c r="W18" s="16" t="s">
        <v>66</v>
      </c>
      <c r="X18" s="16" t="s">
        <v>81</v>
      </c>
      <c r="Y18" s="19"/>
      <c r="Z18" s="16" t="s">
        <v>67</v>
      </c>
      <c r="AA18" s="19"/>
      <c r="AB18" s="19"/>
      <c r="AC18" s="16" t="s">
        <v>95</v>
      </c>
      <c r="AD18" s="19"/>
      <c r="AE18" s="19"/>
      <c r="AF18" s="16" t="s">
        <v>69</v>
      </c>
      <c r="AG18" s="16" t="s">
        <v>70</v>
      </c>
      <c r="AH18" s="16" t="s">
        <v>83</v>
      </c>
      <c r="AI18" s="16">
        <v>9.0</v>
      </c>
      <c r="AJ18" s="16" t="s">
        <v>84</v>
      </c>
      <c r="AK18" s="16"/>
      <c r="AL18" s="18" t="s">
        <v>73</v>
      </c>
      <c r="AM18" s="16" t="s">
        <v>38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1">
        <v>0.9058216273156766</v>
      </c>
      <c r="BA18" s="21">
        <f t="shared" si="1"/>
        <v>0.1175213675</v>
      </c>
      <c r="BB18" s="21">
        <f t="shared" si="2"/>
        <v>0.009793447293</v>
      </c>
      <c r="BC18" s="16" t="s">
        <v>86</v>
      </c>
      <c r="BD18" s="16">
        <f t="shared" si="3"/>
        <v>1.333333333</v>
      </c>
      <c r="BE18" s="16"/>
    </row>
    <row r="19">
      <c r="A19" s="16">
        <v>128.0</v>
      </c>
      <c r="B19" s="16" t="s">
        <v>91</v>
      </c>
      <c r="C19" s="16" t="s">
        <v>92</v>
      </c>
      <c r="D19" s="16" t="s">
        <v>93</v>
      </c>
      <c r="E19" s="16">
        <v>2.0</v>
      </c>
      <c r="F19" s="16">
        <v>2.0</v>
      </c>
      <c r="G19" s="25">
        <v>12.0</v>
      </c>
      <c r="H19" s="16" t="s">
        <v>99</v>
      </c>
      <c r="I19" s="16"/>
      <c r="J19" s="16" t="s">
        <v>59</v>
      </c>
      <c r="K19" s="19">
        <f>3*12+7</f>
        <v>43</v>
      </c>
      <c r="L19" s="16" t="s">
        <v>60</v>
      </c>
      <c r="M19" s="16"/>
      <c r="N19" s="16" t="s">
        <v>62</v>
      </c>
      <c r="O19" s="16" t="s">
        <v>63</v>
      </c>
      <c r="P19" s="16"/>
      <c r="Q19" s="16" t="s">
        <v>97</v>
      </c>
      <c r="R19" s="16"/>
      <c r="S19" s="19"/>
      <c r="T19" s="19"/>
      <c r="U19" s="16" t="s">
        <v>61</v>
      </c>
      <c r="V19" s="16" t="s">
        <v>66</v>
      </c>
      <c r="W19" s="16" t="s">
        <v>66</v>
      </c>
      <c r="X19" s="16" t="s">
        <v>81</v>
      </c>
      <c r="Y19" s="19"/>
      <c r="Z19" s="16" t="s">
        <v>67</v>
      </c>
      <c r="AA19" s="19"/>
      <c r="AB19" s="19"/>
      <c r="AC19" s="16" t="s">
        <v>95</v>
      </c>
      <c r="AD19" s="19"/>
      <c r="AE19" s="19"/>
      <c r="AF19" s="16" t="s">
        <v>69</v>
      </c>
      <c r="AG19" s="16" t="s">
        <v>70</v>
      </c>
      <c r="AH19" s="16" t="s">
        <v>83</v>
      </c>
      <c r="AI19" s="16">
        <v>9.0</v>
      </c>
      <c r="AJ19" s="16" t="s">
        <v>84</v>
      </c>
      <c r="AK19" s="16"/>
      <c r="AL19" s="18" t="s">
        <v>73</v>
      </c>
      <c r="AM19" s="16" t="s">
        <v>38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1">
        <v>1.1267387584906527</v>
      </c>
      <c r="BA19" s="21">
        <f t="shared" si="1"/>
        <v>0.1362308429</v>
      </c>
      <c r="BB19" s="21">
        <f t="shared" si="2"/>
        <v>0.01135257024</v>
      </c>
      <c r="BC19" s="16" t="s">
        <v>86</v>
      </c>
      <c r="BD19" s="16">
        <f t="shared" si="3"/>
        <v>1.333333333</v>
      </c>
      <c r="BE19" s="16"/>
    </row>
    <row r="20">
      <c r="A20" s="16">
        <v>128.0</v>
      </c>
      <c r="B20" s="16" t="s">
        <v>91</v>
      </c>
      <c r="C20" s="16" t="s">
        <v>92</v>
      </c>
      <c r="D20" s="16" t="s">
        <v>93</v>
      </c>
      <c r="E20" s="16">
        <v>2.0</v>
      </c>
      <c r="F20" s="16">
        <v>3.0</v>
      </c>
      <c r="G20" s="25">
        <v>12.0</v>
      </c>
      <c r="H20" s="16" t="s">
        <v>100</v>
      </c>
      <c r="I20" s="16"/>
      <c r="J20" s="16" t="s">
        <v>59</v>
      </c>
      <c r="K20" s="19">
        <f>5*12+5</f>
        <v>65</v>
      </c>
      <c r="L20" s="16" t="s">
        <v>60</v>
      </c>
      <c r="M20" s="16"/>
      <c r="N20" s="16" t="s">
        <v>62</v>
      </c>
      <c r="O20" s="16" t="s">
        <v>63</v>
      </c>
      <c r="P20" s="16"/>
      <c r="Q20" s="16" t="s">
        <v>97</v>
      </c>
      <c r="R20" s="16"/>
      <c r="S20" s="19"/>
      <c r="T20" s="19"/>
      <c r="U20" s="16" t="s">
        <v>61</v>
      </c>
      <c r="V20" s="16" t="s">
        <v>66</v>
      </c>
      <c r="W20" s="16" t="s">
        <v>66</v>
      </c>
      <c r="X20" s="16" t="s">
        <v>81</v>
      </c>
      <c r="Y20" s="19"/>
      <c r="Z20" s="16" t="s">
        <v>67</v>
      </c>
      <c r="AA20" s="19"/>
      <c r="AB20" s="19"/>
      <c r="AC20" s="16" t="s">
        <v>95</v>
      </c>
      <c r="AD20" s="19"/>
      <c r="AE20" s="19"/>
      <c r="AF20" s="16" t="s">
        <v>69</v>
      </c>
      <c r="AG20" s="16" t="s">
        <v>70</v>
      </c>
      <c r="AH20" s="16" t="s">
        <v>83</v>
      </c>
      <c r="AI20" s="16">
        <v>9.0</v>
      </c>
      <c r="AJ20" s="16" t="s">
        <v>84</v>
      </c>
      <c r="AK20" s="16"/>
      <c r="AL20" s="18" t="s">
        <v>73</v>
      </c>
      <c r="AM20" s="16" t="s">
        <v>38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1">
        <v>1.2306154616347116</v>
      </c>
      <c r="BA20" s="21">
        <f t="shared" si="1"/>
        <v>0.1464339339</v>
      </c>
      <c r="BB20" s="21">
        <f t="shared" si="2"/>
        <v>0.01220282783</v>
      </c>
      <c r="BC20" s="16" t="s">
        <v>86</v>
      </c>
      <c r="BD20" s="16">
        <f t="shared" si="3"/>
        <v>1.333333333</v>
      </c>
      <c r="BE20" s="16"/>
    </row>
    <row r="21">
      <c r="A21" s="16">
        <v>128.0</v>
      </c>
      <c r="B21" s="16" t="s">
        <v>91</v>
      </c>
      <c r="C21" s="16" t="s">
        <v>92</v>
      </c>
      <c r="D21" s="16" t="s">
        <v>93</v>
      </c>
      <c r="E21" s="16">
        <v>2.0</v>
      </c>
      <c r="F21" s="16">
        <v>1.0</v>
      </c>
      <c r="G21" s="25">
        <v>12.0</v>
      </c>
      <c r="H21" s="16" t="s">
        <v>98</v>
      </c>
      <c r="I21" s="16"/>
      <c r="J21" s="16" t="s">
        <v>59</v>
      </c>
      <c r="K21" s="19">
        <f> 2*12+6</f>
        <v>30</v>
      </c>
      <c r="L21" s="16" t="s">
        <v>60</v>
      </c>
      <c r="M21" s="16"/>
      <c r="N21" s="16" t="s">
        <v>62</v>
      </c>
      <c r="O21" s="16" t="s">
        <v>63</v>
      </c>
      <c r="P21" s="16"/>
      <c r="Q21" s="16" t="s">
        <v>97</v>
      </c>
      <c r="R21" s="16"/>
      <c r="S21" s="19"/>
      <c r="T21" s="19"/>
      <c r="U21" s="16" t="s">
        <v>61</v>
      </c>
      <c r="V21" s="16" t="s">
        <v>66</v>
      </c>
      <c r="W21" s="16" t="s">
        <v>66</v>
      </c>
      <c r="X21" s="16" t="s">
        <v>81</v>
      </c>
      <c r="Y21" s="19"/>
      <c r="Z21" s="16" t="s">
        <v>67</v>
      </c>
      <c r="AA21" s="19"/>
      <c r="AB21" s="19"/>
      <c r="AC21" s="16" t="s">
        <v>97</v>
      </c>
      <c r="AD21" s="19"/>
      <c r="AE21" s="19"/>
      <c r="AF21" s="16" t="s">
        <v>69</v>
      </c>
      <c r="AG21" s="16" t="s">
        <v>70</v>
      </c>
      <c r="AH21" s="16" t="s">
        <v>83</v>
      </c>
      <c r="AI21" s="16">
        <v>9.0</v>
      </c>
      <c r="AJ21" s="16" t="s">
        <v>84</v>
      </c>
      <c r="AK21" s="16"/>
      <c r="AL21" s="18" t="s">
        <v>73</v>
      </c>
      <c r="AM21" s="16" t="s">
        <v>38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1">
        <v>0.9907424048765214</v>
      </c>
      <c r="BA21" s="21">
        <f t="shared" si="1"/>
        <v>0.1242321047</v>
      </c>
      <c r="BB21" s="21">
        <f t="shared" si="2"/>
        <v>0.01035267539</v>
      </c>
      <c r="BC21" s="16" t="s">
        <v>86</v>
      </c>
      <c r="BD21" s="16">
        <f t="shared" si="3"/>
        <v>1.333333333</v>
      </c>
      <c r="BE21" s="16"/>
    </row>
    <row r="22">
      <c r="A22" s="16">
        <v>128.0</v>
      </c>
      <c r="B22" s="16" t="s">
        <v>91</v>
      </c>
      <c r="C22" s="16" t="s">
        <v>92</v>
      </c>
      <c r="D22" s="16" t="s">
        <v>93</v>
      </c>
      <c r="E22" s="16">
        <v>2.0</v>
      </c>
      <c r="F22" s="16">
        <v>2.0</v>
      </c>
      <c r="G22" s="25">
        <v>12.0</v>
      </c>
      <c r="H22" s="16" t="s">
        <v>99</v>
      </c>
      <c r="I22" s="16"/>
      <c r="J22" s="16" t="s">
        <v>59</v>
      </c>
      <c r="K22" s="19">
        <f>3*12+7</f>
        <v>43</v>
      </c>
      <c r="L22" s="16" t="s">
        <v>60</v>
      </c>
      <c r="M22" s="16"/>
      <c r="N22" s="16" t="s">
        <v>62</v>
      </c>
      <c r="O22" s="16" t="s">
        <v>63</v>
      </c>
      <c r="P22" s="16"/>
      <c r="Q22" s="16" t="s">
        <v>97</v>
      </c>
      <c r="R22" s="16"/>
      <c r="S22" s="19"/>
      <c r="T22" s="19"/>
      <c r="U22" s="16" t="s">
        <v>61</v>
      </c>
      <c r="V22" s="16" t="s">
        <v>66</v>
      </c>
      <c r="W22" s="16" t="s">
        <v>66</v>
      </c>
      <c r="X22" s="16" t="s">
        <v>81</v>
      </c>
      <c r="Y22" s="19"/>
      <c r="Z22" s="16" t="s">
        <v>67</v>
      </c>
      <c r="AA22" s="19"/>
      <c r="AB22" s="19"/>
      <c r="AC22" s="16" t="s">
        <v>97</v>
      </c>
      <c r="AD22" s="19"/>
      <c r="AE22" s="19"/>
      <c r="AF22" s="16" t="s">
        <v>69</v>
      </c>
      <c r="AG22" s="16" t="s">
        <v>70</v>
      </c>
      <c r="AH22" s="16" t="s">
        <v>83</v>
      </c>
      <c r="AI22" s="16">
        <v>9.0</v>
      </c>
      <c r="AJ22" s="16" t="s">
        <v>84</v>
      </c>
      <c r="AK22" s="16"/>
      <c r="AL22" s="18" t="s">
        <v>73</v>
      </c>
      <c r="AM22" s="16" t="s">
        <v>38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1">
        <v>1.1336525903991284</v>
      </c>
      <c r="BA22" s="21">
        <f t="shared" si="1"/>
        <v>0.1368820082</v>
      </c>
      <c r="BB22" s="21">
        <f t="shared" si="2"/>
        <v>0.01140683401</v>
      </c>
      <c r="BC22" s="16" t="s">
        <v>86</v>
      </c>
      <c r="BD22" s="16">
        <f t="shared" si="3"/>
        <v>1.333333333</v>
      </c>
      <c r="BE22" s="16"/>
    </row>
    <row r="23">
      <c r="A23" s="16">
        <v>128.0</v>
      </c>
      <c r="B23" s="16" t="s">
        <v>91</v>
      </c>
      <c r="C23" s="16" t="s">
        <v>92</v>
      </c>
      <c r="D23" s="16" t="s">
        <v>93</v>
      </c>
      <c r="E23" s="16">
        <v>2.0</v>
      </c>
      <c r="F23" s="16">
        <v>3.0</v>
      </c>
      <c r="G23" s="25">
        <v>12.0</v>
      </c>
      <c r="H23" s="16" t="s">
        <v>100</v>
      </c>
      <c r="I23" s="16"/>
      <c r="J23" s="16" t="s">
        <v>59</v>
      </c>
      <c r="K23" s="19">
        <f>5*12+5</f>
        <v>65</v>
      </c>
      <c r="L23" s="16" t="s">
        <v>60</v>
      </c>
      <c r="M23" s="16"/>
      <c r="N23" s="16" t="s">
        <v>62</v>
      </c>
      <c r="O23" s="16" t="s">
        <v>63</v>
      </c>
      <c r="P23" s="16"/>
      <c r="Q23" s="16" t="s">
        <v>97</v>
      </c>
      <c r="R23" s="16"/>
      <c r="S23" s="19"/>
      <c r="T23" s="19"/>
      <c r="U23" s="16" t="s">
        <v>61</v>
      </c>
      <c r="V23" s="16" t="s">
        <v>66</v>
      </c>
      <c r="W23" s="16" t="s">
        <v>66</v>
      </c>
      <c r="X23" s="16" t="s">
        <v>81</v>
      </c>
      <c r="Y23" s="19"/>
      <c r="Z23" s="16" t="s">
        <v>67</v>
      </c>
      <c r="AA23" s="19"/>
      <c r="AB23" s="19"/>
      <c r="AC23" s="16" t="s">
        <v>97</v>
      </c>
      <c r="AD23" s="19"/>
      <c r="AE23" s="19"/>
      <c r="AF23" s="16" t="s">
        <v>69</v>
      </c>
      <c r="AG23" s="16" t="s">
        <v>70</v>
      </c>
      <c r="AH23" s="16" t="s">
        <v>83</v>
      </c>
      <c r="AI23" s="16">
        <v>9.0</v>
      </c>
      <c r="AJ23" s="16" t="s">
        <v>84</v>
      </c>
      <c r="AK23" s="16"/>
      <c r="AL23" s="18" t="s">
        <v>73</v>
      </c>
      <c r="AM23" s="16" t="s">
        <v>38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1">
        <v>-0.7803902927439635</v>
      </c>
      <c r="BA23" s="21">
        <f t="shared" si="1"/>
        <v>0.1087087087</v>
      </c>
      <c r="BB23" s="21">
        <f t="shared" si="2"/>
        <v>0.009882609883</v>
      </c>
      <c r="BC23" s="16" t="s">
        <v>86</v>
      </c>
      <c r="BD23" s="16">
        <f t="shared" si="3"/>
        <v>1.333333333</v>
      </c>
      <c r="BE23" s="16"/>
    </row>
    <row r="24">
      <c r="A24" s="16">
        <v>128.0</v>
      </c>
      <c r="B24" s="16" t="s">
        <v>91</v>
      </c>
      <c r="C24" s="16" t="s">
        <v>92</v>
      </c>
      <c r="D24" s="16" t="s">
        <v>93</v>
      </c>
      <c r="E24" s="16">
        <v>3.0</v>
      </c>
      <c r="F24" s="16">
        <v>1.0</v>
      </c>
      <c r="G24" s="25">
        <v>12.0</v>
      </c>
      <c r="H24" s="16" t="s">
        <v>98</v>
      </c>
      <c r="I24" s="16"/>
      <c r="J24" s="16" t="s">
        <v>59</v>
      </c>
      <c r="K24" s="19">
        <f> 2*12+6</f>
        <v>30</v>
      </c>
      <c r="L24" s="16" t="s">
        <v>60</v>
      </c>
      <c r="M24" s="16"/>
      <c r="N24" s="16" t="s">
        <v>62</v>
      </c>
      <c r="O24" s="16" t="s">
        <v>63</v>
      </c>
      <c r="P24" s="16"/>
      <c r="Q24" s="19"/>
      <c r="R24" s="16"/>
      <c r="S24" s="19"/>
      <c r="T24" s="19"/>
      <c r="U24" s="16"/>
      <c r="V24" s="16" t="s">
        <v>66</v>
      </c>
      <c r="W24" s="16" t="s">
        <v>22</v>
      </c>
      <c r="X24" s="19"/>
      <c r="Y24" s="19"/>
      <c r="Z24" s="16" t="s">
        <v>67</v>
      </c>
      <c r="AA24" s="19"/>
      <c r="AB24" s="19"/>
      <c r="AC24" s="19"/>
      <c r="AD24" s="19"/>
      <c r="AE24" s="19"/>
      <c r="AF24" s="16" t="s">
        <v>69</v>
      </c>
      <c r="AG24" s="16" t="s">
        <v>70</v>
      </c>
      <c r="AH24" s="16" t="s">
        <v>83</v>
      </c>
      <c r="AI24" s="19"/>
      <c r="AJ24" s="16" t="s">
        <v>84</v>
      </c>
      <c r="AK24" s="16"/>
      <c r="AL24" s="18" t="s">
        <v>73</v>
      </c>
      <c r="AM24" s="16" t="s">
        <v>38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1">
        <v>1.0464473629061968</v>
      </c>
      <c r="BA24" s="21">
        <f t="shared" si="1"/>
        <v>0.1289605035</v>
      </c>
      <c r="BB24" s="21">
        <f t="shared" si="2"/>
        <v>0.01172368213</v>
      </c>
      <c r="BC24" s="16" t="s">
        <v>86</v>
      </c>
      <c r="BD24" s="16" t="str">
        <f t="shared" si="3"/>
        <v>#DIV/0!</v>
      </c>
      <c r="BE24" s="16"/>
    </row>
    <row r="25">
      <c r="A25" s="16">
        <v>128.0</v>
      </c>
      <c r="B25" s="16" t="s">
        <v>91</v>
      </c>
      <c r="C25" s="16" t="s">
        <v>92</v>
      </c>
      <c r="D25" s="16" t="s">
        <v>93</v>
      </c>
      <c r="E25" s="16">
        <v>3.0</v>
      </c>
      <c r="F25" s="16">
        <v>2.0</v>
      </c>
      <c r="G25" s="25">
        <v>11.0</v>
      </c>
      <c r="H25" s="16" t="s">
        <v>101</v>
      </c>
      <c r="I25" s="16"/>
      <c r="J25" s="16" t="s">
        <v>59</v>
      </c>
      <c r="K25" s="19">
        <f>3*12+4</f>
        <v>40</v>
      </c>
      <c r="L25" s="16" t="s">
        <v>60</v>
      </c>
      <c r="M25" s="16"/>
      <c r="N25" s="16" t="s">
        <v>62</v>
      </c>
      <c r="O25" s="16" t="s">
        <v>63</v>
      </c>
      <c r="P25" s="16"/>
      <c r="Q25" s="19"/>
      <c r="R25" s="16"/>
      <c r="S25" s="19"/>
      <c r="T25" s="19"/>
      <c r="U25" s="16"/>
      <c r="V25" s="16" t="s">
        <v>66</v>
      </c>
      <c r="W25" s="16" t="s">
        <v>22</v>
      </c>
      <c r="X25" s="19"/>
      <c r="Y25" s="19"/>
      <c r="Z25" s="16" t="s">
        <v>67</v>
      </c>
      <c r="AA25" s="19"/>
      <c r="AB25" s="19"/>
      <c r="AC25" s="19"/>
      <c r="AD25" s="19"/>
      <c r="AE25" s="19"/>
      <c r="AF25" s="16" t="s">
        <v>69</v>
      </c>
      <c r="AG25" s="16" t="s">
        <v>70</v>
      </c>
      <c r="AH25" s="16" t="s">
        <v>83</v>
      </c>
      <c r="AI25" s="19"/>
      <c r="AJ25" s="16" t="s">
        <v>84</v>
      </c>
      <c r="AK25" s="16"/>
      <c r="AL25" s="18" t="s">
        <v>73</v>
      </c>
      <c r="AM25" s="16" t="s">
        <v>38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1">
        <v>2.5311138423511848</v>
      </c>
      <c r="BA25" s="21">
        <f t="shared" si="1"/>
        <v>0.382115331</v>
      </c>
      <c r="BB25" s="21">
        <f t="shared" si="2"/>
        <v>0.02729395222</v>
      </c>
      <c r="BC25" s="16" t="s">
        <v>86</v>
      </c>
      <c r="BD25" s="16" t="str">
        <f t="shared" si="3"/>
        <v>#DIV/0!</v>
      </c>
      <c r="BE25" s="16"/>
    </row>
    <row r="26">
      <c r="A26" s="16">
        <v>128.0</v>
      </c>
      <c r="B26" s="16" t="s">
        <v>91</v>
      </c>
      <c r="C26" s="16" t="s">
        <v>92</v>
      </c>
      <c r="D26" s="16" t="s">
        <v>93</v>
      </c>
      <c r="E26" s="16">
        <v>3.0</v>
      </c>
      <c r="F26" s="16">
        <v>3.0</v>
      </c>
      <c r="G26" s="25">
        <v>11.0</v>
      </c>
      <c r="H26" s="16" t="s">
        <v>102</v>
      </c>
      <c r="I26" s="16"/>
      <c r="J26" s="16" t="s">
        <v>59</v>
      </c>
      <c r="K26" s="19">
        <f>5*12+3</f>
        <v>63</v>
      </c>
      <c r="L26" s="16" t="s">
        <v>60</v>
      </c>
      <c r="M26" s="16"/>
      <c r="N26" s="16" t="s">
        <v>62</v>
      </c>
      <c r="O26" s="16" t="s">
        <v>63</v>
      </c>
      <c r="P26" s="16"/>
      <c r="Q26" s="19"/>
      <c r="R26" s="16"/>
      <c r="S26" s="19"/>
      <c r="T26" s="19"/>
      <c r="U26" s="16"/>
      <c r="V26" s="16" t="s">
        <v>66</v>
      </c>
      <c r="W26" s="16" t="s">
        <v>22</v>
      </c>
      <c r="X26" s="19"/>
      <c r="Y26" s="19"/>
      <c r="Z26" s="16" t="s">
        <v>67</v>
      </c>
      <c r="AA26" s="19"/>
      <c r="AB26" s="19"/>
      <c r="AC26" s="19"/>
      <c r="AD26" s="19"/>
      <c r="AE26" s="19"/>
      <c r="AF26" s="16" t="s">
        <v>69</v>
      </c>
      <c r="AG26" s="16" t="s">
        <v>70</v>
      </c>
      <c r="AH26" s="16" t="s">
        <v>83</v>
      </c>
      <c r="AI26" s="19"/>
      <c r="AJ26" s="16" t="s">
        <v>84</v>
      </c>
      <c r="AK26" s="16"/>
      <c r="AL26" s="18" t="s">
        <v>73</v>
      </c>
      <c r="AM26" s="16" t="s">
        <v>38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1">
        <v>1.3237115959983623</v>
      </c>
      <c r="BA26" s="21">
        <f t="shared" si="1"/>
        <v>0.1705551086</v>
      </c>
      <c r="BB26" s="21">
        <f t="shared" si="2"/>
        <v>0.01218250776</v>
      </c>
      <c r="BC26" s="16" t="s">
        <v>86</v>
      </c>
      <c r="BD26" s="16" t="str">
        <f t="shared" si="3"/>
        <v>#DIV/0!</v>
      </c>
      <c r="BE26" s="16"/>
    </row>
    <row r="27">
      <c r="A27" s="16">
        <v>131.0</v>
      </c>
      <c r="B27" s="16" t="s">
        <v>103</v>
      </c>
      <c r="C27" s="24" t="s">
        <v>104</v>
      </c>
      <c r="D27" s="24" t="s">
        <v>105</v>
      </c>
      <c r="E27" s="16">
        <v>1.0</v>
      </c>
      <c r="F27" s="16">
        <v>1.0</v>
      </c>
      <c r="G27" s="22">
        <v>14.0</v>
      </c>
      <c r="H27" s="16" t="s">
        <v>106</v>
      </c>
      <c r="I27" s="16"/>
      <c r="J27" s="16" t="s">
        <v>107</v>
      </c>
      <c r="K27" s="16">
        <v>33.2</v>
      </c>
      <c r="L27" s="16" t="s">
        <v>60</v>
      </c>
      <c r="M27" s="16"/>
      <c r="N27" s="16" t="s">
        <v>62</v>
      </c>
      <c r="O27" s="16" t="s">
        <v>63</v>
      </c>
      <c r="P27" s="16"/>
      <c r="Q27" s="19"/>
      <c r="R27" s="16" t="s">
        <v>65</v>
      </c>
      <c r="S27" s="19"/>
      <c r="T27" s="19"/>
      <c r="U27" s="16" t="s">
        <v>61</v>
      </c>
      <c r="V27" s="16" t="s">
        <v>66</v>
      </c>
      <c r="W27" s="16" t="s">
        <v>66</v>
      </c>
      <c r="X27" s="19"/>
      <c r="Y27" s="19"/>
      <c r="Z27" s="16" t="s">
        <v>67</v>
      </c>
      <c r="AA27" s="19"/>
      <c r="AB27" s="19"/>
      <c r="AC27" s="19"/>
      <c r="AD27" s="19"/>
      <c r="AE27" s="19"/>
      <c r="AF27" s="16" t="s">
        <v>69</v>
      </c>
      <c r="AG27" s="16" t="s">
        <v>70</v>
      </c>
      <c r="AH27" s="16" t="s">
        <v>108</v>
      </c>
      <c r="AI27" s="19"/>
      <c r="AJ27" s="16" t="s">
        <v>72</v>
      </c>
      <c r="AK27" s="16">
        <v>2.0</v>
      </c>
      <c r="AL27" s="16" t="s">
        <v>109</v>
      </c>
      <c r="AM27" s="16" t="s">
        <v>38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1">
        <v>-0.050111482858584404</v>
      </c>
      <c r="BA27" s="21">
        <f t="shared" si="1"/>
        <v>0.07151825574</v>
      </c>
      <c r="BB27" s="21">
        <f t="shared" si="2"/>
        <v>0.005108446839</v>
      </c>
      <c r="BC27" s="16" t="s">
        <v>74</v>
      </c>
      <c r="BD27" s="16" t="str">
        <f t="shared" si="3"/>
        <v>#DIV/0!</v>
      </c>
      <c r="BE27" s="16"/>
    </row>
    <row r="28">
      <c r="A28" s="16">
        <v>131.0</v>
      </c>
      <c r="B28" s="16" t="s">
        <v>103</v>
      </c>
      <c r="C28" s="24" t="s">
        <v>104</v>
      </c>
      <c r="D28" s="24" t="s">
        <v>105</v>
      </c>
      <c r="E28" s="16">
        <v>1.0</v>
      </c>
      <c r="F28" s="16">
        <v>1.0</v>
      </c>
      <c r="G28" s="22">
        <v>14.0</v>
      </c>
      <c r="H28" s="16" t="s">
        <v>110</v>
      </c>
      <c r="I28" s="16"/>
      <c r="J28" s="16" t="s">
        <v>107</v>
      </c>
      <c r="K28" s="16">
        <v>37.2</v>
      </c>
      <c r="L28" s="16" t="s">
        <v>60</v>
      </c>
      <c r="M28" s="16"/>
      <c r="N28" s="16" t="s">
        <v>62</v>
      </c>
      <c r="O28" s="16" t="s">
        <v>63</v>
      </c>
      <c r="P28" s="16"/>
      <c r="Q28" s="19"/>
      <c r="R28" s="16" t="s">
        <v>65</v>
      </c>
      <c r="S28" s="19"/>
      <c r="T28" s="19"/>
      <c r="U28" s="16" t="s">
        <v>61</v>
      </c>
      <c r="V28" s="16" t="s">
        <v>66</v>
      </c>
      <c r="W28" s="16" t="s">
        <v>66</v>
      </c>
      <c r="X28" s="19"/>
      <c r="Y28" s="19"/>
      <c r="Z28" s="16" t="s">
        <v>67</v>
      </c>
      <c r="AA28" s="19"/>
      <c r="AB28" s="19"/>
      <c r="AC28" s="19"/>
      <c r="AD28" s="19"/>
      <c r="AE28" s="19"/>
      <c r="AF28" s="16" t="s">
        <v>69</v>
      </c>
      <c r="AG28" s="16" t="s">
        <v>70</v>
      </c>
      <c r="AH28" s="16" t="s">
        <v>108</v>
      </c>
      <c r="AI28" s="19"/>
      <c r="AJ28" s="16" t="s">
        <v>72</v>
      </c>
      <c r="AK28" s="16">
        <v>2.0</v>
      </c>
      <c r="AL28" s="16" t="s">
        <v>109</v>
      </c>
      <c r="AM28" s="16" t="s">
        <v>38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1">
        <v>0.35634832254989207</v>
      </c>
      <c r="BA28" s="21">
        <f t="shared" si="1"/>
        <v>0.07596371882</v>
      </c>
      <c r="BB28" s="21">
        <f t="shared" si="2"/>
        <v>0.005425979916</v>
      </c>
      <c r="BC28" s="16" t="s">
        <v>74</v>
      </c>
      <c r="BD28" s="16" t="str">
        <f t="shared" si="3"/>
        <v>#DIV/0!</v>
      </c>
      <c r="BE28" s="16"/>
    </row>
    <row r="29">
      <c r="A29" s="16">
        <v>131.0</v>
      </c>
      <c r="B29" s="16" t="s">
        <v>103</v>
      </c>
      <c r="C29" s="24" t="s">
        <v>104</v>
      </c>
      <c r="D29" s="24" t="s">
        <v>105</v>
      </c>
      <c r="E29" s="16">
        <v>1.0</v>
      </c>
      <c r="F29" s="16">
        <v>1.0</v>
      </c>
      <c r="G29" s="22">
        <v>14.0</v>
      </c>
      <c r="H29" s="16" t="s">
        <v>111</v>
      </c>
      <c r="I29" s="16"/>
      <c r="J29" s="16" t="s">
        <v>107</v>
      </c>
      <c r="K29" s="16">
        <v>41.2</v>
      </c>
      <c r="L29" s="16" t="s">
        <v>60</v>
      </c>
      <c r="M29" s="16"/>
      <c r="N29" s="16" t="s">
        <v>62</v>
      </c>
      <c r="O29" s="16" t="s">
        <v>63</v>
      </c>
      <c r="P29" s="16"/>
      <c r="Q29" s="19"/>
      <c r="R29" s="16" t="s">
        <v>65</v>
      </c>
      <c r="S29" s="19"/>
      <c r="T29" s="19"/>
      <c r="U29" s="16" t="s">
        <v>61</v>
      </c>
      <c r="V29" s="16" t="s">
        <v>66</v>
      </c>
      <c r="W29" s="16" t="s">
        <v>66</v>
      </c>
      <c r="X29" s="19"/>
      <c r="Y29" s="19"/>
      <c r="Z29" s="16" t="s">
        <v>67</v>
      </c>
      <c r="AA29" s="19"/>
      <c r="AB29" s="19"/>
      <c r="AC29" s="19"/>
      <c r="AD29" s="19"/>
      <c r="AE29" s="19"/>
      <c r="AF29" s="16" t="s">
        <v>69</v>
      </c>
      <c r="AG29" s="16" t="s">
        <v>70</v>
      </c>
      <c r="AH29" s="16" t="s">
        <v>108</v>
      </c>
      <c r="AI29" s="19"/>
      <c r="AJ29" s="16" t="s">
        <v>72</v>
      </c>
      <c r="AK29" s="16">
        <v>2.0</v>
      </c>
      <c r="AL29" s="16" t="s">
        <v>109</v>
      </c>
      <c r="AM29" s="16" t="s">
        <v>38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1">
        <v>0.12148238268745211</v>
      </c>
      <c r="BA29" s="21">
        <f t="shared" si="1"/>
        <v>0.07195564176</v>
      </c>
      <c r="BB29" s="21">
        <f t="shared" si="2"/>
        <v>0.004797042784</v>
      </c>
      <c r="BC29" s="16" t="s">
        <v>74</v>
      </c>
      <c r="BD29" s="16" t="str">
        <f t="shared" si="3"/>
        <v>#DIV/0!</v>
      </c>
      <c r="BE29" s="16"/>
    </row>
    <row r="30">
      <c r="A30" s="16">
        <v>131.0</v>
      </c>
      <c r="B30" s="16" t="s">
        <v>103</v>
      </c>
      <c r="C30" s="24" t="s">
        <v>104</v>
      </c>
      <c r="D30" s="24" t="s">
        <v>105</v>
      </c>
      <c r="E30" s="16">
        <v>1.0</v>
      </c>
      <c r="F30" s="16">
        <v>1.0</v>
      </c>
      <c r="G30" s="22">
        <v>14.0</v>
      </c>
      <c r="H30" s="16" t="s">
        <v>112</v>
      </c>
      <c r="I30" s="16"/>
      <c r="J30" s="16" t="s">
        <v>107</v>
      </c>
      <c r="K30" s="16">
        <v>45.2</v>
      </c>
      <c r="L30" s="16" t="s">
        <v>60</v>
      </c>
      <c r="M30" s="16"/>
      <c r="N30" s="16" t="s">
        <v>62</v>
      </c>
      <c r="O30" s="16" t="s">
        <v>63</v>
      </c>
      <c r="P30" s="16"/>
      <c r="Q30" s="19"/>
      <c r="R30" s="16" t="s">
        <v>65</v>
      </c>
      <c r="S30" s="19"/>
      <c r="T30" s="19"/>
      <c r="U30" s="16" t="s">
        <v>61</v>
      </c>
      <c r="V30" s="16" t="s">
        <v>66</v>
      </c>
      <c r="W30" s="16" t="s">
        <v>66</v>
      </c>
      <c r="X30" s="19"/>
      <c r="Y30" s="19"/>
      <c r="Z30" s="16" t="s">
        <v>67</v>
      </c>
      <c r="AA30" s="19"/>
      <c r="AB30" s="19"/>
      <c r="AC30" s="19"/>
      <c r="AD30" s="19"/>
      <c r="AE30" s="19"/>
      <c r="AF30" s="16" t="s">
        <v>69</v>
      </c>
      <c r="AG30" s="16" t="s">
        <v>70</v>
      </c>
      <c r="AH30" s="16" t="s">
        <v>108</v>
      </c>
      <c r="AI30" s="19"/>
      <c r="AJ30" s="16" t="s">
        <v>72</v>
      </c>
      <c r="AK30" s="16">
        <v>2.0</v>
      </c>
      <c r="AL30" s="16" t="s">
        <v>109</v>
      </c>
      <c r="AM30" s="16" t="s">
        <v>38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1">
        <v>-0.10022296571717161</v>
      </c>
      <c r="BA30" s="21">
        <f t="shared" si="1"/>
        <v>0.07178730867</v>
      </c>
      <c r="BB30" s="21">
        <f t="shared" si="2"/>
        <v>0.004785820578</v>
      </c>
      <c r="BC30" s="16" t="s">
        <v>74</v>
      </c>
      <c r="BD30" s="16" t="str">
        <f t="shared" si="3"/>
        <v>#DIV/0!</v>
      </c>
      <c r="BE30" s="16"/>
    </row>
    <row r="31">
      <c r="A31" s="16">
        <v>131.0</v>
      </c>
      <c r="B31" s="16" t="s">
        <v>103</v>
      </c>
      <c r="C31" s="24" t="s">
        <v>104</v>
      </c>
      <c r="D31" s="24" t="s">
        <v>105</v>
      </c>
      <c r="E31" s="16">
        <v>1.0</v>
      </c>
      <c r="F31" s="16">
        <v>2.0</v>
      </c>
      <c r="G31" s="22">
        <v>15.0</v>
      </c>
      <c r="H31" s="16" t="s">
        <v>113</v>
      </c>
      <c r="I31" s="16"/>
      <c r="J31" s="16" t="s">
        <v>107</v>
      </c>
      <c r="K31" s="16">
        <v>20.5</v>
      </c>
      <c r="L31" s="16" t="s">
        <v>60</v>
      </c>
      <c r="M31" s="16"/>
      <c r="N31" s="16" t="s">
        <v>62</v>
      </c>
      <c r="O31" s="16" t="s">
        <v>63</v>
      </c>
      <c r="P31" s="16"/>
      <c r="Q31" s="19"/>
      <c r="R31" s="16" t="s">
        <v>65</v>
      </c>
      <c r="S31" s="19"/>
      <c r="T31" s="19"/>
      <c r="U31" s="16" t="s">
        <v>61</v>
      </c>
      <c r="V31" s="16" t="s">
        <v>66</v>
      </c>
      <c r="W31" s="16" t="s">
        <v>66</v>
      </c>
      <c r="X31" s="19"/>
      <c r="Y31" s="19"/>
      <c r="Z31" s="16" t="s">
        <v>67</v>
      </c>
      <c r="AA31" s="19"/>
      <c r="AB31" s="19"/>
      <c r="AC31" s="19"/>
      <c r="AD31" s="19"/>
      <c r="AE31" s="19"/>
      <c r="AF31" s="16" t="s">
        <v>69</v>
      </c>
      <c r="AG31" s="16" t="s">
        <v>70</v>
      </c>
      <c r="AH31" s="16" t="s">
        <v>108</v>
      </c>
      <c r="AI31" s="19"/>
      <c r="AJ31" s="16" t="s">
        <v>72</v>
      </c>
      <c r="AK31" s="16">
        <v>2.0</v>
      </c>
      <c r="AL31" s="16" t="s">
        <v>73</v>
      </c>
      <c r="AM31" s="16" t="s">
        <v>38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1">
        <v>0.11916871834484359</v>
      </c>
      <c r="BA31" s="21">
        <f t="shared" si="1"/>
        <v>0.06714003945</v>
      </c>
      <c r="BB31" s="21">
        <f t="shared" si="2"/>
        <v>0.00447600263</v>
      </c>
      <c r="BC31" s="16" t="s">
        <v>74</v>
      </c>
      <c r="BD31" s="16" t="str">
        <f t="shared" si="3"/>
        <v>#DIV/0!</v>
      </c>
      <c r="BE31" s="16"/>
    </row>
    <row r="32">
      <c r="A32" s="16">
        <v>131.0</v>
      </c>
      <c r="B32" s="16" t="s">
        <v>103</v>
      </c>
      <c r="C32" s="24" t="s">
        <v>104</v>
      </c>
      <c r="D32" s="24" t="s">
        <v>105</v>
      </c>
      <c r="E32" s="16">
        <v>1.0</v>
      </c>
      <c r="F32" s="16">
        <v>2.0</v>
      </c>
      <c r="G32" s="22">
        <v>15.0</v>
      </c>
      <c r="H32" s="16" t="s">
        <v>114</v>
      </c>
      <c r="I32" s="16"/>
      <c r="J32" s="16" t="s">
        <v>107</v>
      </c>
      <c r="K32" s="16">
        <v>24.5</v>
      </c>
      <c r="L32" s="16" t="s">
        <v>60</v>
      </c>
      <c r="M32" s="16"/>
      <c r="N32" s="16" t="s">
        <v>62</v>
      </c>
      <c r="O32" s="16" t="s">
        <v>63</v>
      </c>
      <c r="P32" s="16"/>
      <c r="Q32" s="19"/>
      <c r="R32" s="16" t="s">
        <v>65</v>
      </c>
      <c r="S32" s="19"/>
      <c r="T32" s="19"/>
      <c r="U32" s="16" t="s">
        <v>61</v>
      </c>
      <c r="V32" s="16" t="s">
        <v>66</v>
      </c>
      <c r="W32" s="16" t="s">
        <v>66</v>
      </c>
      <c r="X32" s="19"/>
      <c r="Y32" s="19"/>
      <c r="Z32" s="16" t="s">
        <v>67</v>
      </c>
      <c r="AA32" s="19"/>
      <c r="AB32" s="19"/>
      <c r="AC32" s="19"/>
      <c r="AD32" s="19"/>
      <c r="AE32" s="19"/>
      <c r="AF32" s="16" t="s">
        <v>69</v>
      </c>
      <c r="AG32" s="16" t="s">
        <v>70</v>
      </c>
      <c r="AH32" s="16" t="s">
        <v>108</v>
      </c>
      <c r="AI32" s="19"/>
      <c r="AJ32" s="16" t="s">
        <v>72</v>
      </c>
      <c r="AK32" s="16">
        <v>2.0</v>
      </c>
      <c r="AL32" s="16" t="s">
        <v>73</v>
      </c>
      <c r="AM32" s="16" t="s">
        <v>38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1">
        <v>0.6454972243678728</v>
      </c>
      <c r="BA32" s="21">
        <f t="shared" si="1"/>
        <v>0.08055555556</v>
      </c>
      <c r="BB32" s="21">
        <f t="shared" si="2"/>
        <v>0.00537037037</v>
      </c>
      <c r="BC32" s="16" t="s">
        <v>74</v>
      </c>
      <c r="BD32" s="16" t="str">
        <f t="shared" si="3"/>
        <v>#DIV/0!</v>
      </c>
      <c r="BE32" s="16"/>
    </row>
    <row r="33">
      <c r="A33" s="16">
        <v>131.0</v>
      </c>
      <c r="B33" s="16" t="s">
        <v>103</v>
      </c>
      <c r="C33" s="24" t="s">
        <v>104</v>
      </c>
      <c r="D33" s="24" t="s">
        <v>105</v>
      </c>
      <c r="E33" s="16">
        <v>1.0</v>
      </c>
      <c r="F33" s="16">
        <v>2.0</v>
      </c>
      <c r="G33" s="22">
        <v>15.0</v>
      </c>
      <c r="H33" s="16" t="s">
        <v>115</v>
      </c>
      <c r="I33" s="16"/>
      <c r="J33" s="16" t="s">
        <v>107</v>
      </c>
      <c r="K33" s="16">
        <v>28.5</v>
      </c>
      <c r="L33" s="16" t="s">
        <v>60</v>
      </c>
      <c r="M33" s="16"/>
      <c r="N33" s="16" t="s">
        <v>62</v>
      </c>
      <c r="O33" s="16" t="s">
        <v>63</v>
      </c>
      <c r="P33" s="16"/>
      <c r="Q33" s="19"/>
      <c r="R33" s="16" t="s">
        <v>65</v>
      </c>
      <c r="S33" s="19"/>
      <c r="T33" s="19"/>
      <c r="U33" s="16" t="s">
        <v>61</v>
      </c>
      <c r="V33" s="16" t="s">
        <v>66</v>
      </c>
      <c r="W33" s="16" t="s">
        <v>66</v>
      </c>
      <c r="X33" s="19"/>
      <c r="Y33" s="19"/>
      <c r="Z33" s="16" t="s">
        <v>67</v>
      </c>
      <c r="AA33" s="19"/>
      <c r="AB33" s="19"/>
      <c r="AC33" s="19"/>
      <c r="AD33" s="19"/>
      <c r="AE33" s="19"/>
      <c r="AF33" s="16" t="s">
        <v>69</v>
      </c>
      <c r="AG33" s="16" t="s">
        <v>70</v>
      </c>
      <c r="AH33" s="16" t="s">
        <v>108</v>
      </c>
      <c r="AI33" s="19"/>
      <c r="AJ33" s="16" t="s">
        <v>72</v>
      </c>
      <c r="AK33" s="16">
        <v>2.0</v>
      </c>
      <c r="AL33" s="16" t="s">
        <v>73</v>
      </c>
      <c r="AM33" s="16" t="s">
        <v>38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1">
        <v>1.39427400463467</v>
      </c>
      <c r="BA33" s="21">
        <f t="shared" si="1"/>
        <v>0.1314666667</v>
      </c>
      <c r="BB33" s="21">
        <f t="shared" si="2"/>
        <v>0.00939047619</v>
      </c>
      <c r="BC33" s="16" t="s">
        <v>74</v>
      </c>
      <c r="BD33" s="16" t="str">
        <f t="shared" si="3"/>
        <v>#DIV/0!</v>
      </c>
      <c r="BE33" s="16"/>
    </row>
    <row r="34">
      <c r="A34" s="16">
        <v>131.0</v>
      </c>
      <c r="B34" s="16" t="s">
        <v>103</v>
      </c>
      <c r="C34" s="24" t="s">
        <v>104</v>
      </c>
      <c r="D34" s="24" t="s">
        <v>105</v>
      </c>
      <c r="E34" s="16">
        <v>1.0</v>
      </c>
      <c r="F34" s="16">
        <v>2.0</v>
      </c>
      <c r="G34" s="22">
        <v>15.0</v>
      </c>
      <c r="H34" s="16" t="s">
        <v>116</v>
      </c>
      <c r="I34" s="16"/>
      <c r="J34" s="16" t="s">
        <v>107</v>
      </c>
      <c r="K34" s="16">
        <v>32.5</v>
      </c>
      <c r="L34" s="16" t="s">
        <v>60</v>
      </c>
      <c r="M34" s="16"/>
      <c r="N34" s="16" t="s">
        <v>62</v>
      </c>
      <c r="O34" s="16" t="s">
        <v>63</v>
      </c>
      <c r="P34" s="16"/>
      <c r="Q34" s="19"/>
      <c r="R34" s="16" t="s">
        <v>65</v>
      </c>
      <c r="S34" s="19"/>
      <c r="T34" s="19"/>
      <c r="U34" s="16" t="s">
        <v>61</v>
      </c>
      <c r="V34" s="16" t="s">
        <v>66</v>
      </c>
      <c r="W34" s="16" t="s">
        <v>66</v>
      </c>
      <c r="X34" s="19"/>
      <c r="Y34" s="19"/>
      <c r="Z34" s="16" t="s">
        <v>67</v>
      </c>
      <c r="AA34" s="19"/>
      <c r="AB34" s="19"/>
      <c r="AC34" s="19"/>
      <c r="AD34" s="19"/>
      <c r="AE34" s="19"/>
      <c r="AF34" s="16" t="s">
        <v>69</v>
      </c>
      <c r="AG34" s="16" t="s">
        <v>70</v>
      </c>
      <c r="AH34" s="16" t="s">
        <v>108</v>
      </c>
      <c r="AI34" s="19"/>
      <c r="AJ34" s="16" t="s">
        <v>72</v>
      </c>
      <c r="AK34" s="16">
        <v>2.0</v>
      </c>
      <c r="AL34" s="16" t="s">
        <v>73</v>
      </c>
      <c r="AM34" s="16" t="s">
        <v>38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1">
        <v>1.1065666703448986</v>
      </c>
      <c r="BA34" s="21">
        <f t="shared" si="1"/>
        <v>0.1074829932</v>
      </c>
      <c r="BB34" s="21">
        <f t="shared" si="2"/>
        <v>0.007677356657</v>
      </c>
      <c r="BC34" s="16" t="s">
        <v>74</v>
      </c>
      <c r="BD34" s="16" t="str">
        <f t="shared" si="3"/>
        <v>#DIV/0!</v>
      </c>
      <c r="BE34" s="16"/>
    </row>
    <row r="35">
      <c r="A35" s="16">
        <v>131.0</v>
      </c>
      <c r="B35" s="16" t="s">
        <v>103</v>
      </c>
      <c r="C35" s="24" t="s">
        <v>104</v>
      </c>
      <c r="D35" s="24" t="s">
        <v>105</v>
      </c>
      <c r="E35" s="16">
        <v>1.0</v>
      </c>
      <c r="F35" s="16">
        <v>1.0</v>
      </c>
      <c r="G35" s="22">
        <v>14.0</v>
      </c>
      <c r="H35" s="16" t="s">
        <v>106</v>
      </c>
      <c r="I35" s="16"/>
      <c r="J35" s="16" t="s">
        <v>107</v>
      </c>
      <c r="K35" s="16">
        <v>33.2</v>
      </c>
      <c r="L35" s="16" t="s">
        <v>60</v>
      </c>
      <c r="M35" s="16"/>
      <c r="N35" s="16" t="s">
        <v>62</v>
      </c>
      <c r="O35" s="16" t="s">
        <v>63</v>
      </c>
      <c r="P35" s="16"/>
      <c r="Q35" s="19"/>
      <c r="R35" s="16" t="s">
        <v>65</v>
      </c>
      <c r="S35" s="19"/>
      <c r="T35" s="19"/>
      <c r="U35" s="16" t="s">
        <v>61</v>
      </c>
      <c r="V35" s="16" t="s">
        <v>66</v>
      </c>
      <c r="W35" s="16" t="s">
        <v>66</v>
      </c>
      <c r="X35" s="19"/>
      <c r="Y35" s="19"/>
      <c r="Z35" s="16" t="s">
        <v>67</v>
      </c>
      <c r="AA35" s="19"/>
      <c r="AB35" s="19"/>
      <c r="AC35" s="19"/>
      <c r="AD35" s="19"/>
      <c r="AE35" s="19"/>
      <c r="AF35" s="16" t="s">
        <v>69</v>
      </c>
      <c r="AG35" s="16" t="s">
        <v>70</v>
      </c>
      <c r="AH35" s="16" t="s">
        <v>71</v>
      </c>
      <c r="AI35" s="19"/>
      <c r="AJ35" s="16" t="s">
        <v>72</v>
      </c>
      <c r="AK35" s="16">
        <v>2.0</v>
      </c>
      <c r="AL35" s="16" t="s">
        <v>109</v>
      </c>
      <c r="AM35" s="16" t="s">
        <v>38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1">
        <v>0.5588189603623396</v>
      </c>
      <c r="BA35" s="21">
        <f t="shared" si="1"/>
        <v>0.08258137966</v>
      </c>
      <c r="BB35" s="21">
        <f t="shared" si="2"/>
        <v>0.005898669976</v>
      </c>
      <c r="BC35" s="16" t="s">
        <v>74</v>
      </c>
      <c r="BD35" s="16" t="str">
        <f t="shared" si="3"/>
        <v>#DIV/0!</v>
      </c>
      <c r="BE35" s="16"/>
    </row>
    <row r="36">
      <c r="A36" s="16">
        <v>131.0</v>
      </c>
      <c r="B36" s="16" t="s">
        <v>103</v>
      </c>
      <c r="C36" s="24" t="s">
        <v>104</v>
      </c>
      <c r="D36" s="24" t="s">
        <v>105</v>
      </c>
      <c r="E36" s="16">
        <v>1.0</v>
      </c>
      <c r="F36" s="16">
        <v>1.0</v>
      </c>
      <c r="G36" s="22">
        <v>14.0</v>
      </c>
      <c r="H36" s="26" t="s">
        <v>110</v>
      </c>
      <c r="I36" s="26"/>
      <c r="J36" s="16" t="s">
        <v>107</v>
      </c>
      <c r="K36" s="19">
        <f>33.2+4</f>
        <v>37.2</v>
      </c>
      <c r="L36" s="16" t="s">
        <v>60</v>
      </c>
      <c r="M36" s="16"/>
      <c r="N36" s="16" t="s">
        <v>62</v>
      </c>
      <c r="O36" s="16" t="s">
        <v>63</v>
      </c>
      <c r="P36" s="16"/>
      <c r="Q36" s="19"/>
      <c r="R36" s="16" t="s">
        <v>65</v>
      </c>
      <c r="S36" s="19"/>
      <c r="T36" s="19"/>
      <c r="U36" s="16" t="s">
        <v>61</v>
      </c>
      <c r="V36" s="16" t="s">
        <v>66</v>
      </c>
      <c r="W36" s="16" t="s">
        <v>66</v>
      </c>
      <c r="X36" s="19"/>
      <c r="Y36" s="19"/>
      <c r="Z36" s="16" t="s">
        <v>67</v>
      </c>
      <c r="AA36" s="19"/>
      <c r="AB36" s="19"/>
      <c r="AC36" s="19"/>
      <c r="AD36" s="19"/>
      <c r="AE36" s="19"/>
      <c r="AF36" s="16" t="s">
        <v>69</v>
      </c>
      <c r="AG36" s="16" t="s">
        <v>70</v>
      </c>
      <c r="AH36" s="16" t="s">
        <v>71</v>
      </c>
      <c r="AI36" s="19"/>
      <c r="AJ36" s="16" t="s">
        <v>72</v>
      </c>
      <c r="AK36" s="16">
        <v>2.0</v>
      </c>
      <c r="AL36" s="16" t="s">
        <v>109</v>
      </c>
      <c r="AM36" s="16" t="s">
        <v>38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1">
        <v>0.4553339677026462</v>
      </c>
      <c r="BA36" s="21">
        <f t="shared" si="1"/>
        <v>0.07883317936</v>
      </c>
      <c r="BB36" s="21">
        <f t="shared" si="2"/>
        <v>0.005630941383</v>
      </c>
      <c r="BC36" s="16" t="s">
        <v>74</v>
      </c>
      <c r="BD36" s="16" t="str">
        <f t="shared" si="3"/>
        <v>#DIV/0!</v>
      </c>
      <c r="BE36" s="16"/>
    </row>
    <row r="37">
      <c r="A37" s="16">
        <v>131.0</v>
      </c>
      <c r="B37" s="16" t="s">
        <v>103</v>
      </c>
      <c r="C37" s="24" t="s">
        <v>104</v>
      </c>
      <c r="D37" s="24" t="s">
        <v>105</v>
      </c>
      <c r="E37" s="16">
        <v>1.0</v>
      </c>
      <c r="F37" s="16">
        <v>1.0</v>
      </c>
      <c r="G37" s="22">
        <v>14.0</v>
      </c>
      <c r="H37" s="26" t="s">
        <v>111</v>
      </c>
      <c r="I37" s="26"/>
      <c r="J37" s="16" t="s">
        <v>107</v>
      </c>
      <c r="K37" s="19">
        <f>33.2+8 </f>
        <v>41.2</v>
      </c>
      <c r="L37" s="16" t="s">
        <v>60</v>
      </c>
      <c r="M37" s="16"/>
      <c r="N37" s="16" t="s">
        <v>62</v>
      </c>
      <c r="O37" s="16" t="s">
        <v>63</v>
      </c>
      <c r="P37" s="16"/>
      <c r="Q37" s="19"/>
      <c r="R37" s="16" t="s">
        <v>65</v>
      </c>
      <c r="S37" s="19"/>
      <c r="T37" s="19"/>
      <c r="U37" s="16" t="s">
        <v>61</v>
      </c>
      <c r="V37" s="16" t="s">
        <v>66</v>
      </c>
      <c r="W37" s="16" t="s">
        <v>66</v>
      </c>
      <c r="X37" s="19"/>
      <c r="Y37" s="19"/>
      <c r="Z37" s="16" t="s">
        <v>67</v>
      </c>
      <c r="AA37" s="19"/>
      <c r="AB37" s="19"/>
      <c r="AC37" s="19"/>
      <c r="AD37" s="19"/>
      <c r="AE37" s="19"/>
      <c r="AF37" s="16" t="s">
        <v>69</v>
      </c>
      <c r="AG37" s="16" t="s">
        <v>70</v>
      </c>
      <c r="AH37" s="16" t="s">
        <v>71</v>
      </c>
      <c r="AI37" s="19"/>
      <c r="AJ37" s="16" t="s">
        <v>72</v>
      </c>
      <c r="AK37" s="16">
        <v>2.0</v>
      </c>
      <c r="AL37" s="16" t="s">
        <v>109</v>
      </c>
      <c r="AM37" s="16" t="s">
        <v>38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1">
        <v>0.9910937720919162</v>
      </c>
      <c r="BA37" s="21">
        <f t="shared" si="1"/>
        <v>0.1065095309</v>
      </c>
      <c r="BB37" s="21">
        <f t="shared" si="2"/>
        <v>0.007100635393</v>
      </c>
      <c r="BC37" s="16" t="s">
        <v>74</v>
      </c>
      <c r="BD37" s="16" t="str">
        <f t="shared" si="3"/>
        <v>#DIV/0!</v>
      </c>
      <c r="BE37" s="16"/>
    </row>
    <row r="38">
      <c r="A38" s="16">
        <v>131.0</v>
      </c>
      <c r="B38" s="16" t="s">
        <v>103</v>
      </c>
      <c r="C38" s="24" t="s">
        <v>104</v>
      </c>
      <c r="D38" s="24" t="s">
        <v>105</v>
      </c>
      <c r="E38" s="16">
        <v>1.0</v>
      </c>
      <c r="F38" s="16">
        <v>1.0</v>
      </c>
      <c r="G38" s="22">
        <v>14.0</v>
      </c>
      <c r="H38" s="26" t="s">
        <v>112</v>
      </c>
      <c r="I38" s="26"/>
      <c r="J38" s="16" t="s">
        <v>107</v>
      </c>
      <c r="K38" s="19">
        <f>33.2+12</f>
        <v>45.2</v>
      </c>
      <c r="L38" s="16" t="s">
        <v>60</v>
      </c>
      <c r="M38" s="16"/>
      <c r="N38" s="16" t="s">
        <v>62</v>
      </c>
      <c r="O38" s="16" t="s">
        <v>63</v>
      </c>
      <c r="P38" s="16"/>
      <c r="Q38" s="19"/>
      <c r="R38" s="16" t="s">
        <v>65</v>
      </c>
      <c r="S38" s="19"/>
      <c r="T38" s="19"/>
      <c r="U38" s="16" t="s">
        <v>61</v>
      </c>
      <c r="V38" s="16" t="s">
        <v>66</v>
      </c>
      <c r="W38" s="16" t="s">
        <v>66</v>
      </c>
      <c r="X38" s="19"/>
      <c r="Y38" s="19"/>
      <c r="Z38" s="16" t="s">
        <v>67</v>
      </c>
      <c r="AA38" s="19"/>
      <c r="AB38" s="19"/>
      <c r="AC38" s="19"/>
      <c r="AD38" s="19"/>
      <c r="AE38" s="19"/>
      <c r="AF38" s="16" t="s">
        <v>69</v>
      </c>
      <c r="AG38" s="16" t="s">
        <v>70</v>
      </c>
      <c r="AH38" s="16" t="s">
        <v>71</v>
      </c>
      <c r="AI38" s="19"/>
      <c r="AJ38" s="16" t="s">
        <v>72</v>
      </c>
      <c r="AK38" s="16">
        <v>2.0</v>
      </c>
      <c r="AL38" s="16" t="s">
        <v>109</v>
      </c>
      <c r="AM38" s="16" t="s">
        <v>38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1">
        <v>0.44265143191745165</v>
      </c>
      <c r="BA38" s="21">
        <f t="shared" si="1"/>
        <v>0.07842643893</v>
      </c>
      <c r="BB38" s="21">
        <f t="shared" si="2"/>
        <v>0.005228429262</v>
      </c>
      <c r="BC38" s="16" t="s">
        <v>74</v>
      </c>
      <c r="BD38" s="16" t="str">
        <f t="shared" si="3"/>
        <v>#DIV/0!</v>
      </c>
      <c r="BE38" s="16"/>
    </row>
    <row r="39">
      <c r="A39" s="16">
        <v>131.0</v>
      </c>
      <c r="B39" s="16" t="s">
        <v>103</v>
      </c>
      <c r="C39" s="24" t="s">
        <v>104</v>
      </c>
      <c r="D39" s="24" t="s">
        <v>105</v>
      </c>
      <c r="E39" s="16">
        <v>1.0</v>
      </c>
      <c r="F39" s="16">
        <v>2.0</v>
      </c>
      <c r="G39" s="22">
        <v>15.0</v>
      </c>
      <c r="H39" s="26" t="s">
        <v>113</v>
      </c>
      <c r="I39" s="26"/>
      <c r="J39" s="16" t="s">
        <v>107</v>
      </c>
      <c r="K39" s="16">
        <v>20.5</v>
      </c>
      <c r="L39" s="16" t="s">
        <v>60</v>
      </c>
      <c r="M39" s="16"/>
      <c r="N39" s="16" t="s">
        <v>62</v>
      </c>
      <c r="O39" s="16" t="s">
        <v>63</v>
      </c>
      <c r="P39" s="16"/>
      <c r="Q39" s="19"/>
      <c r="R39" s="16" t="s">
        <v>65</v>
      </c>
      <c r="S39" s="19"/>
      <c r="T39" s="19"/>
      <c r="U39" s="16" t="s">
        <v>61</v>
      </c>
      <c r="V39" s="16" t="s">
        <v>66</v>
      </c>
      <c r="W39" s="16" t="s">
        <v>66</v>
      </c>
      <c r="X39" s="19"/>
      <c r="Y39" s="19"/>
      <c r="Z39" s="16" t="s">
        <v>67</v>
      </c>
      <c r="AA39" s="19"/>
      <c r="AB39" s="19"/>
      <c r="AC39" s="19"/>
      <c r="AD39" s="19"/>
      <c r="AE39" s="19"/>
      <c r="AF39" s="16" t="s">
        <v>69</v>
      </c>
      <c r="AG39" s="16" t="s">
        <v>70</v>
      </c>
      <c r="AH39" s="16" t="s">
        <v>71</v>
      </c>
      <c r="AI39" s="19"/>
      <c r="AJ39" s="16" t="s">
        <v>72</v>
      </c>
      <c r="AK39" s="16">
        <v>2.0</v>
      </c>
      <c r="AL39" s="16" t="s">
        <v>73</v>
      </c>
      <c r="AM39" s="16" t="s">
        <v>38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1">
        <v>0.430331482911939</v>
      </c>
      <c r="BA39" s="21">
        <f t="shared" si="1"/>
        <v>0.07283950617</v>
      </c>
      <c r="BB39" s="21">
        <f t="shared" si="2"/>
        <v>0.004855967078</v>
      </c>
      <c r="BC39" s="16" t="s">
        <v>74</v>
      </c>
      <c r="BD39" s="16" t="str">
        <f t="shared" si="3"/>
        <v>#DIV/0!</v>
      </c>
      <c r="BE39" s="16"/>
    </row>
    <row r="40">
      <c r="A40" s="16">
        <v>131.0</v>
      </c>
      <c r="B40" s="16" t="s">
        <v>103</v>
      </c>
      <c r="C40" s="24" t="s">
        <v>104</v>
      </c>
      <c r="D40" s="24" t="s">
        <v>105</v>
      </c>
      <c r="E40" s="16">
        <v>1.0</v>
      </c>
      <c r="F40" s="16">
        <v>2.0</v>
      </c>
      <c r="G40" s="22">
        <v>15.0</v>
      </c>
      <c r="H40" s="26" t="s">
        <v>114</v>
      </c>
      <c r="I40" s="26"/>
      <c r="J40" s="16" t="s">
        <v>107</v>
      </c>
      <c r="K40" s="16">
        <v>24.5</v>
      </c>
      <c r="L40" s="16" t="s">
        <v>60</v>
      </c>
      <c r="M40" s="16"/>
      <c r="N40" s="16" t="s">
        <v>62</v>
      </c>
      <c r="O40" s="16" t="s">
        <v>63</v>
      </c>
      <c r="P40" s="16"/>
      <c r="Q40" s="19"/>
      <c r="R40" s="16" t="s">
        <v>65</v>
      </c>
      <c r="S40" s="19"/>
      <c r="T40" s="19"/>
      <c r="U40" s="16" t="s">
        <v>61</v>
      </c>
      <c r="V40" s="16" t="s">
        <v>66</v>
      </c>
      <c r="W40" s="16" t="s">
        <v>66</v>
      </c>
      <c r="X40" s="19"/>
      <c r="Y40" s="19"/>
      <c r="Z40" s="16" t="s">
        <v>67</v>
      </c>
      <c r="AA40" s="19"/>
      <c r="AB40" s="19"/>
      <c r="AC40" s="19"/>
      <c r="AD40" s="19"/>
      <c r="AE40" s="19"/>
      <c r="AF40" s="16" t="s">
        <v>69</v>
      </c>
      <c r="AG40" s="16" t="s">
        <v>70</v>
      </c>
      <c r="AH40" s="16" t="s">
        <v>71</v>
      </c>
      <c r="AI40" s="19"/>
      <c r="AJ40" s="16" t="s">
        <v>72</v>
      </c>
      <c r="AK40" s="16">
        <v>2.0</v>
      </c>
      <c r="AL40" s="16" t="s">
        <v>73</v>
      </c>
      <c r="AM40" s="16" t="s">
        <v>38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1">
        <v>1.230241768795299</v>
      </c>
      <c r="BA40" s="21">
        <f t="shared" si="1"/>
        <v>0.1171164937</v>
      </c>
      <c r="BB40" s="21">
        <f t="shared" si="2"/>
        <v>0.007807766244</v>
      </c>
      <c r="BC40" s="16" t="s">
        <v>74</v>
      </c>
      <c r="BD40" s="16" t="str">
        <f t="shared" si="3"/>
        <v>#DIV/0!</v>
      </c>
      <c r="BE40" s="16"/>
    </row>
    <row r="41">
      <c r="A41" s="16">
        <v>131.0</v>
      </c>
      <c r="B41" s="16" t="s">
        <v>103</v>
      </c>
      <c r="C41" s="24" t="s">
        <v>104</v>
      </c>
      <c r="D41" s="24" t="s">
        <v>105</v>
      </c>
      <c r="E41" s="16">
        <v>1.0</v>
      </c>
      <c r="F41" s="16">
        <v>2.0</v>
      </c>
      <c r="G41" s="22">
        <v>15.0</v>
      </c>
      <c r="H41" s="26" t="s">
        <v>115</v>
      </c>
      <c r="I41" s="26"/>
      <c r="J41" s="16" t="s">
        <v>107</v>
      </c>
      <c r="K41" s="16">
        <v>28.5</v>
      </c>
      <c r="L41" s="16" t="s">
        <v>60</v>
      </c>
      <c r="M41" s="16"/>
      <c r="N41" s="16" t="s">
        <v>62</v>
      </c>
      <c r="O41" s="16" t="s">
        <v>63</v>
      </c>
      <c r="P41" s="16"/>
      <c r="Q41" s="19"/>
      <c r="R41" s="16" t="s">
        <v>65</v>
      </c>
      <c r="S41" s="19"/>
      <c r="T41" s="19"/>
      <c r="U41" s="16" t="s">
        <v>61</v>
      </c>
      <c r="V41" s="16" t="s">
        <v>66</v>
      </c>
      <c r="W41" s="16" t="s">
        <v>66</v>
      </c>
      <c r="X41" s="19"/>
      <c r="Y41" s="19"/>
      <c r="Z41" s="16" t="s">
        <v>67</v>
      </c>
      <c r="AA41" s="19"/>
      <c r="AB41" s="19"/>
      <c r="AC41" s="19"/>
      <c r="AD41" s="19"/>
      <c r="AE41" s="19"/>
      <c r="AF41" s="16" t="s">
        <v>69</v>
      </c>
      <c r="AG41" s="16" t="s">
        <v>70</v>
      </c>
      <c r="AH41" s="16" t="s">
        <v>71</v>
      </c>
      <c r="AI41" s="19"/>
      <c r="AJ41" s="16" t="s">
        <v>72</v>
      </c>
      <c r="AK41" s="16">
        <v>2.0</v>
      </c>
      <c r="AL41" s="16" t="s">
        <v>73</v>
      </c>
      <c r="AM41" s="16" t="s">
        <v>38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1">
        <v>1.7258557367310168</v>
      </c>
      <c r="BA41" s="21">
        <f t="shared" si="1"/>
        <v>0.1659526008</v>
      </c>
      <c r="BB41" s="21">
        <f t="shared" si="2"/>
        <v>0.0138293834</v>
      </c>
      <c r="BC41" s="16" t="s">
        <v>74</v>
      </c>
      <c r="BD41" s="16" t="str">
        <f t="shared" si="3"/>
        <v>#DIV/0!</v>
      </c>
      <c r="BE41" s="16"/>
    </row>
    <row r="42">
      <c r="A42" s="16">
        <v>131.0</v>
      </c>
      <c r="B42" s="16" t="s">
        <v>103</v>
      </c>
      <c r="C42" s="24" t="s">
        <v>104</v>
      </c>
      <c r="D42" s="24" t="s">
        <v>105</v>
      </c>
      <c r="E42" s="16">
        <v>1.0</v>
      </c>
      <c r="F42" s="16">
        <v>2.0</v>
      </c>
      <c r="G42" s="22">
        <v>15.0</v>
      </c>
      <c r="H42" s="16" t="s">
        <v>117</v>
      </c>
      <c r="I42" s="16"/>
      <c r="J42" s="16" t="s">
        <v>107</v>
      </c>
      <c r="K42" s="16">
        <v>32.5</v>
      </c>
      <c r="L42" s="16" t="s">
        <v>60</v>
      </c>
      <c r="M42" s="16"/>
      <c r="N42" s="16" t="s">
        <v>62</v>
      </c>
      <c r="O42" s="16" t="s">
        <v>63</v>
      </c>
      <c r="P42" s="16"/>
      <c r="Q42" s="19"/>
      <c r="R42" s="16" t="s">
        <v>65</v>
      </c>
      <c r="S42" s="19"/>
      <c r="T42" s="19"/>
      <c r="U42" s="16" t="s">
        <v>61</v>
      </c>
      <c r="V42" s="16" t="s">
        <v>66</v>
      </c>
      <c r="W42" s="16" t="s">
        <v>66</v>
      </c>
      <c r="X42" s="19"/>
      <c r="Y42" s="19"/>
      <c r="Z42" s="16" t="s">
        <v>67</v>
      </c>
      <c r="AA42" s="19"/>
      <c r="AB42" s="19"/>
      <c r="AC42" s="19"/>
      <c r="AD42" s="19"/>
      <c r="AE42" s="19"/>
      <c r="AF42" s="16" t="s">
        <v>69</v>
      </c>
      <c r="AG42" s="16" t="s">
        <v>70</v>
      </c>
      <c r="AH42" s="16" t="s">
        <v>71</v>
      </c>
      <c r="AI42" s="19"/>
      <c r="AJ42" s="16" t="s">
        <v>72</v>
      </c>
      <c r="AK42" s="16">
        <v>2.0</v>
      </c>
      <c r="AL42" s="16" t="s">
        <v>73</v>
      </c>
      <c r="AM42" s="16" t="s">
        <v>38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1">
        <v>3.0189408647360487</v>
      </c>
      <c r="BA42" s="21">
        <f t="shared" si="1"/>
        <v>0.3704667982</v>
      </c>
      <c r="BB42" s="21">
        <f t="shared" si="2"/>
        <v>0.03087223318</v>
      </c>
      <c r="BC42" s="16" t="s">
        <v>74</v>
      </c>
      <c r="BD42" s="16" t="str">
        <f t="shared" si="3"/>
        <v>#DIV/0!</v>
      </c>
      <c r="BE42" s="16"/>
    </row>
    <row r="43">
      <c r="A43" s="16">
        <v>134.0</v>
      </c>
      <c r="B43" s="16" t="s">
        <v>118</v>
      </c>
      <c r="C43" s="16" t="s">
        <v>119</v>
      </c>
      <c r="D43" s="16" t="s">
        <v>120</v>
      </c>
      <c r="E43" s="16">
        <v>1.0</v>
      </c>
      <c r="F43" s="16">
        <v>1.0</v>
      </c>
      <c r="G43" s="16">
        <v>12.0</v>
      </c>
      <c r="H43" s="16" t="s">
        <v>121</v>
      </c>
      <c r="I43" s="16"/>
      <c r="J43" s="16" t="s">
        <v>59</v>
      </c>
      <c r="K43" s="19">
        <f t="shared" ref="K43:K50" si="5">4.4*12</f>
        <v>52.8</v>
      </c>
      <c r="L43" s="16" t="s">
        <v>60</v>
      </c>
      <c r="M43" s="19"/>
      <c r="N43" s="16" t="s">
        <v>62</v>
      </c>
      <c r="O43" s="16" t="s">
        <v>63</v>
      </c>
      <c r="P43" s="16"/>
      <c r="Q43" s="16" t="s">
        <v>122</v>
      </c>
      <c r="R43" s="19"/>
      <c r="S43" s="19"/>
      <c r="T43" s="19"/>
      <c r="U43" s="16" t="s">
        <v>61</v>
      </c>
      <c r="V43" s="16" t="s">
        <v>66</v>
      </c>
      <c r="W43" s="16" t="s">
        <v>66</v>
      </c>
      <c r="X43" s="16" t="s">
        <v>81</v>
      </c>
      <c r="Y43" s="16" t="s">
        <v>81</v>
      </c>
      <c r="Z43" s="16" t="s">
        <v>123</v>
      </c>
      <c r="AA43" s="19"/>
      <c r="AB43" s="19"/>
      <c r="AC43" s="16" t="s">
        <v>124</v>
      </c>
      <c r="AD43" s="19"/>
      <c r="AE43" s="19"/>
      <c r="AF43" s="16" t="s">
        <v>69</v>
      </c>
      <c r="AG43" s="16" t="s">
        <v>70</v>
      </c>
      <c r="AH43" s="16" t="s">
        <v>125</v>
      </c>
      <c r="AI43" s="16">
        <v>8.0</v>
      </c>
      <c r="AJ43" s="16" t="s">
        <v>72</v>
      </c>
      <c r="AK43" s="16">
        <v>2.0</v>
      </c>
      <c r="AL43" s="16" t="s">
        <v>73</v>
      </c>
      <c r="AM43" s="16" t="s">
        <v>38</v>
      </c>
      <c r="AN43" s="19"/>
      <c r="AO43" s="19"/>
      <c r="AP43" s="16" t="s">
        <v>126</v>
      </c>
      <c r="AQ43" s="19"/>
      <c r="AR43" s="19"/>
      <c r="AS43" s="19"/>
      <c r="AT43" s="19"/>
      <c r="AU43" s="19"/>
      <c r="AV43" s="19"/>
      <c r="AW43" s="19"/>
      <c r="AX43" s="19"/>
      <c r="AY43" s="19"/>
      <c r="AZ43" s="21">
        <v>0.17183043725881578</v>
      </c>
      <c r="BA43" s="21">
        <f t="shared" si="1"/>
        <v>0.0845635708</v>
      </c>
      <c r="BB43" s="21">
        <f t="shared" si="2"/>
        <v>0.007046964233</v>
      </c>
      <c r="BC43" s="16" t="s">
        <v>74</v>
      </c>
      <c r="BD43" s="16">
        <f t="shared" si="3"/>
        <v>1.5</v>
      </c>
      <c r="BE43" s="16"/>
    </row>
    <row r="44">
      <c r="A44" s="16">
        <v>134.0</v>
      </c>
      <c r="B44" s="16" t="s">
        <v>118</v>
      </c>
      <c r="C44" s="16" t="s">
        <v>119</v>
      </c>
      <c r="D44" s="16" t="s">
        <v>120</v>
      </c>
      <c r="E44" s="16">
        <v>1.0</v>
      </c>
      <c r="F44" s="16">
        <v>2.0</v>
      </c>
      <c r="G44" s="16">
        <v>12.0</v>
      </c>
      <c r="H44" s="16" t="s">
        <v>121</v>
      </c>
      <c r="I44" s="16"/>
      <c r="J44" s="16" t="s">
        <v>59</v>
      </c>
      <c r="K44" s="19">
        <f t="shared" si="5"/>
        <v>52.8</v>
      </c>
      <c r="L44" s="16" t="s">
        <v>60</v>
      </c>
      <c r="M44" s="19"/>
      <c r="N44" s="16" t="s">
        <v>62</v>
      </c>
      <c r="O44" s="16" t="s">
        <v>63</v>
      </c>
      <c r="P44" s="16"/>
      <c r="Q44" s="16" t="s">
        <v>122</v>
      </c>
      <c r="R44" s="19"/>
      <c r="S44" s="19"/>
      <c r="T44" s="19"/>
      <c r="U44" s="16" t="s">
        <v>61</v>
      </c>
      <c r="V44" s="16" t="s">
        <v>66</v>
      </c>
      <c r="W44" s="16" t="s">
        <v>66</v>
      </c>
      <c r="X44" s="16" t="s">
        <v>81</v>
      </c>
      <c r="Y44" s="16" t="s">
        <v>81</v>
      </c>
      <c r="Z44" s="16" t="s">
        <v>123</v>
      </c>
      <c r="AA44" s="19"/>
      <c r="AB44" s="19"/>
      <c r="AC44" s="16" t="s">
        <v>127</v>
      </c>
      <c r="AD44" s="19"/>
      <c r="AE44" s="19"/>
      <c r="AF44" s="16" t="s">
        <v>69</v>
      </c>
      <c r="AG44" s="16" t="s">
        <v>70</v>
      </c>
      <c r="AH44" s="16" t="s">
        <v>125</v>
      </c>
      <c r="AI44" s="16">
        <v>8.0</v>
      </c>
      <c r="AJ44" s="16" t="s">
        <v>72</v>
      </c>
      <c r="AK44" s="16">
        <v>2.0</v>
      </c>
      <c r="AL44" s="16" t="s">
        <v>73</v>
      </c>
      <c r="AM44" s="16" t="s">
        <v>38</v>
      </c>
      <c r="AN44" s="19"/>
      <c r="AO44" s="19"/>
      <c r="AP44" s="16" t="s">
        <v>126</v>
      </c>
      <c r="AQ44" s="19"/>
      <c r="AR44" s="19"/>
      <c r="AS44" s="19"/>
      <c r="AT44" s="19"/>
      <c r="AU44" s="19"/>
      <c r="AV44" s="19"/>
      <c r="AW44" s="19"/>
      <c r="AX44" s="19"/>
      <c r="AY44" s="19"/>
      <c r="AZ44" s="21">
        <v>-0.2084875972073671</v>
      </c>
      <c r="BA44" s="21">
        <f t="shared" si="1"/>
        <v>0.08514446159</v>
      </c>
      <c r="BB44" s="21">
        <f t="shared" si="2"/>
        <v>0.007095371799</v>
      </c>
      <c r="BC44" s="16" t="s">
        <v>74</v>
      </c>
      <c r="BD44" s="16">
        <f t="shared" si="3"/>
        <v>1.5</v>
      </c>
      <c r="BE44" s="16"/>
    </row>
    <row r="45">
      <c r="A45" s="16">
        <v>134.0</v>
      </c>
      <c r="B45" s="16" t="s">
        <v>118</v>
      </c>
      <c r="C45" s="16" t="s">
        <v>119</v>
      </c>
      <c r="D45" s="16" t="s">
        <v>120</v>
      </c>
      <c r="E45" s="16">
        <v>1.0</v>
      </c>
      <c r="F45" s="16">
        <v>1.0</v>
      </c>
      <c r="G45" s="16">
        <v>12.0</v>
      </c>
      <c r="H45" s="16" t="s">
        <v>121</v>
      </c>
      <c r="I45" s="16"/>
      <c r="J45" s="16" t="s">
        <v>59</v>
      </c>
      <c r="K45" s="19">
        <f t="shared" si="5"/>
        <v>52.8</v>
      </c>
      <c r="L45" s="16" t="s">
        <v>60</v>
      </c>
      <c r="M45" s="19"/>
      <c r="N45" s="16" t="s">
        <v>62</v>
      </c>
      <c r="O45" s="16" t="s">
        <v>63</v>
      </c>
      <c r="P45" s="16"/>
      <c r="Q45" s="16" t="s">
        <v>122</v>
      </c>
      <c r="R45" s="19"/>
      <c r="S45" s="19"/>
      <c r="T45" s="19"/>
      <c r="U45" s="16" t="s">
        <v>61</v>
      </c>
      <c r="V45" s="16" t="s">
        <v>66</v>
      </c>
      <c r="W45" s="16" t="s">
        <v>66</v>
      </c>
      <c r="X45" s="16" t="s">
        <v>81</v>
      </c>
      <c r="Y45" s="16" t="s">
        <v>81</v>
      </c>
      <c r="Z45" s="16" t="s">
        <v>123</v>
      </c>
      <c r="AA45" s="19"/>
      <c r="AB45" s="19"/>
      <c r="AC45" s="16" t="s">
        <v>124</v>
      </c>
      <c r="AD45" s="19"/>
      <c r="AE45" s="19"/>
      <c r="AF45" s="16" t="s">
        <v>69</v>
      </c>
      <c r="AG45" s="16" t="s">
        <v>70</v>
      </c>
      <c r="AH45" s="16" t="s">
        <v>125</v>
      </c>
      <c r="AI45" s="16">
        <v>8.0</v>
      </c>
      <c r="AJ45" s="16" t="s">
        <v>72</v>
      </c>
      <c r="AK45" s="16">
        <v>2.0</v>
      </c>
      <c r="AL45" s="16" t="s">
        <v>73</v>
      </c>
      <c r="AM45" s="16" t="s">
        <v>38</v>
      </c>
      <c r="AN45" s="19"/>
      <c r="AO45" s="19"/>
      <c r="AP45" s="16" t="s">
        <v>128</v>
      </c>
      <c r="AQ45" s="19"/>
      <c r="AR45" s="19"/>
      <c r="AS45" s="19"/>
      <c r="AT45" s="19"/>
      <c r="AU45" s="19"/>
      <c r="AV45" s="19"/>
      <c r="AW45" s="19"/>
      <c r="AX45" s="19"/>
      <c r="AY45" s="19"/>
      <c r="AZ45" s="21">
        <v>0.5818608181676689</v>
      </c>
      <c r="BA45" s="21">
        <f t="shared" si="1"/>
        <v>0.09744008382</v>
      </c>
      <c r="BB45" s="21">
        <f t="shared" si="2"/>
        <v>0.008120006985</v>
      </c>
      <c r="BC45" s="16" t="s">
        <v>74</v>
      </c>
      <c r="BD45" s="16">
        <f t="shared" si="3"/>
        <v>1.5</v>
      </c>
      <c r="BE45" s="16"/>
    </row>
    <row r="46">
      <c r="A46" s="16">
        <v>134.0</v>
      </c>
      <c r="B46" s="16" t="s">
        <v>118</v>
      </c>
      <c r="C46" s="16" t="s">
        <v>119</v>
      </c>
      <c r="D46" s="16" t="s">
        <v>120</v>
      </c>
      <c r="E46" s="16">
        <v>1.0</v>
      </c>
      <c r="F46" s="16">
        <v>2.0</v>
      </c>
      <c r="G46" s="16">
        <v>12.0</v>
      </c>
      <c r="H46" s="16" t="s">
        <v>121</v>
      </c>
      <c r="I46" s="16"/>
      <c r="J46" s="16" t="s">
        <v>59</v>
      </c>
      <c r="K46" s="19">
        <f t="shared" si="5"/>
        <v>52.8</v>
      </c>
      <c r="L46" s="16" t="s">
        <v>60</v>
      </c>
      <c r="M46" s="19"/>
      <c r="N46" s="16" t="s">
        <v>62</v>
      </c>
      <c r="O46" s="16" t="s">
        <v>63</v>
      </c>
      <c r="P46" s="16"/>
      <c r="Q46" s="16" t="s">
        <v>122</v>
      </c>
      <c r="R46" s="19"/>
      <c r="S46" s="19"/>
      <c r="T46" s="19"/>
      <c r="U46" s="16" t="s">
        <v>61</v>
      </c>
      <c r="V46" s="16" t="s">
        <v>66</v>
      </c>
      <c r="W46" s="16" t="s">
        <v>66</v>
      </c>
      <c r="X46" s="16" t="s">
        <v>81</v>
      </c>
      <c r="Y46" s="16" t="s">
        <v>81</v>
      </c>
      <c r="Z46" s="16" t="s">
        <v>123</v>
      </c>
      <c r="AA46" s="19"/>
      <c r="AB46" s="19"/>
      <c r="AC46" s="16" t="s">
        <v>127</v>
      </c>
      <c r="AD46" s="19"/>
      <c r="AE46" s="19"/>
      <c r="AF46" s="16" t="s">
        <v>69</v>
      </c>
      <c r="AG46" s="16" t="s">
        <v>70</v>
      </c>
      <c r="AH46" s="16" t="s">
        <v>125</v>
      </c>
      <c r="AI46" s="16">
        <v>8.0</v>
      </c>
      <c r="AJ46" s="16" t="s">
        <v>72</v>
      </c>
      <c r="AK46" s="16">
        <v>2.0</v>
      </c>
      <c r="AL46" s="16" t="s">
        <v>73</v>
      </c>
      <c r="AM46" s="16" t="s">
        <v>38</v>
      </c>
      <c r="AN46" s="19"/>
      <c r="AO46" s="19"/>
      <c r="AP46" s="16" t="s">
        <v>128</v>
      </c>
      <c r="AQ46" s="19"/>
      <c r="AR46" s="19"/>
      <c r="AS46" s="19"/>
      <c r="AT46" s="19"/>
      <c r="AU46" s="19"/>
      <c r="AV46" s="19"/>
      <c r="AW46" s="19"/>
      <c r="AX46" s="19"/>
      <c r="AY46" s="19"/>
      <c r="AZ46" s="21">
        <v>-0.1340277410618786</v>
      </c>
      <c r="BA46" s="21">
        <f t="shared" si="1"/>
        <v>0.08408180981</v>
      </c>
      <c r="BB46" s="21">
        <f t="shared" si="2"/>
        <v>0.007006817484</v>
      </c>
      <c r="BC46" s="16" t="s">
        <v>74</v>
      </c>
      <c r="BD46" s="16">
        <f t="shared" si="3"/>
        <v>1.5</v>
      </c>
      <c r="BE46" s="16"/>
    </row>
    <row r="47">
      <c r="A47" s="16">
        <v>134.0</v>
      </c>
      <c r="B47" s="16" t="s">
        <v>118</v>
      </c>
      <c r="C47" s="16" t="s">
        <v>119</v>
      </c>
      <c r="D47" s="16" t="s">
        <v>120</v>
      </c>
      <c r="E47" s="16">
        <v>2.0</v>
      </c>
      <c r="F47" s="16">
        <v>1.0</v>
      </c>
      <c r="G47" s="16">
        <v>12.0</v>
      </c>
      <c r="H47" s="16" t="s">
        <v>121</v>
      </c>
      <c r="I47" s="16"/>
      <c r="J47" s="16" t="s">
        <v>59</v>
      </c>
      <c r="K47" s="19">
        <f t="shared" si="5"/>
        <v>52.8</v>
      </c>
      <c r="L47" s="16" t="s">
        <v>60</v>
      </c>
      <c r="M47" s="19"/>
      <c r="N47" s="16" t="s">
        <v>62</v>
      </c>
      <c r="O47" s="16" t="s">
        <v>63</v>
      </c>
      <c r="P47" s="16"/>
      <c r="Q47" s="16" t="s">
        <v>122</v>
      </c>
      <c r="R47" s="16" t="s">
        <v>129</v>
      </c>
      <c r="S47" s="19"/>
      <c r="T47" s="19"/>
      <c r="U47" s="16" t="s">
        <v>61</v>
      </c>
      <c r="V47" s="16" t="s">
        <v>66</v>
      </c>
      <c r="W47" s="16" t="s">
        <v>66</v>
      </c>
      <c r="X47" s="16" t="s">
        <v>81</v>
      </c>
      <c r="Y47" s="16" t="s">
        <v>81</v>
      </c>
      <c r="Z47" s="16" t="s">
        <v>123</v>
      </c>
      <c r="AA47" s="19"/>
      <c r="AB47" s="19"/>
      <c r="AC47" s="16" t="s">
        <v>124</v>
      </c>
      <c r="AD47" s="19"/>
      <c r="AE47" s="19"/>
      <c r="AF47" s="16" t="s">
        <v>69</v>
      </c>
      <c r="AG47" s="16" t="s">
        <v>70</v>
      </c>
      <c r="AH47" s="16" t="s">
        <v>125</v>
      </c>
      <c r="AI47" s="16">
        <v>8.0</v>
      </c>
      <c r="AJ47" s="16" t="s">
        <v>130</v>
      </c>
      <c r="AK47" s="16">
        <v>2.0</v>
      </c>
      <c r="AL47" s="16" t="s">
        <v>73</v>
      </c>
      <c r="AM47" s="16" t="s">
        <v>38</v>
      </c>
      <c r="AN47" s="19"/>
      <c r="AO47" s="19"/>
      <c r="AP47" s="16" t="s">
        <v>126</v>
      </c>
      <c r="AQ47" s="19"/>
      <c r="AR47" s="19"/>
      <c r="AS47" s="19"/>
      <c r="AT47" s="19"/>
      <c r="AU47" s="19"/>
      <c r="AV47" s="19"/>
      <c r="AW47" s="19"/>
      <c r="AX47" s="19"/>
      <c r="AY47" s="19"/>
      <c r="AZ47" s="21">
        <v>-0.7890453678924871</v>
      </c>
      <c r="BA47" s="21">
        <f t="shared" si="1"/>
        <v>0.1092746914</v>
      </c>
      <c r="BB47" s="21">
        <f t="shared" si="2"/>
        <v>0.00910622428</v>
      </c>
      <c r="BC47" s="16" t="s">
        <v>74</v>
      </c>
      <c r="BD47" s="16">
        <f t="shared" si="3"/>
        <v>1.5</v>
      </c>
      <c r="BE47" s="16"/>
    </row>
    <row r="48">
      <c r="A48" s="16">
        <v>134.0</v>
      </c>
      <c r="B48" s="16" t="s">
        <v>118</v>
      </c>
      <c r="C48" s="16" t="s">
        <v>119</v>
      </c>
      <c r="D48" s="16" t="s">
        <v>120</v>
      </c>
      <c r="E48" s="16">
        <v>2.0</v>
      </c>
      <c r="F48" s="16">
        <v>2.0</v>
      </c>
      <c r="G48" s="16">
        <v>12.0</v>
      </c>
      <c r="H48" s="16" t="s">
        <v>121</v>
      </c>
      <c r="I48" s="16"/>
      <c r="J48" s="16" t="s">
        <v>59</v>
      </c>
      <c r="K48" s="19">
        <f t="shared" si="5"/>
        <v>52.8</v>
      </c>
      <c r="L48" s="16" t="s">
        <v>60</v>
      </c>
      <c r="M48" s="19"/>
      <c r="N48" s="16" t="s">
        <v>62</v>
      </c>
      <c r="O48" s="16" t="s">
        <v>63</v>
      </c>
      <c r="P48" s="16"/>
      <c r="Q48" s="16" t="s">
        <v>122</v>
      </c>
      <c r="R48" s="16" t="s">
        <v>129</v>
      </c>
      <c r="S48" s="19"/>
      <c r="T48" s="19"/>
      <c r="U48" s="16" t="s">
        <v>61</v>
      </c>
      <c r="V48" s="16" t="s">
        <v>66</v>
      </c>
      <c r="W48" s="16" t="s">
        <v>66</v>
      </c>
      <c r="X48" s="16" t="s">
        <v>81</v>
      </c>
      <c r="Y48" s="16" t="s">
        <v>81</v>
      </c>
      <c r="Z48" s="16" t="s">
        <v>123</v>
      </c>
      <c r="AA48" s="19"/>
      <c r="AB48" s="19"/>
      <c r="AC48" s="16" t="s">
        <v>127</v>
      </c>
      <c r="AD48" s="19"/>
      <c r="AE48" s="19"/>
      <c r="AF48" s="16" t="s">
        <v>69</v>
      </c>
      <c r="AG48" s="16" t="s">
        <v>70</v>
      </c>
      <c r="AH48" s="16" t="s">
        <v>125</v>
      </c>
      <c r="AI48" s="16">
        <v>8.0</v>
      </c>
      <c r="AJ48" s="16" t="s">
        <v>130</v>
      </c>
      <c r="AK48" s="16">
        <v>2.0</v>
      </c>
      <c r="AL48" s="16" t="s">
        <v>73</v>
      </c>
      <c r="AM48" s="16" t="s">
        <v>38</v>
      </c>
      <c r="AN48" s="19"/>
      <c r="AO48" s="19"/>
      <c r="AP48" s="16" t="s">
        <v>126</v>
      </c>
      <c r="AQ48" s="19"/>
      <c r="AR48" s="19"/>
      <c r="AS48" s="19"/>
      <c r="AT48" s="19"/>
      <c r="AU48" s="19"/>
      <c r="AV48" s="19"/>
      <c r="AW48" s="19"/>
      <c r="AX48" s="19"/>
      <c r="AY48" s="19"/>
      <c r="AZ48" s="21">
        <v>-0.3076825508644302</v>
      </c>
      <c r="BA48" s="21">
        <f t="shared" si="1"/>
        <v>0.08727785634</v>
      </c>
      <c r="BB48" s="21">
        <f t="shared" si="2"/>
        <v>0.007273154695</v>
      </c>
      <c r="BC48" s="16" t="s">
        <v>74</v>
      </c>
      <c r="BD48" s="16">
        <f t="shared" si="3"/>
        <v>1.5</v>
      </c>
      <c r="BE48" s="16"/>
    </row>
    <row r="49">
      <c r="A49" s="16">
        <v>134.0</v>
      </c>
      <c r="B49" s="16" t="s">
        <v>118</v>
      </c>
      <c r="C49" s="16" t="s">
        <v>119</v>
      </c>
      <c r="D49" s="16" t="s">
        <v>120</v>
      </c>
      <c r="E49" s="16">
        <v>2.0</v>
      </c>
      <c r="F49" s="16">
        <v>1.0</v>
      </c>
      <c r="G49" s="16">
        <v>12.0</v>
      </c>
      <c r="H49" s="16" t="s">
        <v>121</v>
      </c>
      <c r="I49" s="16"/>
      <c r="J49" s="16" t="s">
        <v>59</v>
      </c>
      <c r="K49" s="19">
        <f t="shared" si="5"/>
        <v>52.8</v>
      </c>
      <c r="L49" s="16" t="s">
        <v>60</v>
      </c>
      <c r="M49" s="19"/>
      <c r="N49" s="16" t="s">
        <v>62</v>
      </c>
      <c r="O49" s="16" t="s">
        <v>63</v>
      </c>
      <c r="P49" s="16"/>
      <c r="Q49" s="16" t="s">
        <v>122</v>
      </c>
      <c r="R49" s="16" t="s">
        <v>129</v>
      </c>
      <c r="S49" s="19"/>
      <c r="T49" s="19"/>
      <c r="U49" s="16" t="s">
        <v>61</v>
      </c>
      <c r="V49" s="16" t="s">
        <v>66</v>
      </c>
      <c r="W49" s="16" t="s">
        <v>66</v>
      </c>
      <c r="X49" s="16" t="s">
        <v>81</v>
      </c>
      <c r="Y49" s="16" t="s">
        <v>81</v>
      </c>
      <c r="Z49" s="16" t="s">
        <v>123</v>
      </c>
      <c r="AA49" s="19"/>
      <c r="AB49" s="19"/>
      <c r="AC49" s="16" t="s">
        <v>124</v>
      </c>
      <c r="AD49" s="19"/>
      <c r="AE49" s="19"/>
      <c r="AF49" s="16" t="s">
        <v>69</v>
      </c>
      <c r="AG49" s="16" t="s">
        <v>70</v>
      </c>
      <c r="AH49" s="16" t="s">
        <v>125</v>
      </c>
      <c r="AI49" s="16">
        <v>8.0</v>
      </c>
      <c r="AJ49" s="16" t="s">
        <v>130</v>
      </c>
      <c r="AK49" s="16">
        <v>2.0</v>
      </c>
      <c r="AL49" s="16" t="s">
        <v>73</v>
      </c>
      <c r="AM49" s="16" t="s">
        <v>38</v>
      </c>
      <c r="AN49" s="19"/>
      <c r="AO49" s="19"/>
      <c r="AP49" s="16" t="s">
        <v>131</v>
      </c>
      <c r="AQ49" s="19"/>
      <c r="AR49" s="19"/>
      <c r="AS49" s="19"/>
      <c r="AT49" s="19"/>
      <c r="AU49" s="19"/>
      <c r="AV49" s="19"/>
      <c r="AW49" s="19"/>
      <c r="AX49" s="19"/>
      <c r="AY49" s="19"/>
      <c r="AZ49" s="21">
        <v>-0.441807464057297</v>
      </c>
      <c r="BA49" s="21">
        <f t="shared" si="1"/>
        <v>0.0914664098</v>
      </c>
      <c r="BB49" s="21">
        <f t="shared" si="2"/>
        <v>0.003811100409</v>
      </c>
      <c r="BC49" s="16" t="s">
        <v>74</v>
      </c>
      <c r="BD49" s="16">
        <f t="shared" si="3"/>
        <v>1.5</v>
      </c>
      <c r="BE49" s="16"/>
    </row>
    <row r="50">
      <c r="A50" s="16">
        <v>134.0</v>
      </c>
      <c r="B50" s="16" t="s">
        <v>118</v>
      </c>
      <c r="C50" s="16" t="s">
        <v>119</v>
      </c>
      <c r="D50" s="16" t="s">
        <v>120</v>
      </c>
      <c r="E50" s="16">
        <v>2.0</v>
      </c>
      <c r="F50" s="16">
        <v>2.0</v>
      </c>
      <c r="G50" s="16">
        <v>12.0</v>
      </c>
      <c r="H50" s="16" t="s">
        <v>121</v>
      </c>
      <c r="I50" s="16"/>
      <c r="J50" s="16" t="s">
        <v>59</v>
      </c>
      <c r="K50" s="19">
        <f t="shared" si="5"/>
        <v>52.8</v>
      </c>
      <c r="L50" s="16" t="s">
        <v>60</v>
      </c>
      <c r="M50" s="19"/>
      <c r="N50" s="16" t="s">
        <v>62</v>
      </c>
      <c r="O50" s="16" t="s">
        <v>63</v>
      </c>
      <c r="P50" s="16"/>
      <c r="Q50" s="16" t="s">
        <v>122</v>
      </c>
      <c r="R50" s="16" t="s">
        <v>129</v>
      </c>
      <c r="S50" s="19"/>
      <c r="T50" s="19"/>
      <c r="U50" s="16" t="s">
        <v>61</v>
      </c>
      <c r="V50" s="16" t="s">
        <v>66</v>
      </c>
      <c r="W50" s="16" t="s">
        <v>66</v>
      </c>
      <c r="X50" s="16" t="s">
        <v>81</v>
      </c>
      <c r="Y50" s="16" t="s">
        <v>81</v>
      </c>
      <c r="Z50" s="16" t="s">
        <v>123</v>
      </c>
      <c r="AA50" s="19"/>
      <c r="AB50" s="19"/>
      <c r="AC50" s="16" t="s">
        <v>127</v>
      </c>
      <c r="AD50" s="19"/>
      <c r="AE50" s="19"/>
      <c r="AF50" s="16" t="s">
        <v>69</v>
      </c>
      <c r="AG50" s="16" t="s">
        <v>70</v>
      </c>
      <c r="AH50" s="16" t="s">
        <v>125</v>
      </c>
      <c r="AI50" s="16">
        <v>8.0</v>
      </c>
      <c r="AJ50" s="16" t="s">
        <v>130</v>
      </c>
      <c r="AK50" s="16">
        <v>2.0</v>
      </c>
      <c r="AL50" s="16" t="s">
        <v>73</v>
      </c>
      <c r="AM50" s="16" t="s">
        <v>38</v>
      </c>
      <c r="AN50" s="19"/>
      <c r="AO50" s="19"/>
      <c r="AP50" s="16" t="s">
        <v>128</v>
      </c>
      <c r="AQ50" s="19"/>
      <c r="AR50" s="19"/>
      <c r="AS50" s="19"/>
      <c r="AT50" s="19"/>
      <c r="AU50" s="19"/>
      <c r="AV50" s="19"/>
      <c r="AW50" s="19"/>
      <c r="AX50" s="19"/>
      <c r="AY50" s="19"/>
      <c r="AZ50" s="21">
        <v>-0.42288374980117605</v>
      </c>
      <c r="BA50" s="21">
        <f t="shared" si="1"/>
        <v>0.09078461108</v>
      </c>
      <c r="BB50" s="21">
        <f t="shared" si="2"/>
        <v>0.003782692128</v>
      </c>
      <c r="BC50" s="16" t="s">
        <v>74</v>
      </c>
      <c r="BD50" s="16">
        <f t="shared" si="3"/>
        <v>1.5</v>
      </c>
      <c r="BE50" s="16"/>
    </row>
    <row r="51">
      <c r="A51" s="16">
        <v>136.0</v>
      </c>
      <c r="B51" s="16" t="s">
        <v>132</v>
      </c>
      <c r="C51" s="16" t="s">
        <v>133</v>
      </c>
      <c r="D51" s="16" t="s">
        <v>134</v>
      </c>
      <c r="E51" s="16">
        <v>1.0</v>
      </c>
      <c r="F51" s="16"/>
      <c r="G51" s="16">
        <v>24.0</v>
      </c>
      <c r="H51" s="16" t="s">
        <v>135</v>
      </c>
      <c r="I51" s="16"/>
      <c r="J51" s="16" t="s">
        <v>107</v>
      </c>
      <c r="K51" s="16">
        <v>43.09</v>
      </c>
      <c r="L51" s="16" t="s">
        <v>60</v>
      </c>
      <c r="M51" s="16"/>
      <c r="N51" s="16" t="s">
        <v>62</v>
      </c>
      <c r="O51" s="16" t="s">
        <v>63</v>
      </c>
      <c r="P51" s="16"/>
      <c r="Q51" s="16" t="s">
        <v>136</v>
      </c>
      <c r="R51" s="19"/>
      <c r="S51" s="16"/>
      <c r="T51" s="16"/>
      <c r="U51" s="16" t="s">
        <v>61</v>
      </c>
      <c r="V51" s="16" t="s">
        <v>66</v>
      </c>
      <c r="W51" s="16" t="s">
        <v>66</v>
      </c>
      <c r="X51" s="16" t="s">
        <v>81</v>
      </c>
      <c r="Y51" s="19"/>
      <c r="Z51" s="16" t="s">
        <v>67</v>
      </c>
      <c r="AA51" s="19"/>
      <c r="AB51" s="19"/>
      <c r="AC51" s="16" t="s">
        <v>137</v>
      </c>
      <c r="AD51" s="19"/>
      <c r="AE51" s="19"/>
      <c r="AF51" s="16" t="s">
        <v>69</v>
      </c>
      <c r="AG51" s="16" t="s">
        <v>70</v>
      </c>
      <c r="AH51" s="16" t="s">
        <v>83</v>
      </c>
      <c r="AI51" s="16">
        <v>8.0</v>
      </c>
      <c r="AJ51" s="16" t="s">
        <v>84</v>
      </c>
      <c r="AK51" s="23">
        <v>2.0</v>
      </c>
      <c r="AL51" s="16" t="s">
        <v>73</v>
      </c>
      <c r="AM51" s="16" t="s">
        <v>38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1">
        <v>0.27048199690304464</v>
      </c>
      <c r="BA51" s="21">
        <f t="shared" si="1"/>
        <v>0.04319084397</v>
      </c>
      <c r="BB51" s="21">
        <f t="shared" si="2"/>
        <v>0.003599236998</v>
      </c>
      <c r="BC51" s="16" t="s">
        <v>74</v>
      </c>
      <c r="BD51" s="16">
        <f t="shared" si="3"/>
        <v>3</v>
      </c>
      <c r="BE51" s="16"/>
    </row>
    <row r="52">
      <c r="A52" s="16">
        <v>136.0</v>
      </c>
      <c r="B52" s="16" t="s">
        <v>132</v>
      </c>
      <c r="C52" s="16" t="s">
        <v>133</v>
      </c>
      <c r="D52" s="16" t="s">
        <v>134</v>
      </c>
      <c r="E52" s="16">
        <v>1.0</v>
      </c>
      <c r="F52" s="16"/>
      <c r="G52" s="16">
        <v>24.0</v>
      </c>
      <c r="H52" s="16" t="s">
        <v>135</v>
      </c>
      <c r="I52" s="16"/>
      <c r="J52" s="16" t="s">
        <v>107</v>
      </c>
      <c r="K52" s="16">
        <v>43.09</v>
      </c>
      <c r="L52" s="16" t="s">
        <v>60</v>
      </c>
      <c r="M52" s="19"/>
      <c r="N52" s="16" t="s">
        <v>62</v>
      </c>
      <c r="O52" s="16" t="s">
        <v>63</v>
      </c>
      <c r="P52" s="16"/>
      <c r="Q52" s="16" t="s">
        <v>136</v>
      </c>
      <c r="R52" s="19"/>
      <c r="S52" s="16"/>
      <c r="T52" s="16"/>
      <c r="U52" s="16" t="s">
        <v>61</v>
      </c>
      <c r="V52" s="16" t="s">
        <v>66</v>
      </c>
      <c r="W52" s="16" t="s">
        <v>66</v>
      </c>
      <c r="X52" s="16" t="s">
        <v>81</v>
      </c>
      <c r="Y52" s="19"/>
      <c r="Z52" s="16" t="s">
        <v>67</v>
      </c>
      <c r="AA52" s="19"/>
      <c r="AB52" s="19"/>
      <c r="AC52" s="16" t="s">
        <v>138</v>
      </c>
      <c r="AD52" s="19"/>
      <c r="AE52" s="19"/>
      <c r="AF52" s="16" t="s">
        <v>69</v>
      </c>
      <c r="AG52" s="16" t="s">
        <v>70</v>
      </c>
      <c r="AH52" s="16" t="s">
        <v>83</v>
      </c>
      <c r="AI52" s="16">
        <v>8.0</v>
      </c>
      <c r="AJ52" s="16" t="s">
        <v>84</v>
      </c>
      <c r="AK52" s="23">
        <v>2.0</v>
      </c>
      <c r="AL52" s="16" t="s">
        <v>73</v>
      </c>
      <c r="AM52" s="16" t="s">
        <v>38</v>
      </c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1">
        <v>1.0904459303624485</v>
      </c>
      <c r="BA52" s="21">
        <f t="shared" si="1"/>
        <v>0.06643900681</v>
      </c>
      <c r="BB52" s="21">
        <f t="shared" si="2"/>
        <v>0.00221463356</v>
      </c>
      <c r="BC52" s="16" t="s">
        <v>74</v>
      </c>
      <c r="BD52" s="16">
        <f t="shared" si="3"/>
        <v>3</v>
      </c>
      <c r="BE52" s="16"/>
    </row>
    <row r="53">
      <c r="A53" s="16">
        <v>136.0</v>
      </c>
      <c r="B53" s="16" t="s">
        <v>132</v>
      </c>
      <c r="C53" s="16" t="s">
        <v>133</v>
      </c>
      <c r="D53" s="16" t="s">
        <v>134</v>
      </c>
      <c r="E53" s="16">
        <v>2.0</v>
      </c>
      <c r="F53" s="16"/>
      <c r="G53" s="16">
        <v>12.0</v>
      </c>
      <c r="H53" s="16" t="s">
        <v>139</v>
      </c>
      <c r="I53" s="16"/>
      <c r="J53" s="16" t="s">
        <v>107</v>
      </c>
      <c r="K53" s="16">
        <v>41.86</v>
      </c>
      <c r="L53" s="16" t="s">
        <v>60</v>
      </c>
      <c r="M53" s="19"/>
      <c r="N53" s="16" t="s">
        <v>62</v>
      </c>
      <c r="O53" s="16" t="s">
        <v>63</v>
      </c>
      <c r="P53" s="16"/>
      <c r="Q53" s="16" t="s">
        <v>136</v>
      </c>
      <c r="R53" s="19"/>
      <c r="S53" s="19"/>
      <c r="T53" s="19"/>
      <c r="U53" s="23" t="s">
        <v>61</v>
      </c>
      <c r="V53" s="16" t="s">
        <v>66</v>
      </c>
      <c r="W53" s="16" t="s">
        <v>66</v>
      </c>
      <c r="X53" s="16" t="s">
        <v>81</v>
      </c>
      <c r="Y53" s="19"/>
      <c r="Z53" s="16" t="s">
        <v>67</v>
      </c>
      <c r="AA53" s="19"/>
      <c r="AB53" s="19"/>
      <c r="AC53" s="16" t="s">
        <v>138</v>
      </c>
      <c r="AD53" s="19"/>
      <c r="AE53" s="19"/>
      <c r="AF53" s="16" t="s">
        <v>69</v>
      </c>
      <c r="AG53" s="16" t="s">
        <v>70</v>
      </c>
      <c r="AH53" s="16" t="s">
        <v>83</v>
      </c>
      <c r="AI53" s="16">
        <v>8.0</v>
      </c>
      <c r="AJ53" s="16" t="s">
        <v>84</v>
      </c>
      <c r="AK53" s="23">
        <v>2.0</v>
      </c>
      <c r="AL53" s="16" t="s">
        <v>73</v>
      </c>
      <c r="AM53" s="16" t="s">
        <v>38</v>
      </c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1">
        <v>0.9314232938494797</v>
      </c>
      <c r="BA53" s="21">
        <f t="shared" si="1"/>
        <v>0.119481223</v>
      </c>
      <c r="BB53" s="21">
        <f t="shared" si="2"/>
        <v>0.003982707434</v>
      </c>
      <c r="BC53" s="16" t="s">
        <v>74</v>
      </c>
      <c r="BD53" s="16">
        <f t="shared" si="3"/>
        <v>1.5</v>
      </c>
      <c r="BE53" s="16"/>
    </row>
    <row r="54">
      <c r="A54" s="23">
        <v>139.0</v>
      </c>
      <c r="B54" s="23" t="s">
        <v>140</v>
      </c>
      <c r="C54" s="23" t="s">
        <v>141</v>
      </c>
      <c r="D54" s="23" t="s">
        <v>142</v>
      </c>
      <c r="E54" s="23">
        <v>1.0</v>
      </c>
      <c r="F54" s="23"/>
      <c r="G54" s="23">
        <v>30.0</v>
      </c>
      <c r="H54" s="23" t="s">
        <v>143</v>
      </c>
      <c r="I54" s="23"/>
      <c r="J54" s="23" t="s">
        <v>107</v>
      </c>
      <c r="K54" s="27">
        <f>3.9*12</f>
        <v>46.8</v>
      </c>
      <c r="L54" s="23" t="s">
        <v>60</v>
      </c>
      <c r="M54" s="27"/>
      <c r="N54" s="23" t="s">
        <v>62</v>
      </c>
      <c r="O54" s="23" t="s">
        <v>63</v>
      </c>
      <c r="P54" s="23"/>
      <c r="Q54" s="23" t="s">
        <v>122</v>
      </c>
      <c r="R54" s="23" t="s">
        <v>144</v>
      </c>
      <c r="S54" s="27"/>
      <c r="T54" s="27"/>
      <c r="U54" s="23" t="s">
        <v>61</v>
      </c>
      <c r="V54" s="23" t="s">
        <v>66</v>
      </c>
      <c r="W54" s="23" t="s">
        <v>66</v>
      </c>
      <c r="X54" s="27"/>
      <c r="Y54" s="27"/>
      <c r="Z54" s="23" t="s">
        <v>123</v>
      </c>
      <c r="AA54" s="27"/>
      <c r="AB54" s="27"/>
      <c r="AC54" s="23" t="s">
        <v>145</v>
      </c>
      <c r="AD54" s="27"/>
      <c r="AE54" s="27"/>
      <c r="AF54" s="23" t="s">
        <v>69</v>
      </c>
      <c r="AG54" s="23" t="s">
        <v>70</v>
      </c>
      <c r="AH54" s="27"/>
      <c r="AI54" s="23">
        <v>9.0</v>
      </c>
      <c r="AJ54" s="23" t="s">
        <v>72</v>
      </c>
      <c r="AK54" s="23">
        <v>3.0</v>
      </c>
      <c r="AL54" s="16" t="s">
        <v>73</v>
      </c>
      <c r="AM54" s="23" t="s">
        <v>38</v>
      </c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8"/>
      <c r="AZ54" s="29">
        <v>2.4066390041493775</v>
      </c>
      <c r="BA54" s="29">
        <f t="shared" si="1"/>
        <v>0.1298651883</v>
      </c>
      <c r="BB54" s="29">
        <f t="shared" si="2"/>
        <v>0.002705524756</v>
      </c>
      <c r="BC54" s="23" t="s">
        <v>74</v>
      </c>
      <c r="BD54" s="16">
        <f t="shared" si="3"/>
        <v>3.333333333</v>
      </c>
      <c r="BE54" s="16"/>
    </row>
    <row r="55">
      <c r="A55" s="16">
        <v>139.0</v>
      </c>
      <c r="B55" s="16" t="s">
        <v>140</v>
      </c>
      <c r="C55" s="16" t="s">
        <v>141</v>
      </c>
      <c r="D55" s="16" t="s">
        <v>142</v>
      </c>
      <c r="E55" s="16">
        <v>1.0</v>
      </c>
      <c r="F55" s="16"/>
      <c r="G55" s="16">
        <v>30.0</v>
      </c>
      <c r="H55" s="16" t="s">
        <v>100</v>
      </c>
      <c r="I55" s="16"/>
      <c r="J55" s="16" t="s">
        <v>107</v>
      </c>
      <c r="K55" s="16">
        <f> 5.5*12</f>
        <v>66</v>
      </c>
      <c r="L55" s="16" t="s">
        <v>60</v>
      </c>
      <c r="M55" s="19"/>
      <c r="N55" s="16" t="s">
        <v>62</v>
      </c>
      <c r="O55" s="16" t="s">
        <v>63</v>
      </c>
      <c r="P55" s="16"/>
      <c r="Q55" s="16" t="s">
        <v>122</v>
      </c>
      <c r="R55" s="16" t="s">
        <v>144</v>
      </c>
      <c r="S55" s="19"/>
      <c r="T55" s="19"/>
      <c r="U55" s="16" t="s">
        <v>61</v>
      </c>
      <c r="V55" s="16" t="s">
        <v>66</v>
      </c>
      <c r="W55" s="16" t="s">
        <v>66</v>
      </c>
      <c r="X55" s="19"/>
      <c r="Y55" s="19"/>
      <c r="Z55" s="16" t="s">
        <v>123</v>
      </c>
      <c r="AA55" s="19"/>
      <c r="AB55" s="19"/>
      <c r="AC55" s="16" t="s">
        <v>145</v>
      </c>
      <c r="AD55" s="19"/>
      <c r="AE55" s="19"/>
      <c r="AF55" s="16" t="s">
        <v>69</v>
      </c>
      <c r="AG55" s="16" t="s">
        <v>70</v>
      </c>
      <c r="AH55" s="19"/>
      <c r="AI55" s="16">
        <v>9.0</v>
      </c>
      <c r="AJ55" s="16" t="s">
        <v>72</v>
      </c>
      <c r="AK55" s="16">
        <v>3.0</v>
      </c>
      <c r="AL55" s="16" t="s">
        <v>73</v>
      </c>
      <c r="AM55" s="16" t="s">
        <v>38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Z55" s="21">
        <v>-0.8888888888888888</v>
      </c>
      <c r="BA55" s="21">
        <f t="shared" si="1"/>
        <v>0.04650205761</v>
      </c>
      <c r="BB55" s="21">
        <f t="shared" si="2"/>
        <v>0.001192360452</v>
      </c>
      <c r="BC55" s="16" t="s">
        <v>74</v>
      </c>
      <c r="BD55" s="16">
        <f t="shared" si="3"/>
        <v>3.333333333</v>
      </c>
      <c r="BE55" s="16"/>
    </row>
    <row r="56">
      <c r="A56" s="16">
        <v>140.0</v>
      </c>
      <c r="B56" s="16" t="s">
        <v>146</v>
      </c>
      <c r="C56" s="16" t="s">
        <v>147</v>
      </c>
      <c r="D56" s="16" t="s">
        <v>148</v>
      </c>
      <c r="E56" s="16">
        <v>2.0</v>
      </c>
      <c r="F56" s="16"/>
      <c r="G56" s="16">
        <v>48.0</v>
      </c>
      <c r="H56" s="16" t="s">
        <v>149</v>
      </c>
      <c r="I56" s="16"/>
      <c r="J56" s="16" t="s">
        <v>107</v>
      </c>
      <c r="K56" s="16">
        <v>24.48</v>
      </c>
      <c r="L56" s="16" t="s">
        <v>60</v>
      </c>
      <c r="M56" s="19"/>
      <c r="N56" s="16" t="s">
        <v>62</v>
      </c>
      <c r="O56" s="16" t="s">
        <v>63</v>
      </c>
      <c r="P56" s="16"/>
      <c r="Q56" s="16" t="s">
        <v>122</v>
      </c>
      <c r="R56" s="19"/>
      <c r="S56" s="19"/>
      <c r="T56" s="19"/>
      <c r="U56" s="16" t="s">
        <v>61</v>
      </c>
      <c r="V56" s="16" t="s">
        <v>66</v>
      </c>
      <c r="W56" s="16" t="s">
        <v>66</v>
      </c>
      <c r="X56" s="16" t="s">
        <v>81</v>
      </c>
      <c r="Y56" s="19"/>
      <c r="Z56" s="16" t="s">
        <v>123</v>
      </c>
      <c r="AA56" s="19"/>
      <c r="AB56" s="19"/>
      <c r="AC56" s="16" t="s">
        <v>68</v>
      </c>
      <c r="AD56" s="19"/>
      <c r="AE56" s="19"/>
      <c r="AF56" s="16" t="s">
        <v>69</v>
      </c>
      <c r="AG56" s="16" t="s">
        <v>70</v>
      </c>
      <c r="AH56" s="16" t="s">
        <v>150</v>
      </c>
      <c r="AI56" s="19"/>
      <c r="AJ56" s="16" t="s">
        <v>72</v>
      </c>
      <c r="AK56" s="16">
        <v>2.0</v>
      </c>
      <c r="AL56" s="16" t="s">
        <v>73</v>
      </c>
      <c r="AM56" s="16" t="s">
        <v>38</v>
      </c>
      <c r="AN56" s="19"/>
      <c r="AO56" s="19"/>
      <c r="AP56" s="19"/>
      <c r="AQ56" s="19"/>
      <c r="AR56" s="19"/>
      <c r="AS56" s="19"/>
      <c r="AT56" s="19"/>
      <c r="AU56" s="19"/>
      <c r="AV56" s="16">
        <v>1.75</v>
      </c>
      <c r="AW56" s="16">
        <v>47.0</v>
      </c>
      <c r="AX56" s="19"/>
      <c r="AY56" s="19"/>
      <c r="AZ56" s="30">
        <v>0.5052</v>
      </c>
      <c r="BA56" s="21">
        <f t="shared" si="1"/>
        <v>0.02349194833</v>
      </c>
      <c r="BB56" s="21" t="str">
        <f>BA56/#REF!</f>
        <v>#REF!</v>
      </c>
      <c r="BC56" s="16" t="s">
        <v>151</v>
      </c>
      <c r="BD56" s="16" t="str">
        <f t="shared" si="3"/>
        <v>#DIV/0!</v>
      </c>
      <c r="BE56" s="16"/>
    </row>
    <row r="57">
      <c r="A57" s="16">
        <v>140.0</v>
      </c>
      <c r="B57" s="16" t="s">
        <v>152</v>
      </c>
      <c r="C57" s="16" t="s">
        <v>147</v>
      </c>
      <c r="D57" s="16" t="s">
        <v>148</v>
      </c>
      <c r="E57" s="16">
        <v>3.0</v>
      </c>
      <c r="F57" s="16"/>
      <c r="G57" s="16">
        <v>39.0</v>
      </c>
      <c r="H57" s="16" t="s">
        <v>153</v>
      </c>
      <c r="I57" s="16"/>
      <c r="J57" s="16" t="s">
        <v>107</v>
      </c>
      <c r="K57" s="16">
        <v>18.67</v>
      </c>
      <c r="L57" s="16" t="s">
        <v>60</v>
      </c>
      <c r="M57" s="19"/>
      <c r="N57" s="16" t="s">
        <v>62</v>
      </c>
      <c r="O57" s="16" t="s">
        <v>63</v>
      </c>
      <c r="P57" s="16"/>
      <c r="Q57" s="16" t="s">
        <v>122</v>
      </c>
      <c r="R57" s="16"/>
      <c r="S57" s="19"/>
      <c r="T57" s="19"/>
      <c r="U57" s="16" t="s">
        <v>61</v>
      </c>
      <c r="V57" s="16" t="s">
        <v>66</v>
      </c>
      <c r="W57" s="16" t="s">
        <v>66</v>
      </c>
      <c r="X57" s="16" t="s">
        <v>154</v>
      </c>
      <c r="Y57" s="16"/>
      <c r="Z57" s="16" t="s">
        <v>123</v>
      </c>
      <c r="AA57" s="16">
        <v>100.0</v>
      </c>
      <c r="AB57" s="23"/>
      <c r="AC57" s="16" t="s">
        <v>68</v>
      </c>
      <c r="AD57" s="19"/>
      <c r="AE57" s="19"/>
      <c r="AF57" s="16" t="s">
        <v>69</v>
      </c>
      <c r="AG57" s="16" t="s">
        <v>70</v>
      </c>
      <c r="AH57" s="16" t="s">
        <v>108</v>
      </c>
      <c r="AI57" s="16">
        <v>10.0</v>
      </c>
      <c r="AJ57" s="16" t="s">
        <v>72</v>
      </c>
      <c r="AK57" s="16">
        <v>2.0</v>
      </c>
      <c r="AL57" s="16" t="s">
        <v>73</v>
      </c>
      <c r="AM57" s="16" t="s">
        <v>38</v>
      </c>
      <c r="AN57" s="19"/>
      <c r="AO57" s="19"/>
      <c r="AP57" s="19"/>
      <c r="AQ57" s="19"/>
      <c r="AR57" s="19"/>
      <c r="AS57" s="19"/>
      <c r="AT57" s="19"/>
      <c r="AU57" s="19"/>
      <c r="AV57" s="16">
        <v>3.0</v>
      </c>
      <c r="AW57" s="16">
        <v>38.0</v>
      </c>
      <c r="AX57" s="19"/>
      <c r="AY57" s="19"/>
      <c r="AZ57" s="30">
        <v>0.9608</v>
      </c>
      <c r="BA57" s="21">
        <f t="shared" si="1"/>
        <v>0.03747611077</v>
      </c>
      <c r="BB57" s="21">
        <f>BA57/G58</f>
        <v>0.0009609259172</v>
      </c>
      <c r="BC57" s="16" t="s">
        <v>151</v>
      </c>
      <c r="BD57" s="16">
        <f t="shared" si="3"/>
        <v>3.9</v>
      </c>
      <c r="BE57" s="16"/>
    </row>
    <row r="58">
      <c r="A58" s="16">
        <v>145.0</v>
      </c>
      <c r="B58" s="16" t="s">
        <v>155</v>
      </c>
      <c r="C58" s="16" t="s">
        <v>156</v>
      </c>
      <c r="D58" s="31" t="s">
        <v>157</v>
      </c>
      <c r="E58" s="16">
        <v>1.0</v>
      </c>
      <c r="F58" s="16"/>
      <c r="G58" s="16">
        <v>39.0</v>
      </c>
      <c r="H58" s="16" t="s">
        <v>158</v>
      </c>
      <c r="I58" s="16"/>
      <c r="J58" s="16" t="s">
        <v>59</v>
      </c>
      <c r="K58" s="19">
        <f>2.7*12</f>
        <v>32.4</v>
      </c>
      <c r="L58" s="16" t="s">
        <v>60</v>
      </c>
      <c r="M58" s="19"/>
      <c r="N58" s="16" t="s">
        <v>62</v>
      </c>
      <c r="O58" s="16" t="s">
        <v>63</v>
      </c>
      <c r="P58" s="16"/>
      <c r="Q58" s="16" t="s">
        <v>64</v>
      </c>
      <c r="R58" s="16" t="s">
        <v>65</v>
      </c>
      <c r="S58" s="19"/>
      <c r="T58" s="19"/>
      <c r="U58" s="16" t="s">
        <v>61</v>
      </c>
      <c r="V58" s="16" t="s">
        <v>66</v>
      </c>
      <c r="W58" s="16" t="s">
        <v>66</v>
      </c>
      <c r="X58" s="16" t="s">
        <v>154</v>
      </c>
      <c r="Y58" s="16">
        <v>6.0</v>
      </c>
      <c r="Z58" s="16" t="s">
        <v>67</v>
      </c>
      <c r="AA58" s="16">
        <v>70.28</v>
      </c>
      <c r="AB58" s="23"/>
      <c r="AC58" s="16" t="s">
        <v>145</v>
      </c>
      <c r="AD58" s="19"/>
      <c r="AE58" s="19"/>
      <c r="AF58" s="16" t="s">
        <v>69</v>
      </c>
      <c r="AG58" s="16" t="s">
        <v>70</v>
      </c>
      <c r="AH58" s="16"/>
      <c r="AI58" s="16">
        <v>2.0</v>
      </c>
      <c r="AJ58" s="16" t="s">
        <v>72</v>
      </c>
      <c r="AK58" s="16">
        <v>3.0</v>
      </c>
      <c r="AL58" s="16" t="s">
        <v>73</v>
      </c>
      <c r="AM58" s="16" t="s">
        <v>38</v>
      </c>
      <c r="AN58" s="19"/>
      <c r="AO58" s="19"/>
      <c r="AP58" s="19"/>
      <c r="AQ58" s="19"/>
      <c r="AR58" s="19"/>
      <c r="AS58" s="19"/>
      <c r="AT58" s="19"/>
      <c r="AU58" s="19"/>
      <c r="AV58" s="16">
        <v>1.27</v>
      </c>
      <c r="AW58" s="16">
        <v>38.0</v>
      </c>
      <c r="AX58" s="19"/>
      <c r="AY58" s="19"/>
      <c r="AZ58" s="30">
        <v>0.4067</v>
      </c>
      <c r="BA58" s="21">
        <f t="shared" si="1"/>
        <v>0.02776160115</v>
      </c>
      <c r="BB58" s="21">
        <f t="shared" ref="BB58:BB322" si="6">BA58/G60</f>
        <v>0.001633035362</v>
      </c>
      <c r="BC58" s="16" t="s">
        <v>151</v>
      </c>
      <c r="BD58" s="16">
        <f t="shared" si="3"/>
        <v>19.5</v>
      </c>
      <c r="BE58" s="16"/>
    </row>
    <row r="59">
      <c r="A59" s="16">
        <v>145.0</v>
      </c>
      <c r="B59" s="16" t="s">
        <v>155</v>
      </c>
      <c r="C59" s="16" t="s">
        <v>156</v>
      </c>
      <c r="D59" s="31" t="s">
        <v>157</v>
      </c>
      <c r="E59" s="16">
        <v>1.0</v>
      </c>
      <c r="F59" s="16"/>
      <c r="G59" s="16">
        <v>30.0</v>
      </c>
      <c r="H59" s="16" t="s">
        <v>98</v>
      </c>
      <c r="I59" s="16"/>
      <c r="J59" s="16" t="s">
        <v>59</v>
      </c>
      <c r="K59" s="19">
        <f>2.6*12</f>
        <v>31.2</v>
      </c>
      <c r="L59" s="16" t="s">
        <v>60</v>
      </c>
      <c r="M59" s="19"/>
      <c r="N59" s="16" t="s">
        <v>62</v>
      </c>
      <c r="O59" s="16" t="s">
        <v>63</v>
      </c>
      <c r="P59" s="16"/>
      <c r="Q59" s="16" t="s">
        <v>64</v>
      </c>
      <c r="R59" s="16" t="s">
        <v>65</v>
      </c>
      <c r="S59" s="19"/>
      <c r="T59" s="19"/>
      <c r="U59" s="16" t="s">
        <v>61</v>
      </c>
      <c r="V59" s="16" t="s">
        <v>66</v>
      </c>
      <c r="W59" s="16" t="s">
        <v>66</v>
      </c>
      <c r="X59" s="16" t="s">
        <v>154</v>
      </c>
      <c r="Y59" s="16">
        <v>6.0</v>
      </c>
      <c r="Z59" s="16" t="s">
        <v>67</v>
      </c>
      <c r="AA59" s="16">
        <v>61.29</v>
      </c>
      <c r="AB59" s="16"/>
      <c r="AC59" s="16" t="s">
        <v>145</v>
      </c>
      <c r="AD59" s="19"/>
      <c r="AE59" s="19"/>
      <c r="AF59" s="16" t="s">
        <v>159</v>
      </c>
      <c r="AG59" s="16" t="s">
        <v>160</v>
      </c>
      <c r="AH59" s="19"/>
      <c r="AI59" s="16">
        <v>2.0</v>
      </c>
      <c r="AJ59" s="16" t="s">
        <v>72</v>
      </c>
      <c r="AK59" s="16">
        <v>3.0</v>
      </c>
      <c r="AL59" s="16" t="s">
        <v>73</v>
      </c>
      <c r="AM59" s="16" t="s">
        <v>38</v>
      </c>
      <c r="AN59" s="19"/>
      <c r="AO59" s="19"/>
      <c r="AP59" s="19"/>
      <c r="AQ59" s="19"/>
      <c r="AR59" s="19"/>
      <c r="AS59" s="19"/>
      <c r="AT59" s="19"/>
      <c r="AU59" s="19"/>
      <c r="AV59" s="16">
        <v>5.21</v>
      </c>
      <c r="AW59" s="16">
        <v>29.0</v>
      </c>
      <c r="AX59" s="19"/>
      <c r="AY59" s="19"/>
      <c r="AZ59" s="30">
        <v>1.9024</v>
      </c>
      <c r="BA59" s="21">
        <f t="shared" si="1"/>
        <v>0.093652096</v>
      </c>
      <c r="BB59" s="21">
        <f t="shared" si="6"/>
        <v>0.004071830261</v>
      </c>
      <c r="BC59" s="16" t="s">
        <v>151</v>
      </c>
      <c r="BD59" s="16">
        <f t="shared" si="3"/>
        <v>15</v>
      </c>
      <c r="BE59" s="16"/>
    </row>
    <row r="60">
      <c r="A60" s="32">
        <v>114.0</v>
      </c>
      <c r="B60" s="33" t="s">
        <v>161</v>
      </c>
      <c r="C60" s="16" t="s">
        <v>162</v>
      </c>
      <c r="D60" s="16" t="s">
        <v>163</v>
      </c>
      <c r="E60" s="16">
        <v>1.0</v>
      </c>
      <c r="F60" s="16">
        <v>1.0</v>
      </c>
      <c r="G60" s="16">
        <v>17.0</v>
      </c>
      <c r="H60" s="16" t="s">
        <v>164</v>
      </c>
      <c r="I60" s="16"/>
      <c r="J60" s="16" t="s">
        <v>107</v>
      </c>
      <c r="K60" s="16">
        <v>21.0</v>
      </c>
      <c r="L60" s="16" t="s">
        <v>60</v>
      </c>
      <c r="M60" s="19"/>
      <c r="N60" s="16" t="s">
        <v>62</v>
      </c>
      <c r="O60" s="16" t="s">
        <v>63</v>
      </c>
      <c r="P60" s="16"/>
      <c r="Q60" s="16" t="s">
        <v>64</v>
      </c>
      <c r="R60" s="19"/>
      <c r="S60" s="19"/>
      <c r="T60" s="19"/>
      <c r="U60" s="16" t="s">
        <v>61</v>
      </c>
      <c r="V60" s="16" t="s">
        <v>66</v>
      </c>
      <c r="W60" s="16" t="s">
        <v>66</v>
      </c>
      <c r="X60" s="19"/>
      <c r="Y60" s="19"/>
      <c r="Z60" s="16" t="s">
        <v>67</v>
      </c>
      <c r="AA60" s="16" t="s">
        <v>165</v>
      </c>
      <c r="AB60" s="19"/>
      <c r="AC60" s="16" t="s">
        <v>145</v>
      </c>
      <c r="AD60" s="19"/>
      <c r="AE60" s="19"/>
      <c r="AF60" s="16" t="s">
        <v>69</v>
      </c>
      <c r="AG60" s="16" t="s">
        <v>70</v>
      </c>
      <c r="AH60" s="34"/>
      <c r="AI60" s="16">
        <v>4.0</v>
      </c>
      <c r="AJ60" s="16" t="s">
        <v>72</v>
      </c>
      <c r="AK60" s="16">
        <v>2.0</v>
      </c>
      <c r="AL60" s="16" t="s">
        <v>73</v>
      </c>
      <c r="AM60" s="16" t="s">
        <v>38</v>
      </c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21">
        <v>-0.5187567535499393</v>
      </c>
      <c r="BA60" s="21">
        <f t="shared" si="1"/>
        <v>0.06673848733</v>
      </c>
      <c r="BB60" s="21">
        <f t="shared" si="6"/>
        <v>0.003512551965</v>
      </c>
      <c r="BC60" s="16" t="s">
        <v>74</v>
      </c>
      <c r="BD60" s="16">
        <f t="shared" si="3"/>
        <v>4.25</v>
      </c>
      <c r="BE60" s="16"/>
    </row>
    <row r="61">
      <c r="A61" s="32">
        <v>114.0</v>
      </c>
      <c r="B61" s="33" t="s">
        <v>161</v>
      </c>
      <c r="C61" s="16" t="s">
        <v>162</v>
      </c>
      <c r="D61" s="16" t="s">
        <v>163</v>
      </c>
      <c r="E61" s="16">
        <v>1.0</v>
      </c>
      <c r="F61" s="16">
        <v>2.0</v>
      </c>
      <c r="G61" s="16">
        <v>23.0</v>
      </c>
      <c r="H61" s="16" t="s">
        <v>164</v>
      </c>
      <c r="I61" s="16"/>
      <c r="J61" s="16" t="s">
        <v>107</v>
      </c>
      <c r="K61" s="16">
        <v>21.0</v>
      </c>
      <c r="L61" s="16" t="s">
        <v>60</v>
      </c>
      <c r="M61" s="19"/>
      <c r="N61" s="16" t="s">
        <v>62</v>
      </c>
      <c r="O61" s="16" t="s">
        <v>63</v>
      </c>
      <c r="P61" s="16"/>
      <c r="Q61" s="16" t="s">
        <v>64</v>
      </c>
      <c r="R61" s="19"/>
      <c r="S61" s="19"/>
      <c r="T61" s="19"/>
      <c r="U61" s="16" t="s">
        <v>61</v>
      </c>
      <c r="V61" s="16" t="s">
        <v>66</v>
      </c>
      <c r="W61" s="16" t="s">
        <v>66</v>
      </c>
      <c r="X61" s="19"/>
      <c r="Y61" s="19"/>
      <c r="Z61" s="16" t="s">
        <v>67</v>
      </c>
      <c r="AA61" s="16" t="s">
        <v>166</v>
      </c>
      <c r="AB61" s="19"/>
      <c r="AC61" s="16" t="s">
        <v>145</v>
      </c>
      <c r="AD61" s="19"/>
      <c r="AE61" s="19"/>
      <c r="AF61" s="16" t="s">
        <v>69</v>
      </c>
      <c r="AG61" s="16" t="s">
        <v>70</v>
      </c>
      <c r="AH61" s="34"/>
      <c r="AI61" s="16">
        <v>4.0</v>
      </c>
      <c r="AJ61" s="16" t="s">
        <v>72</v>
      </c>
      <c r="AK61" s="16">
        <v>2.0</v>
      </c>
      <c r="AL61" s="16" t="s">
        <v>73</v>
      </c>
      <c r="AM61" s="16" t="s">
        <v>38</v>
      </c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21">
        <v>0.38444845091772667</v>
      </c>
      <c r="BA61" s="21">
        <f t="shared" si="1"/>
        <v>0.04669131764</v>
      </c>
      <c r="BB61" s="21">
        <f t="shared" si="6"/>
        <v>0.002746548096</v>
      </c>
      <c r="BC61" s="16" t="s">
        <v>74</v>
      </c>
      <c r="BD61" s="16">
        <f t="shared" si="3"/>
        <v>5.75</v>
      </c>
      <c r="BE61" s="16"/>
    </row>
    <row r="62">
      <c r="A62" s="32">
        <v>114.0</v>
      </c>
      <c r="B62" s="33" t="s">
        <v>161</v>
      </c>
      <c r="C62" s="16" t="s">
        <v>162</v>
      </c>
      <c r="D62" s="16" t="s">
        <v>163</v>
      </c>
      <c r="E62" s="16">
        <v>1.0</v>
      </c>
      <c r="F62" s="16">
        <v>3.0</v>
      </c>
      <c r="G62" s="16">
        <v>19.0</v>
      </c>
      <c r="H62" s="16" t="s">
        <v>164</v>
      </c>
      <c r="I62" s="16"/>
      <c r="J62" s="16" t="s">
        <v>107</v>
      </c>
      <c r="K62" s="16">
        <v>21.0</v>
      </c>
      <c r="L62" s="16" t="s">
        <v>60</v>
      </c>
      <c r="M62" s="19"/>
      <c r="N62" s="16" t="s">
        <v>62</v>
      </c>
      <c r="O62" s="16" t="s">
        <v>63</v>
      </c>
      <c r="P62" s="16"/>
      <c r="Q62" s="16" t="s">
        <v>64</v>
      </c>
      <c r="R62" s="19"/>
      <c r="S62" s="19"/>
      <c r="T62" s="19"/>
      <c r="U62" s="16" t="s">
        <v>61</v>
      </c>
      <c r="V62" s="16" t="s">
        <v>66</v>
      </c>
      <c r="W62" s="16" t="s">
        <v>66</v>
      </c>
      <c r="X62" s="19"/>
      <c r="Y62" s="19"/>
      <c r="Z62" s="16" t="s">
        <v>67</v>
      </c>
      <c r="AA62" s="16" t="s">
        <v>167</v>
      </c>
      <c r="AB62" s="19"/>
      <c r="AC62" s="16" t="s">
        <v>145</v>
      </c>
      <c r="AD62" s="19"/>
      <c r="AE62" s="19"/>
      <c r="AF62" s="16" t="s">
        <v>69</v>
      </c>
      <c r="AG62" s="16" t="s">
        <v>70</v>
      </c>
      <c r="AH62" s="34"/>
      <c r="AI62" s="16">
        <v>4.0</v>
      </c>
      <c r="AJ62" s="16" t="s">
        <v>72</v>
      </c>
      <c r="AK62" s="16">
        <v>2.0</v>
      </c>
      <c r="AL62" s="16" t="s">
        <v>73</v>
      </c>
      <c r="AM62" s="16" t="s">
        <v>38</v>
      </c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21">
        <v>-0.5257443901200483</v>
      </c>
      <c r="BA62" s="21">
        <f t="shared" si="1"/>
        <v>0.05990545168</v>
      </c>
      <c r="BB62" s="21">
        <f t="shared" si="6"/>
        <v>0.002604584856</v>
      </c>
      <c r="BC62" s="16" t="s">
        <v>74</v>
      </c>
      <c r="BD62" s="16">
        <f t="shared" si="3"/>
        <v>4.75</v>
      </c>
      <c r="BE62" s="16"/>
    </row>
    <row r="63">
      <c r="A63" s="32">
        <v>114.0</v>
      </c>
      <c r="B63" s="33" t="s">
        <v>161</v>
      </c>
      <c r="C63" s="16" t="s">
        <v>162</v>
      </c>
      <c r="D63" s="16" t="s">
        <v>163</v>
      </c>
      <c r="E63" s="16">
        <v>1.0</v>
      </c>
      <c r="F63" s="16">
        <v>1.0</v>
      </c>
      <c r="G63" s="16">
        <v>17.0</v>
      </c>
      <c r="H63" s="16" t="s">
        <v>164</v>
      </c>
      <c r="I63" s="16"/>
      <c r="J63" s="16" t="s">
        <v>107</v>
      </c>
      <c r="K63" s="16">
        <v>21.0</v>
      </c>
      <c r="L63" s="16" t="s">
        <v>60</v>
      </c>
      <c r="M63" s="19"/>
      <c r="N63" s="16" t="s">
        <v>62</v>
      </c>
      <c r="O63" s="16" t="s">
        <v>63</v>
      </c>
      <c r="P63" s="16"/>
      <c r="Q63" s="16" t="s">
        <v>64</v>
      </c>
      <c r="R63" s="19"/>
      <c r="S63" s="19"/>
      <c r="T63" s="19"/>
      <c r="U63" s="16" t="s">
        <v>61</v>
      </c>
      <c r="V63" s="16" t="s">
        <v>66</v>
      </c>
      <c r="W63" s="16" t="s">
        <v>66</v>
      </c>
      <c r="X63" s="19"/>
      <c r="Y63" s="19"/>
      <c r="Z63" s="16" t="s">
        <v>67</v>
      </c>
      <c r="AA63" s="16" t="s">
        <v>165</v>
      </c>
      <c r="AB63" s="19"/>
      <c r="AC63" s="16" t="s">
        <v>145</v>
      </c>
      <c r="AD63" s="19"/>
      <c r="AE63" s="19"/>
      <c r="AF63" s="16" t="s">
        <v>69</v>
      </c>
      <c r="AG63" s="16" t="s">
        <v>70</v>
      </c>
      <c r="AH63" s="34"/>
      <c r="AI63" s="16">
        <v>4.0</v>
      </c>
      <c r="AJ63" s="16" t="s">
        <v>72</v>
      </c>
      <c r="AK63" s="16">
        <v>2.0</v>
      </c>
      <c r="AL63" s="16" t="s">
        <v>73</v>
      </c>
      <c r="AM63" s="16" t="s">
        <v>38</v>
      </c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21">
        <v>0.8165366042889881</v>
      </c>
      <c r="BA63" s="21">
        <f t="shared" si="1"/>
        <v>0.07843329489</v>
      </c>
      <c r="BB63" s="21">
        <f t="shared" si="6"/>
        <v>0.004128068152</v>
      </c>
      <c r="BC63" s="16" t="s">
        <v>74</v>
      </c>
      <c r="BD63" s="16">
        <f t="shared" si="3"/>
        <v>4.25</v>
      </c>
      <c r="BE63" s="16"/>
    </row>
    <row r="64">
      <c r="A64" s="32">
        <v>114.0</v>
      </c>
      <c r="B64" s="33" t="s">
        <v>161</v>
      </c>
      <c r="C64" s="16" t="s">
        <v>162</v>
      </c>
      <c r="D64" s="16" t="s">
        <v>163</v>
      </c>
      <c r="E64" s="16">
        <v>1.0</v>
      </c>
      <c r="F64" s="16">
        <v>2.0</v>
      </c>
      <c r="G64" s="16">
        <v>23.0</v>
      </c>
      <c r="H64" s="16" t="s">
        <v>164</v>
      </c>
      <c r="I64" s="16"/>
      <c r="J64" s="16" t="s">
        <v>107</v>
      </c>
      <c r="K64" s="16">
        <v>21.0</v>
      </c>
      <c r="L64" s="16" t="s">
        <v>60</v>
      </c>
      <c r="M64" s="19"/>
      <c r="N64" s="16" t="s">
        <v>62</v>
      </c>
      <c r="O64" s="16" t="s">
        <v>63</v>
      </c>
      <c r="P64" s="16"/>
      <c r="Q64" s="16" t="s">
        <v>64</v>
      </c>
      <c r="R64" s="19"/>
      <c r="S64" s="19"/>
      <c r="T64" s="19"/>
      <c r="U64" s="16" t="s">
        <v>61</v>
      </c>
      <c r="V64" s="16" t="s">
        <v>66</v>
      </c>
      <c r="W64" s="16" t="s">
        <v>66</v>
      </c>
      <c r="X64" s="19"/>
      <c r="Y64" s="19"/>
      <c r="Z64" s="16" t="s">
        <v>67</v>
      </c>
      <c r="AA64" s="16" t="s">
        <v>166</v>
      </c>
      <c r="AB64" s="19"/>
      <c r="AC64" s="16" t="s">
        <v>145</v>
      </c>
      <c r="AD64" s="19"/>
      <c r="AE64" s="19"/>
      <c r="AF64" s="16" t="s">
        <v>69</v>
      </c>
      <c r="AG64" s="16" t="s">
        <v>70</v>
      </c>
      <c r="AH64" s="34"/>
      <c r="AI64" s="16">
        <v>4.0</v>
      </c>
      <c r="AJ64" s="16" t="s">
        <v>72</v>
      </c>
      <c r="AK64" s="16">
        <v>2.0</v>
      </c>
      <c r="AL64" s="16" t="s">
        <v>73</v>
      </c>
      <c r="AM64" s="16" t="s">
        <v>38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21">
        <v>0.6335630273272704</v>
      </c>
      <c r="BA64" s="21">
        <f t="shared" si="1"/>
        <v>0.05220439369</v>
      </c>
      <c r="BB64" s="21">
        <f t="shared" si="6"/>
        <v>0.003728885263</v>
      </c>
      <c r="BC64" s="16" t="s">
        <v>74</v>
      </c>
      <c r="BD64" s="16">
        <f t="shared" si="3"/>
        <v>5.75</v>
      </c>
      <c r="BE64" s="16"/>
    </row>
    <row r="65">
      <c r="A65" s="32">
        <v>114.0</v>
      </c>
      <c r="B65" s="33" t="s">
        <v>161</v>
      </c>
      <c r="C65" s="16" t="s">
        <v>162</v>
      </c>
      <c r="D65" s="16" t="s">
        <v>163</v>
      </c>
      <c r="E65" s="16">
        <v>1.0</v>
      </c>
      <c r="F65" s="16">
        <v>3.0</v>
      </c>
      <c r="G65" s="16">
        <v>19.0</v>
      </c>
      <c r="H65" s="16" t="s">
        <v>164</v>
      </c>
      <c r="I65" s="16"/>
      <c r="J65" s="16" t="s">
        <v>107</v>
      </c>
      <c r="K65" s="16">
        <v>21.0</v>
      </c>
      <c r="L65" s="16" t="s">
        <v>60</v>
      </c>
      <c r="M65" s="19"/>
      <c r="N65" s="16" t="s">
        <v>62</v>
      </c>
      <c r="O65" s="16" t="s">
        <v>63</v>
      </c>
      <c r="P65" s="16"/>
      <c r="Q65" s="16" t="s">
        <v>64</v>
      </c>
      <c r="R65" s="19"/>
      <c r="S65" s="19"/>
      <c r="T65" s="19"/>
      <c r="U65" s="16" t="s">
        <v>61</v>
      </c>
      <c r="V65" s="16" t="s">
        <v>66</v>
      </c>
      <c r="W65" s="16" t="s">
        <v>66</v>
      </c>
      <c r="X65" s="19"/>
      <c r="Y65" s="19"/>
      <c r="Z65" s="16" t="s">
        <v>67</v>
      </c>
      <c r="AA65" s="16" t="s">
        <v>167</v>
      </c>
      <c r="AB65" s="19"/>
      <c r="AC65" s="16" t="s">
        <v>145</v>
      </c>
      <c r="AD65" s="19"/>
      <c r="AE65" s="19"/>
      <c r="AF65" s="16" t="s">
        <v>69</v>
      </c>
      <c r="AG65" s="16" t="s">
        <v>70</v>
      </c>
      <c r="AH65" s="34"/>
      <c r="AI65" s="16">
        <v>4.0</v>
      </c>
      <c r="AJ65" s="16" t="s">
        <v>72</v>
      </c>
      <c r="AK65" s="16">
        <v>2.0</v>
      </c>
      <c r="AL65" s="16" t="s">
        <v>73</v>
      </c>
      <c r="AM65" s="16" t="s">
        <v>38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21">
        <v>0.3594179830638809</v>
      </c>
      <c r="BA65" s="21">
        <f t="shared" si="1"/>
        <v>0.05603108649</v>
      </c>
      <c r="BB65" s="21">
        <f t="shared" si="6"/>
        <v>0.004002220463</v>
      </c>
      <c r="BC65" s="16" t="s">
        <v>74</v>
      </c>
      <c r="BD65" s="16">
        <f t="shared" si="3"/>
        <v>4.75</v>
      </c>
      <c r="BE65" s="16"/>
    </row>
    <row r="66">
      <c r="A66" s="16">
        <v>161.0</v>
      </c>
      <c r="B66" s="16" t="s">
        <v>168</v>
      </c>
      <c r="C66" s="16" t="s">
        <v>169</v>
      </c>
      <c r="D66" s="31" t="s">
        <v>169</v>
      </c>
      <c r="E66" s="16">
        <v>1.0</v>
      </c>
      <c r="F66" s="16">
        <v>1.0</v>
      </c>
      <c r="G66" s="16">
        <v>14.0</v>
      </c>
      <c r="H66" s="16" t="s">
        <v>170</v>
      </c>
      <c r="I66" s="16"/>
      <c r="J66" s="16"/>
      <c r="K66" s="16">
        <v>25.0</v>
      </c>
      <c r="L66" s="16" t="s">
        <v>171</v>
      </c>
      <c r="M66" s="19"/>
      <c r="N66" s="16" t="s">
        <v>62</v>
      </c>
      <c r="O66" s="16" t="s">
        <v>171</v>
      </c>
      <c r="P66" s="16"/>
      <c r="Q66" s="16" t="s">
        <v>64</v>
      </c>
      <c r="R66" s="19"/>
      <c r="S66" s="19"/>
      <c r="T66" s="19"/>
      <c r="U66" s="16" t="s">
        <v>61</v>
      </c>
      <c r="V66" s="16" t="s">
        <v>66</v>
      </c>
      <c r="W66" s="16" t="s">
        <v>172</v>
      </c>
      <c r="X66" s="19"/>
      <c r="Y66" s="19"/>
      <c r="Z66" s="16" t="s">
        <v>67</v>
      </c>
      <c r="AA66" s="19"/>
      <c r="AB66" s="19"/>
      <c r="AC66" s="16" t="s">
        <v>145</v>
      </c>
      <c r="AD66" s="19"/>
      <c r="AE66" s="19"/>
      <c r="AF66" s="16" t="s">
        <v>69</v>
      </c>
      <c r="AG66" s="16" t="s">
        <v>70</v>
      </c>
      <c r="AH66" s="16" t="s">
        <v>71</v>
      </c>
      <c r="AI66" s="16">
        <v>12.0</v>
      </c>
      <c r="AJ66" s="16" t="s">
        <v>72</v>
      </c>
      <c r="AK66" s="16">
        <v>2.0</v>
      </c>
      <c r="AL66" s="16" t="s">
        <v>73</v>
      </c>
      <c r="AM66" s="16" t="s">
        <v>38</v>
      </c>
      <c r="AN66" s="19"/>
      <c r="AO66" s="19"/>
      <c r="AP66" s="16" t="s">
        <v>126</v>
      </c>
      <c r="AQ66" s="19"/>
      <c r="AR66" s="19"/>
      <c r="AS66" s="19"/>
      <c r="AT66" s="19"/>
      <c r="AU66" s="19"/>
      <c r="AV66" s="19"/>
      <c r="AW66" s="19"/>
      <c r="AX66" s="19"/>
      <c r="AY66" s="19"/>
      <c r="AZ66" s="21">
        <v>0.8332075971242002</v>
      </c>
      <c r="BA66" s="21">
        <f t="shared" si="1"/>
        <v>0.096222675</v>
      </c>
      <c r="BB66" s="21">
        <f t="shared" si="6"/>
        <v>0.006873048214</v>
      </c>
      <c r="BC66" s="16" t="s">
        <v>74</v>
      </c>
      <c r="BD66" s="16">
        <f t="shared" si="3"/>
        <v>1.166666667</v>
      </c>
      <c r="BE66" s="16"/>
    </row>
    <row r="67">
      <c r="A67" s="16">
        <v>161.0</v>
      </c>
      <c r="B67" s="16" t="s">
        <v>168</v>
      </c>
      <c r="C67" s="31" t="s">
        <v>169</v>
      </c>
      <c r="D67" s="31" t="s">
        <v>169</v>
      </c>
      <c r="E67" s="16">
        <v>1.0</v>
      </c>
      <c r="F67" s="16">
        <v>2.0</v>
      </c>
      <c r="G67" s="16">
        <v>14.0</v>
      </c>
      <c r="H67" s="16" t="s">
        <v>173</v>
      </c>
      <c r="I67" s="16"/>
      <c r="J67" s="16"/>
      <c r="K67" s="16">
        <v>32.0</v>
      </c>
      <c r="L67" s="16" t="s">
        <v>171</v>
      </c>
      <c r="M67" s="19"/>
      <c r="N67" s="16" t="s">
        <v>62</v>
      </c>
      <c r="O67" s="16" t="s">
        <v>171</v>
      </c>
      <c r="P67" s="19"/>
      <c r="Q67" s="16" t="s">
        <v>64</v>
      </c>
      <c r="R67" s="19"/>
      <c r="S67" s="19"/>
      <c r="T67" s="19"/>
      <c r="U67" s="16" t="s">
        <v>61</v>
      </c>
      <c r="V67" s="16" t="s">
        <v>66</v>
      </c>
      <c r="W67" s="16" t="s">
        <v>172</v>
      </c>
      <c r="X67" s="19"/>
      <c r="Y67" s="19"/>
      <c r="Z67" s="16" t="s">
        <v>67</v>
      </c>
      <c r="AA67" s="19"/>
      <c r="AB67" s="19"/>
      <c r="AC67" s="16" t="s">
        <v>145</v>
      </c>
      <c r="AD67" s="19"/>
      <c r="AE67" s="19"/>
      <c r="AF67" s="16" t="s">
        <v>69</v>
      </c>
      <c r="AG67" s="16" t="s">
        <v>70</v>
      </c>
      <c r="AH67" s="16" t="s">
        <v>71</v>
      </c>
      <c r="AI67" s="16">
        <v>12.0</v>
      </c>
      <c r="AJ67" s="16" t="s">
        <v>72</v>
      </c>
      <c r="AK67" s="16">
        <v>2.0</v>
      </c>
      <c r="AL67" s="16" t="s">
        <v>73</v>
      </c>
      <c r="AM67" s="16" t="s">
        <v>38</v>
      </c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21">
        <v>1.1853333385283096</v>
      </c>
      <c r="BA67" s="21">
        <f t="shared" si="1"/>
        <v>0.121607683</v>
      </c>
      <c r="BB67" s="21">
        <f t="shared" si="6"/>
        <v>0.00868626307</v>
      </c>
      <c r="BC67" s="16" t="s">
        <v>74</v>
      </c>
      <c r="BD67" s="16">
        <f t="shared" si="3"/>
        <v>1.166666667</v>
      </c>
      <c r="BE67" s="16"/>
    </row>
    <row r="68">
      <c r="A68" s="16">
        <v>161.0</v>
      </c>
      <c r="B68" s="16" t="s">
        <v>168</v>
      </c>
      <c r="C68" s="31" t="s">
        <v>169</v>
      </c>
      <c r="D68" s="31" t="s">
        <v>169</v>
      </c>
      <c r="E68" s="16">
        <v>1.0</v>
      </c>
      <c r="F68" s="16">
        <v>3.0</v>
      </c>
      <c r="G68" s="16">
        <v>14.0</v>
      </c>
      <c r="H68" s="16" t="s">
        <v>174</v>
      </c>
      <c r="I68" s="16"/>
      <c r="J68" s="16"/>
      <c r="K68" s="16">
        <v>50.0</v>
      </c>
      <c r="L68" s="16" t="s">
        <v>171</v>
      </c>
      <c r="M68" s="19"/>
      <c r="N68" s="16" t="s">
        <v>62</v>
      </c>
      <c r="O68" s="16" t="s">
        <v>171</v>
      </c>
      <c r="P68" s="19"/>
      <c r="Q68" s="16" t="s">
        <v>64</v>
      </c>
      <c r="R68" s="19"/>
      <c r="S68" s="19"/>
      <c r="T68" s="19"/>
      <c r="U68" s="16" t="s">
        <v>61</v>
      </c>
      <c r="V68" s="16" t="s">
        <v>66</v>
      </c>
      <c r="W68" s="16" t="s">
        <v>172</v>
      </c>
      <c r="X68" s="19"/>
      <c r="Y68" s="19"/>
      <c r="Z68" s="16" t="s">
        <v>67</v>
      </c>
      <c r="AA68" s="19"/>
      <c r="AB68" s="19"/>
      <c r="AC68" s="16" t="s">
        <v>145</v>
      </c>
      <c r="AD68" s="19"/>
      <c r="AE68" s="19"/>
      <c r="AF68" s="16" t="s">
        <v>69</v>
      </c>
      <c r="AG68" s="16" t="s">
        <v>70</v>
      </c>
      <c r="AH68" s="16" t="s">
        <v>71</v>
      </c>
      <c r="AI68" s="16">
        <v>12.0</v>
      </c>
      <c r="AJ68" s="16" t="s">
        <v>72</v>
      </c>
      <c r="AK68" s="16">
        <v>2.0</v>
      </c>
      <c r="AL68" s="16" t="s">
        <v>73</v>
      </c>
      <c r="AM68" s="16" t="s">
        <v>38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21">
        <v>2.8248184492817305</v>
      </c>
      <c r="BA68" s="21">
        <f t="shared" si="1"/>
        <v>0.3564142597</v>
      </c>
      <c r="BB68" s="21">
        <f t="shared" si="6"/>
        <v>0.02545816141</v>
      </c>
      <c r="BC68" s="16" t="s">
        <v>74</v>
      </c>
      <c r="BD68" s="16">
        <f t="shared" si="3"/>
        <v>1.166666667</v>
      </c>
      <c r="BE68" s="16"/>
    </row>
    <row r="69">
      <c r="A69" s="16">
        <v>161.0</v>
      </c>
      <c r="B69" s="16" t="s">
        <v>168</v>
      </c>
      <c r="C69" s="31" t="s">
        <v>169</v>
      </c>
      <c r="D69" s="31" t="s">
        <v>169</v>
      </c>
      <c r="E69" s="16">
        <v>1.0</v>
      </c>
      <c r="F69" s="24">
        <v>1.0</v>
      </c>
      <c r="G69" s="16">
        <v>14.0</v>
      </c>
      <c r="H69" s="16" t="s">
        <v>170</v>
      </c>
      <c r="I69" s="16"/>
      <c r="J69" s="16"/>
      <c r="K69" s="16">
        <v>25.0</v>
      </c>
      <c r="L69" s="16" t="s">
        <v>171</v>
      </c>
      <c r="N69" s="16" t="s">
        <v>62</v>
      </c>
      <c r="O69" s="16" t="s">
        <v>171</v>
      </c>
      <c r="P69" s="34"/>
      <c r="Q69" s="16" t="s">
        <v>64</v>
      </c>
      <c r="R69" s="34"/>
      <c r="S69" s="34"/>
      <c r="T69" s="34"/>
      <c r="U69" s="16" t="s">
        <v>61</v>
      </c>
      <c r="V69" s="16" t="s">
        <v>66</v>
      </c>
      <c r="W69" s="24" t="s">
        <v>175</v>
      </c>
      <c r="X69" s="34"/>
      <c r="Z69" s="16" t="s">
        <v>67</v>
      </c>
      <c r="AC69" s="16" t="s">
        <v>145</v>
      </c>
      <c r="AD69" s="34"/>
      <c r="AE69" s="34"/>
      <c r="AF69" s="16" t="s">
        <v>69</v>
      </c>
      <c r="AG69" s="16" t="s">
        <v>70</v>
      </c>
      <c r="AH69" s="16" t="s">
        <v>71</v>
      </c>
      <c r="AI69" s="16">
        <v>12.0</v>
      </c>
      <c r="AJ69" s="16" t="s">
        <v>72</v>
      </c>
      <c r="AK69" s="16">
        <v>2.0</v>
      </c>
      <c r="AL69" s="16" t="s">
        <v>73</v>
      </c>
      <c r="AM69" s="16" t="s">
        <v>38</v>
      </c>
      <c r="AN69" s="34"/>
      <c r="AP69" s="24" t="s">
        <v>128</v>
      </c>
      <c r="AZ69" s="35">
        <v>0.3857149545872232</v>
      </c>
      <c r="BA69" s="21">
        <f t="shared" si="1"/>
        <v>0.07674200094</v>
      </c>
      <c r="BB69" s="21">
        <f t="shared" si="6"/>
        <v>0.005481571495</v>
      </c>
      <c r="BC69" s="16" t="s">
        <v>74</v>
      </c>
      <c r="BD69" s="16">
        <f t="shared" si="3"/>
        <v>1.166666667</v>
      </c>
      <c r="BE69" s="16"/>
    </row>
    <row r="70">
      <c r="A70" s="16">
        <v>161.0</v>
      </c>
      <c r="B70" s="31" t="s">
        <v>168</v>
      </c>
      <c r="C70" s="31" t="s">
        <v>169</v>
      </c>
      <c r="D70" s="31" t="s">
        <v>169</v>
      </c>
      <c r="E70" s="16">
        <v>1.0</v>
      </c>
      <c r="F70" s="24">
        <v>2.0</v>
      </c>
      <c r="G70" s="16">
        <v>14.0</v>
      </c>
      <c r="H70" s="16" t="s">
        <v>173</v>
      </c>
      <c r="I70" s="16"/>
      <c r="J70" s="16"/>
      <c r="K70" s="16">
        <v>32.0</v>
      </c>
      <c r="L70" s="16" t="s">
        <v>171</v>
      </c>
      <c r="N70" s="16" t="s">
        <v>62</v>
      </c>
      <c r="O70" s="16" t="s">
        <v>171</v>
      </c>
      <c r="P70" s="34"/>
      <c r="Q70" s="16" t="s">
        <v>64</v>
      </c>
      <c r="R70" s="34"/>
      <c r="S70" s="34"/>
      <c r="T70" s="34"/>
      <c r="U70" s="16" t="s">
        <v>61</v>
      </c>
      <c r="V70" s="16" t="s">
        <v>66</v>
      </c>
      <c r="W70" s="24" t="s">
        <v>175</v>
      </c>
      <c r="X70" s="34"/>
      <c r="Z70" s="16" t="s">
        <v>67</v>
      </c>
      <c r="AC70" s="16" t="s">
        <v>145</v>
      </c>
      <c r="AD70" s="34"/>
      <c r="AE70" s="34"/>
      <c r="AF70" s="16" t="s">
        <v>69</v>
      </c>
      <c r="AG70" s="16" t="s">
        <v>70</v>
      </c>
      <c r="AH70" s="16" t="s">
        <v>71</v>
      </c>
      <c r="AI70" s="16">
        <v>12.0</v>
      </c>
      <c r="AJ70" s="16" t="s">
        <v>72</v>
      </c>
      <c r="AK70" s="16">
        <v>2.0</v>
      </c>
      <c r="AL70" s="16" t="s">
        <v>73</v>
      </c>
      <c r="AM70" s="16" t="s">
        <v>38</v>
      </c>
      <c r="AN70" s="34"/>
      <c r="AP70" s="34"/>
      <c r="AZ70" s="35">
        <v>0.5773502691896257</v>
      </c>
      <c r="BA70" s="21">
        <f t="shared" si="1"/>
        <v>0.08333333333</v>
      </c>
      <c r="BB70" s="21">
        <f t="shared" si="6"/>
        <v>0.005952380952</v>
      </c>
      <c r="BC70" s="16" t="s">
        <v>74</v>
      </c>
      <c r="BD70" s="16">
        <f t="shared" si="3"/>
        <v>1.166666667</v>
      </c>
      <c r="BE70" s="16"/>
    </row>
    <row r="71">
      <c r="A71" s="16">
        <v>161.0</v>
      </c>
      <c r="B71" s="31" t="s">
        <v>168</v>
      </c>
      <c r="C71" s="31" t="s">
        <v>169</v>
      </c>
      <c r="D71" s="31" t="s">
        <v>169</v>
      </c>
      <c r="E71" s="16">
        <v>1.0</v>
      </c>
      <c r="F71" s="24">
        <v>3.0</v>
      </c>
      <c r="G71" s="16">
        <v>14.0</v>
      </c>
      <c r="H71" s="16" t="s">
        <v>174</v>
      </c>
      <c r="I71" s="16"/>
      <c r="J71" s="16"/>
      <c r="K71" s="16">
        <v>50.0</v>
      </c>
      <c r="L71" s="16" t="s">
        <v>171</v>
      </c>
      <c r="N71" s="16" t="s">
        <v>62</v>
      </c>
      <c r="O71" s="16" t="s">
        <v>171</v>
      </c>
      <c r="P71" s="34"/>
      <c r="Q71" s="16" t="s">
        <v>64</v>
      </c>
      <c r="R71" s="34"/>
      <c r="S71" s="34"/>
      <c r="T71" s="34"/>
      <c r="U71" s="16" t="s">
        <v>61</v>
      </c>
      <c r="V71" s="16" t="s">
        <v>66</v>
      </c>
      <c r="W71" s="24" t="s">
        <v>175</v>
      </c>
      <c r="X71" s="34"/>
      <c r="Z71" s="16" t="s">
        <v>67</v>
      </c>
      <c r="AC71" s="16" t="s">
        <v>145</v>
      </c>
      <c r="AD71" s="34"/>
      <c r="AE71" s="34"/>
      <c r="AF71" s="16" t="s">
        <v>69</v>
      </c>
      <c r="AG71" s="16" t="s">
        <v>70</v>
      </c>
      <c r="AH71" s="16" t="s">
        <v>71</v>
      </c>
      <c r="AI71" s="16">
        <v>12.0</v>
      </c>
      <c r="AJ71" s="16" t="s">
        <v>72</v>
      </c>
      <c r="AK71" s="16">
        <v>2.0</v>
      </c>
      <c r="AL71" s="16" t="s">
        <v>73</v>
      </c>
      <c r="AM71" s="16" t="s">
        <v>38</v>
      </c>
      <c r="AN71" s="34"/>
      <c r="AP71" s="34"/>
      <c r="AZ71" s="35">
        <v>1.495094521829391</v>
      </c>
      <c r="BA71" s="21">
        <f t="shared" si="1"/>
        <v>0.1512609868</v>
      </c>
      <c r="BB71" s="21">
        <f t="shared" si="6"/>
        <v>0.0108043562</v>
      </c>
      <c r="BC71" s="16" t="s">
        <v>74</v>
      </c>
      <c r="BD71" s="16">
        <f t="shared" si="3"/>
        <v>1.166666667</v>
      </c>
      <c r="BE71" s="16"/>
    </row>
    <row r="72">
      <c r="A72" s="16">
        <v>161.0</v>
      </c>
      <c r="B72" s="16" t="s">
        <v>168</v>
      </c>
      <c r="C72" s="31" t="s">
        <v>169</v>
      </c>
      <c r="D72" s="31" t="s">
        <v>169</v>
      </c>
      <c r="E72" s="16">
        <v>1.0</v>
      </c>
      <c r="F72" s="24">
        <v>1.0</v>
      </c>
      <c r="G72" s="16">
        <v>14.0</v>
      </c>
      <c r="H72" s="16" t="s">
        <v>170</v>
      </c>
      <c r="I72" s="16"/>
      <c r="J72" s="16"/>
      <c r="K72" s="16">
        <v>25.0</v>
      </c>
      <c r="L72" s="16" t="s">
        <v>171</v>
      </c>
      <c r="N72" s="16" t="s">
        <v>62</v>
      </c>
      <c r="O72" s="16" t="s">
        <v>171</v>
      </c>
      <c r="P72" s="34"/>
      <c r="Q72" s="16" t="s">
        <v>64</v>
      </c>
      <c r="R72" s="34"/>
      <c r="S72" s="34"/>
      <c r="T72" s="34"/>
      <c r="U72" s="16" t="s">
        <v>61</v>
      </c>
      <c r="V72" s="16" t="s">
        <v>87</v>
      </c>
      <c r="W72" s="24" t="s">
        <v>87</v>
      </c>
      <c r="X72" s="34"/>
      <c r="Z72" s="16" t="s">
        <v>67</v>
      </c>
      <c r="AC72" s="16" t="s">
        <v>145</v>
      </c>
      <c r="AD72" s="34"/>
      <c r="AE72" s="34"/>
      <c r="AF72" s="16" t="s">
        <v>69</v>
      </c>
      <c r="AG72" s="16" t="s">
        <v>70</v>
      </c>
      <c r="AH72" s="16" t="s">
        <v>71</v>
      </c>
      <c r="AI72" s="16">
        <v>12.0</v>
      </c>
      <c r="AJ72" s="16" t="s">
        <v>72</v>
      </c>
      <c r="AK72" s="16">
        <v>2.0</v>
      </c>
      <c r="AL72" s="16" t="s">
        <v>73</v>
      </c>
      <c r="AM72" s="16" t="s">
        <v>38</v>
      </c>
      <c r="AN72" s="34"/>
      <c r="AP72" s="24" t="s">
        <v>87</v>
      </c>
      <c r="AZ72" s="35">
        <v>-0.3434674422557327</v>
      </c>
      <c r="BA72" s="21">
        <f t="shared" si="1"/>
        <v>0.07564178157</v>
      </c>
      <c r="BB72" s="21">
        <f t="shared" si="6"/>
        <v>0.005402984398</v>
      </c>
      <c r="BC72" s="16" t="s">
        <v>74</v>
      </c>
      <c r="BD72" s="16">
        <f t="shared" si="3"/>
        <v>1.166666667</v>
      </c>
      <c r="BE72" s="16"/>
    </row>
    <row r="73">
      <c r="A73" s="16">
        <v>161.0</v>
      </c>
      <c r="B73" s="31" t="s">
        <v>168</v>
      </c>
      <c r="C73" s="31" t="s">
        <v>169</v>
      </c>
      <c r="D73" s="31" t="s">
        <v>169</v>
      </c>
      <c r="E73" s="16">
        <v>1.0</v>
      </c>
      <c r="F73" s="24">
        <v>2.0</v>
      </c>
      <c r="G73" s="16">
        <v>14.0</v>
      </c>
      <c r="H73" s="16" t="s">
        <v>173</v>
      </c>
      <c r="I73" s="16"/>
      <c r="J73" s="16"/>
      <c r="K73" s="16">
        <v>32.0</v>
      </c>
      <c r="L73" s="16" t="s">
        <v>171</v>
      </c>
      <c r="N73" s="16" t="s">
        <v>62</v>
      </c>
      <c r="O73" s="16" t="s">
        <v>171</v>
      </c>
      <c r="P73" s="34"/>
      <c r="Q73" s="16" t="s">
        <v>64</v>
      </c>
      <c r="R73" s="34"/>
      <c r="S73" s="34"/>
      <c r="T73" s="34"/>
      <c r="U73" s="16" t="s">
        <v>61</v>
      </c>
      <c r="V73" s="16" t="s">
        <v>87</v>
      </c>
      <c r="W73" s="24" t="s">
        <v>87</v>
      </c>
      <c r="X73" s="34"/>
      <c r="Z73" s="16" t="s">
        <v>67</v>
      </c>
      <c r="AC73" s="16" t="s">
        <v>145</v>
      </c>
      <c r="AD73" s="34"/>
      <c r="AE73" s="34"/>
      <c r="AF73" s="16" t="s">
        <v>69</v>
      </c>
      <c r="AG73" s="16" t="s">
        <v>70</v>
      </c>
      <c r="AH73" s="16" t="s">
        <v>71</v>
      </c>
      <c r="AI73" s="16">
        <v>12.0</v>
      </c>
      <c r="AJ73" s="16" t="s">
        <v>72</v>
      </c>
      <c r="AK73" s="16">
        <v>2.0</v>
      </c>
      <c r="AL73" s="16" t="s">
        <v>73</v>
      </c>
      <c r="AM73" s="16" t="s">
        <v>38</v>
      </c>
      <c r="AN73" s="34"/>
      <c r="AP73" s="34"/>
      <c r="AZ73" s="35">
        <v>0.07987138920493611</v>
      </c>
      <c r="BA73" s="21">
        <f t="shared" si="1"/>
        <v>0.07165640853</v>
      </c>
      <c r="BB73" s="21">
        <f t="shared" si="6"/>
        <v>0.005118314895</v>
      </c>
      <c r="BC73" s="16" t="s">
        <v>74</v>
      </c>
      <c r="BD73" s="16">
        <f t="shared" si="3"/>
        <v>1.166666667</v>
      </c>
      <c r="BE73" s="16"/>
    </row>
    <row r="74">
      <c r="A74" s="16">
        <v>161.0</v>
      </c>
      <c r="B74" s="31" t="s">
        <v>168</v>
      </c>
      <c r="C74" s="31" t="s">
        <v>169</v>
      </c>
      <c r="D74" s="31" t="s">
        <v>169</v>
      </c>
      <c r="E74" s="16">
        <v>1.0</v>
      </c>
      <c r="F74" s="24">
        <v>3.0</v>
      </c>
      <c r="G74" s="16">
        <v>14.0</v>
      </c>
      <c r="H74" s="16" t="s">
        <v>174</v>
      </c>
      <c r="I74" s="16"/>
      <c r="J74" s="16"/>
      <c r="K74" s="16">
        <v>50.0</v>
      </c>
      <c r="L74" s="16" t="s">
        <v>171</v>
      </c>
      <c r="N74" s="16" t="s">
        <v>62</v>
      </c>
      <c r="O74" s="16" t="s">
        <v>171</v>
      </c>
      <c r="P74" s="34"/>
      <c r="Q74" s="16" t="s">
        <v>64</v>
      </c>
      <c r="R74" s="34"/>
      <c r="S74" s="34"/>
      <c r="T74" s="34"/>
      <c r="U74" s="16" t="s">
        <v>61</v>
      </c>
      <c r="V74" s="16" t="s">
        <v>87</v>
      </c>
      <c r="W74" s="24" t="s">
        <v>87</v>
      </c>
      <c r="X74" s="34"/>
      <c r="Z74" s="16" t="s">
        <v>67</v>
      </c>
      <c r="AC74" s="16" t="s">
        <v>145</v>
      </c>
      <c r="AD74" s="34"/>
      <c r="AE74" s="34"/>
      <c r="AF74" s="16" t="s">
        <v>69</v>
      </c>
      <c r="AG74" s="16" t="s">
        <v>70</v>
      </c>
      <c r="AH74" s="16" t="s">
        <v>71</v>
      </c>
      <c r="AI74" s="16">
        <v>12.0</v>
      </c>
      <c r="AJ74" s="16" t="s">
        <v>72</v>
      </c>
      <c r="AK74" s="16">
        <v>2.0</v>
      </c>
      <c r="AL74" s="16" t="s">
        <v>73</v>
      </c>
      <c r="AM74" s="16" t="s">
        <v>38</v>
      </c>
      <c r="AN74" s="34"/>
      <c r="AP74" s="34"/>
      <c r="AZ74" s="35">
        <v>-0.10244419986513799</v>
      </c>
      <c r="BA74" s="21">
        <f t="shared" si="1"/>
        <v>0.07180338622</v>
      </c>
      <c r="BB74" s="21">
        <f t="shared" si="6"/>
        <v>0.004786892414</v>
      </c>
      <c r="BC74" s="16" t="s">
        <v>74</v>
      </c>
      <c r="BD74" s="16">
        <f t="shared" si="3"/>
        <v>1.166666667</v>
      </c>
      <c r="BE74" s="16"/>
    </row>
    <row r="75">
      <c r="A75" s="16">
        <v>161.0</v>
      </c>
      <c r="B75" s="31" t="s">
        <v>168</v>
      </c>
      <c r="C75" s="31" t="s">
        <v>169</v>
      </c>
      <c r="D75" s="31" t="s">
        <v>169</v>
      </c>
      <c r="E75" s="16">
        <v>1.0</v>
      </c>
      <c r="F75" s="24">
        <v>4.0</v>
      </c>
      <c r="G75" s="24">
        <v>14.0</v>
      </c>
      <c r="H75" s="24" t="s">
        <v>170</v>
      </c>
      <c r="I75" s="24"/>
      <c r="J75" s="24"/>
      <c r="K75" s="24">
        <v>25.0</v>
      </c>
      <c r="L75" s="16" t="s">
        <v>171</v>
      </c>
      <c r="N75" s="16" t="s">
        <v>62</v>
      </c>
      <c r="O75" s="16" t="s">
        <v>171</v>
      </c>
      <c r="P75" s="34"/>
      <c r="Q75" s="16" t="s">
        <v>64</v>
      </c>
      <c r="R75" s="34"/>
      <c r="S75" s="34"/>
      <c r="T75" s="34"/>
      <c r="U75" s="16" t="s">
        <v>61</v>
      </c>
      <c r="V75" s="16" t="s">
        <v>66</v>
      </c>
      <c r="W75" s="24" t="s">
        <v>172</v>
      </c>
      <c r="X75" s="34"/>
      <c r="Z75" s="16" t="s">
        <v>67</v>
      </c>
      <c r="AC75" s="16" t="s">
        <v>145</v>
      </c>
      <c r="AD75" s="34"/>
      <c r="AE75" s="34"/>
      <c r="AF75" s="24" t="s">
        <v>176</v>
      </c>
      <c r="AG75" s="24" t="s">
        <v>177</v>
      </c>
      <c r="AH75" s="16" t="s">
        <v>71</v>
      </c>
      <c r="AI75" s="16">
        <v>12.0</v>
      </c>
      <c r="AJ75" s="16" t="s">
        <v>72</v>
      </c>
      <c r="AK75" s="16">
        <v>2.0</v>
      </c>
      <c r="AL75" s="16" t="s">
        <v>73</v>
      </c>
      <c r="AM75" s="16" t="s">
        <v>38</v>
      </c>
      <c r="AN75" s="34"/>
      <c r="AP75" s="16" t="s">
        <v>126</v>
      </c>
      <c r="AZ75" s="35">
        <v>0.7054238761136918</v>
      </c>
      <c r="BA75" s="21">
        <f t="shared" si="1"/>
        <v>0.08920081589</v>
      </c>
      <c r="BB75" s="21">
        <f t="shared" si="6"/>
        <v>0.006371486849</v>
      </c>
      <c r="BC75" s="16" t="s">
        <v>74</v>
      </c>
      <c r="BD75" s="16">
        <f t="shared" si="3"/>
        <v>1.166666667</v>
      </c>
      <c r="BE75" s="16"/>
    </row>
    <row r="76">
      <c r="A76" s="16">
        <v>161.0</v>
      </c>
      <c r="B76" s="31" t="s">
        <v>168</v>
      </c>
      <c r="C76" s="31" t="s">
        <v>169</v>
      </c>
      <c r="D76" s="31" t="s">
        <v>169</v>
      </c>
      <c r="E76" s="16">
        <v>1.0</v>
      </c>
      <c r="F76" s="24">
        <v>5.0</v>
      </c>
      <c r="G76" s="24">
        <v>15.0</v>
      </c>
      <c r="H76" s="24" t="s">
        <v>173</v>
      </c>
      <c r="I76" s="24"/>
      <c r="J76" s="24"/>
      <c r="K76" s="24">
        <v>32.0</v>
      </c>
      <c r="L76" s="16" t="s">
        <v>171</v>
      </c>
      <c r="N76" s="16" t="s">
        <v>62</v>
      </c>
      <c r="O76" s="16" t="s">
        <v>171</v>
      </c>
      <c r="P76" s="34"/>
      <c r="Q76" s="16" t="s">
        <v>64</v>
      </c>
      <c r="R76" s="34"/>
      <c r="S76" s="34"/>
      <c r="T76" s="34"/>
      <c r="U76" s="16" t="s">
        <v>61</v>
      </c>
      <c r="V76" s="16" t="s">
        <v>66</v>
      </c>
      <c r="W76" s="24" t="s">
        <v>172</v>
      </c>
      <c r="X76" s="34"/>
      <c r="Z76" s="16" t="s">
        <v>67</v>
      </c>
      <c r="AC76" s="16" t="s">
        <v>145</v>
      </c>
      <c r="AD76" s="34"/>
      <c r="AE76" s="34"/>
      <c r="AF76" s="24" t="s">
        <v>176</v>
      </c>
      <c r="AG76" s="24" t="s">
        <v>177</v>
      </c>
      <c r="AH76" s="16" t="s">
        <v>71</v>
      </c>
      <c r="AI76" s="16">
        <v>12.0</v>
      </c>
      <c r="AJ76" s="16" t="s">
        <v>72</v>
      </c>
      <c r="AK76" s="16">
        <v>2.0</v>
      </c>
      <c r="AL76" s="16" t="s">
        <v>73</v>
      </c>
      <c r="AM76" s="16" t="s">
        <v>38</v>
      </c>
      <c r="AN76" s="34"/>
      <c r="AP76" s="19"/>
      <c r="AZ76" s="35">
        <v>1.8732043886035135</v>
      </c>
      <c r="BA76" s="21">
        <f t="shared" si="1"/>
        <v>0.1836298227</v>
      </c>
      <c r="BB76" s="21">
        <f t="shared" si="6"/>
        <v>0.01311641591</v>
      </c>
      <c r="BC76" s="16" t="s">
        <v>74</v>
      </c>
      <c r="BD76" s="16">
        <f t="shared" si="3"/>
        <v>1.25</v>
      </c>
      <c r="BE76" s="16"/>
    </row>
    <row r="77">
      <c r="A77" s="16">
        <v>161.0</v>
      </c>
      <c r="B77" s="31" t="s">
        <v>168</v>
      </c>
      <c r="C77" s="31" t="s">
        <v>169</v>
      </c>
      <c r="D77" s="31" t="s">
        <v>169</v>
      </c>
      <c r="E77" s="16">
        <v>1.0</v>
      </c>
      <c r="F77" s="24">
        <v>6.0</v>
      </c>
      <c r="G77" s="24">
        <v>14.0</v>
      </c>
      <c r="H77" s="24" t="s">
        <v>174</v>
      </c>
      <c r="I77" s="24"/>
      <c r="J77" s="24"/>
      <c r="K77" s="24">
        <v>50.0</v>
      </c>
      <c r="L77" s="16" t="s">
        <v>171</v>
      </c>
      <c r="N77" s="16" t="s">
        <v>62</v>
      </c>
      <c r="O77" s="16" t="s">
        <v>171</v>
      </c>
      <c r="P77" s="34"/>
      <c r="Q77" s="16" t="s">
        <v>64</v>
      </c>
      <c r="R77" s="34"/>
      <c r="S77" s="34"/>
      <c r="T77" s="34"/>
      <c r="U77" s="16" t="s">
        <v>61</v>
      </c>
      <c r="V77" s="16" t="s">
        <v>66</v>
      </c>
      <c r="W77" s="24" t="s">
        <v>172</v>
      </c>
      <c r="X77" s="34"/>
      <c r="Z77" s="16" t="s">
        <v>67</v>
      </c>
      <c r="AC77" s="16" t="s">
        <v>145</v>
      </c>
      <c r="AD77" s="34"/>
      <c r="AE77" s="34"/>
      <c r="AF77" s="24" t="s">
        <v>176</v>
      </c>
      <c r="AG77" s="24" t="s">
        <v>177</v>
      </c>
      <c r="AH77" s="16" t="s">
        <v>71</v>
      </c>
      <c r="AI77" s="16">
        <v>12.0</v>
      </c>
      <c r="AJ77" s="16" t="s">
        <v>72</v>
      </c>
      <c r="AK77" s="16">
        <v>2.0</v>
      </c>
      <c r="AL77" s="16" t="s">
        <v>73</v>
      </c>
      <c r="AM77" s="16" t="s">
        <v>38</v>
      </c>
      <c r="AN77" s="34"/>
      <c r="AP77" s="19"/>
      <c r="AZ77" s="35">
        <v>0.7475163877908</v>
      </c>
      <c r="BA77" s="21">
        <f t="shared" si="1"/>
        <v>0.09138502679</v>
      </c>
      <c r="BB77" s="21">
        <f t="shared" si="6"/>
        <v>0.006092335119</v>
      </c>
      <c r="BC77" s="16" t="s">
        <v>74</v>
      </c>
      <c r="BD77" s="16">
        <f t="shared" si="3"/>
        <v>1.166666667</v>
      </c>
      <c r="BE77" s="16"/>
    </row>
    <row r="78">
      <c r="A78" s="16">
        <v>161.0</v>
      </c>
      <c r="B78" s="31" t="s">
        <v>168</v>
      </c>
      <c r="C78" s="31" t="s">
        <v>169</v>
      </c>
      <c r="D78" s="31" t="s">
        <v>169</v>
      </c>
      <c r="E78" s="16">
        <v>1.0</v>
      </c>
      <c r="F78" s="24">
        <v>4.0</v>
      </c>
      <c r="G78" s="24">
        <v>14.0</v>
      </c>
      <c r="H78" s="24" t="s">
        <v>170</v>
      </c>
      <c r="I78" s="24"/>
      <c r="J78" s="24"/>
      <c r="K78" s="24">
        <v>25.0</v>
      </c>
      <c r="L78" s="16" t="s">
        <v>171</v>
      </c>
      <c r="N78" s="16" t="s">
        <v>62</v>
      </c>
      <c r="O78" s="16" t="s">
        <v>171</v>
      </c>
      <c r="P78" s="34"/>
      <c r="Q78" s="16" t="s">
        <v>64</v>
      </c>
      <c r="R78" s="34"/>
      <c r="S78" s="34"/>
      <c r="T78" s="34"/>
      <c r="U78" s="16" t="s">
        <v>61</v>
      </c>
      <c r="V78" s="16" t="s">
        <v>66</v>
      </c>
      <c r="W78" s="24" t="s">
        <v>175</v>
      </c>
      <c r="X78" s="34"/>
      <c r="Z78" s="16" t="s">
        <v>67</v>
      </c>
      <c r="AC78" s="16" t="s">
        <v>145</v>
      </c>
      <c r="AD78" s="34"/>
      <c r="AE78" s="34"/>
      <c r="AF78" s="24" t="s">
        <v>176</v>
      </c>
      <c r="AG78" s="24" t="s">
        <v>177</v>
      </c>
      <c r="AH78" s="16" t="s">
        <v>71</v>
      </c>
      <c r="AI78" s="16">
        <v>12.0</v>
      </c>
      <c r="AJ78" s="16" t="s">
        <v>72</v>
      </c>
      <c r="AK78" s="16">
        <v>2.0</v>
      </c>
      <c r="AL78" s="16" t="s">
        <v>73</v>
      </c>
      <c r="AM78" s="16" t="s">
        <v>38</v>
      </c>
      <c r="AN78" s="34"/>
      <c r="AP78" s="24" t="s">
        <v>128</v>
      </c>
      <c r="AZ78" s="35">
        <v>-0.003184729526238128</v>
      </c>
      <c r="BA78" s="21">
        <f t="shared" si="1"/>
        <v>0.07142893366</v>
      </c>
      <c r="BB78" s="21">
        <f t="shared" si="6"/>
        <v>0.00510206669</v>
      </c>
      <c r="BC78" s="16" t="s">
        <v>74</v>
      </c>
      <c r="BD78" s="16">
        <f t="shared" si="3"/>
        <v>1.166666667</v>
      </c>
      <c r="BE78" s="16"/>
    </row>
    <row r="79">
      <c r="A79" s="16">
        <v>161.0</v>
      </c>
      <c r="B79" s="31" t="s">
        <v>168</v>
      </c>
      <c r="C79" s="31" t="s">
        <v>169</v>
      </c>
      <c r="D79" s="31" t="s">
        <v>169</v>
      </c>
      <c r="E79" s="16">
        <v>1.0</v>
      </c>
      <c r="F79" s="24">
        <v>5.0</v>
      </c>
      <c r="G79" s="24">
        <v>15.0</v>
      </c>
      <c r="H79" s="24" t="s">
        <v>173</v>
      </c>
      <c r="I79" s="24"/>
      <c r="J79" s="24"/>
      <c r="K79" s="24">
        <v>32.0</v>
      </c>
      <c r="L79" s="16" t="s">
        <v>171</v>
      </c>
      <c r="N79" s="16" t="s">
        <v>62</v>
      </c>
      <c r="O79" s="16" t="s">
        <v>171</v>
      </c>
      <c r="P79" s="34"/>
      <c r="Q79" s="16" t="s">
        <v>64</v>
      </c>
      <c r="R79" s="34"/>
      <c r="S79" s="34"/>
      <c r="T79" s="34"/>
      <c r="U79" s="16" t="s">
        <v>61</v>
      </c>
      <c r="V79" s="16" t="s">
        <v>66</v>
      </c>
      <c r="W79" s="24" t="s">
        <v>175</v>
      </c>
      <c r="X79" s="34"/>
      <c r="Z79" s="16" t="s">
        <v>67</v>
      </c>
      <c r="AC79" s="16" t="s">
        <v>145</v>
      </c>
      <c r="AD79" s="34"/>
      <c r="AE79" s="34"/>
      <c r="AF79" s="24" t="s">
        <v>176</v>
      </c>
      <c r="AG79" s="24" t="s">
        <v>177</v>
      </c>
      <c r="AH79" s="16" t="s">
        <v>71</v>
      </c>
      <c r="AI79" s="16">
        <v>12.0</v>
      </c>
      <c r="AJ79" s="16" t="s">
        <v>72</v>
      </c>
      <c r="AK79" s="16">
        <v>2.0</v>
      </c>
      <c r="AL79" s="16" t="s">
        <v>73</v>
      </c>
      <c r="AM79" s="16" t="s">
        <v>38</v>
      </c>
      <c r="AN79" s="34"/>
      <c r="AP79" s="34"/>
      <c r="AZ79" s="35">
        <v>0.06062063429212683</v>
      </c>
      <c r="BA79" s="21">
        <f t="shared" si="1"/>
        <v>0.06678916204</v>
      </c>
      <c r="BB79" s="21">
        <f t="shared" si="6"/>
        <v>0.004770654432</v>
      </c>
      <c r="BC79" s="16" t="s">
        <v>74</v>
      </c>
      <c r="BD79" s="16">
        <f t="shared" si="3"/>
        <v>1.25</v>
      </c>
      <c r="BE79" s="16"/>
    </row>
    <row r="80">
      <c r="A80" s="16">
        <v>161.0</v>
      </c>
      <c r="B80" s="31" t="s">
        <v>168</v>
      </c>
      <c r="C80" s="31" t="s">
        <v>169</v>
      </c>
      <c r="D80" s="31" t="s">
        <v>169</v>
      </c>
      <c r="E80" s="16">
        <v>1.0</v>
      </c>
      <c r="F80" s="24">
        <v>6.0</v>
      </c>
      <c r="G80" s="24">
        <v>14.0</v>
      </c>
      <c r="H80" s="24" t="s">
        <v>174</v>
      </c>
      <c r="I80" s="24"/>
      <c r="J80" s="24"/>
      <c r="K80" s="24">
        <v>50.0</v>
      </c>
      <c r="L80" s="16" t="s">
        <v>171</v>
      </c>
      <c r="N80" s="16" t="s">
        <v>62</v>
      </c>
      <c r="O80" s="16" t="s">
        <v>171</v>
      </c>
      <c r="P80" s="34"/>
      <c r="Q80" s="16" t="s">
        <v>64</v>
      </c>
      <c r="R80" s="34"/>
      <c r="S80" s="34"/>
      <c r="T80" s="34"/>
      <c r="U80" s="16" t="s">
        <v>61</v>
      </c>
      <c r="V80" s="16" t="s">
        <v>66</v>
      </c>
      <c r="W80" s="24" t="s">
        <v>175</v>
      </c>
      <c r="X80" s="34"/>
      <c r="Z80" s="16" t="s">
        <v>67</v>
      </c>
      <c r="AC80" s="16" t="s">
        <v>145</v>
      </c>
      <c r="AD80" s="34"/>
      <c r="AE80" s="34"/>
      <c r="AF80" s="24" t="s">
        <v>176</v>
      </c>
      <c r="AG80" s="24" t="s">
        <v>177</v>
      </c>
      <c r="AH80" s="16" t="s">
        <v>71</v>
      </c>
      <c r="AI80" s="16">
        <v>12.0</v>
      </c>
      <c r="AJ80" s="16" t="s">
        <v>72</v>
      </c>
      <c r="AK80" s="16">
        <v>2.0</v>
      </c>
      <c r="AL80" s="16" t="s">
        <v>73</v>
      </c>
      <c r="AM80" s="16" t="s">
        <v>38</v>
      </c>
      <c r="AN80" s="34"/>
      <c r="AP80" s="34"/>
      <c r="AZ80" s="35">
        <v>0.15138701517904646</v>
      </c>
      <c r="BA80" s="21">
        <f t="shared" si="1"/>
        <v>0.07224707244</v>
      </c>
      <c r="BB80" s="21">
        <f t="shared" si="6"/>
        <v>0.004816471496</v>
      </c>
      <c r="BC80" s="16" t="s">
        <v>74</v>
      </c>
      <c r="BD80" s="16">
        <f t="shared" si="3"/>
        <v>1.166666667</v>
      </c>
      <c r="BE80" s="16"/>
    </row>
    <row r="81">
      <c r="A81" s="16">
        <v>161.0</v>
      </c>
      <c r="B81" s="31" t="s">
        <v>168</v>
      </c>
      <c r="C81" s="31" t="s">
        <v>169</v>
      </c>
      <c r="D81" s="31" t="s">
        <v>169</v>
      </c>
      <c r="E81" s="16">
        <v>1.0</v>
      </c>
      <c r="F81" s="24">
        <v>4.0</v>
      </c>
      <c r="G81" s="24">
        <v>14.0</v>
      </c>
      <c r="H81" s="24" t="s">
        <v>170</v>
      </c>
      <c r="I81" s="24"/>
      <c r="J81" s="24"/>
      <c r="K81" s="24">
        <v>25.0</v>
      </c>
      <c r="L81" s="16" t="s">
        <v>171</v>
      </c>
      <c r="N81" s="16" t="s">
        <v>62</v>
      </c>
      <c r="O81" s="16" t="s">
        <v>171</v>
      </c>
      <c r="P81" s="34"/>
      <c r="Q81" s="16" t="s">
        <v>64</v>
      </c>
      <c r="R81" s="34"/>
      <c r="S81" s="34"/>
      <c r="T81" s="34"/>
      <c r="U81" s="16" t="s">
        <v>61</v>
      </c>
      <c r="V81" s="16" t="s">
        <v>87</v>
      </c>
      <c r="W81" s="24" t="s">
        <v>87</v>
      </c>
      <c r="X81" s="34"/>
      <c r="Z81" s="16" t="s">
        <v>67</v>
      </c>
      <c r="AC81" s="16" t="s">
        <v>145</v>
      </c>
      <c r="AD81" s="34"/>
      <c r="AE81" s="34"/>
      <c r="AF81" s="24" t="s">
        <v>176</v>
      </c>
      <c r="AG81" s="24" t="s">
        <v>177</v>
      </c>
      <c r="AH81" s="16" t="s">
        <v>71</v>
      </c>
      <c r="AI81" s="16">
        <v>12.0</v>
      </c>
      <c r="AJ81" s="16" t="s">
        <v>72</v>
      </c>
      <c r="AK81" s="16">
        <v>2.0</v>
      </c>
      <c r="AL81" s="16" t="s">
        <v>73</v>
      </c>
      <c r="AM81" s="16" t="s">
        <v>38</v>
      </c>
      <c r="AN81" s="34"/>
      <c r="AP81" s="24" t="s">
        <v>87</v>
      </c>
      <c r="AZ81" s="35">
        <v>-0.10244419986513799</v>
      </c>
      <c r="BA81" s="21">
        <f t="shared" si="1"/>
        <v>0.07180338622</v>
      </c>
      <c r="BB81" s="21">
        <f t="shared" si="6"/>
        <v>0.005128813301</v>
      </c>
      <c r="BC81" s="16" t="s">
        <v>74</v>
      </c>
      <c r="BD81" s="16">
        <f t="shared" si="3"/>
        <v>1.166666667</v>
      </c>
      <c r="BE81" s="16"/>
    </row>
    <row r="82">
      <c r="A82" s="16">
        <v>161.0</v>
      </c>
      <c r="B82" s="31" t="s">
        <v>168</v>
      </c>
      <c r="C82" s="31" t="s">
        <v>169</v>
      </c>
      <c r="D82" s="31" t="s">
        <v>169</v>
      </c>
      <c r="E82" s="16">
        <v>1.0</v>
      </c>
      <c r="F82" s="24">
        <v>5.0</v>
      </c>
      <c r="G82" s="24">
        <v>15.0</v>
      </c>
      <c r="H82" s="24" t="s">
        <v>173</v>
      </c>
      <c r="I82" s="24"/>
      <c r="J82" s="24"/>
      <c r="K82" s="24">
        <v>32.0</v>
      </c>
      <c r="L82" s="16" t="s">
        <v>171</v>
      </c>
      <c r="N82" s="16" t="s">
        <v>62</v>
      </c>
      <c r="O82" s="16" t="s">
        <v>171</v>
      </c>
      <c r="P82" s="34"/>
      <c r="Q82" s="16" t="s">
        <v>64</v>
      </c>
      <c r="R82" s="34"/>
      <c r="S82" s="34"/>
      <c r="T82" s="34"/>
      <c r="U82" s="16" t="s">
        <v>61</v>
      </c>
      <c r="V82" s="16" t="s">
        <v>87</v>
      </c>
      <c r="W82" s="24" t="s">
        <v>87</v>
      </c>
      <c r="X82" s="34"/>
      <c r="Z82" s="16" t="s">
        <v>67</v>
      </c>
      <c r="AC82" s="16" t="s">
        <v>145</v>
      </c>
      <c r="AD82" s="34"/>
      <c r="AE82" s="34"/>
      <c r="AF82" s="24" t="s">
        <v>176</v>
      </c>
      <c r="AG82" s="24" t="s">
        <v>177</v>
      </c>
      <c r="AH82" s="16" t="s">
        <v>71</v>
      </c>
      <c r="AI82" s="16">
        <v>12.0</v>
      </c>
      <c r="AJ82" s="16" t="s">
        <v>72</v>
      </c>
      <c r="AK82" s="16">
        <v>2.0</v>
      </c>
      <c r="AL82" s="16" t="s">
        <v>73</v>
      </c>
      <c r="AM82" s="16" t="s">
        <v>38</v>
      </c>
      <c r="AN82" s="34"/>
      <c r="AP82" s="34"/>
      <c r="AZ82" s="35">
        <v>-0.7792209926825051</v>
      </c>
      <c r="BA82" s="21">
        <f t="shared" si="1"/>
        <v>0.08690617851</v>
      </c>
      <c r="BB82" s="21">
        <f t="shared" si="6"/>
        <v>0.007242181543</v>
      </c>
      <c r="BC82" s="16" t="s">
        <v>74</v>
      </c>
      <c r="BD82" s="16">
        <f t="shared" si="3"/>
        <v>1.25</v>
      </c>
      <c r="BE82" s="16"/>
    </row>
    <row r="83">
      <c r="A83" s="16">
        <v>161.0</v>
      </c>
      <c r="B83" s="31" t="s">
        <v>168</v>
      </c>
      <c r="C83" s="31" t="s">
        <v>169</v>
      </c>
      <c r="D83" s="31" t="s">
        <v>169</v>
      </c>
      <c r="E83" s="16">
        <v>1.0</v>
      </c>
      <c r="F83" s="24">
        <v>6.0</v>
      </c>
      <c r="G83" s="24">
        <v>14.0</v>
      </c>
      <c r="H83" s="24" t="s">
        <v>174</v>
      </c>
      <c r="I83" s="24"/>
      <c r="J83" s="24"/>
      <c r="K83" s="24">
        <v>50.0</v>
      </c>
      <c r="L83" s="16" t="s">
        <v>171</v>
      </c>
      <c r="N83" s="16" t="s">
        <v>62</v>
      </c>
      <c r="O83" s="16" t="s">
        <v>171</v>
      </c>
      <c r="P83" s="34"/>
      <c r="Q83" s="16" t="s">
        <v>64</v>
      </c>
      <c r="R83" s="34"/>
      <c r="S83" s="34"/>
      <c r="T83" s="34"/>
      <c r="U83" s="16" t="s">
        <v>61</v>
      </c>
      <c r="V83" s="16" t="s">
        <v>87</v>
      </c>
      <c r="W83" s="24" t="s">
        <v>87</v>
      </c>
      <c r="X83" s="34"/>
      <c r="Z83" s="16" t="s">
        <v>67</v>
      </c>
      <c r="AC83" s="16" t="s">
        <v>145</v>
      </c>
      <c r="AD83" s="34"/>
      <c r="AE83" s="34"/>
      <c r="AF83" s="24" t="s">
        <v>176</v>
      </c>
      <c r="AG83" s="24" t="s">
        <v>177</v>
      </c>
      <c r="AH83" s="16" t="s">
        <v>71</v>
      </c>
      <c r="AI83" s="16">
        <v>12.0</v>
      </c>
      <c r="AJ83" s="16" t="s">
        <v>72</v>
      </c>
      <c r="AK83" s="16">
        <v>2.0</v>
      </c>
      <c r="AL83" s="16" t="s">
        <v>73</v>
      </c>
      <c r="AM83" s="16" t="s">
        <v>38</v>
      </c>
      <c r="AN83" s="34"/>
      <c r="AP83" s="34"/>
      <c r="AZ83" s="35">
        <v>-1.407954242230679</v>
      </c>
      <c r="BA83" s="21">
        <f t="shared" si="1"/>
        <v>0.1422262553</v>
      </c>
      <c r="BB83" s="21">
        <f t="shared" si="6"/>
        <v>0.01185218794</v>
      </c>
      <c r="BC83" s="16" t="s">
        <v>74</v>
      </c>
      <c r="BD83" s="16">
        <f t="shared" si="3"/>
        <v>1.166666667</v>
      </c>
      <c r="BE83" s="16"/>
    </row>
    <row r="84">
      <c r="A84" s="24">
        <v>100.0</v>
      </c>
      <c r="B84" s="24" t="s">
        <v>178</v>
      </c>
      <c r="C84" s="24" t="s">
        <v>179</v>
      </c>
      <c r="D84" s="24" t="s">
        <v>179</v>
      </c>
      <c r="E84" s="24">
        <v>1.0</v>
      </c>
      <c r="F84" s="24">
        <v>1.0</v>
      </c>
      <c r="G84" s="24">
        <v>12.0</v>
      </c>
      <c r="H84" s="24" t="s">
        <v>170</v>
      </c>
      <c r="I84" s="24"/>
      <c r="J84" s="24"/>
      <c r="K84" s="24">
        <v>25.0</v>
      </c>
      <c r="L84" s="24" t="s">
        <v>171</v>
      </c>
      <c r="N84" s="24" t="s">
        <v>62</v>
      </c>
      <c r="O84" s="16" t="s">
        <v>171</v>
      </c>
      <c r="P84" s="34"/>
      <c r="Q84" s="24" t="s">
        <v>64</v>
      </c>
      <c r="R84" s="34"/>
      <c r="S84" s="34"/>
      <c r="T84" s="34"/>
      <c r="U84" s="16" t="s">
        <v>61</v>
      </c>
      <c r="V84" s="16" t="s">
        <v>66</v>
      </c>
      <c r="W84" s="24" t="s">
        <v>66</v>
      </c>
      <c r="X84" s="24" t="s">
        <v>81</v>
      </c>
      <c r="Z84" s="16" t="s">
        <v>67</v>
      </c>
      <c r="AC84" s="16" t="s">
        <v>145</v>
      </c>
      <c r="AD84" s="34"/>
      <c r="AE84" s="34"/>
      <c r="AF84" s="24" t="s">
        <v>69</v>
      </c>
      <c r="AG84" s="24" t="s">
        <v>70</v>
      </c>
      <c r="AH84" s="16" t="s">
        <v>71</v>
      </c>
      <c r="AI84" s="24">
        <v>8.0</v>
      </c>
      <c r="AJ84" s="16" t="s">
        <v>72</v>
      </c>
      <c r="AK84" s="24">
        <v>2.0</v>
      </c>
      <c r="AL84" s="16" t="s">
        <v>73</v>
      </c>
      <c r="AM84" s="16" t="s">
        <v>38</v>
      </c>
      <c r="AN84" s="34"/>
      <c r="AP84" s="24" t="s">
        <v>126</v>
      </c>
      <c r="AZ84" s="35">
        <v>1.681083384387523</v>
      </c>
      <c r="BA84" s="21">
        <f t="shared" si="1"/>
        <v>0.2010850561</v>
      </c>
      <c r="BB84" s="21">
        <f t="shared" si="6"/>
        <v>0.016757088</v>
      </c>
      <c r="BC84" s="16" t="s">
        <v>74</v>
      </c>
      <c r="BD84" s="16">
        <f t="shared" si="3"/>
        <v>1.5</v>
      </c>
      <c r="BE84" s="16"/>
    </row>
    <row r="85">
      <c r="A85" s="24">
        <v>100.0</v>
      </c>
      <c r="B85" s="24" t="s">
        <v>178</v>
      </c>
      <c r="C85" s="24" t="s">
        <v>179</v>
      </c>
      <c r="D85" s="24" t="s">
        <v>179</v>
      </c>
      <c r="E85" s="24">
        <v>1.0</v>
      </c>
      <c r="F85" s="24">
        <v>2.0</v>
      </c>
      <c r="G85" s="24">
        <v>12.0</v>
      </c>
      <c r="H85" s="24" t="s">
        <v>170</v>
      </c>
      <c r="I85" s="24"/>
      <c r="J85" s="24"/>
      <c r="K85" s="24">
        <v>25.0</v>
      </c>
      <c r="L85" s="24" t="s">
        <v>171</v>
      </c>
      <c r="N85" s="24" t="s">
        <v>62</v>
      </c>
      <c r="O85" s="16" t="s">
        <v>171</v>
      </c>
      <c r="P85" s="34"/>
      <c r="Q85" s="24" t="s">
        <v>64</v>
      </c>
      <c r="R85" s="34"/>
      <c r="S85" s="34"/>
      <c r="T85" s="34"/>
      <c r="U85" s="16" t="s">
        <v>61</v>
      </c>
      <c r="V85" s="16" t="s">
        <v>87</v>
      </c>
      <c r="W85" s="24" t="s">
        <v>87</v>
      </c>
      <c r="X85" s="24" t="s">
        <v>81</v>
      </c>
      <c r="Z85" s="16" t="s">
        <v>67</v>
      </c>
      <c r="AC85" s="16" t="s">
        <v>145</v>
      </c>
      <c r="AD85" s="34"/>
      <c r="AE85" s="34"/>
      <c r="AF85" s="24" t="s">
        <v>69</v>
      </c>
      <c r="AG85" s="24" t="s">
        <v>70</v>
      </c>
      <c r="AH85" s="16" t="s">
        <v>71</v>
      </c>
      <c r="AI85" s="24">
        <v>8.0</v>
      </c>
      <c r="AJ85" s="16" t="s">
        <v>72</v>
      </c>
      <c r="AK85" s="24">
        <v>2.0</v>
      </c>
      <c r="AL85" s="16" t="s">
        <v>73</v>
      </c>
      <c r="AM85" s="16" t="s">
        <v>38</v>
      </c>
      <c r="AN85" s="34"/>
      <c r="AP85" s="24" t="s">
        <v>128</v>
      </c>
      <c r="AZ85" s="35">
        <v>-0.5993032175995427</v>
      </c>
      <c r="BA85" s="21">
        <f t="shared" si="1"/>
        <v>0.09829851444</v>
      </c>
      <c r="BB85" s="21">
        <f t="shared" si="6"/>
        <v>0.00819154287</v>
      </c>
      <c r="BC85" s="16" t="s">
        <v>74</v>
      </c>
      <c r="BD85" s="16">
        <f t="shared" si="3"/>
        <v>1.5</v>
      </c>
      <c r="BE85" s="16"/>
    </row>
    <row r="86">
      <c r="A86" s="24">
        <v>100.0</v>
      </c>
      <c r="B86" s="24" t="s">
        <v>178</v>
      </c>
      <c r="C86" s="24" t="s">
        <v>179</v>
      </c>
      <c r="D86" s="24" t="s">
        <v>179</v>
      </c>
      <c r="E86" s="24">
        <v>1.0</v>
      </c>
      <c r="F86" s="24">
        <v>1.0</v>
      </c>
      <c r="G86" s="24">
        <v>12.0</v>
      </c>
      <c r="H86" s="24" t="s">
        <v>170</v>
      </c>
      <c r="I86" s="24"/>
      <c r="J86" s="24"/>
      <c r="K86" s="24">
        <v>25.0</v>
      </c>
      <c r="L86" s="24" t="s">
        <v>60</v>
      </c>
      <c r="N86" s="24" t="s">
        <v>62</v>
      </c>
      <c r="O86" s="24" t="s">
        <v>63</v>
      </c>
      <c r="P86" s="24"/>
      <c r="Q86" s="24" t="s">
        <v>64</v>
      </c>
      <c r="R86" s="34"/>
      <c r="S86" s="34"/>
      <c r="T86" s="34"/>
      <c r="U86" s="16" t="s">
        <v>61</v>
      </c>
      <c r="V86" s="16" t="s">
        <v>66</v>
      </c>
      <c r="W86" s="24" t="s">
        <v>66</v>
      </c>
      <c r="X86" s="24" t="s">
        <v>81</v>
      </c>
      <c r="Z86" s="16" t="s">
        <v>67</v>
      </c>
      <c r="AC86" s="16" t="s">
        <v>145</v>
      </c>
      <c r="AD86" s="34"/>
      <c r="AE86" s="34"/>
      <c r="AF86" s="24" t="s">
        <v>69</v>
      </c>
      <c r="AG86" s="24" t="s">
        <v>70</v>
      </c>
      <c r="AH86" s="16" t="s">
        <v>71</v>
      </c>
      <c r="AI86" s="24">
        <v>8.0</v>
      </c>
      <c r="AJ86" s="16" t="s">
        <v>72</v>
      </c>
      <c r="AK86" s="24">
        <v>2.0</v>
      </c>
      <c r="AL86" s="16" t="s">
        <v>73</v>
      </c>
      <c r="AM86" s="16" t="s">
        <v>38</v>
      </c>
      <c r="AN86" s="34"/>
      <c r="AP86" s="24" t="s">
        <v>126</v>
      </c>
      <c r="AZ86" s="35">
        <v>1.8864150843466765</v>
      </c>
      <c r="BA86" s="21">
        <f t="shared" si="1"/>
        <v>0.2316067446</v>
      </c>
      <c r="BB86" s="21">
        <f t="shared" si="6"/>
        <v>0.01930056205</v>
      </c>
      <c r="BC86" s="16" t="s">
        <v>74</v>
      </c>
      <c r="BD86" s="16">
        <f t="shared" si="3"/>
        <v>1.5</v>
      </c>
      <c r="BE86" s="16"/>
    </row>
    <row r="87">
      <c r="A87" s="24">
        <v>100.0</v>
      </c>
      <c r="B87" s="24" t="s">
        <v>178</v>
      </c>
      <c r="C87" s="24" t="s">
        <v>179</v>
      </c>
      <c r="D87" s="24" t="s">
        <v>179</v>
      </c>
      <c r="E87" s="24">
        <v>1.0</v>
      </c>
      <c r="F87" s="24">
        <v>2.0</v>
      </c>
      <c r="G87" s="24">
        <v>12.0</v>
      </c>
      <c r="H87" s="24" t="s">
        <v>170</v>
      </c>
      <c r="I87" s="24"/>
      <c r="J87" s="24"/>
      <c r="K87" s="24">
        <v>25.0</v>
      </c>
      <c r="L87" s="24" t="s">
        <v>60</v>
      </c>
      <c r="N87" s="24" t="s">
        <v>62</v>
      </c>
      <c r="O87" s="24" t="s">
        <v>180</v>
      </c>
      <c r="P87" s="24"/>
      <c r="Q87" s="24" t="s">
        <v>64</v>
      </c>
      <c r="R87" s="34"/>
      <c r="S87" s="34"/>
      <c r="T87" s="34"/>
      <c r="U87" s="16" t="s">
        <v>61</v>
      </c>
      <c r="V87" s="16" t="s">
        <v>87</v>
      </c>
      <c r="W87" s="24" t="s">
        <v>87</v>
      </c>
      <c r="X87" s="24" t="s">
        <v>81</v>
      </c>
      <c r="Z87" s="16" t="s">
        <v>67</v>
      </c>
      <c r="AC87" s="16" t="s">
        <v>145</v>
      </c>
      <c r="AD87" s="34"/>
      <c r="AE87" s="34"/>
      <c r="AF87" s="24" t="s">
        <v>69</v>
      </c>
      <c r="AG87" s="24" t="s">
        <v>70</v>
      </c>
      <c r="AH87" s="16" t="s">
        <v>71</v>
      </c>
      <c r="AI87" s="24">
        <v>8.0</v>
      </c>
      <c r="AJ87" s="16" t="s">
        <v>72</v>
      </c>
      <c r="AK87" s="24">
        <v>2.0</v>
      </c>
      <c r="AL87" s="16" t="s">
        <v>73</v>
      </c>
      <c r="AM87" s="16" t="s">
        <v>38</v>
      </c>
      <c r="AN87" s="34"/>
      <c r="AP87" s="24" t="s">
        <v>128</v>
      </c>
      <c r="AZ87" s="35">
        <v>-0.243893290427426</v>
      </c>
      <c r="BA87" s="21">
        <f t="shared" si="1"/>
        <v>0.08581183071</v>
      </c>
      <c r="BB87" s="21">
        <f t="shared" si="6"/>
        <v>0.007150985893</v>
      </c>
      <c r="BC87" s="16" t="s">
        <v>74</v>
      </c>
      <c r="BD87" s="16">
        <f t="shared" si="3"/>
        <v>1.5</v>
      </c>
      <c r="BE87" s="16"/>
    </row>
    <row r="88">
      <c r="A88" s="24">
        <v>100.0</v>
      </c>
      <c r="B88" s="24" t="s">
        <v>178</v>
      </c>
      <c r="C88" s="24" t="s">
        <v>179</v>
      </c>
      <c r="D88" s="24" t="s">
        <v>179</v>
      </c>
      <c r="E88" s="24">
        <v>2.0</v>
      </c>
      <c r="F88" s="24">
        <v>1.0</v>
      </c>
      <c r="G88" s="24">
        <v>12.0</v>
      </c>
      <c r="H88" s="24" t="s">
        <v>181</v>
      </c>
      <c r="I88" s="24"/>
      <c r="J88" s="24"/>
      <c r="K88" s="24">
        <v>24.0</v>
      </c>
      <c r="L88" s="24" t="s">
        <v>171</v>
      </c>
      <c r="N88" s="24" t="s">
        <v>62</v>
      </c>
      <c r="O88" s="24" t="s">
        <v>171</v>
      </c>
      <c r="P88" s="34"/>
      <c r="Q88" s="24" t="s">
        <v>64</v>
      </c>
      <c r="R88" s="34"/>
      <c r="S88" s="34"/>
      <c r="T88" s="34"/>
      <c r="U88" s="16" t="s">
        <v>61</v>
      </c>
      <c r="V88" s="16" t="s">
        <v>66</v>
      </c>
      <c r="W88" s="24" t="s">
        <v>66</v>
      </c>
      <c r="X88" s="24" t="s">
        <v>81</v>
      </c>
      <c r="Z88" s="16" t="s">
        <v>67</v>
      </c>
      <c r="AC88" s="16" t="s">
        <v>145</v>
      </c>
      <c r="AD88" s="34"/>
      <c r="AE88" s="34"/>
      <c r="AF88" s="24" t="s">
        <v>69</v>
      </c>
      <c r="AG88" s="24" t="s">
        <v>70</v>
      </c>
      <c r="AH88" s="16" t="s">
        <v>71</v>
      </c>
      <c r="AI88" s="24">
        <v>8.0</v>
      </c>
      <c r="AJ88" s="16" t="s">
        <v>72</v>
      </c>
      <c r="AK88" s="24">
        <v>2.0</v>
      </c>
      <c r="AL88" s="16" t="s">
        <v>73</v>
      </c>
      <c r="AM88" s="16" t="s">
        <v>38</v>
      </c>
      <c r="AN88" s="34"/>
      <c r="AP88" s="24" t="s">
        <v>128</v>
      </c>
      <c r="AZ88" s="35">
        <v>1.6575949863961001</v>
      </c>
      <c r="BA88" s="21">
        <f t="shared" si="1"/>
        <v>0.1978175475</v>
      </c>
      <c r="BB88" s="21">
        <f t="shared" si="6"/>
        <v>0.01648479562</v>
      </c>
      <c r="BC88" s="16" t="s">
        <v>74</v>
      </c>
      <c r="BD88" s="16">
        <f t="shared" si="3"/>
        <v>1.5</v>
      </c>
      <c r="BE88" s="16"/>
    </row>
    <row r="89">
      <c r="A89" s="24">
        <v>100.0</v>
      </c>
      <c r="B89" s="24" t="s">
        <v>178</v>
      </c>
      <c r="C89" s="24" t="s">
        <v>179</v>
      </c>
      <c r="D89" s="24" t="s">
        <v>179</v>
      </c>
      <c r="E89" s="24">
        <v>2.0</v>
      </c>
      <c r="F89" s="24">
        <v>2.0</v>
      </c>
      <c r="G89" s="24">
        <v>12.0</v>
      </c>
      <c r="H89" s="24" t="s">
        <v>181</v>
      </c>
      <c r="I89" s="24"/>
      <c r="J89" s="24"/>
      <c r="K89" s="24">
        <v>24.0</v>
      </c>
      <c r="L89" s="24" t="s">
        <v>171</v>
      </c>
      <c r="N89" s="24" t="s">
        <v>62</v>
      </c>
      <c r="O89" s="24" t="s">
        <v>171</v>
      </c>
      <c r="P89" s="34"/>
      <c r="Q89" s="24" t="s">
        <v>64</v>
      </c>
      <c r="R89" s="34"/>
      <c r="S89" s="34"/>
      <c r="T89" s="34"/>
      <c r="U89" s="16" t="s">
        <v>61</v>
      </c>
      <c r="V89" s="16" t="s">
        <v>87</v>
      </c>
      <c r="W89" s="24" t="s">
        <v>87</v>
      </c>
      <c r="X89" s="24" t="s">
        <v>81</v>
      </c>
      <c r="Z89" s="16" t="s">
        <v>67</v>
      </c>
      <c r="AC89" s="16" t="s">
        <v>145</v>
      </c>
      <c r="AD89" s="34"/>
      <c r="AE89" s="34"/>
      <c r="AF89" s="24" t="s">
        <v>69</v>
      </c>
      <c r="AG89" s="24" t="s">
        <v>70</v>
      </c>
      <c r="AH89" s="16" t="s">
        <v>71</v>
      </c>
      <c r="AI89" s="24">
        <v>8.0</v>
      </c>
      <c r="AJ89" s="16" t="s">
        <v>72</v>
      </c>
      <c r="AK89" s="24">
        <v>2.0</v>
      </c>
      <c r="AL89" s="16" t="s">
        <v>73</v>
      </c>
      <c r="AM89" s="16" t="s">
        <v>38</v>
      </c>
      <c r="AN89" s="34"/>
      <c r="AP89" s="24" t="s">
        <v>126</v>
      </c>
      <c r="AZ89" s="35">
        <v>-0.3144854510165778</v>
      </c>
      <c r="BA89" s="21">
        <f t="shared" si="1"/>
        <v>0.08745421245</v>
      </c>
      <c r="BB89" s="21">
        <f t="shared" si="6"/>
        <v>0.007287851038</v>
      </c>
      <c r="BC89" s="16" t="s">
        <v>74</v>
      </c>
      <c r="BD89" s="16">
        <f t="shared" si="3"/>
        <v>1.5</v>
      </c>
      <c r="BE89" s="16"/>
    </row>
    <row r="90">
      <c r="A90" s="24">
        <v>100.0</v>
      </c>
      <c r="B90" s="24" t="s">
        <v>178</v>
      </c>
      <c r="C90" s="24" t="s">
        <v>179</v>
      </c>
      <c r="D90" s="24" t="s">
        <v>179</v>
      </c>
      <c r="E90" s="24">
        <v>2.0</v>
      </c>
      <c r="F90" s="24">
        <v>1.0</v>
      </c>
      <c r="G90" s="24">
        <v>12.0</v>
      </c>
      <c r="H90" s="24" t="s">
        <v>181</v>
      </c>
      <c r="I90" s="24"/>
      <c r="J90" s="24"/>
      <c r="K90" s="24">
        <v>24.0</v>
      </c>
      <c r="L90" s="24" t="s">
        <v>60</v>
      </c>
      <c r="N90" s="24" t="s">
        <v>62</v>
      </c>
      <c r="O90" s="24" t="s">
        <v>63</v>
      </c>
      <c r="P90" s="24"/>
      <c r="Q90" s="24" t="s">
        <v>64</v>
      </c>
      <c r="R90" s="34"/>
      <c r="S90" s="34"/>
      <c r="T90" s="34"/>
      <c r="U90" s="16" t="s">
        <v>61</v>
      </c>
      <c r="V90" s="16" t="s">
        <v>66</v>
      </c>
      <c r="W90" s="24" t="s">
        <v>66</v>
      </c>
      <c r="X90" s="24" t="s">
        <v>81</v>
      </c>
      <c r="Z90" s="16" t="s">
        <v>67</v>
      </c>
      <c r="AC90" s="16" t="s">
        <v>145</v>
      </c>
      <c r="AD90" s="34"/>
      <c r="AE90" s="34"/>
      <c r="AF90" s="24" t="s">
        <v>69</v>
      </c>
      <c r="AG90" s="24" t="s">
        <v>70</v>
      </c>
      <c r="AH90" s="16" t="s">
        <v>71</v>
      </c>
      <c r="AI90" s="24">
        <v>8.0</v>
      </c>
      <c r="AJ90" s="16" t="s">
        <v>72</v>
      </c>
      <c r="AK90" s="24">
        <v>2.0</v>
      </c>
      <c r="AL90" s="16" t="s">
        <v>73</v>
      </c>
      <c r="AM90" s="16" t="s">
        <v>38</v>
      </c>
      <c r="AN90" s="34"/>
      <c r="AP90" s="24" t="s">
        <v>128</v>
      </c>
      <c r="AZ90" s="35">
        <v>1.033773122443638</v>
      </c>
      <c r="BA90" s="21">
        <f t="shared" si="1"/>
        <v>0.1278619529</v>
      </c>
      <c r="BB90" s="21">
        <f t="shared" si="6"/>
        <v>0.01065516274</v>
      </c>
      <c r="BC90" s="16" t="s">
        <v>74</v>
      </c>
      <c r="BD90" s="16">
        <f t="shared" si="3"/>
        <v>1.5</v>
      </c>
      <c r="BE90" s="16"/>
    </row>
    <row r="91">
      <c r="A91" s="24">
        <v>100.0</v>
      </c>
      <c r="B91" s="24" t="s">
        <v>178</v>
      </c>
      <c r="C91" s="24" t="s">
        <v>179</v>
      </c>
      <c r="D91" s="24" t="s">
        <v>179</v>
      </c>
      <c r="E91" s="24">
        <v>2.0</v>
      </c>
      <c r="F91" s="24">
        <v>2.0</v>
      </c>
      <c r="G91" s="24">
        <v>12.0</v>
      </c>
      <c r="H91" s="24" t="s">
        <v>181</v>
      </c>
      <c r="I91" s="24"/>
      <c r="J91" s="24"/>
      <c r="K91" s="24">
        <v>24.0</v>
      </c>
      <c r="L91" s="24" t="s">
        <v>60</v>
      </c>
      <c r="N91" s="24" t="s">
        <v>62</v>
      </c>
      <c r="O91" s="24" t="s">
        <v>180</v>
      </c>
      <c r="P91" s="24"/>
      <c r="Q91" s="24" t="s">
        <v>64</v>
      </c>
      <c r="R91" s="34"/>
      <c r="S91" s="34"/>
      <c r="T91" s="34"/>
      <c r="U91" s="16" t="s">
        <v>61</v>
      </c>
      <c r="V91" s="16" t="s">
        <v>87</v>
      </c>
      <c r="W91" s="24" t="s">
        <v>87</v>
      </c>
      <c r="X91" s="24" t="s">
        <v>81</v>
      </c>
      <c r="Z91" s="16" t="s">
        <v>67</v>
      </c>
      <c r="AC91" s="16" t="s">
        <v>145</v>
      </c>
      <c r="AD91" s="34"/>
      <c r="AE91" s="34"/>
      <c r="AF91" s="24" t="s">
        <v>69</v>
      </c>
      <c r="AG91" s="24" t="s">
        <v>70</v>
      </c>
      <c r="AH91" s="16" t="s">
        <v>71</v>
      </c>
      <c r="AI91" s="24">
        <v>8.0</v>
      </c>
      <c r="AJ91" s="16" t="s">
        <v>72</v>
      </c>
      <c r="AK91" s="24">
        <v>2.0</v>
      </c>
      <c r="AL91" s="16" t="s">
        <v>73</v>
      </c>
      <c r="AM91" s="16" t="s">
        <v>38</v>
      </c>
      <c r="AN91" s="34"/>
      <c r="AP91" s="24" t="s">
        <v>126</v>
      </c>
      <c r="AZ91" s="35">
        <v>-0.48653363279984113</v>
      </c>
      <c r="BA91" s="21">
        <f t="shared" si="1"/>
        <v>0.09319645733</v>
      </c>
      <c r="BB91" s="21">
        <f t="shared" si="6"/>
        <v>0.007766371444</v>
      </c>
      <c r="BC91" s="16" t="s">
        <v>74</v>
      </c>
      <c r="BD91" s="16">
        <f t="shared" si="3"/>
        <v>1.5</v>
      </c>
      <c r="BE91" s="16"/>
    </row>
    <row r="92">
      <c r="A92" s="24">
        <v>100.0</v>
      </c>
      <c r="B92" s="24" t="s">
        <v>178</v>
      </c>
      <c r="C92" s="24" t="s">
        <v>179</v>
      </c>
      <c r="D92" s="24" t="s">
        <v>179</v>
      </c>
      <c r="E92" s="24">
        <v>2.0</v>
      </c>
      <c r="F92" s="24">
        <v>1.0</v>
      </c>
      <c r="G92" s="24">
        <v>12.0</v>
      </c>
      <c r="H92" s="24" t="s">
        <v>182</v>
      </c>
      <c r="I92" s="24"/>
      <c r="J92" s="24"/>
      <c r="K92" s="24">
        <v>29.0</v>
      </c>
      <c r="L92" s="24" t="s">
        <v>171</v>
      </c>
      <c r="N92" s="24" t="s">
        <v>62</v>
      </c>
      <c r="O92" s="24" t="s">
        <v>171</v>
      </c>
      <c r="P92" s="34"/>
      <c r="Q92" s="24" t="s">
        <v>64</v>
      </c>
      <c r="R92" s="34"/>
      <c r="S92" s="34"/>
      <c r="T92" s="34"/>
      <c r="U92" s="16" t="s">
        <v>61</v>
      </c>
      <c r="V92" s="16" t="s">
        <v>66</v>
      </c>
      <c r="W92" s="24" t="s">
        <v>66</v>
      </c>
      <c r="X92" s="24" t="s">
        <v>81</v>
      </c>
      <c r="Z92" s="16" t="s">
        <v>67</v>
      </c>
      <c r="AC92" s="16" t="s">
        <v>145</v>
      </c>
      <c r="AD92" s="34"/>
      <c r="AE92" s="34"/>
      <c r="AF92" s="24" t="s">
        <v>69</v>
      </c>
      <c r="AG92" s="24" t="s">
        <v>70</v>
      </c>
      <c r="AH92" s="16" t="s">
        <v>71</v>
      </c>
      <c r="AI92" s="24">
        <v>8.0</v>
      </c>
      <c r="AJ92" s="16" t="s">
        <v>72</v>
      </c>
      <c r="AK92" s="24">
        <v>2.0</v>
      </c>
      <c r="AL92" s="16" t="s">
        <v>73</v>
      </c>
      <c r="AM92" s="16" t="s">
        <v>38</v>
      </c>
      <c r="AN92" s="34"/>
      <c r="AP92" s="24" t="s">
        <v>128</v>
      </c>
      <c r="AZ92" s="35">
        <v>1.7043532533493644</v>
      </c>
      <c r="BA92" s="21">
        <f t="shared" si="1"/>
        <v>0.2043675005</v>
      </c>
      <c r="BB92" s="21">
        <f t="shared" si="6"/>
        <v>0.01703062504</v>
      </c>
      <c r="BC92" s="16" t="s">
        <v>74</v>
      </c>
      <c r="BD92" s="16">
        <f t="shared" si="3"/>
        <v>1.5</v>
      </c>
      <c r="BE92" s="16"/>
    </row>
    <row r="93">
      <c r="A93" s="24">
        <v>100.0</v>
      </c>
      <c r="B93" s="24" t="s">
        <v>178</v>
      </c>
      <c r="C93" s="24" t="s">
        <v>179</v>
      </c>
      <c r="D93" s="24" t="s">
        <v>179</v>
      </c>
      <c r="E93" s="24">
        <v>2.0</v>
      </c>
      <c r="F93" s="24">
        <v>2.0</v>
      </c>
      <c r="G93" s="24">
        <v>12.0</v>
      </c>
      <c r="H93" s="24" t="s">
        <v>182</v>
      </c>
      <c r="I93" s="24"/>
      <c r="J93" s="24"/>
      <c r="K93" s="24">
        <v>29.0</v>
      </c>
      <c r="L93" s="24" t="s">
        <v>171</v>
      </c>
      <c r="N93" s="24" t="s">
        <v>62</v>
      </c>
      <c r="O93" s="24" t="s">
        <v>171</v>
      </c>
      <c r="P93" s="34"/>
      <c r="Q93" s="24" t="s">
        <v>64</v>
      </c>
      <c r="R93" s="34"/>
      <c r="S93" s="34"/>
      <c r="T93" s="34"/>
      <c r="U93" s="16" t="s">
        <v>61</v>
      </c>
      <c r="V93" s="16" t="s">
        <v>87</v>
      </c>
      <c r="W93" s="24" t="s">
        <v>87</v>
      </c>
      <c r="X93" s="24" t="s">
        <v>81</v>
      </c>
      <c r="Z93" s="16" t="s">
        <v>67</v>
      </c>
      <c r="AC93" s="16" t="s">
        <v>145</v>
      </c>
      <c r="AD93" s="34"/>
      <c r="AE93" s="34"/>
      <c r="AF93" s="24" t="s">
        <v>69</v>
      </c>
      <c r="AG93" s="24" t="s">
        <v>70</v>
      </c>
      <c r="AH93" s="16" t="s">
        <v>71</v>
      </c>
      <c r="AI93" s="24">
        <v>8.0</v>
      </c>
      <c r="AJ93" s="16" t="s">
        <v>72</v>
      </c>
      <c r="AK93" s="24">
        <v>2.0</v>
      </c>
      <c r="AL93" s="16" t="s">
        <v>73</v>
      </c>
      <c r="AM93" s="16" t="s">
        <v>38</v>
      </c>
      <c r="AN93" s="34"/>
      <c r="AP93" s="24" t="s">
        <v>126</v>
      </c>
      <c r="AZ93" s="35">
        <v>-0.6479020378382966</v>
      </c>
      <c r="BA93" s="21">
        <f t="shared" si="1"/>
        <v>0.1008240438</v>
      </c>
      <c r="BB93" s="21">
        <f t="shared" si="6"/>
        <v>0.008402003648</v>
      </c>
      <c r="BC93" s="16" t="s">
        <v>74</v>
      </c>
      <c r="BD93" s="16">
        <f t="shared" si="3"/>
        <v>1.5</v>
      </c>
      <c r="BE93" s="16"/>
    </row>
    <row r="94">
      <c r="A94" s="24">
        <v>100.0</v>
      </c>
      <c r="B94" s="24" t="s">
        <v>178</v>
      </c>
      <c r="C94" s="24" t="s">
        <v>179</v>
      </c>
      <c r="D94" s="24" t="s">
        <v>179</v>
      </c>
      <c r="E94" s="24">
        <v>2.0</v>
      </c>
      <c r="F94" s="24">
        <v>1.0</v>
      </c>
      <c r="G94" s="24">
        <v>12.0</v>
      </c>
      <c r="H94" s="24" t="s">
        <v>182</v>
      </c>
      <c r="I94" s="24"/>
      <c r="J94" s="24"/>
      <c r="K94" s="24">
        <v>29.0</v>
      </c>
      <c r="L94" s="24" t="s">
        <v>60</v>
      </c>
      <c r="N94" s="24" t="s">
        <v>62</v>
      </c>
      <c r="O94" s="24" t="s">
        <v>63</v>
      </c>
      <c r="P94" s="24"/>
      <c r="Q94" s="24" t="s">
        <v>64</v>
      </c>
      <c r="R94" s="34"/>
      <c r="S94" s="34"/>
      <c r="T94" s="34"/>
      <c r="U94" s="16" t="s">
        <v>61</v>
      </c>
      <c r="V94" s="16" t="s">
        <v>66</v>
      </c>
      <c r="W94" s="24" t="s">
        <v>66</v>
      </c>
      <c r="X94" s="24" t="s">
        <v>81</v>
      </c>
      <c r="Z94" s="16" t="s">
        <v>67</v>
      </c>
      <c r="AC94" s="16" t="s">
        <v>145</v>
      </c>
      <c r="AD94" s="34"/>
      <c r="AE94" s="34"/>
      <c r="AF94" s="24" t="s">
        <v>69</v>
      </c>
      <c r="AG94" s="24" t="s">
        <v>70</v>
      </c>
      <c r="AH94" s="16" t="s">
        <v>71</v>
      </c>
      <c r="AI94" s="24">
        <v>8.0</v>
      </c>
      <c r="AJ94" s="16" t="s">
        <v>72</v>
      </c>
      <c r="AK94" s="24">
        <v>2.0</v>
      </c>
      <c r="AL94" s="16" t="s">
        <v>73</v>
      </c>
      <c r="AM94" s="16" t="s">
        <v>38</v>
      </c>
      <c r="AN94" s="34"/>
      <c r="AP94" s="24" t="s">
        <v>128</v>
      </c>
      <c r="AZ94" s="35">
        <v>1.3333333333333242</v>
      </c>
      <c r="BA94" s="21">
        <f t="shared" si="1"/>
        <v>0.1574074074</v>
      </c>
      <c r="BB94" s="21">
        <f t="shared" si="6"/>
        <v>0.00828460039</v>
      </c>
      <c r="BC94" s="16" t="s">
        <v>74</v>
      </c>
      <c r="BD94" s="16">
        <f t="shared" si="3"/>
        <v>1.5</v>
      </c>
      <c r="BE94" s="16"/>
    </row>
    <row r="95">
      <c r="A95" s="24">
        <v>100.0</v>
      </c>
      <c r="B95" s="24" t="s">
        <v>178</v>
      </c>
      <c r="C95" s="24" t="s">
        <v>179</v>
      </c>
      <c r="D95" s="24" t="s">
        <v>179</v>
      </c>
      <c r="E95" s="24">
        <v>2.0</v>
      </c>
      <c r="F95" s="24">
        <v>2.0</v>
      </c>
      <c r="G95" s="24">
        <v>12.0</v>
      </c>
      <c r="H95" s="24" t="s">
        <v>182</v>
      </c>
      <c r="I95" s="24"/>
      <c r="J95" s="24"/>
      <c r="K95" s="24">
        <v>29.0</v>
      </c>
      <c r="L95" s="24" t="s">
        <v>60</v>
      </c>
      <c r="N95" s="24" t="s">
        <v>62</v>
      </c>
      <c r="O95" s="24" t="s">
        <v>180</v>
      </c>
      <c r="P95" s="24"/>
      <c r="Q95" s="24" t="s">
        <v>64</v>
      </c>
      <c r="R95" s="34"/>
      <c r="S95" s="34"/>
      <c r="T95" s="34"/>
      <c r="U95" s="16" t="s">
        <v>61</v>
      </c>
      <c r="V95" s="16" t="s">
        <v>87</v>
      </c>
      <c r="W95" s="24" t="s">
        <v>87</v>
      </c>
      <c r="X95" s="24" t="s">
        <v>81</v>
      </c>
      <c r="Z95" s="16" t="s">
        <v>67</v>
      </c>
      <c r="AC95" s="16" t="s">
        <v>145</v>
      </c>
      <c r="AD95" s="34"/>
      <c r="AE95" s="34"/>
      <c r="AF95" s="24" t="s">
        <v>69</v>
      </c>
      <c r="AG95" s="24" t="s">
        <v>70</v>
      </c>
      <c r="AH95" s="16" t="s">
        <v>71</v>
      </c>
      <c r="AI95" s="24">
        <v>8.0</v>
      </c>
      <c r="AJ95" s="16" t="s">
        <v>72</v>
      </c>
      <c r="AK95" s="24">
        <v>2.0</v>
      </c>
      <c r="AL95" s="16" t="s">
        <v>73</v>
      </c>
      <c r="AM95" s="16" t="s">
        <v>38</v>
      </c>
      <c r="AN95" s="34"/>
      <c r="AP95" s="24" t="s">
        <v>126</v>
      </c>
      <c r="AZ95" s="35">
        <v>-1.3628872918502344</v>
      </c>
      <c r="BA95" s="21">
        <f t="shared" si="1"/>
        <v>0.1607275738</v>
      </c>
      <c r="BB95" s="21">
        <f t="shared" si="6"/>
        <v>0.008036378688</v>
      </c>
      <c r="BC95" s="16" t="s">
        <v>74</v>
      </c>
      <c r="BD95" s="16">
        <f t="shared" si="3"/>
        <v>1.5</v>
      </c>
      <c r="BE95" s="16"/>
    </row>
    <row r="96">
      <c r="A96" s="24">
        <v>29.0</v>
      </c>
      <c r="B96" s="24" t="s">
        <v>183</v>
      </c>
      <c r="C96" s="24" t="s">
        <v>184</v>
      </c>
      <c r="D96" s="24" t="s">
        <v>185</v>
      </c>
      <c r="E96" s="24">
        <v>1.0</v>
      </c>
      <c r="F96" s="24">
        <v>1.0</v>
      </c>
      <c r="G96" s="24">
        <v>19.0</v>
      </c>
      <c r="H96" s="24" t="s">
        <v>186</v>
      </c>
      <c r="I96" s="24"/>
      <c r="J96" s="24"/>
      <c r="K96" s="24">
        <v>34.51</v>
      </c>
      <c r="L96" s="24" t="s">
        <v>171</v>
      </c>
      <c r="N96" s="24" t="s">
        <v>62</v>
      </c>
      <c r="O96" s="24" t="s">
        <v>171</v>
      </c>
      <c r="P96" s="34"/>
      <c r="Q96" s="24" t="s">
        <v>64</v>
      </c>
      <c r="R96" s="34"/>
      <c r="S96" s="34"/>
      <c r="T96" s="34"/>
      <c r="U96" s="16" t="s">
        <v>61</v>
      </c>
      <c r="V96" s="16" t="s">
        <v>66</v>
      </c>
      <c r="W96" s="24" t="s">
        <v>66</v>
      </c>
      <c r="X96" s="24" t="s">
        <v>81</v>
      </c>
      <c r="Y96" s="24">
        <v>3.0</v>
      </c>
      <c r="Z96" s="16" t="s">
        <v>67</v>
      </c>
      <c r="AC96" s="16" t="s">
        <v>145</v>
      </c>
      <c r="AD96" s="34"/>
      <c r="AE96" s="34"/>
      <c r="AF96" s="24" t="s">
        <v>69</v>
      </c>
      <c r="AG96" s="24" t="s">
        <v>70</v>
      </c>
      <c r="AH96" s="24" t="s">
        <v>150</v>
      </c>
      <c r="AI96" s="24">
        <v>8.0</v>
      </c>
      <c r="AJ96" s="16" t="s">
        <v>72</v>
      </c>
      <c r="AK96" s="24">
        <v>2.0</v>
      </c>
      <c r="AL96" s="36" t="s">
        <v>187</v>
      </c>
      <c r="AM96" s="16" t="s">
        <v>38</v>
      </c>
      <c r="AN96" s="34"/>
      <c r="AP96" s="34"/>
      <c r="AQ96" s="24"/>
      <c r="AV96" s="24">
        <v>1.65</v>
      </c>
      <c r="AW96" s="24">
        <v>18.0</v>
      </c>
      <c r="AZ96" s="37">
        <v>0.39104954637027434</v>
      </c>
      <c r="BA96" s="21">
        <f t="shared" si="1"/>
        <v>0.05665578283</v>
      </c>
      <c r="BB96" s="21">
        <f t="shared" si="6"/>
        <v>0.002832789142</v>
      </c>
      <c r="BC96" s="16" t="s">
        <v>151</v>
      </c>
      <c r="BD96" s="16">
        <f t="shared" si="3"/>
        <v>2.375</v>
      </c>
      <c r="BE96" s="16"/>
    </row>
    <row r="97">
      <c r="A97" s="24">
        <v>29.0</v>
      </c>
      <c r="B97" s="24" t="s">
        <v>183</v>
      </c>
      <c r="C97" s="24" t="s">
        <v>184</v>
      </c>
      <c r="D97" s="24" t="s">
        <v>185</v>
      </c>
      <c r="E97" s="24">
        <v>1.0</v>
      </c>
      <c r="F97" s="24">
        <v>2.0</v>
      </c>
      <c r="G97" s="24">
        <v>20.0</v>
      </c>
      <c r="H97" s="24" t="s">
        <v>188</v>
      </c>
      <c r="I97" s="24"/>
      <c r="J97" s="24"/>
      <c r="K97" s="24">
        <v>33.93</v>
      </c>
      <c r="L97" s="24" t="s">
        <v>171</v>
      </c>
      <c r="N97" s="24" t="s">
        <v>62</v>
      </c>
      <c r="O97" s="24" t="s">
        <v>171</v>
      </c>
      <c r="P97" s="34"/>
      <c r="Q97" s="24" t="s">
        <v>64</v>
      </c>
      <c r="R97" s="34"/>
      <c r="S97" s="34"/>
      <c r="T97" s="34"/>
      <c r="U97" s="16" t="s">
        <v>61</v>
      </c>
      <c r="V97" s="16" t="s">
        <v>66</v>
      </c>
      <c r="W97" s="24" t="s">
        <v>66</v>
      </c>
      <c r="X97" s="24" t="s">
        <v>81</v>
      </c>
      <c r="Y97" s="24">
        <v>3.0</v>
      </c>
      <c r="Z97" s="16" t="s">
        <v>67</v>
      </c>
      <c r="AC97" s="16" t="s">
        <v>145</v>
      </c>
      <c r="AD97" s="34"/>
      <c r="AE97" s="34"/>
      <c r="AF97" s="24" t="s">
        <v>69</v>
      </c>
      <c r="AG97" s="24" t="s">
        <v>70</v>
      </c>
      <c r="AH97" s="24" t="s">
        <v>150</v>
      </c>
      <c r="AI97" s="24">
        <v>8.0</v>
      </c>
      <c r="AJ97" s="16" t="s">
        <v>72</v>
      </c>
      <c r="AK97" s="24">
        <v>2.0</v>
      </c>
      <c r="AL97" s="24" t="s">
        <v>73</v>
      </c>
      <c r="AM97" s="16" t="s">
        <v>38</v>
      </c>
      <c r="AN97" s="34"/>
      <c r="AP97" s="34"/>
      <c r="AQ97" s="24" t="s">
        <v>189</v>
      </c>
      <c r="AV97" s="24">
        <v>3.77</v>
      </c>
      <c r="AW97" s="24">
        <v>19.0</v>
      </c>
      <c r="AZ97" s="37">
        <v>0.7372980898783125</v>
      </c>
      <c r="BA97" s="21">
        <f t="shared" si="1"/>
        <v>0.06359021183</v>
      </c>
      <c r="BB97" s="21">
        <f t="shared" si="6"/>
        <v>0.0008478694911</v>
      </c>
      <c r="BC97" s="16" t="s">
        <v>151</v>
      </c>
      <c r="BD97" s="16">
        <f t="shared" si="3"/>
        <v>2.5</v>
      </c>
      <c r="BE97" s="16"/>
    </row>
    <row r="98">
      <c r="A98" s="24">
        <v>29.0</v>
      </c>
      <c r="B98" s="24" t="s">
        <v>183</v>
      </c>
      <c r="C98" s="24" t="s">
        <v>184</v>
      </c>
      <c r="D98" s="24" t="s">
        <v>185</v>
      </c>
      <c r="E98" s="24">
        <v>1.0</v>
      </c>
      <c r="F98" s="24">
        <v>3.0</v>
      </c>
      <c r="G98" s="24">
        <v>20.0</v>
      </c>
      <c r="H98" s="24" t="s">
        <v>190</v>
      </c>
      <c r="I98" s="24"/>
      <c r="J98" s="24"/>
      <c r="K98" s="24">
        <v>24.68</v>
      </c>
      <c r="L98" s="24" t="s">
        <v>171</v>
      </c>
      <c r="N98" s="24" t="s">
        <v>62</v>
      </c>
      <c r="O98" s="24" t="s">
        <v>171</v>
      </c>
      <c r="P98" s="34"/>
      <c r="Q98" s="24" t="s">
        <v>64</v>
      </c>
      <c r="R98" s="34"/>
      <c r="S98" s="34"/>
      <c r="T98" s="34"/>
      <c r="U98" s="16" t="s">
        <v>61</v>
      </c>
      <c r="V98" s="16" t="s">
        <v>66</v>
      </c>
      <c r="W98" s="24" t="s">
        <v>66</v>
      </c>
      <c r="X98" s="24" t="s">
        <v>81</v>
      </c>
      <c r="Y98" s="24">
        <v>3.0</v>
      </c>
      <c r="Z98" s="16" t="s">
        <v>67</v>
      </c>
      <c r="AC98" s="16" t="s">
        <v>145</v>
      </c>
      <c r="AD98" s="34"/>
      <c r="AE98" s="34"/>
      <c r="AF98" s="24" t="s">
        <v>69</v>
      </c>
      <c r="AG98" s="24" t="s">
        <v>70</v>
      </c>
      <c r="AH98" s="24" t="s">
        <v>150</v>
      </c>
      <c r="AI98" s="24">
        <v>8.0</v>
      </c>
      <c r="AJ98" s="16" t="s">
        <v>72</v>
      </c>
      <c r="AK98" s="24">
        <v>2.0</v>
      </c>
      <c r="AL98" s="24" t="s">
        <v>73</v>
      </c>
      <c r="AM98" s="16" t="s">
        <v>38</v>
      </c>
      <c r="AN98" s="34"/>
      <c r="AP98" s="34"/>
      <c r="AQ98" s="24" t="s">
        <v>191</v>
      </c>
      <c r="AV98" s="24">
        <v>4.69</v>
      </c>
      <c r="AW98" s="24">
        <v>19.0</v>
      </c>
      <c r="AZ98" s="37">
        <v>0.9470405551763718</v>
      </c>
      <c r="BA98" s="21">
        <f t="shared" si="1"/>
        <v>0.07242214533</v>
      </c>
      <c r="BB98" s="21">
        <f t="shared" si="6"/>
        <v>0.0009656286044</v>
      </c>
      <c r="BC98" s="16" t="s">
        <v>151</v>
      </c>
      <c r="BD98" s="16">
        <f t="shared" si="3"/>
        <v>2.5</v>
      </c>
      <c r="BE98" s="16"/>
    </row>
    <row r="99">
      <c r="A99" s="38">
        <v>39.0</v>
      </c>
      <c r="B99" s="38" t="s">
        <v>192</v>
      </c>
      <c r="C99" s="38" t="s">
        <v>193</v>
      </c>
      <c r="D99" s="38" t="s">
        <v>194</v>
      </c>
      <c r="E99" s="38">
        <v>1.0</v>
      </c>
      <c r="F99" s="38">
        <v>1.0</v>
      </c>
      <c r="G99" s="38">
        <v>75.0</v>
      </c>
      <c r="H99" s="38">
        <v>1.0</v>
      </c>
      <c r="I99" s="38">
        <v>7.0</v>
      </c>
      <c r="J99" s="38"/>
      <c r="K99" s="38">
        <v>19.466</v>
      </c>
      <c r="L99" s="38" t="s">
        <v>171</v>
      </c>
      <c r="M99" s="28"/>
      <c r="N99" s="38" t="s">
        <v>62</v>
      </c>
      <c r="O99" s="24" t="s">
        <v>171</v>
      </c>
      <c r="P99" s="28"/>
      <c r="Q99" s="38" t="s">
        <v>64</v>
      </c>
      <c r="R99" s="28"/>
      <c r="S99" s="28"/>
      <c r="T99" s="28"/>
      <c r="U99" s="23" t="s">
        <v>61</v>
      </c>
      <c r="V99" s="23" t="s">
        <v>66</v>
      </c>
      <c r="W99" s="38" t="s">
        <v>66</v>
      </c>
      <c r="X99" s="28"/>
      <c r="Y99" s="28"/>
      <c r="Z99" s="23" t="s">
        <v>67</v>
      </c>
      <c r="AA99" s="28"/>
      <c r="AB99" s="28"/>
      <c r="AC99" s="28"/>
      <c r="AD99" s="28"/>
      <c r="AE99" s="28"/>
      <c r="AF99" s="38" t="s">
        <v>69</v>
      </c>
      <c r="AG99" s="38" t="s">
        <v>70</v>
      </c>
      <c r="AH99" s="28"/>
      <c r="AI99" s="28"/>
      <c r="AJ99" s="23" t="s">
        <v>72</v>
      </c>
      <c r="AK99" s="28"/>
      <c r="AL99" s="24" t="s">
        <v>73</v>
      </c>
      <c r="AM99" s="23" t="s">
        <v>38</v>
      </c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39">
        <v>0.866</v>
      </c>
      <c r="BA99" s="40">
        <f t="shared" si="1"/>
        <v>0.01833304</v>
      </c>
      <c r="BB99" s="29">
        <f t="shared" si="6"/>
        <v>0.0002444405333</v>
      </c>
      <c r="BC99" s="23" t="s">
        <v>151</v>
      </c>
      <c r="BD99" s="16" t="str">
        <f t="shared" si="3"/>
        <v>#DIV/0!</v>
      </c>
      <c r="BE99" s="16"/>
    </row>
    <row r="100">
      <c r="A100" s="24">
        <v>39.0</v>
      </c>
      <c r="B100" s="24" t="s">
        <v>192</v>
      </c>
      <c r="C100" s="24" t="s">
        <v>193</v>
      </c>
      <c r="D100" s="41" t="s">
        <v>194</v>
      </c>
      <c r="E100" s="24">
        <v>1.0</v>
      </c>
      <c r="F100" s="24">
        <v>1.0</v>
      </c>
      <c r="G100" s="24">
        <v>75.0</v>
      </c>
      <c r="H100" s="24">
        <v>1.0</v>
      </c>
      <c r="I100" s="24">
        <v>7.0</v>
      </c>
      <c r="J100" s="24"/>
      <c r="K100" s="24">
        <v>19.733</v>
      </c>
      <c r="L100" s="24" t="s">
        <v>171</v>
      </c>
      <c r="N100" s="24" t="s">
        <v>62</v>
      </c>
      <c r="O100" s="24" t="s">
        <v>171</v>
      </c>
      <c r="P100" s="34"/>
      <c r="Q100" s="24" t="s">
        <v>64</v>
      </c>
      <c r="R100" s="34"/>
      <c r="S100" s="34"/>
      <c r="T100" s="34"/>
      <c r="U100" s="16" t="s">
        <v>61</v>
      </c>
      <c r="V100" s="16" t="s">
        <v>66</v>
      </c>
      <c r="W100" s="24" t="s">
        <v>66</v>
      </c>
      <c r="X100" s="34"/>
      <c r="Z100" s="16" t="s">
        <v>67</v>
      </c>
      <c r="AD100" s="34"/>
      <c r="AE100" s="34"/>
      <c r="AF100" s="24" t="s">
        <v>69</v>
      </c>
      <c r="AG100" s="24" t="s">
        <v>70</v>
      </c>
      <c r="AH100" s="34"/>
      <c r="AJ100" s="16" t="s">
        <v>72</v>
      </c>
      <c r="AL100" s="24" t="s">
        <v>73</v>
      </c>
      <c r="AM100" s="16" t="s">
        <v>38</v>
      </c>
      <c r="AN100" s="34"/>
      <c r="AP100" s="34"/>
      <c r="AZ100" s="42">
        <v>0.8683</v>
      </c>
      <c r="BA100" s="43">
        <f t="shared" si="1"/>
        <v>0.0183596326</v>
      </c>
      <c r="BB100" s="21">
        <f t="shared" si="6"/>
        <v>0.00091798163</v>
      </c>
      <c r="BC100" s="16" t="s">
        <v>151</v>
      </c>
      <c r="BD100" s="16" t="str">
        <f t="shared" si="3"/>
        <v>#DIV/0!</v>
      </c>
      <c r="BE100" s="16"/>
    </row>
    <row r="101">
      <c r="A101" s="24">
        <v>39.0</v>
      </c>
      <c r="B101" s="24" t="s">
        <v>192</v>
      </c>
      <c r="C101" s="24" t="s">
        <v>193</v>
      </c>
      <c r="D101" s="41" t="s">
        <v>194</v>
      </c>
      <c r="E101" s="24">
        <v>1.0</v>
      </c>
      <c r="F101" s="24">
        <v>1.0</v>
      </c>
      <c r="G101" s="24">
        <v>75.0</v>
      </c>
      <c r="H101" s="24">
        <v>1.0</v>
      </c>
      <c r="I101" s="24">
        <v>7.0</v>
      </c>
      <c r="J101" s="24"/>
      <c r="K101" s="24">
        <v>20.0</v>
      </c>
      <c r="L101" s="24" t="s">
        <v>171</v>
      </c>
      <c r="N101" s="24" t="s">
        <v>62</v>
      </c>
      <c r="O101" s="24" t="s">
        <v>171</v>
      </c>
      <c r="P101" s="34"/>
      <c r="Q101" s="24" t="s">
        <v>64</v>
      </c>
      <c r="R101" s="34"/>
      <c r="S101" s="34"/>
      <c r="T101" s="34"/>
      <c r="U101" s="16" t="s">
        <v>61</v>
      </c>
      <c r="V101" s="16" t="s">
        <v>66</v>
      </c>
      <c r="W101" s="24" t="s">
        <v>66</v>
      </c>
      <c r="X101" s="34"/>
      <c r="Z101" s="16" t="s">
        <v>67</v>
      </c>
      <c r="AD101" s="34"/>
      <c r="AE101" s="34"/>
      <c r="AF101" s="24" t="s">
        <v>69</v>
      </c>
      <c r="AG101" s="24" t="s">
        <v>70</v>
      </c>
      <c r="AH101" s="34"/>
      <c r="AJ101" s="16" t="s">
        <v>72</v>
      </c>
      <c r="AL101" s="24" t="s">
        <v>73</v>
      </c>
      <c r="AM101" s="16" t="s">
        <v>38</v>
      </c>
      <c r="AN101" s="34"/>
      <c r="AP101" s="34"/>
      <c r="AZ101" s="42">
        <v>0.1076415756</v>
      </c>
      <c r="BA101" s="43">
        <f t="shared" si="1"/>
        <v>0.01341057806</v>
      </c>
      <c r="BB101" s="21">
        <f t="shared" si="6"/>
        <v>0.0006705289029</v>
      </c>
      <c r="BC101" s="38" t="s">
        <v>74</v>
      </c>
      <c r="BD101" s="16" t="str">
        <f t="shared" si="3"/>
        <v>#DIV/0!</v>
      </c>
      <c r="BE101" s="16"/>
    </row>
    <row r="102">
      <c r="A102" s="24">
        <v>27.0</v>
      </c>
      <c r="B102" s="24" t="s">
        <v>195</v>
      </c>
      <c r="D102" s="24" t="s">
        <v>196</v>
      </c>
      <c r="E102" s="24">
        <v>1.0</v>
      </c>
      <c r="F102" s="24">
        <v>1.0</v>
      </c>
      <c r="G102" s="24">
        <v>20.0</v>
      </c>
      <c r="H102" s="24">
        <v>18.0</v>
      </c>
      <c r="I102" s="24"/>
      <c r="J102" s="24" t="s">
        <v>107</v>
      </c>
      <c r="K102" s="24">
        <v>18.0</v>
      </c>
      <c r="L102" s="24" t="s">
        <v>60</v>
      </c>
      <c r="N102" s="24" t="s">
        <v>62</v>
      </c>
      <c r="O102" s="24" t="s">
        <v>63</v>
      </c>
      <c r="P102" s="24"/>
      <c r="Q102" s="24"/>
      <c r="R102" s="24" t="s">
        <v>65</v>
      </c>
      <c r="S102" s="34"/>
      <c r="T102" s="34"/>
      <c r="U102" s="16" t="s">
        <v>61</v>
      </c>
      <c r="V102" s="16" t="s">
        <v>197</v>
      </c>
      <c r="W102" s="24" t="s">
        <v>197</v>
      </c>
      <c r="X102" s="24" t="s">
        <v>81</v>
      </c>
      <c r="Y102" s="24">
        <v>6.0</v>
      </c>
      <c r="Z102" s="24" t="s">
        <v>67</v>
      </c>
      <c r="AC102" s="24" t="s">
        <v>198</v>
      </c>
      <c r="AD102" s="24" t="s">
        <v>199</v>
      </c>
      <c r="AE102" s="24">
        <v>1.0</v>
      </c>
      <c r="AF102" s="24" t="s">
        <v>200</v>
      </c>
      <c r="AG102" s="24" t="s">
        <v>201</v>
      </c>
      <c r="AH102" s="24" t="s">
        <v>71</v>
      </c>
      <c r="AI102" s="24">
        <v>4.0</v>
      </c>
      <c r="AJ102" s="24" t="s">
        <v>72</v>
      </c>
      <c r="AK102" s="24">
        <v>2.0</v>
      </c>
      <c r="AL102" s="24" t="s">
        <v>73</v>
      </c>
      <c r="AM102" s="16" t="s">
        <v>38</v>
      </c>
      <c r="AN102" s="34"/>
      <c r="AP102" s="24" t="s">
        <v>197</v>
      </c>
      <c r="AQ102" s="24" t="s">
        <v>202</v>
      </c>
      <c r="AS102" s="24">
        <v>0.62</v>
      </c>
      <c r="AT102" s="24"/>
      <c r="AU102" s="24">
        <v>0.19</v>
      </c>
      <c r="AZ102" s="44">
        <v>0.631578947368421</v>
      </c>
      <c r="BA102" s="21">
        <f t="shared" si="1"/>
        <v>0.05997229917</v>
      </c>
      <c r="BB102" s="21">
        <f t="shared" si="6"/>
        <v>0.003748268698</v>
      </c>
      <c r="BC102" s="24" t="s">
        <v>86</v>
      </c>
      <c r="BD102" s="16">
        <f t="shared" si="3"/>
        <v>5</v>
      </c>
      <c r="BE102" s="16"/>
    </row>
    <row r="103">
      <c r="A103" s="24">
        <v>27.0</v>
      </c>
      <c r="B103" s="31" t="s">
        <v>195</v>
      </c>
      <c r="D103" s="24" t="s">
        <v>196</v>
      </c>
      <c r="E103" s="24">
        <v>1.0</v>
      </c>
      <c r="F103" s="24">
        <v>2.0</v>
      </c>
      <c r="G103" s="24">
        <v>20.0</v>
      </c>
      <c r="H103" s="24">
        <v>18.0</v>
      </c>
      <c r="I103" s="24"/>
      <c r="J103" s="24" t="s">
        <v>107</v>
      </c>
      <c r="K103" s="24">
        <v>18.0</v>
      </c>
      <c r="L103" s="24" t="s">
        <v>60</v>
      </c>
      <c r="N103" s="24" t="s">
        <v>62</v>
      </c>
      <c r="O103" s="24" t="s">
        <v>63</v>
      </c>
      <c r="P103" s="24"/>
      <c r="Q103" s="24"/>
      <c r="R103" s="24" t="s">
        <v>65</v>
      </c>
      <c r="S103" s="34"/>
      <c r="T103" s="34"/>
      <c r="U103" s="16" t="s">
        <v>61</v>
      </c>
      <c r="V103" s="16" t="s">
        <v>66</v>
      </c>
      <c r="W103" s="24" t="s">
        <v>22</v>
      </c>
      <c r="X103" s="24" t="s">
        <v>81</v>
      </c>
      <c r="Y103" s="24">
        <v>6.0</v>
      </c>
      <c r="Z103" s="24" t="s">
        <v>67</v>
      </c>
      <c r="AC103" s="24" t="s">
        <v>198</v>
      </c>
      <c r="AD103" s="24" t="s">
        <v>199</v>
      </c>
      <c r="AE103" s="24">
        <v>1.0</v>
      </c>
      <c r="AF103" s="24" t="s">
        <v>200</v>
      </c>
      <c r="AG103" s="24" t="s">
        <v>201</v>
      </c>
      <c r="AH103" s="24" t="s">
        <v>71</v>
      </c>
      <c r="AI103" s="24">
        <v>4.0</v>
      </c>
      <c r="AJ103" s="24" t="s">
        <v>72</v>
      </c>
      <c r="AK103" s="24">
        <v>2.0</v>
      </c>
      <c r="AL103" s="24" t="s">
        <v>73</v>
      </c>
      <c r="AM103" s="16" t="s">
        <v>38</v>
      </c>
      <c r="AN103" s="34"/>
      <c r="AP103" s="24" t="s">
        <v>203</v>
      </c>
      <c r="AQ103" s="24" t="s">
        <v>202</v>
      </c>
      <c r="AS103" s="24">
        <v>0.46</v>
      </c>
      <c r="AT103" s="24"/>
      <c r="AU103" s="24">
        <v>0.15</v>
      </c>
      <c r="AZ103" s="44">
        <v>-0.26666666666666655</v>
      </c>
      <c r="BA103" s="21">
        <f t="shared" si="1"/>
        <v>0.05177777778</v>
      </c>
      <c r="BB103" s="21">
        <f t="shared" si="6"/>
        <v>0.003236111111</v>
      </c>
      <c r="BC103" s="24" t="s">
        <v>86</v>
      </c>
      <c r="BD103" s="16">
        <f t="shared" si="3"/>
        <v>5</v>
      </c>
      <c r="BE103" s="16"/>
    </row>
    <row r="104">
      <c r="A104" s="45">
        <v>34.0</v>
      </c>
      <c r="B104" s="46" t="s">
        <v>204</v>
      </c>
      <c r="C104" s="24" t="s">
        <v>205</v>
      </c>
      <c r="D104" s="24" t="s">
        <v>206</v>
      </c>
      <c r="E104" s="24">
        <v>1.0</v>
      </c>
      <c r="F104" s="24">
        <v>1.0</v>
      </c>
      <c r="G104" s="24">
        <v>16.0</v>
      </c>
      <c r="H104" s="24">
        <v>21.23</v>
      </c>
      <c r="I104" s="24"/>
      <c r="J104" s="24" t="s">
        <v>107</v>
      </c>
      <c r="K104" s="24">
        <v>21.23</v>
      </c>
      <c r="L104" s="24" t="s">
        <v>60</v>
      </c>
      <c r="N104" s="24" t="s">
        <v>62</v>
      </c>
      <c r="O104" s="24" t="s">
        <v>63</v>
      </c>
      <c r="P104" s="24"/>
      <c r="Q104" s="24" t="s">
        <v>64</v>
      </c>
      <c r="R104" s="24" t="s">
        <v>65</v>
      </c>
      <c r="S104" s="24" t="s">
        <v>77</v>
      </c>
      <c r="T104" s="24"/>
      <c r="U104" s="16" t="s">
        <v>61</v>
      </c>
      <c r="V104" s="16" t="s">
        <v>66</v>
      </c>
      <c r="W104" s="24" t="s">
        <v>22</v>
      </c>
      <c r="X104" s="24" t="s">
        <v>154</v>
      </c>
      <c r="Y104" s="24">
        <v>6.0</v>
      </c>
      <c r="Z104" s="24" t="s">
        <v>67</v>
      </c>
      <c r="AA104" s="24">
        <v>178.81</v>
      </c>
      <c r="AB104" s="24">
        <v>43.5</v>
      </c>
      <c r="AC104" s="24" t="s">
        <v>145</v>
      </c>
      <c r="AD104" s="34"/>
      <c r="AE104" s="34"/>
      <c r="AF104" s="24" t="s">
        <v>69</v>
      </c>
      <c r="AG104" s="24" t="s">
        <v>70</v>
      </c>
      <c r="AH104" s="34"/>
      <c r="AI104" s="24">
        <v>6.0</v>
      </c>
      <c r="AJ104" s="24" t="s">
        <v>72</v>
      </c>
      <c r="AK104" s="24">
        <v>4.0</v>
      </c>
      <c r="AL104" s="24" t="s">
        <v>73</v>
      </c>
      <c r="AM104" s="24" t="s">
        <v>207</v>
      </c>
      <c r="AN104" s="34"/>
      <c r="AP104" s="34"/>
      <c r="AZ104" s="35">
        <v>1.2275132275132274</v>
      </c>
      <c r="BA104" s="21">
        <f t="shared" si="1"/>
        <v>0.1095871476</v>
      </c>
      <c r="BB104" s="21">
        <f t="shared" si="6"/>
        <v>0.003424598363</v>
      </c>
      <c r="BC104" s="24" t="s">
        <v>86</v>
      </c>
      <c r="BD104" s="16">
        <f t="shared" si="3"/>
        <v>2.666666667</v>
      </c>
      <c r="BE104" s="16"/>
    </row>
    <row r="105">
      <c r="A105" s="45">
        <v>34.0</v>
      </c>
      <c r="B105" s="46" t="s">
        <v>204</v>
      </c>
      <c r="C105" s="24" t="s">
        <v>205</v>
      </c>
      <c r="D105" s="24" t="s">
        <v>206</v>
      </c>
      <c r="E105" s="24">
        <v>1.0</v>
      </c>
      <c r="F105" s="24">
        <v>2.0</v>
      </c>
      <c r="G105" s="24">
        <v>16.0</v>
      </c>
      <c r="H105" s="24">
        <v>21.23</v>
      </c>
      <c r="I105" s="24"/>
      <c r="J105" s="24" t="s">
        <v>107</v>
      </c>
      <c r="K105" s="24">
        <v>21.23</v>
      </c>
      <c r="L105" s="24" t="s">
        <v>60</v>
      </c>
      <c r="N105" s="24" t="s">
        <v>62</v>
      </c>
      <c r="O105" s="24" t="s">
        <v>63</v>
      </c>
      <c r="P105" s="24"/>
      <c r="Q105" s="24" t="s">
        <v>64</v>
      </c>
      <c r="R105" s="24" t="s">
        <v>65</v>
      </c>
      <c r="S105" s="24" t="s">
        <v>77</v>
      </c>
      <c r="T105" s="24"/>
      <c r="U105" s="16" t="s">
        <v>61</v>
      </c>
      <c r="V105" s="16" t="s">
        <v>66</v>
      </c>
      <c r="W105" s="24" t="s">
        <v>22</v>
      </c>
      <c r="X105" s="24" t="s">
        <v>154</v>
      </c>
      <c r="Y105" s="24">
        <v>6.0</v>
      </c>
      <c r="Z105" s="24" t="s">
        <v>67</v>
      </c>
      <c r="AA105" s="24">
        <v>84.56</v>
      </c>
      <c r="AB105" s="24">
        <v>20.06</v>
      </c>
      <c r="AC105" s="24" t="s">
        <v>145</v>
      </c>
      <c r="AD105" s="34"/>
      <c r="AE105" s="34"/>
      <c r="AF105" s="24" t="s">
        <v>69</v>
      </c>
      <c r="AG105" s="24" t="s">
        <v>160</v>
      </c>
      <c r="AH105" s="34"/>
      <c r="AI105" s="24">
        <v>6.0</v>
      </c>
      <c r="AJ105" s="24" t="s">
        <v>72</v>
      </c>
      <c r="AK105" s="24">
        <v>4.0</v>
      </c>
      <c r="AL105" s="24" t="s">
        <v>73</v>
      </c>
      <c r="AM105" s="24" t="s">
        <v>207</v>
      </c>
      <c r="AN105" s="34"/>
      <c r="AP105" s="34"/>
      <c r="AZ105" s="35">
        <v>0.16111111111111126</v>
      </c>
      <c r="BA105" s="21">
        <f t="shared" si="1"/>
        <v>0.06331114969</v>
      </c>
      <c r="BB105" s="21">
        <f t="shared" si="6"/>
        <v>0.001978473428</v>
      </c>
      <c r="BC105" s="24" t="s">
        <v>86</v>
      </c>
      <c r="BD105" s="16">
        <f t="shared" si="3"/>
        <v>2.666666667</v>
      </c>
      <c r="BE105" s="16"/>
    </row>
    <row r="106">
      <c r="A106" s="24">
        <v>36.0</v>
      </c>
      <c r="B106" s="31" t="s">
        <v>208</v>
      </c>
      <c r="C106" s="24" t="s">
        <v>209</v>
      </c>
      <c r="D106" s="24" t="s">
        <v>210</v>
      </c>
      <c r="E106" s="24">
        <v>1.0</v>
      </c>
      <c r="F106" s="24">
        <v>1.0</v>
      </c>
      <c r="G106" s="24">
        <v>32.0</v>
      </c>
      <c r="H106" s="24">
        <v>22.0</v>
      </c>
      <c r="I106" s="24"/>
      <c r="J106" s="24" t="s">
        <v>107</v>
      </c>
      <c r="K106" s="24">
        <v>22.0</v>
      </c>
      <c r="L106" s="24" t="s">
        <v>171</v>
      </c>
      <c r="N106" s="24" t="s">
        <v>62</v>
      </c>
      <c r="O106" s="24" t="s">
        <v>171</v>
      </c>
      <c r="P106" s="34"/>
      <c r="Q106" s="24" t="s">
        <v>64</v>
      </c>
      <c r="R106" s="24" t="s">
        <v>211</v>
      </c>
      <c r="S106" s="34"/>
      <c r="T106" s="34"/>
      <c r="U106" s="16" t="s">
        <v>61</v>
      </c>
      <c r="V106" s="16" t="s">
        <v>66</v>
      </c>
      <c r="W106" s="24" t="s">
        <v>22</v>
      </c>
      <c r="X106" s="34"/>
      <c r="Y106" s="24">
        <v>3.0</v>
      </c>
      <c r="Z106" s="24" t="s">
        <v>67</v>
      </c>
      <c r="AA106" s="24" t="s">
        <v>212</v>
      </c>
      <c r="AC106" s="24" t="s">
        <v>145</v>
      </c>
      <c r="AD106" s="34"/>
      <c r="AE106" s="34"/>
      <c r="AF106" s="24" t="s">
        <v>69</v>
      </c>
      <c r="AG106" s="24" t="s">
        <v>70</v>
      </c>
      <c r="AH106" s="34"/>
      <c r="AI106" s="24">
        <v>16.0</v>
      </c>
      <c r="AJ106" s="24" t="s">
        <v>72</v>
      </c>
      <c r="AK106" s="24">
        <v>2.0</v>
      </c>
      <c r="AL106" s="24" t="s">
        <v>73</v>
      </c>
      <c r="AM106" s="24" t="s">
        <v>38</v>
      </c>
      <c r="AN106" s="34"/>
      <c r="AP106" s="34"/>
      <c r="AV106" s="24">
        <v>8.34</v>
      </c>
      <c r="AW106" s="24">
        <v>31.0</v>
      </c>
      <c r="AZ106" s="42">
        <v>2.9486</v>
      </c>
      <c r="BA106" s="21">
        <f t="shared" si="1"/>
        <v>0.1670975306</v>
      </c>
      <c r="BB106" s="21">
        <f t="shared" si="6"/>
        <v>0.01044359566</v>
      </c>
      <c r="BC106" s="24" t="s">
        <v>151</v>
      </c>
      <c r="BD106" s="16">
        <f t="shared" si="3"/>
        <v>2</v>
      </c>
      <c r="BE106" s="16"/>
    </row>
    <row r="107">
      <c r="A107" s="24">
        <v>36.0</v>
      </c>
      <c r="B107" s="31" t="s">
        <v>208</v>
      </c>
      <c r="C107" s="24" t="s">
        <v>209</v>
      </c>
      <c r="D107" s="24" t="s">
        <v>210</v>
      </c>
      <c r="E107" s="24">
        <v>1.0</v>
      </c>
      <c r="F107" s="24">
        <v>2.0</v>
      </c>
      <c r="G107" s="24">
        <v>32.0</v>
      </c>
      <c r="H107" s="24">
        <v>22.0</v>
      </c>
      <c r="I107" s="24"/>
      <c r="J107" s="24" t="s">
        <v>107</v>
      </c>
      <c r="K107" s="24">
        <v>22.0</v>
      </c>
      <c r="L107" s="24" t="s">
        <v>171</v>
      </c>
      <c r="N107" s="24" t="s">
        <v>62</v>
      </c>
      <c r="O107" s="24" t="s">
        <v>171</v>
      </c>
      <c r="P107" s="34"/>
      <c r="Q107" s="24" t="s">
        <v>64</v>
      </c>
      <c r="R107" s="34"/>
      <c r="S107" s="34"/>
      <c r="T107" s="34"/>
      <c r="U107" s="16" t="s">
        <v>61</v>
      </c>
      <c r="V107" s="16" t="s">
        <v>66</v>
      </c>
      <c r="W107" s="24" t="s">
        <v>22</v>
      </c>
      <c r="X107" s="34"/>
      <c r="Y107" s="24">
        <v>3.0</v>
      </c>
      <c r="Z107" s="24" t="s">
        <v>67</v>
      </c>
      <c r="AA107" s="24" t="s">
        <v>212</v>
      </c>
      <c r="AC107" s="24" t="s">
        <v>145</v>
      </c>
      <c r="AD107" s="34"/>
      <c r="AE107" s="34"/>
      <c r="AF107" s="24" t="s">
        <v>69</v>
      </c>
      <c r="AG107" s="24" t="s">
        <v>70</v>
      </c>
      <c r="AH107" s="34"/>
      <c r="AI107" s="24">
        <v>16.0</v>
      </c>
      <c r="AJ107" s="24" t="s">
        <v>72</v>
      </c>
      <c r="AK107" s="24">
        <v>2.0</v>
      </c>
      <c r="AL107" s="24" t="s">
        <v>73</v>
      </c>
      <c r="AM107" s="24" t="s">
        <v>38</v>
      </c>
      <c r="AN107" s="34"/>
      <c r="AP107" s="34"/>
      <c r="AV107" s="24">
        <v>2.36</v>
      </c>
      <c r="AW107" s="24">
        <v>31.0</v>
      </c>
      <c r="AZ107" s="42">
        <v>0.8344</v>
      </c>
      <c r="BA107" s="21">
        <f t="shared" si="1"/>
        <v>0.04212849</v>
      </c>
      <c r="BB107" s="21">
        <f t="shared" si="6"/>
        <v>0.002633030625</v>
      </c>
      <c r="BC107" s="24" t="s">
        <v>151</v>
      </c>
      <c r="BD107" s="16">
        <f t="shared" si="3"/>
        <v>2</v>
      </c>
      <c r="BE107" s="16"/>
    </row>
    <row r="108">
      <c r="A108" s="24">
        <v>40.0</v>
      </c>
      <c r="B108" s="31" t="s">
        <v>213</v>
      </c>
      <c r="C108" s="24"/>
      <c r="D108" s="24" t="s">
        <v>214</v>
      </c>
      <c r="E108" s="24">
        <v>1.0</v>
      </c>
      <c r="F108" s="24">
        <v>1.0</v>
      </c>
      <c r="G108" s="24">
        <v>16.0</v>
      </c>
      <c r="H108" s="24">
        <v>36.0</v>
      </c>
      <c r="I108" s="24"/>
      <c r="J108" s="24" t="s">
        <v>107</v>
      </c>
      <c r="K108" s="24">
        <v>36.0</v>
      </c>
      <c r="L108" s="24" t="s">
        <v>171</v>
      </c>
      <c r="N108" s="24" t="s">
        <v>62</v>
      </c>
      <c r="O108" s="24" t="s">
        <v>171</v>
      </c>
      <c r="P108" s="34"/>
      <c r="Q108" s="24" t="s">
        <v>64</v>
      </c>
      <c r="R108" s="34"/>
      <c r="S108" s="34"/>
      <c r="T108" s="34"/>
      <c r="U108" s="16" t="s">
        <v>61</v>
      </c>
      <c r="V108" s="24" t="s">
        <v>66</v>
      </c>
      <c r="W108" s="24" t="s">
        <v>22</v>
      </c>
      <c r="X108" s="24" t="s">
        <v>81</v>
      </c>
      <c r="Z108" s="24" t="s">
        <v>67</v>
      </c>
      <c r="AC108" s="24" t="s">
        <v>145</v>
      </c>
      <c r="AD108" s="34"/>
      <c r="AE108" s="34"/>
      <c r="AF108" s="24" t="s">
        <v>215</v>
      </c>
      <c r="AG108" s="24" t="s">
        <v>70</v>
      </c>
      <c r="AH108" s="34"/>
      <c r="AI108" s="24">
        <v>6.0</v>
      </c>
      <c r="AJ108" s="24" t="s">
        <v>72</v>
      </c>
      <c r="AK108" s="24">
        <v>2.0</v>
      </c>
      <c r="AL108" s="24" t="s">
        <v>73</v>
      </c>
      <c r="AM108" s="24" t="s">
        <v>38</v>
      </c>
      <c r="AN108" s="34"/>
      <c r="AP108" s="34"/>
      <c r="AV108" s="24">
        <v>2.15</v>
      </c>
      <c r="AW108" s="24">
        <v>15.0</v>
      </c>
      <c r="AZ108" s="42">
        <v>0.54</v>
      </c>
      <c r="BA108" s="21">
        <f t="shared" si="1"/>
        <v>0.0716125</v>
      </c>
      <c r="BB108" s="21">
        <f t="shared" si="6"/>
        <v>0.00447578125</v>
      </c>
      <c r="BC108" s="47" t="s">
        <v>151</v>
      </c>
      <c r="BD108" s="16">
        <f t="shared" si="3"/>
        <v>2.666666667</v>
      </c>
      <c r="BE108" s="16"/>
    </row>
    <row r="109">
      <c r="A109" s="24">
        <v>40.0</v>
      </c>
      <c r="B109" s="31" t="s">
        <v>213</v>
      </c>
      <c r="C109" s="24"/>
      <c r="D109" s="24" t="s">
        <v>214</v>
      </c>
      <c r="E109" s="24">
        <v>1.0</v>
      </c>
      <c r="F109" s="24">
        <v>2.0</v>
      </c>
      <c r="G109" s="24">
        <v>16.0</v>
      </c>
      <c r="H109" s="24">
        <v>48.0</v>
      </c>
      <c r="I109" s="24"/>
      <c r="J109" s="24" t="s">
        <v>107</v>
      </c>
      <c r="K109" s="24">
        <v>48.0</v>
      </c>
      <c r="L109" s="24" t="s">
        <v>171</v>
      </c>
      <c r="N109" s="24" t="s">
        <v>62</v>
      </c>
      <c r="O109" s="24" t="s">
        <v>171</v>
      </c>
      <c r="P109" s="34"/>
      <c r="Q109" s="24" t="s">
        <v>64</v>
      </c>
      <c r="R109" s="24"/>
      <c r="S109" s="34"/>
      <c r="T109" s="34"/>
      <c r="U109" s="16" t="s">
        <v>61</v>
      </c>
      <c r="V109" s="24" t="s">
        <v>66</v>
      </c>
      <c r="W109" s="24" t="s">
        <v>22</v>
      </c>
      <c r="X109" s="24" t="s">
        <v>81</v>
      </c>
      <c r="Z109" s="24" t="s">
        <v>67</v>
      </c>
      <c r="AC109" s="24" t="s">
        <v>145</v>
      </c>
      <c r="AD109" s="34"/>
      <c r="AE109" s="34"/>
      <c r="AF109" s="24" t="s">
        <v>215</v>
      </c>
      <c r="AG109" s="24" t="s">
        <v>70</v>
      </c>
      <c r="AH109" s="34"/>
      <c r="AI109" s="24">
        <v>6.0</v>
      </c>
      <c r="AJ109" s="24" t="s">
        <v>72</v>
      </c>
      <c r="AK109" s="24">
        <v>2.0</v>
      </c>
      <c r="AL109" s="24" t="s">
        <v>73</v>
      </c>
      <c r="AM109" s="24" t="s">
        <v>38</v>
      </c>
      <c r="AN109" s="34"/>
      <c r="AP109" s="34"/>
      <c r="AV109" s="24">
        <v>4.04</v>
      </c>
      <c r="AW109" s="24">
        <v>15.0</v>
      </c>
      <c r="AZ109" s="42">
        <v>1.01</v>
      </c>
      <c r="BA109" s="21">
        <f t="shared" si="1"/>
        <v>0.094378125</v>
      </c>
      <c r="BB109" s="21">
        <f t="shared" si="6"/>
        <v>0.005898632813</v>
      </c>
      <c r="BC109" s="47" t="s">
        <v>151</v>
      </c>
      <c r="BD109" s="16">
        <f t="shared" si="3"/>
        <v>2.666666667</v>
      </c>
      <c r="BE109" s="16"/>
    </row>
    <row r="110">
      <c r="A110" s="24">
        <v>40.0</v>
      </c>
      <c r="B110" s="31" t="s">
        <v>213</v>
      </c>
      <c r="C110" s="24"/>
      <c r="D110" s="24" t="s">
        <v>214</v>
      </c>
      <c r="E110" s="24">
        <v>1.0</v>
      </c>
      <c r="F110" s="24">
        <v>1.0</v>
      </c>
      <c r="G110" s="24">
        <v>16.0</v>
      </c>
      <c r="H110" s="24">
        <v>36.0</v>
      </c>
      <c r="I110" s="24"/>
      <c r="J110" s="24" t="s">
        <v>107</v>
      </c>
      <c r="K110" s="24">
        <v>36.0</v>
      </c>
      <c r="L110" s="24" t="s">
        <v>171</v>
      </c>
      <c r="N110" s="24" t="s">
        <v>62</v>
      </c>
      <c r="O110" s="24" t="s">
        <v>171</v>
      </c>
      <c r="P110" s="34"/>
      <c r="R110" s="24" t="s">
        <v>65</v>
      </c>
      <c r="S110" s="34"/>
      <c r="T110" s="34"/>
      <c r="U110" s="16" t="s">
        <v>61</v>
      </c>
      <c r="V110" s="24" t="s">
        <v>66</v>
      </c>
      <c r="W110" s="24" t="s">
        <v>22</v>
      </c>
      <c r="X110" s="24" t="s">
        <v>81</v>
      </c>
      <c r="Z110" s="24" t="s">
        <v>67</v>
      </c>
      <c r="AC110" s="24" t="s">
        <v>145</v>
      </c>
      <c r="AD110" s="34"/>
      <c r="AE110" s="34"/>
      <c r="AF110" s="24" t="s">
        <v>215</v>
      </c>
      <c r="AG110" s="24" t="s">
        <v>70</v>
      </c>
      <c r="AH110" s="34"/>
      <c r="AI110" s="24">
        <v>6.0</v>
      </c>
      <c r="AJ110" s="24" t="s">
        <v>72</v>
      </c>
      <c r="AK110" s="24">
        <v>2.0</v>
      </c>
      <c r="AL110" s="24" t="s">
        <v>73</v>
      </c>
      <c r="AM110" s="24" t="s">
        <v>38</v>
      </c>
      <c r="AN110" s="34"/>
      <c r="AP110" s="34"/>
      <c r="AV110" s="24">
        <v>4.57</v>
      </c>
      <c r="AW110" s="24">
        <v>15.0</v>
      </c>
      <c r="AZ110" s="42">
        <v>1.14</v>
      </c>
      <c r="BA110" s="21">
        <f t="shared" si="1"/>
        <v>0.1031125</v>
      </c>
      <c r="BB110" s="21">
        <f t="shared" si="6"/>
        <v>0.00644453125</v>
      </c>
      <c r="BC110" s="47" t="s">
        <v>151</v>
      </c>
      <c r="BD110" s="16">
        <f t="shared" si="3"/>
        <v>2.666666667</v>
      </c>
      <c r="BE110" s="16"/>
    </row>
    <row r="111">
      <c r="A111" s="24">
        <v>40.0</v>
      </c>
      <c r="B111" s="31" t="s">
        <v>213</v>
      </c>
      <c r="C111" s="24"/>
      <c r="D111" s="24" t="s">
        <v>214</v>
      </c>
      <c r="E111" s="24">
        <v>1.0</v>
      </c>
      <c r="F111" s="24">
        <v>2.0</v>
      </c>
      <c r="G111" s="24">
        <v>16.0</v>
      </c>
      <c r="H111" s="24">
        <v>48.0</v>
      </c>
      <c r="I111" s="24"/>
      <c r="J111" s="24" t="s">
        <v>107</v>
      </c>
      <c r="K111" s="24">
        <v>48.0</v>
      </c>
      <c r="L111" s="24" t="s">
        <v>171</v>
      </c>
      <c r="N111" s="24" t="s">
        <v>62</v>
      </c>
      <c r="O111" s="24" t="s">
        <v>171</v>
      </c>
      <c r="P111" s="34"/>
      <c r="R111" s="24" t="s">
        <v>65</v>
      </c>
      <c r="S111" s="34"/>
      <c r="T111" s="34"/>
      <c r="U111" s="16" t="s">
        <v>61</v>
      </c>
      <c r="V111" s="24" t="s">
        <v>66</v>
      </c>
      <c r="W111" s="24" t="s">
        <v>22</v>
      </c>
      <c r="X111" s="24" t="s">
        <v>81</v>
      </c>
      <c r="Z111" s="24" t="s">
        <v>67</v>
      </c>
      <c r="AC111" s="24" t="s">
        <v>145</v>
      </c>
      <c r="AD111" s="34"/>
      <c r="AE111" s="34"/>
      <c r="AF111" s="24" t="s">
        <v>215</v>
      </c>
      <c r="AG111" s="24" t="s">
        <v>70</v>
      </c>
      <c r="AH111" s="34"/>
      <c r="AI111" s="24">
        <v>6.0</v>
      </c>
      <c r="AJ111" s="24" t="s">
        <v>72</v>
      </c>
      <c r="AK111" s="24">
        <v>2.0</v>
      </c>
      <c r="AL111" s="24" t="s">
        <v>73</v>
      </c>
      <c r="AM111" s="24" t="s">
        <v>38</v>
      </c>
      <c r="AN111" s="34"/>
      <c r="AP111" s="34"/>
      <c r="AV111" s="24">
        <v>3.9</v>
      </c>
      <c r="AW111" s="24">
        <v>15.0</v>
      </c>
      <c r="AZ111" s="42">
        <v>1.15</v>
      </c>
      <c r="BA111" s="21">
        <f t="shared" si="1"/>
        <v>0.103828125</v>
      </c>
      <c r="BB111" s="21">
        <f t="shared" si="6"/>
        <v>0.006489257813</v>
      </c>
      <c r="BC111" s="47" t="s">
        <v>151</v>
      </c>
      <c r="BD111" s="16">
        <f t="shared" si="3"/>
        <v>2.666666667</v>
      </c>
      <c r="BE111" s="16"/>
    </row>
    <row r="112">
      <c r="A112" s="24">
        <v>40.0</v>
      </c>
      <c r="B112" s="31" t="s">
        <v>213</v>
      </c>
      <c r="C112" s="24"/>
      <c r="D112" s="24" t="s">
        <v>214</v>
      </c>
      <c r="E112" s="24">
        <v>1.0</v>
      </c>
      <c r="F112" s="24">
        <v>1.0</v>
      </c>
      <c r="G112" s="24">
        <v>16.0</v>
      </c>
      <c r="H112" s="24">
        <v>36.0</v>
      </c>
      <c r="I112" s="24"/>
      <c r="J112" s="24" t="s">
        <v>107</v>
      </c>
      <c r="K112" s="24">
        <v>36.0</v>
      </c>
      <c r="L112" s="24" t="s">
        <v>171</v>
      </c>
      <c r="N112" s="24" t="s">
        <v>62</v>
      </c>
      <c r="O112" s="24" t="s">
        <v>171</v>
      </c>
      <c r="P112" s="24" t="s">
        <v>216</v>
      </c>
      <c r="R112" s="24" t="s">
        <v>65</v>
      </c>
      <c r="S112" s="34"/>
      <c r="T112" s="34"/>
      <c r="U112" s="16" t="s">
        <v>61</v>
      </c>
      <c r="V112" s="24" t="s">
        <v>66</v>
      </c>
      <c r="W112" s="24" t="s">
        <v>22</v>
      </c>
      <c r="X112" s="24" t="s">
        <v>81</v>
      </c>
      <c r="Z112" s="24" t="s">
        <v>67</v>
      </c>
      <c r="AC112" s="24" t="s">
        <v>145</v>
      </c>
      <c r="AD112" s="34"/>
      <c r="AE112" s="34"/>
      <c r="AF112" s="24" t="s">
        <v>215</v>
      </c>
      <c r="AG112" s="24" t="s">
        <v>70</v>
      </c>
      <c r="AH112" s="34"/>
      <c r="AI112" s="24">
        <v>6.0</v>
      </c>
      <c r="AJ112" s="24" t="s">
        <v>72</v>
      </c>
      <c r="AK112" s="24">
        <v>2.0</v>
      </c>
      <c r="AL112" s="24" t="s">
        <v>73</v>
      </c>
      <c r="AM112" s="24" t="s">
        <v>38</v>
      </c>
      <c r="AN112" s="34"/>
      <c r="AP112" s="34"/>
      <c r="AV112" s="24">
        <v>8.06</v>
      </c>
      <c r="AW112" s="24">
        <v>15.0</v>
      </c>
      <c r="AZ112" s="48">
        <v>2.02</v>
      </c>
      <c r="BA112" s="21">
        <f t="shared" si="1"/>
        <v>0.1900125</v>
      </c>
      <c r="BB112" s="21">
        <f t="shared" si="6"/>
        <v>0.01187578125</v>
      </c>
      <c r="BC112" s="47" t="s">
        <v>151</v>
      </c>
      <c r="BD112" s="16">
        <f t="shared" si="3"/>
        <v>2.666666667</v>
      </c>
      <c r="BE112" s="16"/>
    </row>
    <row r="113">
      <c r="A113" s="24">
        <v>40.0</v>
      </c>
      <c r="B113" s="31" t="s">
        <v>213</v>
      </c>
      <c r="C113" s="24"/>
      <c r="D113" s="24" t="s">
        <v>214</v>
      </c>
      <c r="E113" s="24">
        <v>1.0</v>
      </c>
      <c r="F113" s="24">
        <v>2.0</v>
      </c>
      <c r="G113" s="24">
        <v>16.0</v>
      </c>
      <c r="H113" s="24">
        <v>48.0</v>
      </c>
      <c r="I113" s="24"/>
      <c r="J113" s="24" t="s">
        <v>107</v>
      </c>
      <c r="K113" s="24">
        <v>48.0</v>
      </c>
      <c r="L113" s="24" t="s">
        <v>171</v>
      </c>
      <c r="N113" s="24" t="s">
        <v>62</v>
      </c>
      <c r="O113" s="24" t="s">
        <v>171</v>
      </c>
      <c r="P113" s="24" t="s">
        <v>217</v>
      </c>
      <c r="Q113" s="24" t="s">
        <v>218</v>
      </c>
      <c r="R113" s="34"/>
      <c r="S113" s="34"/>
      <c r="T113" s="34"/>
      <c r="U113" s="16" t="s">
        <v>61</v>
      </c>
      <c r="V113" s="24" t="s">
        <v>66</v>
      </c>
      <c r="W113" s="24" t="s">
        <v>22</v>
      </c>
      <c r="X113" s="24" t="s">
        <v>81</v>
      </c>
      <c r="Z113" s="24" t="s">
        <v>67</v>
      </c>
      <c r="AC113" s="24" t="s">
        <v>145</v>
      </c>
      <c r="AD113" s="34"/>
      <c r="AE113" s="34"/>
      <c r="AF113" s="24" t="s">
        <v>215</v>
      </c>
      <c r="AG113" s="24" t="s">
        <v>70</v>
      </c>
      <c r="AH113" s="34"/>
      <c r="AI113" s="24">
        <v>6.0</v>
      </c>
      <c r="AJ113" s="24" t="s">
        <v>72</v>
      </c>
      <c r="AK113" s="24">
        <v>2.0</v>
      </c>
      <c r="AL113" s="24" t="s">
        <v>73</v>
      </c>
      <c r="AM113" s="24" t="s">
        <v>38</v>
      </c>
      <c r="AN113" s="34"/>
      <c r="AP113" s="34"/>
      <c r="AV113" s="24">
        <v>5.2</v>
      </c>
      <c r="AW113" s="24">
        <v>15.0</v>
      </c>
      <c r="AZ113" s="48">
        <v>1.3</v>
      </c>
      <c r="BA113" s="21">
        <f t="shared" si="1"/>
        <v>0.1153125</v>
      </c>
      <c r="BB113" s="21">
        <f t="shared" si="6"/>
        <v>0.00720703125</v>
      </c>
      <c r="BC113" s="47" t="s">
        <v>151</v>
      </c>
      <c r="BD113" s="16">
        <f t="shared" si="3"/>
        <v>2.666666667</v>
      </c>
      <c r="BE113" s="16"/>
    </row>
    <row r="114">
      <c r="A114" s="24">
        <v>40.0</v>
      </c>
      <c r="B114" s="31" t="s">
        <v>213</v>
      </c>
      <c r="C114" s="24"/>
      <c r="D114" s="24" t="s">
        <v>214</v>
      </c>
      <c r="E114" s="24">
        <v>1.0</v>
      </c>
      <c r="F114" s="24">
        <v>1.0</v>
      </c>
      <c r="G114" s="24">
        <v>16.0</v>
      </c>
      <c r="H114" s="24">
        <v>36.0</v>
      </c>
      <c r="I114" s="24"/>
      <c r="J114" s="24" t="s">
        <v>107</v>
      </c>
      <c r="K114" s="24">
        <v>36.0</v>
      </c>
      <c r="L114" s="24" t="s">
        <v>171</v>
      </c>
      <c r="N114" s="24" t="s">
        <v>62</v>
      </c>
      <c r="O114" s="24" t="s">
        <v>171</v>
      </c>
      <c r="P114" s="24" t="s">
        <v>216</v>
      </c>
      <c r="Q114" s="24"/>
      <c r="R114" s="31" t="s">
        <v>65</v>
      </c>
      <c r="S114" s="34"/>
      <c r="T114" s="34"/>
      <c r="U114" s="16" t="s">
        <v>61</v>
      </c>
      <c r="V114" s="24" t="s">
        <v>66</v>
      </c>
      <c r="W114" s="24" t="s">
        <v>22</v>
      </c>
      <c r="X114" s="24" t="s">
        <v>81</v>
      </c>
      <c r="Z114" s="24" t="s">
        <v>67</v>
      </c>
      <c r="AC114" s="24" t="s">
        <v>145</v>
      </c>
      <c r="AD114" s="34"/>
      <c r="AE114" s="34"/>
      <c r="AF114" s="24" t="s">
        <v>215</v>
      </c>
      <c r="AG114" s="24" t="s">
        <v>70</v>
      </c>
      <c r="AH114" s="34"/>
      <c r="AI114" s="24">
        <v>6.0</v>
      </c>
      <c r="AJ114" s="24" t="s">
        <v>72</v>
      </c>
      <c r="AK114" s="24">
        <v>2.0</v>
      </c>
      <c r="AL114" s="24" t="s">
        <v>73</v>
      </c>
      <c r="AM114" s="24" t="s">
        <v>38</v>
      </c>
      <c r="AN114" s="34"/>
      <c r="AP114" s="34"/>
      <c r="AV114" s="24">
        <v>5.2</v>
      </c>
      <c r="AW114" s="24">
        <v>15.0</v>
      </c>
      <c r="AZ114" s="48">
        <v>1.3</v>
      </c>
      <c r="BA114" s="21">
        <f t="shared" si="1"/>
        <v>0.1153125</v>
      </c>
      <c r="BB114" s="21">
        <f t="shared" si="6"/>
        <v>0.00720703125</v>
      </c>
      <c r="BC114" s="47" t="s">
        <v>151</v>
      </c>
      <c r="BD114" s="16">
        <f t="shared" si="3"/>
        <v>2.666666667</v>
      </c>
      <c r="BE114" s="16"/>
    </row>
    <row r="115">
      <c r="A115" s="24">
        <v>40.0</v>
      </c>
      <c r="B115" s="31" t="s">
        <v>213</v>
      </c>
      <c r="C115" s="24"/>
      <c r="D115" s="24" t="s">
        <v>214</v>
      </c>
      <c r="E115" s="24">
        <v>1.0</v>
      </c>
      <c r="F115" s="24">
        <v>2.0</v>
      </c>
      <c r="G115" s="24">
        <v>16.0</v>
      </c>
      <c r="H115" s="24">
        <v>48.0</v>
      </c>
      <c r="I115" s="24"/>
      <c r="J115" s="24" t="s">
        <v>107</v>
      </c>
      <c r="K115" s="24">
        <v>48.0</v>
      </c>
      <c r="L115" s="24" t="s">
        <v>171</v>
      </c>
      <c r="N115" s="24" t="s">
        <v>62</v>
      </c>
      <c r="O115" s="24" t="s">
        <v>171</v>
      </c>
      <c r="P115" s="24" t="s">
        <v>217</v>
      </c>
      <c r="Q115" s="24" t="s">
        <v>64</v>
      </c>
      <c r="R115" s="34"/>
      <c r="S115" s="34"/>
      <c r="T115" s="34"/>
      <c r="U115" s="16" t="s">
        <v>61</v>
      </c>
      <c r="V115" s="24" t="s">
        <v>66</v>
      </c>
      <c r="W115" s="24" t="s">
        <v>22</v>
      </c>
      <c r="X115" s="24" t="s">
        <v>81</v>
      </c>
      <c r="Z115" s="24" t="s">
        <v>67</v>
      </c>
      <c r="AC115" s="24" t="s">
        <v>145</v>
      </c>
      <c r="AD115" s="34"/>
      <c r="AE115" s="34"/>
      <c r="AF115" s="24" t="s">
        <v>215</v>
      </c>
      <c r="AG115" s="24" t="s">
        <v>70</v>
      </c>
      <c r="AH115" s="34"/>
      <c r="AI115" s="24">
        <v>6.0</v>
      </c>
      <c r="AJ115" s="24" t="s">
        <v>72</v>
      </c>
      <c r="AK115" s="24">
        <v>2.0</v>
      </c>
      <c r="AL115" s="24" t="s">
        <v>73</v>
      </c>
      <c r="AM115" s="24" t="s">
        <v>38</v>
      </c>
      <c r="AN115" s="34"/>
      <c r="AP115" s="34"/>
      <c r="AV115" s="24">
        <v>5.98</v>
      </c>
      <c r="AW115" s="24">
        <v>15.0</v>
      </c>
      <c r="AZ115" s="48">
        <v>1.49</v>
      </c>
      <c r="BA115" s="21">
        <f t="shared" si="1"/>
        <v>0.131878125</v>
      </c>
      <c r="BB115" s="21">
        <f t="shared" si="6"/>
        <v>0.008242382813</v>
      </c>
      <c r="BC115" s="47" t="s">
        <v>151</v>
      </c>
      <c r="BD115" s="16">
        <f t="shared" si="3"/>
        <v>2.666666667</v>
      </c>
      <c r="BE115" s="16"/>
    </row>
    <row r="116">
      <c r="A116" s="24">
        <v>40.0</v>
      </c>
      <c r="B116" s="31" t="s">
        <v>213</v>
      </c>
      <c r="C116" s="24"/>
      <c r="D116" s="24" t="s">
        <v>214</v>
      </c>
      <c r="E116" s="24">
        <v>1.0</v>
      </c>
      <c r="F116" s="24">
        <v>1.0</v>
      </c>
      <c r="G116" s="24">
        <v>16.0</v>
      </c>
      <c r="H116" s="24">
        <v>36.0</v>
      </c>
      <c r="I116" s="24"/>
      <c r="J116" s="24" t="s">
        <v>107</v>
      </c>
      <c r="K116" s="24">
        <v>36.0</v>
      </c>
      <c r="L116" s="24" t="s">
        <v>171</v>
      </c>
      <c r="N116" s="24" t="s">
        <v>62</v>
      </c>
      <c r="O116" s="24" t="s">
        <v>171</v>
      </c>
      <c r="P116" s="24" t="s">
        <v>219</v>
      </c>
      <c r="Q116" s="24" t="s">
        <v>220</v>
      </c>
      <c r="R116" s="31"/>
      <c r="S116" s="34"/>
      <c r="T116" s="34"/>
      <c r="U116" s="16" t="s">
        <v>61</v>
      </c>
      <c r="V116" s="24" t="s">
        <v>66</v>
      </c>
      <c r="W116" s="24" t="s">
        <v>22</v>
      </c>
      <c r="X116" s="24" t="s">
        <v>81</v>
      </c>
      <c r="Z116" s="24" t="s">
        <v>67</v>
      </c>
      <c r="AC116" s="24" t="s">
        <v>145</v>
      </c>
      <c r="AD116" s="34"/>
      <c r="AE116" s="34"/>
      <c r="AF116" s="24" t="s">
        <v>215</v>
      </c>
      <c r="AG116" s="24" t="s">
        <v>70</v>
      </c>
      <c r="AH116" s="34"/>
      <c r="AI116" s="24">
        <v>6.0</v>
      </c>
      <c r="AJ116" s="24" t="s">
        <v>72</v>
      </c>
      <c r="AK116" s="24">
        <v>2.0</v>
      </c>
      <c r="AL116" s="24" t="s">
        <v>73</v>
      </c>
      <c r="AM116" s="24" t="s">
        <v>38</v>
      </c>
      <c r="AN116" s="34"/>
      <c r="AP116" s="34"/>
      <c r="AV116" s="24">
        <v>1.7</v>
      </c>
      <c r="AW116" s="24">
        <v>15.0</v>
      </c>
      <c r="AZ116" s="48">
        <v>0.42</v>
      </c>
      <c r="BA116" s="21">
        <f t="shared" si="1"/>
        <v>0.0680125</v>
      </c>
      <c r="BB116" s="21">
        <f t="shared" si="6"/>
        <v>0.00425078125</v>
      </c>
      <c r="BC116" s="47" t="s">
        <v>151</v>
      </c>
      <c r="BD116" s="16">
        <f t="shared" si="3"/>
        <v>2.666666667</v>
      </c>
      <c r="BE116" s="16"/>
    </row>
    <row r="117">
      <c r="A117" s="24">
        <v>40.0</v>
      </c>
      <c r="B117" s="31" t="s">
        <v>213</v>
      </c>
      <c r="C117" s="24"/>
      <c r="D117" s="24" t="s">
        <v>214</v>
      </c>
      <c r="E117" s="24">
        <v>1.0</v>
      </c>
      <c r="F117" s="24">
        <v>2.0</v>
      </c>
      <c r="G117" s="24">
        <v>16.0</v>
      </c>
      <c r="H117" s="24">
        <v>48.0</v>
      </c>
      <c r="I117" s="24"/>
      <c r="J117" s="24" t="s">
        <v>107</v>
      </c>
      <c r="K117" s="24">
        <v>48.0</v>
      </c>
      <c r="L117" s="24" t="s">
        <v>171</v>
      </c>
      <c r="N117" s="24" t="s">
        <v>62</v>
      </c>
      <c r="O117" s="24" t="s">
        <v>171</v>
      </c>
      <c r="P117" s="24" t="s">
        <v>219</v>
      </c>
      <c r="Q117" s="24" t="s">
        <v>220</v>
      </c>
      <c r="R117" s="34"/>
      <c r="S117" s="34"/>
      <c r="T117" s="34"/>
      <c r="U117" s="16" t="s">
        <v>61</v>
      </c>
      <c r="V117" s="24" t="s">
        <v>66</v>
      </c>
      <c r="W117" s="24" t="s">
        <v>22</v>
      </c>
      <c r="X117" s="24" t="s">
        <v>81</v>
      </c>
      <c r="Z117" s="24" t="s">
        <v>67</v>
      </c>
      <c r="AC117" s="24" t="s">
        <v>145</v>
      </c>
      <c r="AD117" s="34"/>
      <c r="AE117" s="34"/>
      <c r="AF117" s="24" t="s">
        <v>215</v>
      </c>
      <c r="AG117" s="24" t="s">
        <v>70</v>
      </c>
      <c r="AH117" s="34"/>
      <c r="AI117" s="24">
        <v>6.0</v>
      </c>
      <c r="AJ117" s="24" t="s">
        <v>72</v>
      </c>
      <c r="AK117" s="24">
        <v>2.0</v>
      </c>
      <c r="AL117" s="24" t="s">
        <v>73</v>
      </c>
      <c r="AM117" s="24" t="s">
        <v>38</v>
      </c>
      <c r="AN117" s="34"/>
      <c r="AP117" s="34"/>
      <c r="AV117" s="24">
        <v>2.15</v>
      </c>
      <c r="AW117" s="24">
        <v>15.0</v>
      </c>
      <c r="AZ117" s="48">
        <v>0.54</v>
      </c>
      <c r="BA117" s="21">
        <f t="shared" si="1"/>
        <v>0.0716125</v>
      </c>
      <c r="BB117" s="21">
        <f t="shared" si="6"/>
        <v>0.00447578125</v>
      </c>
      <c r="BC117" s="47" t="s">
        <v>151</v>
      </c>
      <c r="BD117" s="16">
        <f t="shared" si="3"/>
        <v>2.666666667</v>
      </c>
      <c r="BE117" s="16"/>
    </row>
    <row r="118">
      <c r="A118" s="24">
        <v>43.0</v>
      </c>
      <c r="B118" s="49" t="s">
        <v>221</v>
      </c>
      <c r="C118" s="46"/>
      <c r="D118" s="50" t="s">
        <v>222</v>
      </c>
      <c r="E118" s="24">
        <v>1.0</v>
      </c>
      <c r="F118" s="24">
        <v>1.0</v>
      </c>
      <c r="G118" s="24">
        <v>16.0</v>
      </c>
      <c r="H118" s="24" t="s">
        <v>223</v>
      </c>
      <c r="I118" s="24"/>
      <c r="J118" s="24" t="s">
        <v>59</v>
      </c>
      <c r="K118" s="24">
        <v>50.0</v>
      </c>
      <c r="L118" s="24" t="s">
        <v>60</v>
      </c>
      <c r="N118" s="24" t="s">
        <v>62</v>
      </c>
      <c r="O118" s="24" t="s">
        <v>63</v>
      </c>
      <c r="P118" s="24" t="s">
        <v>219</v>
      </c>
      <c r="Q118" s="24" t="s">
        <v>64</v>
      </c>
      <c r="R118" s="24" t="s">
        <v>65</v>
      </c>
      <c r="S118" s="34"/>
      <c r="T118" s="34"/>
      <c r="U118" s="24" t="s">
        <v>61</v>
      </c>
      <c r="V118" s="24" t="s">
        <v>66</v>
      </c>
      <c r="W118" s="24" t="s">
        <v>22</v>
      </c>
      <c r="X118" s="24" t="s">
        <v>81</v>
      </c>
      <c r="Z118" s="24" t="s">
        <v>67</v>
      </c>
      <c r="AC118" s="24" t="s">
        <v>145</v>
      </c>
      <c r="AD118" s="34"/>
      <c r="AE118" s="34"/>
      <c r="AF118" s="24" t="s">
        <v>69</v>
      </c>
      <c r="AG118" s="24" t="s">
        <v>70</v>
      </c>
      <c r="AH118" s="24" t="s">
        <v>150</v>
      </c>
      <c r="AI118" s="24">
        <v>24.0</v>
      </c>
      <c r="AJ118" s="24" t="s">
        <v>72</v>
      </c>
      <c r="AK118" s="24">
        <v>3.0</v>
      </c>
      <c r="AL118" s="24" t="s">
        <v>73</v>
      </c>
      <c r="AM118" s="24" t="s">
        <v>38</v>
      </c>
      <c r="AN118" s="34"/>
      <c r="AP118" s="34"/>
      <c r="AS118" s="24">
        <v>16.8</v>
      </c>
      <c r="AT118" s="24"/>
      <c r="AU118" s="24">
        <v>5.1</v>
      </c>
      <c r="AZ118" s="35">
        <v>1.7254901960784317</v>
      </c>
      <c r="BA118" s="21">
        <f t="shared" si="1"/>
        <v>0.155541138</v>
      </c>
      <c r="BB118" s="21">
        <f t="shared" si="6"/>
        <v>0.009721321126</v>
      </c>
      <c r="BC118" s="24" t="s">
        <v>86</v>
      </c>
      <c r="BD118" s="16">
        <f t="shared" si="3"/>
        <v>0.6666666667</v>
      </c>
      <c r="BE118" s="16"/>
    </row>
    <row r="119">
      <c r="A119" s="24">
        <v>43.0</v>
      </c>
      <c r="B119" s="49" t="s">
        <v>221</v>
      </c>
      <c r="C119" s="46"/>
      <c r="D119" s="50" t="s">
        <v>222</v>
      </c>
      <c r="E119" s="24">
        <v>1.0</v>
      </c>
      <c r="F119" s="24">
        <v>1.0</v>
      </c>
      <c r="G119" s="24">
        <v>16.0</v>
      </c>
      <c r="H119" s="24" t="s">
        <v>224</v>
      </c>
      <c r="I119" s="24"/>
      <c r="J119" s="24" t="s">
        <v>59</v>
      </c>
      <c r="K119" s="24">
        <v>49.0</v>
      </c>
      <c r="L119" s="24" t="s">
        <v>60</v>
      </c>
      <c r="N119" s="24" t="s">
        <v>62</v>
      </c>
      <c r="O119" s="24" t="s">
        <v>63</v>
      </c>
      <c r="P119" s="24" t="s">
        <v>219</v>
      </c>
      <c r="Q119" s="24" t="s">
        <v>64</v>
      </c>
      <c r="R119" s="24" t="s">
        <v>65</v>
      </c>
      <c r="S119" s="34"/>
      <c r="T119" s="34"/>
      <c r="U119" s="24" t="s">
        <v>61</v>
      </c>
      <c r="V119" s="24" t="s">
        <v>66</v>
      </c>
      <c r="W119" s="24" t="s">
        <v>22</v>
      </c>
      <c r="X119" s="24" t="s">
        <v>81</v>
      </c>
      <c r="Z119" s="24" t="s">
        <v>67</v>
      </c>
      <c r="AC119" s="24" t="s">
        <v>145</v>
      </c>
      <c r="AD119" s="34"/>
      <c r="AE119" s="34"/>
      <c r="AF119" s="24" t="s">
        <v>69</v>
      </c>
      <c r="AG119" s="24" t="s">
        <v>70</v>
      </c>
      <c r="AH119" s="24" t="s">
        <v>150</v>
      </c>
      <c r="AI119" s="24">
        <v>24.0</v>
      </c>
      <c r="AJ119" s="24" t="s">
        <v>72</v>
      </c>
      <c r="AK119" s="24">
        <v>3.0</v>
      </c>
      <c r="AL119" s="24" t="s">
        <v>225</v>
      </c>
      <c r="AM119" s="24" t="s">
        <v>38</v>
      </c>
      <c r="AN119" s="34"/>
      <c r="AP119" s="34"/>
      <c r="AS119" s="24">
        <v>9.7</v>
      </c>
      <c r="AT119" s="24"/>
      <c r="AU119" s="24">
        <v>6.8</v>
      </c>
      <c r="AZ119" s="35">
        <v>0.2499999999999999</v>
      </c>
      <c r="BA119" s="35">
        <f t="shared" si="1"/>
        <v>0.064453125</v>
      </c>
      <c r="BB119" s="21">
        <f t="shared" si="6"/>
        <v>0.004028320313</v>
      </c>
      <c r="BC119" s="24" t="s">
        <v>86</v>
      </c>
      <c r="BD119" s="16">
        <f t="shared" si="3"/>
        <v>0.6666666667</v>
      </c>
      <c r="BE119" s="16"/>
    </row>
    <row r="120">
      <c r="A120" s="24">
        <v>44.0</v>
      </c>
      <c r="B120" s="31" t="s">
        <v>226</v>
      </c>
      <c r="D120" s="24" t="s">
        <v>227</v>
      </c>
      <c r="E120" s="24">
        <v>1.0</v>
      </c>
      <c r="F120" s="24">
        <v>1.0</v>
      </c>
      <c r="G120" s="24">
        <v>16.0</v>
      </c>
      <c r="H120" s="24">
        <v>38.7</v>
      </c>
      <c r="I120" s="24"/>
      <c r="J120" s="24" t="s">
        <v>107</v>
      </c>
      <c r="K120" s="24">
        <v>38.7</v>
      </c>
      <c r="L120" s="24" t="s">
        <v>60</v>
      </c>
      <c r="N120" s="24" t="s">
        <v>62</v>
      </c>
      <c r="O120" s="24" t="s">
        <v>63</v>
      </c>
      <c r="P120" s="24" t="s">
        <v>219</v>
      </c>
      <c r="Q120" s="24" t="s">
        <v>64</v>
      </c>
      <c r="R120" s="34"/>
      <c r="S120" s="34"/>
      <c r="T120" s="34"/>
      <c r="U120" s="24" t="s">
        <v>61</v>
      </c>
      <c r="V120" s="24" t="s">
        <v>66</v>
      </c>
      <c r="W120" s="24" t="s">
        <v>22</v>
      </c>
      <c r="X120" s="34"/>
      <c r="Z120" s="24" t="s">
        <v>123</v>
      </c>
      <c r="AC120" s="24" t="s">
        <v>145</v>
      </c>
      <c r="AD120" s="24" t="s">
        <v>228</v>
      </c>
      <c r="AE120" s="24">
        <v>16.0</v>
      </c>
      <c r="AF120" s="24" t="s">
        <v>69</v>
      </c>
      <c r="AG120" s="24" t="s">
        <v>70</v>
      </c>
      <c r="AH120" s="24" t="s">
        <v>71</v>
      </c>
      <c r="AI120" s="24">
        <v>4.0</v>
      </c>
      <c r="AJ120" s="24" t="s">
        <v>72</v>
      </c>
      <c r="AK120" s="24">
        <v>2.0</v>
      </c>
      <c r="AL120" s="24" t="s">
        <v>73</v>
      </c>
      <c r="AM120" s="24" t="s">
        <v>38</v>
      </c>
      <c r="AN120" s="34"/>
      <c r="AP120" s="34"/>
      <c r="AS120" s="24">
        <v>0.73</v>
      </c>
      <c r="AT120" s="34">
        <f t="shared" ref="AT120:AT122" si="7">SQRT(AS120*(1-AS120)/AE120)</f>
        <v>0.1109898644</v>
      </c>
      <c r="AZ120" s="35">
        <v>0.5180653234396059</v>
      </c>
      <c r="BA120" s="35">
        <f t="shared" si="1"/>
        <v>0.07088723998</v>
      </c>
      <c r="BB120" s="21">
        <f t="shared" si="6"/>
        <v>0.004430452499</v>
      </c>
      <c r="BC120" s="24" t="s">
        <v>86</v>
      </c>
      <c r="BD120" s="16">
        <f t="shared" si="3"/>
        <v>4</v>
      </c>
      <c r="BE120" s="16"/>
    </row>
    <row r="121">
      <c r="A121" s="24">
        <v>44.0</v>
      </c>
      <c r="B121" s="31" t="s">
        <v>226</v>
      </c>
      <c r="D121" s="24" t="s">
        <v>227</v>
      </c>
      <c r="E121" s="24">
        <v>1.0</v>
      </c>
      <c r="F121" s="24">
        <v>2.0</v>
      </c>
      <c r="G121" s="24">
        <v>16.0</v>
      </c>
      <c r="H121" s="24">
        <v>38.7</v>
      </c>
      <c r="I121" s="24"/>
      <c r="J121" s="24" t="s">
        <v>107</v>
      </c>
      <c r="K121" s="24">
        <v>38.7</v>
      </c>
      <c r="L121" s="24" t="s">
        <v>60</v>
      </c>
      <c r="N121" s="24" t="s">
        <v>62</v>
      </c>
      <c r="O121" s="24" t="s">
        <v>63</v>
      </c>
      <c r="P121" s="24" t="s">
        <v>219</v>
      </c>
      <c r="Q121" s="24" t="s">
        <v>64</v>
      </c>
      <c r="R121" s="34"/>
      <c r="S121" s="34"/>
      <c r="T121" s="34"/>
      <c r="U121" s="24" t="s">
        <v>61</v>
      </c>
      <c r="V121" s="24" t="s">
        <v>66</v>
      </c>
      <c r="W121" s="24" t="s">
        <v>22</v>
      </c>
      <c r="X121" s="34"/>
      <c r="Z121" s="24" t="s">
        <v>123</v>
      </c>
      <c r="AC121" s="24" t="s">
        <v>229</v>
      </c>
      <c r="AD121" s="24" t="s">
        <v>230</v>
      </c>
      <c r="AE121" s="24">
        <v>16.0</v>
      </c>
      <c r="AF121" s="24" t="s">
        <v>69</v>
      </c>
      <c r="AG121" s="24" t="s">
        <v>70</v>
      </c>
      <c r="AH121" s="24" t="s">
        <v>71</v>
      </c>
      <c r="AI121" s="24">
        <v>4.0</v>
      </c>
      <c r="AJ121" s="24" t="s">
        <v>72</v>
      </c>
      <c r="AK121" s="24">
        <v>2.0</v>
      </c>
      <c r="AL121" s="24" t="s">
        <v>73</v>
      </c>
      <c r="AM121" s="24" t="s">
        <v>38</v>
      </c>
      <c r="AN121" s="34"/>
      <c r="AP121" s="34"/>
      <c r="AS121" s="24">
        <v>0.84</v>
      </c>
      <c r="AT121" s="34">
        <f t="shared" si="7"/>
        <v>0.0916515139</v>
      </c>
      <c r="AZ121" s="35">
        <v>0.9274260335029674</v>
      </c>
      <c r="BA121" s="35">
        <f t="shared" si="1"/>
        <v>0.08937872024</v>
      </c>
      <c r="BB121" s="21">
        <f t="shared" si="6"/>
        <v>0.004468936012</v>
      </c>
      <c r="BC121" s="24" t="s">
        <v>86</v>
      </c>
      <c r="BD121" s="16">
        <f t="shared" si="3"/>
        <v>4</v>
      </c>
      <c r="BE121" s="16"/>
    </row>
    <row r="122">
      <c r="A122" s="24">
        <v>44.0</v>
      </c>
      <c r="B122" s="31" t="s">
        <v>226</v>
      </c>
      <c r="D122" s="24" t="s">
        <v>227</v>
      </c>
      <c r="E122" s="24">
        <v>1.0</v>
      </c>
      <c r="F122" s="24">
        <v>3.0</v>
      </c>
      <c r="G122" s="24">
        <v>16.0</v>
      </c>
      <c r="H122" s="24">
        <v>38.7</v>
      </c>
      <c r="I122" s="24"/>
      <c r="J122" s="24" t="s">
        <v>107</v>
      </c>
      <c r="K122" s="24">
        <v>38.7</v>
      </c>
      <c r="L122" s="24" t="s">
        <v>60</v>
      </c>
      <c r="N122" s="24" t="s">
        <v>62</v>
      </c>
      <c r="O122" s="24" t="s">
        <v>63</v>
      </c>
      <c r="P122" s="24" t="s">
        <v>219</v>
      </c>
      <c r="Q122" s="24" t="s">
        <v>64</v>
      </c>
      <c r="R122" s="24"/>
      <c r="S122" s="34"/>
      <c r="T122" s="34"/>
      <c r="U122" s="24" t="s">
        <v>61</v>
      </c>
      <c r="V122" s="24" t="s">
        <v>66</v>
      </c>
      <c r="W122" s="24" t="s">
        <v>22</v>
      </c>
      <c r="X122" s="34"/>
      <c r="Z122" s="24" t="s">
        <v>123</v>
      </c>
      <c r="AC122" s="24" t="s">
        <v>229</v>
      </c>
      <c r="AD122" s="24" t="s">
        <v>231</v>
      </c>
      <c r="AE122" s="24">
        <v>16.0</v>
      </c>
      <c r="AF122" s="24" t="s">
        <v>69</v>
      </c>
      <c r="AG122" s="24" t="s">
        <v>70</v>
      </c>
      <c r="AH122" s="24" t="s">
        <v>71</v>
      </c>
      <c r="AI122" s="24">
        <v>4.0</v>
      </c>
      <c r="AJ122" s="24" t="s">
        <v>72</v>
      </c>
      <c r="AK122" s="24">
        <v>2.0</v>
      </c>
      <c r="AL122" s="24" t="s">
        <v>73</v>
      </c>
      <c r="AM122" s="24" t="s">
        <v>38</v>
      </c>
      <c r="AN122" s="34"/>
      <c r="AP122" s="34"/>
      <c r="AS122" s="24">
        <v>0.41</v>
      </c>
      <c r="AT122" s="34">
        <f t="shared" si="7"/>
        <v>0.1229583263</v>
      </c>
      <c r="AZ122" s="35">
        <v>-0.18298882785650508</v>
      </c>
      <c r="BA122" s="35">
        <f t="shared" si="1"/>
        <v>0.06354640347</v>
      </c>
      <c r="BB122" s="21">
        <f t="shared" si="6"/>
        <v>0.003530355748</v>
      </c>
      <c r="BC122" s="24" t="s">
        <v>86</v>
      </c>
      <c r="BD122" s="16">
        <f t="shared" si="3"/>
        <v>4</v>
      </c>
      <c r="BE122" s="16"/>
    </row>
    <row r="123">
      <c r="A123" s="24">
        <v>49.0</v>
      </c>
      <c r="B123" s="31" t="s">
        <v>232</v>
      </c>
      <c r="D123" s="24" t="s">
        <v>233</v>
      </c>
      <c r="E123" s="24">
        <v>1.0</v>
      </c>
      <c r="F123" s="24">
        <v>1.0</v>
      </c>
      <c r="G123" s="24">
        <v>20.0</v>
      </c>
      <c r="H123" s="24">
        <v>20.0</v>
      </c>
      <c r="I123" s="24"/>
      <c r="J123" s="24" t="s">
        <v>107</v>
      </c>
      <c r="K123" s="24">
        <v>20.0</v>
      </c>
      <c r="L123" s="24" t="s">
        <v>60</v>
      </c>
      <c r="N123" s="24" t="s">
        <v>62</v>
      </c>
      <c r="O123" s="24" t="s">
        <v>63</v>
      </c>
      <c r="P123" s="24" t="s">
        <v>219</v>
      </c>
      <c r="Q123" s="24" t="s">
        <v>64</v>
      </c>
      <c r="R123" s="31" t="s">
        <v>65</v>
      </c>
      <c r="S123" s="34"/>
      <c r="T123" s="34"/>
      <c r="U123" s="24" t="s">
        <v>61</v>
      </c>
      <c r="V123" s="24" t="s">
        <v>66</v>
      </c>
      <c r="W123" s="24" t="s">
        <v>22</v>
      </c>
      <c r="X123" s="24" t="s">
        <v>81</v>
      </c>
      <c r="Z123" s="24" t="s">
        <v>67</v>
      </c>
      <c r="AA123" s="24">
        <v>54.0</v>
      </c>
      <c r="AC123" s="24" t="s">
        <v>145</v>
      </c>
      <c r="AD123" s="34"/>
      <c r="AE123" s="34"/>
      <c r="AF123" s="24" t="s">
        <v>69</v>
      </c>
      <c r="AG123" s="24" t="s">
        <v>70</v>
      </c>
      <c r="AH123" s="34"/>
      <c r="AI123" s="24">
        <v>8.0</v>
      </c>
      <c r="AJ123" s="24" t="s">
        <v>72</v>
      </c>
      <c r="AK123" s="24">
        <v>3.0</v>
      </c>
      <c r="AL123" s="24" t="s">
        <v>73</v>
      </c>
      <c r="AM123" s="24" t="s">
        <v>38</v>
      </c>
      <c r="AN123" s="34"/>
      <c r="AP123" s="34"/>
      <c r="AZ123" s="35">
        <v>0.47883475881813564</v>
      </c>
      <c r="BA123" s="35">
        <f t="shared" si="1"/>
        <v>0.05573206816</v>
      </c>
      <c r="BB123" s="21">
        <f t="shared" si="6"/>
        <v>0.00327835695</v>
      </c>
      <c r="BC123" s="24" t="s">
        <v>74</v>
      </c>
      <c r="BD123" s="16">
        <f t="shared" si="3"/>
        <v>2.5</v>
      </c>
      <c r="BE123" s="16"/>
    </row>
    <row r="124">
      <c r="A124" s="24">
        <v>49.0</v>
      </c>
      <c r="B124" s="31" t="s">
        <v>232</v>
      </c>
      <c r="D124" s="24" t="s">
        <v>233</v>
      </c>
      <c r="E124" s="24">
        <v>1.0</v>
      </c>
      <c r="F124" s="24">
        <v>2.0</v>
      </c>
      <c r="G124" s="24">
        <v>18.0</v>
      </c>
      <c r="H124" s="24">
        <v>21.2</v>
      </c>
      <c r="I124" s="24"/>
      <c r="J124" s="24" t="s">
        <v>107</v>
      </c>
      <c r="K124" s="24">
        <v>21.2</v>
      </c>
      <c r="L124" s="24" t="s">
        <v>60</v>
      </c>
      <c r="N124" s="24" t="s">
        <v>62</v>
      </c>
      <c r="O124" s="24" t="s">
        <v>63</v>
      </c>
      <c r="P124" s="24" t="s">
        <v>219</v>
      </c>
      <c r="Q124" s="24" t="s">
        <v>64</v>
      </c>
      <c r="R124" s="31" t="s">
        <v>65</v>
      </c>
      <c r="S124" s="34"/>
      <c r="T124" s="34"/>
      <c r="U124" s="24" t="s">
        <v>61</v>
      </c>
      <c r="V124" s="24" t="s">
        <v>66</v>
      </c>
      <c r="W124" s="24" t="s">
        <v>22</v>
      </c>
      <c r="X124" s="24" t="s">
        <v>81</v>
      </c>
      <c r="Z124" s="24" t="s">
        <v>67</v>
      </c>
      <c r="AA124" s="24">
        <v>194.0</v>
      </c>
      <c r="AC124" s="24" t="s">
        <v>145</v>
      </c>
      <c r="AD124" s="34"/>
      <c r="AE124" s="34"/>
      <c r="AF124" s="24" t="s">
        <v>69</v>
      </c>
      <c r="AG124" s="24" t="s">
        <v>70</v>
      </c>
      <c r="AH124" s="34"/>
      <c r="AI124" s="24">
        <v>8.0</v>
      </c>
      <c r="AJ124" s="24" t="s">
        <v>72</v>
      </c>
      <c r="AK124" s="24">
        <v>3.0</v>
      </c>
      <c r="AL124" s="24" t="s">
        <v>73</v>
      </c>
      <c r="AM124" s="24" t="s">
        <v>38</v>
      </c>
      <c r="AN124" s="34"/>
      <c r="AP124" s="34"/>
      <c r="AZ124" s="35">
        <v>0.4825150650520986</v>
      </c>
      <c r="BA124" s="35">
        <f t="shared" si="1"/>
        <v>0.06202279967</v>
      </c>
      <c r="BB124" s="21">
        <f t="shared" si="6"/>
        <v>0.003445711093</v>
      </c>
      <c r="BC124" s="24" t="s">
        <v>74</v>
      </c>
      <c r="BD124" s="16">
        <f t="shared" si="3"/>
        <v>2.25</v>
      </c>
      <c r="BE124" s="16"/>
    </row>
    <row r="125">
      <c r="A125" s="24">
        <v>49.0</v>
      </c>
      <c r="B125" s="31" t="s">
        <v>232</v>
      </c>
      <c r="D125" s="24" t="s">
        <v>233</v>
      </c>
      <c r="E125" s="24">
        <v>1.0</v>
      </c>
      <c r="F125" s="24">
        <v>3.0</v>
      </c>
      <c r="G125" s="24">
        <v>17.0</v>
      </c>
      <c r="H125" s="24">
        <v>22.65</v>
      </c>
      <c r="I125" s="24"/>
      <c r="J125" s="24" t="s">
        <v>107</v>
      </c>
      <c r="K125" s="24">
        <v>22.65</v>
      </c>
      <c r="L125" s="24" t="s">
        <v>60</v>
      </c>
      <c r="N125" s="24" t="s">
        <v>62</v>
      </c>
      <c r="O125" s="24" t="s">
        <v>63</v>
      </c>
      <c r="P125" s="24" t="s">
        <v>219</v>
      </c>
      <c r="Q125" s="24" t="s">
        <v>64</v>
      </c>
      <c r="R125" s="31" t="s">
        <v>65</v>
      </c>
      <c r="S125" s="34"/>
      <c r="T125" s="34"/>
      <c r="U125" s="24" t="s">
        <v>61</v>
      </c>
      <c r="V125" s="24" t="s">
        <v>66</v>
      </c>
      <c r="W125" s="24" t="s">
        <v>22</v>
      </c>
      <c r="X125" s="24" t="s">
        <v>81</v>
      </c>
      <c r="Z125" s="24" t="s">
        <v>67</v>
      </c>
      <c r="AA125" s="24">
        <v>398.5</v>
      </c>
      <c r="AC125" s="24" t="s">
        <v>145</v>
      </c>
      <c r="AD125" s="34"/>
      <c r="AE125" s="34"/>
      <c r="AF125" s="24" t="s">
        <v>69</v>
      </c>
      <c r="AG125" s="24" t="s">
        <v>70</v>
      </c>
      <c r="AH125" s="34"/>
      <c r="AI125" s="24">
        <v>8.0</v>
      </c>
      <c r="AJ125" s="24" t="s">
        <v>72</v>
      </c>
      <c r="AK125" s="24">
        <v>3.0</v>
      </c>
      <c r="AL125" s="24" t="s">
        <v>73</v>
      </c>
      <c r="AM125" s="24" t="s">
        <v>38</v>
      </c>
      <c r="AN125" s="34"/>
      <c r="AP125" s="34"/>
      <c r="AZ125" s="35">
        <v>0.9962742846610299</v>
      </c>
      <c r="BA125" s="35">
        <f t="shared" si="1"/>
        <v>0.08801654266</v>
      </c>
      <c r="BB125" s="21">
        <f t="shared" si="6"/>
        <v>0.00586776951</v>
      </c>
      <c r="BC125" s="24" t="s">
        <v>74</v>
      </c>
      <c r="BD125" s="16">
        <f t="shared" si="3"/>
        <v>2.125</v>
      </c>
      <c r="BE125" s="16"/>
    </row>
    <row r="126">
      <c r="A126" s="45">
        <v>51.0</v>
      </c>
      <c r="B126" s="49" t="s">
        <v>234</v>
      </c>
      <c r="D126" s="24" t="s">
        <v>235</v>
      </c>
      <c r="E126" s="24">
        <v>2.0</v>
      </c>
      <c r="F126" s="24">
        <v>1.0</v>
      </c>
      <c r="G126" s="24">
        <v>18.0</v>
      </c>
      <c r="H126" s="24">
        <v>3.0</v>
      </c>
      <c r="I126" s="24"/>
      <c r="J126" s="24" t="s">
        <v>59</v>
      </c>
      <c r="K126" s="24">
        <v>36.0</v>
      </c>
      <c r="L126" s="24" t="s">
        <v>60</v>
      </c>
      <c r="N126" s="24" t="s">
        <v>62</v>
      </c>
      <c r="O126" s="24" t="s">
        <v>63</v>
      </c>
      <c r="P126" s="24" t="s">
        <v>219</v>
      </c>
      <c r="Q126" s="24" t="s">
        <v>144</v>
      </c>
      <c r="R126" s="24" t="s">
        <v>122</v>
      </c>
      <c r="S126" s="24" t="s">
        <v>236</v>
      </c>
      <c r="T126" s="24"/>
      <c r="U126" s="24" t="s">
        <v>61</v>
      </c>
      <c r="V126" s="24" t="s">
        <v>66</v>
      </c>
      <c r="W126" s="24" t="s">
        <v>22</v>
      </c>
      <c r="X126" s="34"/>
      <c r="Z126" s="24" t="s">
        <v>123</v>
      </c>
      <c r="AD126" s="34"/>
      <c r="AE126" s="34"/>
      <c r="AF126" s="24" t="s">
        <v>82</v>
      </c>
      <c r="AG126" s="24" t="s">
        <v>82</v>
      </c>
      <c r="AH126" s="34"/>
      <c r="AI126" s="24">
        <v>12.0</v>
      </c>
      <c r="AJ126" s="24" t="s">
        <v>72</v>
      </c>
      <c r="AK126" s="24">
        <v>3.0</v>
      </c>
      <c r="AL126" s="24" t="s">
        <v>73</v>
      </c>
      <c r="AM126" s="24" t="s">
        <v>38</v>
      </c>
      <c r="AN126" s="34"/>
      <c r="AP126" s="34"/>
      <c r="AZ126" s="44">
        <v>0.6600985221674875</v>
      </c>
      <c r="BA126" s="35">
        <f t="shared" si="1"/>
        <v>0.0676591683</v>
      </c>
      <c r="BB126" s="21">
        <f t="shared" si="6"/>
        <v>0.003979951077</v>
      </c>
      <c r="BC126" s="24" t="s">
        <v>86</v>
      </c>
      <c r="BD126" s="16">
        <f t="shared" si="3"/>
        <v>1.5</v>
      </c>
      <c r="BE126" s="16"/>
    </row>
    <row r="127">
      <c r="A127" s="45">
        <v>51.0</v>
      </c>
      <c r="B127" s="49" t="s">
        <v>234</v>
      </c>
      <c r="D127" s="24" t="s">
        <v>235</v>
      </c>
      <c r="E127" s="24">
        <v>2.0</v>
      </c>
      <c r="F127" s="24">
        <v>2.0</v>
      </c>
      <c r="G127" s="24">
        <v>15.0</v>
      </c>
      <c r="H127" s="24">
        <v>3.0</v>
      </c>
      <c r="I127" s="24"/>
      <c r="J127" s="24" t="s">
        <v>59</v>
      </c>
      <c r="K127" s="24">
        <v>36.0</v>
      </c>
      <c r="L127" s="24" t="s">
        <v>60</v>
      </c>
      <c r="N127" s="24" t="s">
        <v>62</v>
      </c>
      <c r="O127" s="24" t="s">
        <v>63</v>
      </c>
      <c r="P127" s="24" t="s">
        <v>219</v>
      </c>
      <c r="Q127" s="24" t="s">
        <v>144</v>
      </c>
      <c r="R127" s="24" t="s">
        <v>122</v>
      </c>
      <c r="S127" s="24" t="s">
        <v>236</v>
      </c>
      <c r="T127" s="24"/>
      <c r="U127" s="24" t="s">
        <v>61</v>
      </c>
      <c r="V127" s="24" t="s">
        <v>66</v>
      </c>
      <c r="W127" s="24" t="s">
        <v>22</v>
      </c>
      <c r="X127" s="34"/>
      <c r="Z127" s="24" t="s">
        <v>123</v>
      </c>
      <c r="AD127" s="34"/>
      <c r="AE127" s="34"/>
      <c r="AF127" s="24" t="s">
        <v>200</v>
      </c>
      <c r="AG127" s="24" t="s">
        <v>201</v>
      </c>
      <c r="AH127" s="34"/>
      <c r="AI127" s="24">
        <v>12.0</v>
      </c>
      <c r="AJ127" s="24" t="s">
        <v>72</v>
      </c>
      <c r="AK127" s="24">
        <v>3.0</v>
      </c>
      <c r="AL127" s="24" t="s">
        <v>73</v>
      </c>
      <c r="AM127" s="24" t="s">
        <v>38</v>
      </c>
      <c r="AN127" s="34"/>
      <c r="AP127" s="34"/>
      <c r="AZ127" s="44">
        <v>0.37499999999999983</v>
      </c>
      <c r="BA127" s="35">
        <f t="shared" si="1"/>
        <v>0.07135416667</v>
      </c>
      <c r="BB127" s="21">
        <f t="shared" si="6"/>
        <v>0.004756944444</v>
      </c>
      <c r="BC127" s="24" t="s">
        <v>86</v>
      </c>
      <c r="BD127" s="16">
        <f t="shared" si="3"/>
        <v>1.25</v>
      </c>
      <c r="BE127" s="16"/>
    </row>
    <row r="128">
      <c r="A128" s="45">
        <v>51.0</v>
      </c>
      <c r="B128" s="49" t="s">
        <v>234</v>
      </c>
      <c r="D128" s="24" t="s">
        <v>235</v>
      </c>
      <c r="E128" s="24">
        <v>2.0</v>
      </c>
      <c r="F128" s="24">
        <v>3.0</v>
      </c>
      <c r="G128" s="24">
        <v>17.0</v>
      </c>
      <c r="H128" s="24">
        <v>5.0</v>
      </c>
      <c r="I128" s="24"/>
      <c r="J128" s="24" t="s">
        <v>59</v>
      </c>
      <c r="K128" s="24">
        <v>60.0</v>
      </c>
      <c r="L128" s="24" t="s">
        <v>60</v>
      </c>
      <c r="N128" s="24" t="s">
        <v>62</v>
      </c>
      <c r="O128" s="24" t="s">
        <v>63</v>
      </c>
      <c r="P128" s="24" t="s">
        <v>219</v>
      </c>
      <c r="Q128" s="24" t="s">
        <v>144</v>
      </c>
      <c r="R128" s="24" t="s">
        <v>122</v>
      </c>
      <c r="S128" s="24" t="s">
        <v>236</v>
      </c>
      <c r="T128" s="24"/>
      <c r="U128" s="24" t="s">
        <v>61</v>
      </c>
      <c r="V128" s="24" t="s">
        <v>66</v>
      </c>
      <c r="W128" s="24" t="s">
        <v>22</v>
      </c>
      <c r="X128" s="34"/>
      <c r="Z128" s="24" t="s">
        <v>123</v>
      </c>
      <c r="AD128" s="34"/>
      <c r="AE128" s="34"/>
      <c r="AF128" s="24" t="s">
        <v>82</v>
      </c>
      <c r="AG128" s="24" t="s">
        <v>82</v>
      </c>
      <c r="AH128" s="34"/>
      <c r="AI128" s="24">
        <v>12.0</v>
      </c>
      <c r="AJ128" s="24" t="s">
        <v>72</v>
      </c>
      <c r="AK128" s="24">
        <v>3.0</v>
      </c>
      <c r="AL128" s="24" t="s">
        <v>73</v>
      </c>
      <c r="AM128" s="24" t="s">
        <v>38</v>
      </c>
      <c r="AN128" s="34"/>
      <c r="AP128" s="34"/>
      <c r="AZ128" s="44">
        <v>0.3531249999999999</v>
      </c>
      <c r="BA128" s="35">
        <f t="shared" si="1"/>
        <v>0.06249109605</v>
      </c>
      <c r="BB128" s="21">
        <f t="shared" si="6"/>
        <v>0.006249109605</v>
      </c>
      <c r="BC128" s="24" t="s">
        <v>86</v>
      </c>
      <c r="BD128" s="16">
        <f t="shared" si="3"/>
        <v>1.416666667</v>
      </c>
      <c r="BE128" s="16"/>
    </row>
    <row r="129">
      <c r="A129" s="45">
        <v>51.0</v>
      </c>
      <c r="B129" s="49" t="s">
        <v>234</v>
      </c>
      <c r="D129" s="24" t="s">
        <v>235</v>
      </c>
      <c r="E129" s="24">
        <v>2.0</v>
      </c>
      <c r="F129" s="24">
        <v>4.0</v>
      </c>
      <c r="G129" s="24">
        <v>15.0</v>
      </c>
      <c r="H129" s="24">
        <v>5.0</v>
      </c>
      <c r="I129" s="24"/>
      <c r="J129" s="24" t="s">
        <v>59</v>
      </c>
      <c r="K129" s="24">
        <v>60.0</v>
      </c>
      <c r="L129" s="24" t="s">
        <v>60</v>
      </c>
      <c r="N129" s="24" t="s">
        <v>62</v>
      </c>
      <c r="O129" s="24" t="s">
        <v>63</v>
      </c>
      <c r="P129" s="24" t="s">
        <v>219</v>
      </c>
      <c r="Q129" s="24" t="s">
        <v>144</v>
      </c>
      <c r="R129" s="24" t="s">
        <v>122</v>
      </c>
      <c r="S129" s="24" t="s">
        <v>236</v>
      </c>
      <c r="T129" s="24"/>
      <c r="U129" s="24" t="s">
        <v>61</v>
      </c>
      <c r="V129" s="24" t="s">
        <v>66</v>
      </c>
      <c r="W129" s="24" t="s">
        <v>22</v>
      </c>
      <c r="X129" s="34"/>
      <c r="Z129" s="24" t="s">
        <v>123</v>
      </c>
      <c r="AD129" s="34"/>
      <c r="AE129" s="34"/>
      <c r="AF129" s="24" t="s">
        <v>200</v>
      </c>
      <c r="AG129" s="24" t="s">
        <v>201</v>
      </c>
      <c r="AH129" s="34"/>
      <c r="AI129" s="24">
        <v>12.0</v>
      </c>
      <c r="AJ129" s="24" t="s">
        <v>72</v>
      </c>
      <c r="AK129" s="24">
        <v>3.0</v>
      </c>
      <c r="AL129" s="24" t="s">
        <v>73</v>
      </c>
      <c r="AM129" s="24" t="s">
        <v>38</v>
      </c>
      <c r="AN129" s="34"/>
      <c r="AP129" s="34"/>
      <c r="AZ129" s="44">
        <v>0.32211538461538475</v>
      </c>
      <c r="BA129" s="35">
        <f t="shared" si="1"/>
        <v>0.07012527737</v>
      </c>
      <c r="BB129" s="21">
        <f t="shared" si="6"/>
        <v>0.007012527737</v>
      </c>
      <c r="BC129" s="24" t="s">
        <v>86</v>
      </c>
      <c r="BD129" s="16">
        <f t="shared" si="3"/>
        <v>1.25</v>
      </c>
      <c r="BE129" s="16"/>
    </row>
    <row r="130">
      <c r="A130" s="45">
        <v>52.0</v>
      </c>
      <c r="B130" s="46" t="s">
        <v>237</v>
      </c>
      <c r="D130" s="24" t="s">
        <v>238</v>
      </c>
      <c r="E130" s="24">
        <v>2.0</v>
      </c>
      <c r="F130" s="24">
        <v>1.0</v>
      </c>
      <c r="G130" s="24">
        <v>10.0</v>
      </c>
      <c r="H130" s="24">
        <v>24.6</v>
      </c>
      <c r="I130" s="24"/>
      <c r="J130" s="24" t="s">
        <v>107</v>
      </c>
      <c r="K130" s="24">
        <v>24.6</v>
      </c>
      <c r="L130" s="24" t="s">
        <v>60</v>
      </c>
      <c r="N130" s="24" t="s">
        <v>62</v>
      </c>
      <c r="O130" s="24" t="s">
        <v>63</v>
      </c>
      <c r="P130" s="24" t="s">
        <v>219</v>
      </c>
      <c r="Q130" s="24" t="s">
        <v>239</v>
      </c>
      <c r="R130" s="24" t="s">
        <v>65</v>
      </c>
      <c r="S130" s="34"/>
      <c r="T130" s="24" t="s">
        <v>240</v>
      </c>
      <c r="U130" s="24" t="s">
        <v>61</v>
      </c>
      <c r="V130" s="24" t="s">
        <v>66</v>
      </c>
      <c r="W130" s="24" t="s">
        <v>22</v>
      </c>
      <c r="X130" s="34"/>
      <c r="Z130" s="24" t="s">
        <v>67</v>
      </c>
      <c r="AC130" s="24" t="s">
        <v>145</v>
      </c>
      <c r="AD130" s="34"/>
      <c r="AE130" s="34"/>
      <c r="AF130" s="24" t="s">
        <v>69</v>
      </c>
      <c r="AG130" s="24" t="s">
        <v>70</v>
      </c>
      <c r="AH130" s="24" t="s">
        <v>108</v>
      </c>
      <c r="AI130" s="24">
        <v>24.0</v>
      </c>
      <c r="AJ130" s="24" t="s">
        <v>72</v>
      </c>
      <c r="AK130" s="24">
        <v>2.0</v>
      </c>
      <c r="AL130" s="24" t="s">
        <v>73</v>
      </c>
      <c r="AM130" s="24" t="s">
        <v>38</v>
      </c>
      <c r="AN130" s="34"/>
      <c r="AP130" s="34"/>
      <c r="AQ130" s="24" t="s">
        <v>241</v>
      </c>
      <c r="AZ130" s="35">
        <v>1.1617933142792662</v>
      </c>
      <c r="BA130" s="35">
        <f t="shared" si="1"/>
        <v>0.1674881853</v>
      </c>
      <c r="BB130" s="21">
        <f t="shared" si="6"/>
        <v>0.004294568853</v>
      </c>
      <c r="BC130" s="24" t="s">
        <v>74</v>
      </c>
      <c r="BD130" s="16">
        <f t="shared" si="3"/>
        <v>0.4166666667</v>
      </c>
      <c r="BE130" s="16"/>
    </row>
    <row r="131">
      <c r="A131" s="45">
        <v>52.0</v>
      </c>
      <c r="B131" s="46" t="s">
        <v>237</v>
      </c>
      <c r="D131" s="24" t="s">
        <v>238</v>
      </c>
      <c r="E131" s="24">
        <v>2.0</v>
      </c>
      <c r="F131" s="24">
        <v>1.0</v>
      </c>
      <c r="G131" s="24">
        <v>10.0</v>
      </c>
      <c r="H131" s="24">
        <v>24.6</v>
      </c>
      <c r="I131" s="24"/>
      <c r="J131" s="24" t="s">
        <v>107</v>
      </c>
      <c r="K131" s="24">
        <v>24.6</v>
      </c>
      <c r="L131" s="24" t="s">
        <v>60</v>
      </c>
      <c r="N131" s="24" t="s">
        <v>62</v>
      </c>
      <c r="O131" s="24" t="s">
        <v>63</v>
      </c>
      <c r="P131" s="24" t="s">
        <v>219</v>
      </c>
      <c r="Q131" s="24" t="s">
        <v>239</v>
      </c>
      <c r="R131" s="24" t="s">
        <v>65</v>
      </c>
      <c r="S131" s="34"/>
      <c r="T131" s="24" t="s">
        <v>242</v>
      </c>
      <c r="U131" s="24" t="s">
        <v>61</v>
      </c>
      <c r="V131" s="24" t="s">
        <v>66</v>
      </c>
      <c r="W131" s="24" t="s">
        <v>22</v>
      </c>
      <c r="X131" s="34"/>
      <c r="Z131" s="24" t="s">
        <v>67</v>
      </c>
      <c r="AC131" s="24" t="s">
        <v>145</v>
      </c>
      <c r="AD131" s="34"/>
      <c r="AE131" s="34"/>
      <c r="AF131" s="24" t="s">
        <v>69</v>
      </c>
      <c r="AG131" s="24" t="s">
        <v>70</v>
      </c>
      <c r="AH131" s="24" t="s">
        <v>108</v>
      </c>
      <c r="AI131" s="24">
        <v>24.0</v>
      </c>
      <c r="AJ131" s="24" t="s">
        <v>72</v>
      </c>
      <c r="AK131" s="24">
        <v>2.0</v>
      </c>
      <c r="AL131" s="24" t="s">
        <v>73</v>
      </c>
      <c r="AM131" s="24" t="s">
        <v>38</v>
      </c>
      <c r="AN131" s="34"/>
      <c r="AP131" s="34"/>
      <c r="AQ131" s="24" t="s">
        <v>241</v>
      </c>
      <c r="AZ131" s="35">
        <v>-1.5532363801415168</v>
      </c>
      <c r="BA131" s="35">
        <f t="shared" si="1"/>
        <v>0.2206271626</v>
      </c>
      <c r="BB131" s="21">
        <f t="shared" si="6"/>
        <v>0.007354238754</v>
      </c>
      <c r="BC131" s="24" t="s">
        <v>74</v>
      </c>
      <c r="BD131" s="16">
        <f t="shared" si="3"/>
        <v>0.4166666667</v>
      </c>
      <c r="BE131" s="16"/>
    </row>
    <row r="132">
      <c r="A132" s="24">
        <v>57.0</v>
      </c>
      <c r="B132" s="31" t="s">
        <v>243</v>
      </c>
      <c r="D132" s="24" t="s">
        <v>244</v>
      </c>
      <c r="E132" s="24">
        <v>1.0</v>
      </c>
      <c r="F132" s="24">
        <v>1.0</v>
      </c>
      <c r="G132" s="24">
        <v>39.0</v>
      </c>
      <c r="H132" s="24">
        <v>2.0</v>
      </c>
      <c r="I132" s="24">
        <v>7.0</v>
      </c>
      <c r="J132" s="34"/>
      <c r="K132" s="24">
        <v>31.0</v>
      </c>
      <c r="L132" s="24" t="s">
        <v>60</v>
      </c>
      <c r="N132" s="24" t="s">
        <v>62</v>
      </c>
      <c r="O132" s="24" t="s">
        <v>63</v>
      </c>
      <c r="P132" s="24" t="s">
        <v>219</v>
      </c>
      <c r="Q132" s="24" t="s">
        <v>64</v>
      </c>
      <c r="R132" s="24" t="s">
        <v>65</v>
      </c>
      <c r="S132" s="34"/>
      <c r="T132" s="34"/>
      <c r="U132" s="24" t="s">
        <v>61</v>
      </c>
      <c r="V132" s="24" t="s">
        <v>66</v>
      </c>
      <c r="W132" s="24" t="s">
        <v>22</v>
      </c>
      <c r="X132" s="24" t="s">
        <v>154</v>
      </c>
      <c r="Y132" s="24">
        <v>6.0</v>
      </c>
      <c r="Z132" s="24" t="s">
        <v>67</v>
      </c>
      <c r="AC132" s="24" t="s">
        <v>145</v>
      </c>
      <c r="AD132" s="34"/>
      <c r="AE132" s="34"/>
      <c r="AF132" s="24" t="s">
        <v>69</v>
      </c>
      <c r="AG132" s="24" t="s">
        <v>70</v>
      </c>
      <c r="AH132" s="34"/>
      <c r="AI132" s="24">
        <v>2.0</v>
      </c>
      <c r="AJ132" s="24" t="s">
        <v>72</v>
      </c>
      <c r="AK132" s="24">
        <v>3.0</v>
      </c>
      <c r="AL132" s="24" t="s">
        <v>73</v>
      </c>
      <c r="AM132" s="24" t="s">
        <v>38</v>
      </c>
      <c r="AN132" s="34"/>
      <c r="AP132" s="34"/>
      <c r="AV132" s="24">
        <v>5.21</v>
      </c>
      <c r="AW132" s="24">
        <v>38.0</v>
      </c>
      <c r="AZ132" s="48">
        <v>1.6685</v>
      </c>
      <c r="BA132" s="35">
        <f t="shared" si="1"/>
        <v>0.06133195192</v>
      </c>
      <c r="BB132" s="21">
        <f t="shared" si="6"/>
        <v>0.003833246995</v>
      </c>
      <c r="BC132" s="24" t="s">
        <v>151</v>
      </c>
      <c r="BD132" s="16">
        <f t="shared" si="3"/>
        <v>19.5</v>
      </c>
      <c r="BE132" s="16"/>
    </row>
    <row r="133">
      <c r="A133" s="24">
        <v>57.0</v>
      </c>
      <c r="B133" s="31" t="s">
        <v>243</v>
      </c>
      <c r="D133" s="24" t="s">
        <v>244</v>
      </c>
      <c r="E133" s="24">
        <v>1.0</v>
      </c>
      <c r="F133" s="24">
        <v>2.0</v>
      </c>
      <c r="G133" s="24">
        <v>30.0</v>
      </c>
      <c r="H133" s="24">
        <v>2.0</v>
      </c>
      <c r="I133" s="24">
        <v>6.0</v>
      </c>
      <c r="J133" s="34"/>
      <c r="K133" s="24">
        <v>30.0</v>
      </c>
      <c r="L133" s="24" t="s">
        <v>60</v>
      </c>
      <c r="N133" s="24" t="s">
        <v>62</v>
      </c>
      <c r="O133" s="24" t="s">
        <v>63</v>
      </c>
      <c r="P133" s="24" t="s">
        <v>219</v>
      </c>
      <c r="Q133" s="24" t="s">
        <v>64</v>
      </c>
      <c r="R133" s="24" t="s">
        <v>65</v>
      </c>
      <c r="S133" s="34"/>
      <c r="T133" s="34"/>
      <c r="U133" s="24" t="s">
        <v>61</v>
      </c>
      <c r="V133" s="24" t="s">
        <v>66</v>
      </c>
      <c r="W133" s="24" t="s">
        <v>22</v>
      </c>
      <c r="X133" s="24" t="s">
        <v>154</v>
      </c>
      <c r="Y133" s="24">
        <v>6.0</v>
      </c>
      <c r="Z133" s="24" t="s">
        <v>67</v>
      </c>
      <c r="AC133" s="24" t="s">
        <v>145</v>
      </c>
      <c r="AD133" s="34"/>
      <c r="AE133" s="34"/>
      <c r="AF133" s="24" t="s">
        <v>245</v>
      </c>
      <c r="AG133" s="24" t="s">
        <v>160</v>
      </c>
      <c r="AH133" s="34"/>
      <c r="AI133" s="24">
        <v>2.0</v>
      </c>
      <c r="AJ133" s="24" t="s">
        <v>72</v>
      </c>
      <c r="AK133" s="24">
        <v>3.0</v>
      </c>
      <c r="AL133" s="24" t="s">
        <v>73</v>
      </c>
      <c r="AM133" s="24" t="s">
        <v>38</v>
      </c>
      <c r="AN133" s="34"/>
      <c r="AP133" s="34"/>
      <c r="AV133" s="24">
        <v>1.27</v>
      </c>
      <c r="AW133" s="24">
        <v>29.0</v>
      </c>
      <c r="AZ133" s="48">
        <v>0.4717</v>
      </c>
      <c r="BA133" s="35">
        <f t="shared" si="1"/>
        <v>0.0370416815</v>
      </c>
      <c r="BB133" s="21">
        <f t="shared" si="6"/>
        <v>0.002315105094</v>
      </c>
      <c r="BC133" s="24" t="s">
        <v>151</v>
      </c>
      <c r="BD133" s="16">
        <f t="shared" si="3"/>
        <v>15</v>
      </c>
      <c r="BE133" s="16"/>
    </row>
    <row r="134">
      <c r="A134" s="24">
        <v>59.0</v>
      </c>
      <c r="B134" s="31" t="s">
        <v>246</v>
      </c>
      <c r="D134" s="24" t="s">
        <v>247</v>
      </c>
      <c r="E134" s="24">
        <v>1.0</v>
      </c>
      <c r="F134" s="24">
        <v>1.0</v>
      </c>
      <c r="G134" s="24">
        <v>16.0</v>
      </c>
      <c r="J134" s="34"/>
      <c r="K134" s="24">
        <v>30.26</v>
      </c>
      <c r="L134" s="24" t="s">
        <v>60</v>
      </c>
      <c r="O134" s="24" t="s">
        <v>63</v>
      </c>
      <c r="P134" s="34"/>
      <c r="R134" s="34"/>
      <c r="S134" s="34"/>
      <c r="T134" s="34"/>
      <c r="U134" s="34"/>
      <c r="V134" s="24" t="s">
        <v>66</v>
      </c>
      <c r="W134" s="24" t="s">
        <v>22</v>
      </c>
      <c r="X134" s="34"/>
      <c r="Z134" s="34"/>
      <c r="AC134" s="24" t="s">
        <v>145</v>
      </c>
      <c r="AD134" s="34"/>
      <c r="AE134" s="34"/>
      <c r="AF134" s="24" t="s">
        <v>69</v>
      </c>
      <c r="AG134" s="24" t="s">
        <v>70</v>
      </c>
      <c r="AH134" s="34"/>
      <c r="AJ134" s="24" t="s">
        <v>72</v>
      </c>
      <c r="AL134" s="24" t="s">
        <v>73</v>
      </c>
      <c r="AM134" s="24" t="s">
        <v>38</v>
      </c>
      <c r="AN134" s="34"/>
      <c r="AP134" s="34"/>
      <c r="AQ134" s="24" t="s">
        <v>248</v>
      </c>
      <c r="AV134" s="24">
        <v>3.61</v>
      </c>
      <c r="AW134" s="24">
        <v>15.0</v>
      </c>
      <c r="AZ134" s="48">
        <v>1.805</v>
      </c>
      <c r="BA134" s="35">
        <f t="shared" si="1"/>
        <v>0.1643132813</v>
      </c>
      <c r="BB134" s="21">
        <f t="shared" si="6"/>
        <v>0.01026958008</v>
      </c>
      <c r="BC134" s="24" t="s">
        <v>151</v>
      </c>
      <c r="BD134" s="16" t="str">
        <f t="shared" si="3"/>
        <v>#DIV/0!</v>
      </c>
      <c r="BE134" s="16"/>
    </row>
    <row r="135">
      <c r="A135" s="24">
        <v>59.0</v>
      </c>
      <c r="B135" s="31" t="s">
        <v>246</v>
      </c>
      <c r="D135" s="24" t="s">
        <v>247</v>
      </c>
      <c r="E135" s="24">
        <v>1.0</v>
      </c>
      <c r="F135" s="24">
        <v>1.0</v>
      </c>
      <c r="G135" s="24">
        <v>16.0</v>
      </c>
      <c r="J135" s="34"/>
      <c r="K135" s="24">
        <v>30.26</v>
      </c>
      <c r="L135" s="24" t="s">
        <v>60</v>
      </c>
      <c r="O135" s="24" t="s">
        <v>63</v>
      </c>
      <c r="P135" s="34"/>
      <c r="R135" s="34"/>
      <c r="S135" s="34"/>
      <c r="T135" s="34"/>
      <c r="U135" s="34"/>
      <c r="V135" s="24" t="s">
        <v>66</v>
      </c>
      <c r="W135" s="24" t="s">
        <v>22</v>
      </c>
      <c r="X135" s="34"/>
      <c r="Z135" s="34"/>
      <c r="AC135" s="24" t="s">
        <v>145</v>
      </c>
      <c r="AD135" s="34"/>
      <c r="AE135" s="34"/>
      <c r="AF135" s="24" t="s">
        <v>69</v>
      </c>
      <c r="AG135" s="24" t="s">
        <v>70</v>
      </c>
      <c r="AH135" s="34"/>
      <c r="AJ135" s="24" t="s">
        <v>72</v>
      </c>
      <c r="AL135" s="24" t="s">
        <v>73</v>
      </c>
      <c r="AM135" s="24" t="s">
        <v>38</v>
      </c>
      <c r="AN135" s="34"/>
      <c r="AP135" s="34"/>
      <c r="AQ135" s="24" t="s">
        <v>249</v>
      </c>
      <c r="AV135" s="24">
        <v>8.03</v>
      </c>
      <c r="AW135" s="24">
        <v>15.0</v>
      </c>
      <c r="AZ135" s="48">
        <v>4.015</v>
      </c>
      <c r="BA135" s="35">
        <f t="shared" si="1"/>
        <v>0.5662570313</v>
      </c>
      <c r="BB135" s="21">
        <f t="shared" si="6"/>
        <v>0.03539106445</v>
      </c>
      <c r="BC135" s="24" t="s">
        <v>151</v>
      </c>
      <c r="BD135" s="16" t="str">
        <f t="shared" si="3"/>
        <v>#DIV/0!</v>
      </c>
      <c r="BE135" s="16"/>
    </row>
    <row r="136">
      <c r="A136" s="24">
        <v>59.0</v>
      </c>
      <c r="B136" s="31" t="s">
        <v>246</v>
      </c>
      <c r="D136" s="24" t="s">
        <v>247</v>
      </c>
      <c r="E136" s="24">
        <v>1.0</v>
      </c>
      <c r="F136" s="24">
        <v>1.0</v>
      </c>
      <c r="G136" s="24">
        <v>16.0</v>
      </c>
      <c r="J136" s="34"/>
      <c r="K136" s="24">
        <v>30.26</v>
      </c>
      <c r="L136" s="24" t="s">
        <v>60</v>
      </c>
      <c r="O136" s="24" t="s">
        <v>63</v>
      </c>
      <c r="P136" s="34"/>
      <c r="R136" s="34"/>
      <c r="S136" s="34"/>
      <c r="T136" s="34"/>
      <c r="U136" s="34"/>
      <c r="V136" s="24" t="s">
        <v>66</v>
      </c>
      <c r="W136" s="24" t="s">
        <v>22</v>
      </c>
      <c r="X136" s="34"/>
      <c r="Z136" s="34"/>
      <c r="AC136" s="24" t="s">
        <v>145</v>
      </c>
      <c r="AD136" s="34"/>
      <c r="AE136" s="34"/>
      <c r="AF136" s="24" t="s">
        <v>69</v>
      </c>
      <c r="AG136" s="24" t="s">
        <v>70</v>
      </c>
      <c r="AH136" s="34"/>
      <c r="AJ136" s="24" t="s">
        <v>72</v>
      </c>
      <c r="AL136" s="24" t="s">
        <v>73</v>
      </c>
      <c r="AM136" s="24" t="s">
        <v>38</v>
      </c>
      <c r="AN136" s="34"/>
      <c r="AP136" s="34"/>
      <c r="AQ136" s="24" t="s">
        <v>250</v>
      </c>
      <c r="AV136" s="24">
        <v>4.12</v>
      </c>
      <c r="AW136" s="24">
        <v>15.0</v>
      </c>
      <c r="AZ136" s="48">
        <v>2.06</v>
      </c>
      <c r="BA136" s="35">
        <f t="shared" si="1"/>
        <v>0.1951125</v>
      </c>
      <c r="BB136" s="21">
        <f t="shared" si="6"/>
        <v>0.01219453125</v>
      </c>
      <c r="BC136" s="24" t="s">
        <v>151</v>
      </c>
      <c r="BD136" s="16" t="str">
        <f t="shared" si="3"/>
        <v>#DIV/0!</v>
      </c>
      <c r="BE136" s="16"/>
    </row>
    <row r="137">
      <c r="A137" s="24">
        <v>59.0</v>
      </c>
      <c r="B137" s="31" t="s">
        <v>246</v>
      </c>
      <c r="D137" s="24" t="s">
        <v>247</v>
      </c>
      <c r="E137" s="24">
        <v>1.0</v>
      </c>
      <c r="F137" s="24">
        <v>1.0</v>
      </c>
      <c r="G137" s="24">
        <v>16.0</v>
      </c>
      <c r="J137" s="34"/>
      <c r="K137" s="24">
        <v>30.26</v>
      </c>
      <c r="L137" s="24" t="s">
        <v>60</v>
      </c>
      <c r="O137" s="24" t="s">
        <v>63</v>
      </c>
      <c r="P137" s="34"/>
      <c r="R137" s="34"/>
      <c r="S137" s="34"/>
      <c r="T137" s="34"/>
      <c r="U137" s="34"/>
      <c r="V137" s="24" t="s">
        <v>66</v>
      </c>
      <c r="W137" s="24" t="s">
        <v>22</v>
      </c>
      <c r="X137" s="34"/>
      <c r="Z137" s="34"/>
      <c r="AC137" s="24" t="s">
        <v>145</v>
      </c>
      <c r="AD137" s="34"/>
      <c r="AE137" s="34"/>
      <c r="AF137" s="24" t="s">
        <v>69</v>
      </c>
      <c r="AG137" s="24" t="s">
        <v>70</v>
      </c>
      <c r="AH137" s="34"/>
      <c r="AJ137" s="24" t="s">
        <v>72</v>
      </c>
      <c r="AL137" s="24" t="s">
        <v>73</v>
      </c>
      <c r="AM137" s="24" t="s">
        <v>38</v>
      </c>
      <c r="AN137" s="34"/>
      <c r="AP137" s="34"/>
      <c r="AQ137" s="24" t="s">
        <v>251</v>
      </c>
      <c r="AV137" s="24">
        <v>3.12</v>
      </c>
      <c r="AW137" s="24">
        <v>15.0</v>
      </c>
      <c r="AZ137" s="48">
        <v>1.56</v>
      </c>
      <c r="BA137" s="35">
        <f t="shared" si="1"/>
        <v>0.13855</v>
      </c>
      <c r="BB137" s="21">
        <f t="shared" si="6"/>
        <v>0.008659375</v>
      </c>
      <c r="BC137" s="24" t="s">
        <v>151</v>
      </c>
      <c r="BD137" s="16" t="str">
        <f t="shared" si="3"/>
        <v>#DIV/0!</v>
      </c>
      <c r="BE137" s="16"/>
    </row>
    <row r="138">
      <c r="A138" s="24">
        <v>59.0</v>
      </c>
      <c r="B138" s="31" t="s">
        <v>246</v>
      </c>
      <c r="D138" s="24" t="s">
        <v>247</v>
      </c>
      <c r="E138" s="24">
        <v>1.0</v>
      </c>
      <c r="F138" s="24">
        <v>1.0</v>
      </c>
      <c r="G138" s="24">
        <v>16.0</v>
      </c>
      <c r="J138" s="34"/>
      <c r="K138" s="24">
        <v>29.87</v>
      </c>
      <c r="L138" s="24" t="s">
        <v>60</v>
      </c>
      <c r="O138" s="24" t="s">
        <v>63</v>
      </c>
      <c r="P138" s="34"/>
      <c r="R138" s="34"/>
      <c r="S138" s="34"/>
      <c r="T138" s="34"/>
      <c r="U138" s="34"/>
      <c r="V138" s="24" t="s">
        <v>66</v>
      </c>
      <c r="W138" s="24" t="s">
        <v>22</v>
      </c>
      <c r="X138" s="34"/>
      <c r="Z138" s="34"/>
      <c r="AD138" s="34"/>
      <c r="AE138" s="34"/>
      <c r="AF138" s="24" t="s">
        <v>69</v>
      </c>
      <c r="AG138" s="24" t="s">
        <v>70</v>
      </c>
      <c r="AH138" s="34"/>
      <c r="AJ138" s="24" t="s">
        <v>72</v>
      </c>
      <c r="AL138" s="24" t="s">
        <v>73</v>
      </c>
      <c r="AM138" s="24" t="s">
        <v>207</v>
      </c>
      <c r="AN138" s="34"/>
      <c r="AP138" s="34"/>
      <c r="AQ138" s="24" t="s">
        <v>248</v>
      </c>
      <c r="AV138" s="24">
        <v>2.83</v>
      </c>
      <c r="AW138" s="24">
        <v>15.0</v>
      </c>
      <c r="AZ138" s="48">
        <v>1.415</v>
      </c>
      <c r="BA138" s="35">
        <f t="shared" si="1"/>
        <v>0.1250695313</v>
      </c>
      <c r="BB138" s="21">
        <f t="shared" si="6"/>
        <v>0.007816845703</v>
      </c>
      <c r="BC138" s="24" t="s">
        <v>151</v>
      </c>
      <c r="BD138" s="16" t="str">
        <f t="shared" si="3"/>
        <v>#DIV/0!</v>
      </c>
      <c r="BE138" s="16"/>
    </row>
    <row r="139">
      <c r="A139" s="24">
        <v>59.0</v>
      </c>
      <c r="B139" s="31" t="s">
        <v>246</v>
      </c>
      <c r="D139" s="24" t="s">
        <v>247</v>
      </c>
      <c r="E139" s="24">
        <v>1.0</v>
      </c>
      <c r="F139" s="24">
        <v>1.0</v>
      </c>
      <c r="G139" s="24">
        <v>16.0</v>
      </c>
      <c r="J139" s="34"/>
      <c r="K139" s="24">
        <v>29.87</v>
      </c>
      <c r="L139" s="24" t="s">
        <v>60</v>
      </c>
      <c r="O139" s="24" t="s">
        <v>63</v>
      </c>
      <c r="P139" s="34"/>
      <c r="R139" s="34"/>
      <c r="S139" s="34"/>
      <c r="T139" s="34"/>
      <c r="U139" s="34"/>
      <c r="V139" s="24" t="s">
        <v>66</v>
      </c>
      <c r="W139" s="24" t="s">
        <v>22</v>
      </c>
      <c r="X139" s="34"/>
      <c r="Z139" s="34"/>
      <c r="AD139" s="34"/>
      <c r="AE139" s="34"/>
      <c r="AF139" s="24" t="s">
        <v>69</v>
      </c>
      <c r="AG139" s="24" t="s">
        <v>70</v>
      </c>
      <c r="AH139" s="34"/>
      <c r="AJ139" s="24" t="s">
        <v>72</v>
      </c>
      <c r="AL139" s="24" t="s">
        <v>73</v>
      </c>
      <c r="AM139" s="24" t="s">
        <v>207</v>
      </c>
      <c r="AN139" s="34"/>
      <c r="AP139" s="34"/>
      <c r="AQ139" s="24" t="s">
        <v>249</v>
      </c>
      <c r="AV139" s="24">
        <v>2.75</v>
      </c>
      <c r="AW139" s="24">
        <v>15.0</v>
      </c>
      <c r="AZ139" s="48">
        <v>1.375</v>
      </c>
      <c r="BA139" s="35">
        <f t="shared" si="1"/>
        <v>0.1215820313</v>
      </c>
      <c r="BB139" s="21">
        <f t="shared" si="6"/>
        <v>0.007598876953</v>
      </c>
      <c r="BC139" s="24" t="s">
        <v>151</v>
      </c>
      <c r="BD139" s="16" t="str">
        <f t="shared" si="3"/>
        <v>#DIV/0!</v>
      </c>
      <c r="BE139" s="16"/>
    </row>
    <row r="140">
      <c r="A140" s="24">
        <v>59.0</v>
      </c>
      <c r="B140" s="31" t="s">
        <v>246</v>
      </c>
      <c r="D140" s="24" t="s">
        <v>247</v>
      </c>
      <c r="E140" s="24">
        <v>1.0</v>
      </c>
      <c r="F140" s="24">
        <v>1.0</v>
      </c>
      <c r="G140" s="24">
        <v>16.0</v>
      </c>
      <c r="J140" s="34"/>
      <c r="K140" s="24">
        <v>29.87</v>
      </c>
      <c r="L140" s="24" t="s">
        <v>60</v>
      </c>
      <c r="O140" s="24" t="s">
        <v>63</v>
      </c>
      <c r="P140" s="34"/>
      <c r="R140" s="34"/>
      <c r="S140" s="34"/>
      <c r="T140" s="34"/>
      <c r="U140" s="34"/>
      <c r="V140" s="24" t="s">
        <v>66</v>
      </c>
      <c r="W140" s="24" t="s">
        <v>22</v>
      </c>
      <c r="X140" s="34"/>
      <c r="Z140" s="34"/>
      <c r="AD140" s="34"/>
      <c r="AE140" s="34"/>
      <c r="AF140" s="24" t="s">
        <v>69</v>
      </c>
      <c r="AG140" s="24" t="s">
        <v>70</v>
      </c>
      <c r="AH140" s="34"/>
      <c r="AJ140" s="24" t="s">
        <v>72</v>
      </c>
      <c r="AL140" s="24" t="s">
        <v>73</v>
      </c>
      <c r="AM140" s="24" t="s">
        <v>207</v>
      </c>
      <c r="AN140" s="34"/>
      <c r="AP140" s="34"/>
      <c r="AQ140" s="24" t="s">
        <v>250</v>
      </c>
      <c r="AV140" s="24">
        <v>1.45</v>
      </c>
      <c r="AW140" s="24">
        <v>15.0</v>
      </c>
      <c r="AZ140" s="48">
        <v>0.725</v>
      </c>
      <c r="BA140" s="35">
        <f t="shared" si="1"/>
        <v>0.07892578125</v>
      </c>
      <c r="BB140" s="21">
        <f t="shared" si="6"/>
        <v>0.003946289063</v>
      </c>
      <c r="BC140" s="24" t="s">
        <v>151</v>
      </c>
      <c r="BD140" s="16" t="str">
        <f t="shared" si="3"/>
        <v>#DIV/0!</v>
      </c>
      <c r="BE140" s="16"/>
    </row>
    <row r="141">
      <c r="A141" s="24">
        <v>59.0</v>
      </c>
      <c r="B141" s="31" t="s">
        <v>246</v>
      </c>
      <c r="D141" s="24" t="s">
        <v>247</v>
      </c>
      <c r="E141" s="24">
        <v>1.0</v>
      </c>
      <c r="F141" s="24">
        <v>1.0</v>
      </c>
      <c r="G141" s="24">
        <v>16.0</v>
      </c>
      <c r="J141" s="34"/>
      <c r="K141" s="24">
        <v>29.87</v>
      </c>
      <c r="L141" s="24" t="s">
        <v>60</v>
      </c>
      <c r="O141" s="24" t="s">
        <v>63</v>
      </c>
      <c r="P141" s="34"/>
      <c r="R141" s="34"/>
      <c r="S141" s="34"/>
      <c r="T141" s="34"/>
      <c r="U141" s="34"/>
      <c r="V141" s="24" t="s">
        <v>66</v>
      </c>
      <c r="W141" s="24" t="s">
        <v>22</v>
      </c>
      <c r="X141" s="34"/>
      <c r="Z141" s="34"/>
      <c r="AD141" s="34"/>
      <c r="AE141" s="34"/>
      <c r="AF141" s="24" t="s">
        <v>69</v>
      </c>
      <c r="AG141" s="24" t="s">
        <v>70</v>
      </c>
      <c r="AH141" s="34"/>
      <c r="AJ141" s="24" t="s">
        <v>72</v>
      </c>
      <c r="AL141" s="24" t="s">
        <v>73</v>
      </c>
      <c r="AM141" s="24" t="s">
        <v>207</v>
      </c>
      <c r="AN141" s="34"/>
      <c r="AP141" s="34"/>
      <c r="AQ141" s="24" t="s">
        <v>251</v>
      </c>
      <c r="AV141" s="24">
        <v>0.67</v>
      </c>
      <c r="AW141" s="24">
        <v>15.0</v>
      </c>
      <c r="AZ141" s="48">
        <v>0.335</v>
      </c>
      <c r="BA141" s="35">
        <f t="shared" si="1"/>
        <v>0.06600703125</v>
      </c>
      <c r="BB141" s="21">
        <f t="shared" si="6"/>
        <v>0.003474054276</v>
      </c>
      <c r="BC141" s="24" t="s">
        <v>151</v>
      </c>
      <c r="BD141" s="16" t="str">
        <f t="shared" si="3"/>
        <v>#DIV/0!</v>
      </c>
      <c r="BE141" s="16"/>
    </row>
    <row r="142">
      <c r="A142" s="51">
        <v>64.0</v>
      </c>
      <c r="B142" s="52" t="s">
        <v>252</v>
      </c>
      <c r="C142" s="28"/>
      <c r="D142" s="53" t="s">
        <v>253</v>
      </c>
      <c r="E142" s="38">
        <v>1.0</v>
      </c>
      <c r="F142" s="38">
        <v>1.0</v>
      </c>
      <c r="G142" s="38">
        <v>20.0</v>
      </c>
      <c r="H142" s="38" t="s">
        <v>254</v>
      </c>
      <c r="I142" s="28"/>
      <c r="J142" s="28"/>
      <c r="K142" s="38">
        <v>44.0</v>
      </c>
      <c r="L142" s="38" t="s">
        <v>60</v>
      </c>
      <c r="M142" s="28"/>
      <c r="N142" s="28"/>
      <c r="O142" s="24" t="s">
        <v>63</v>
      </c>
      <c r="P142" s="28"/>
      <c r="Q142" s="28"/>
      <c r="R142" s="28"/>
      <c r="S142" s="28"/>
      <c r="T142" s="28"/>
      <c r="U142" s="28"/>
      <c r="V142" s="38" t="s">
        <v>255</v>
      </c>
      <c r="W142" s="38" t="s">
        <v>22</v>
      </c>
      <c r="X142" s="28"/>
      <c r="Y142" s="28"/>
      <c r="Z142" s="28"/>
      <c r="AA142" s="28"/>
      <c r="AB142" s="28"/>
      <c r="AC142" s="28"/>
      <c r="AD142" s="28"/>
      <c r="AE142" s="28"/>
      <c r="AF142" s="38" t="s">
        <v>200</v>
      </c>
      <c r="AG142" s="38" t="s">
        <v>201</v>
      </c>
      <c r="AH142" s="28"/>
      <c r="AI142" s="28"/>
      <c r="AJ142" s="24" t="s">
        <v>72</v>
      </c>
      <c r="AK142" s="28"/>
      <c r="AL142" s="24" t="s">
        <v>73</v>
      </c>
      <c r="AM142" s="24" t="s">
        <v>38</v>
      </c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54">
        <v>0.84</v>
      </c>
      <c r="BA142" s="55">
        <f t="shared" si="1"/>
        <v>0.06764</v>
      </c>
      <c r="BB142" s="21">
        <f t="shared" si="6"/>
        <v>0.003978823529</v>
      </c>
      <c r="BC142" s="38" t="s">
        <v>256</v>
      </c>
      <c r="BD142" s="16" t="str">
        <f t="shared" si="3"/>
        <v>#DIV/0!</v>
      </c>
      <c r="BE142" s="16"/>
    </row>
    <row r="143">
      <c r="A143" s="45">
        <v>64.0</v>
      </c>
      <c r="B143" s="46" t="s">
        <v>252</v>
      </c>
      <c r="D143" s="24" t="s">
        <v>253</v>
      </c>
      <c r="E143" s="24">
        <v>1.0</v>
      </c>
      <c r="F143" s="24">
        <v>2.0</v>
      </c>
      <c r="G143" s="24">
        <v>19.0</v>
      </c>
      <c r="H143" s="24" t="s">
        <v>257</v>
      </c>
      <c r="J143" s="34"/>
      <c r="K143" s="24">
        <v>44.0</v>
      </c>
      <c r="L143" s="24" t="s">
        <v>60</v>
      </c>
      <c r="O143" s="24" t="s">
        <v>63</v>
      </c>
      <c r="P143" s="34"/>
      <c r="R143" s="34"/>
      <c r="S143" s="34"/>
      <c r="T143" s="34"/>
      <c r="U143" s="34"/>
      <c r="V143" s="24" t="s">
        <v>255</v>
      </c>
      <c r="W143" s="24" t="s">
        <v>22</v>
      </c>
      <c r="X143" s="34"/>
      <c r="Z143" s="34"/>
      <c r="AD143" s="34"/>
      <c r="AE143" s="34"/>
      <c r="AF143" s="24" t="s">
        <v>200</v>
      </c>
      <c r="AG143" s="24" t="s">
        <v>201</v>
      </c>
      <c r="AH143" s="34"/>
      <c r="AJ143" s="24" t="s">
        <v>72</v>
      </c>
      <c r="AL143" s="24" t="s">
        <v>73</v>
      </c>
      <c r="AM143" s="24" t="s">
        <v>38</v>
      </c>
      <c r="AN143" s="34"/>
      <c r="AP143" s="34"/>
      <c r="AZ143" s="48">
        <v>-0.3026819923</v>
      </c>
      <c r="BA143" s="35">
        <f t="shared" si="1"/>
        <v>0.05504253654</v>
      </c>
      <c r="BB143" s="21" t="str">
        <f t="shared" si="6"/>
        <v>#DIV/0!</v>
      </c>
      <c r="BC143" s="24" t="s">
        <v>86</v>
      </c>
      <c r="BD143" s="16" t="str">
        <f t="shared" si="3"/>
        <v>#DIV/0!</v>
      </c>
      <c r="BE143" s="16"/>
    </row>
    <row r="144">
      <c r="A144" s="45">
        <v>64.0</v>
      </c>
      <c r="B144" s="46" t="s">
        <v>252</v>
      </c>
      <c r="D144" s="24" t="s">
        <v>253</v>
      </c>
      <c r="E144" s="24">
        <v>3.0</v>
      </c>
      <c r="F144" s="24">
        <v>3.0</v>
      </c>
      <c r="G144" s="24">
        <v>17.0</v>
      </c>
      <c r="H144" s="24" t="s">
        <v>258</v>
      </c>
      <c r="J144" s="34"/>
      <c r="K144" s="24">
        <v>43.0</v>
      </c>
      <c r="L144" s="24" t="s">
        <v>60</v>
      </c>
      <c r="O144" s="24" t="s">
        <v>63</v>
      </c>
      <c r="P144" s="34"/>
      <c r="R144" s="34"/>
      <c r="S144" s="34"/>
      <c r="T144" s="34"/>
      <c r="U144" s="34"/>
      <c r="V144" s="24" t="s">
        <v>255</v>
      </c>
      <c r="W144" s="24" t="s">
        <v>22</v>
      </c>
      <c r="X144" s="34"/>
      <c r="Z144" s="34"/>
      <c r="AD144" s="34"/>
      <c r="AE144" s="34"/>
      <c r="AF144" s="24" t="s">
        <v>200</v>
      </c>
      <c r="AG144" s="24" t="s">
        <v>201</v>
      </c>
      <c r="AH144" s="34"/>
      <c r="AJ144" s="24" t="s">
        <v>72</v>
      </c>
      <c r="AL144" s="24" t="s">
        <v>73</v>
      </c>
      <c r="AM144" s="24" t="s">
        <v>38</v>
      </c>
      <c r="AN144" s="34"/>
      <c r="AP144" s="34"/>
      <c r="AZ144" s="48">
        <v>0.02732240437</v>
      </c>
      <c r="BA144" s="35">
        <f t="shared" si="1"/>
        <v>0.0588454857</v>
      </c>
      <c r="BB144" s="21">
        <f t="shared" si="6"/>
        <v>0.001681299591</v>
      </c>
      <c r="BC144" s="24" t="s">
        <v>86</v>
      </c>
      <c r="BD144" s="16" t="str">
        <f t="shared" si="3"/>
        <v>#DIV/0!</v>
      </c>
      <c r="BE144" s="16"/>
    </row>
    <row r="145">
      <c r="A145" s="51">
        <v>69.0</v>
      </c>
      <c r="B145" s="56" t="s">
        <v>259</v>
      </c>
      <c r="C145" s="28"/>
      <c r="D145" s="38" t="s">
        <v>260</v>
      </c>
      <c r="E145" s="28"/>
      <c r="F145" s="28"/>
      <c r="G145" s="28"/>
      <c r="H145" s="28"/>
      <c r="I145" s="28"/>
      <c r="J145" s="28"/>
      <c r="K145" s="28"/>
      <c r="L145" s="38" t="s">
        <v>60</v>
      </c>
      <c r="M145" s="28"/>
      <c r="N145" s="28"/>
      <c r="O145" s="24" t="s">
        <v>63</v>
      </c>
      <c r="P145" s="28"/>
      <c r="Q145" s="28"/>
      <c r="R145" s="28"/>
      <c r="S145" s="28"/>
      <c r="T145" s="28"/>
      <c r="U145" s="28"/>
      <c r="V145" s="28"/>
      <c r="W145" s="3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4" t="s">
        <v>73</v>
      </c>
      <c r="AM145" s="24" t="s">
        <v>38</v>
      </c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55"/>
      <c r="BA145" s="55"/>
      <c r="BB145" s="21">
        <f t="shared" si="6"/>
        <v>0</v>
      </c>
      <c r="BC145" s="38"/>
      <c r="BD145" s="16" t="str">
        <f t="shared" si="3"/>
        <v>#DIV/0!</v>
      </c>
      <c r="BE145" s="16"/>
    </row>
    <row r="146">
      <c r="A146" s="57">
        <v>71.0</v>
      </c>
      <c r="B146" s="49" t="s">
        <v>261</v>
      </c>
      <c r="D146" s="24" t="s">
        <v>262</v>
      </c>
      <c r="E146" s="24">
        <v>1.0</v>
      </c>
      <c r="F146" s="24">
        <v>1.0</v>
      </c>
      <c r="G146" s="24">
        <v>35.0</v>
      </c>
      <c r="J146" s="34"/>
      <c r="K146" s="24">
        <v>20.3</v>
      </c>
      <c r="L146" s="24" t="s">
        <v>60</v>
      </c>
      <c r="O146" s="24" t="s">
        <v>63</v>
      </c>
      <c r="P146" s="34"/>
      <c r="R146" s="34"/>
      <c r="S146" s="34"/>
      <c r="T146" s="34"/>
      <c r="U146" s="34"/>
      <c r="V146" s="24" t="s">
        <v>66</v>
      </c>
      <c r="W146" s="24" t="s">
        <v>22</v>
      </c>
      <c r="X146" s="34"/>
      <c r="Z146" s="34"/>
      <c r="AD146" s="34"/>
      <c r="AE146" s="34"/>
      <c r="AF146" s="24" t="s">
        <v>69</v>
      </c>
      <c r="AG146" s="24" t="s">
        <v>70</v>
      </c>
      <c r="AH146" s="34"/>
      <c r="AJ146" s="24" t="s">
        <v>72</v>
      </c>
      <c r="AL146" s="24" t="s">
        <v>73</v>
      </c>
      <c r="AM146" s="24" t="s">
        <v>38</v>
      </c>
      <c r="AN146" s="34"/>
      <c r="AP146" s="34"/>
      <c r="AZ146" s="48">
        <v>0.55</v>
      </c>
      <c r="BA146" s="35">
        <f t="shared" ref="BA146:BA224" si="8"> (1/G146) + (AZ146^2)/(2*G146)</f>
        <v>0.03289285714</v>
      </c>
      <c r="BB146" s="21">
        <f t="shared" si="6"/>
        <v>0.0009397959184</v>
      </c>
      <c r="BC146" s="24" t="s">
        <v>256</v>
      </c>
      <c r="BD146" s="16" t="str">
        <f t="shared" si="3"/>
        <v>#DIV/0!</v>
      </c>
      <c r="BE146" s="16"/>
    </row>
    <row r="147">
      <c r="A147" s="57">
        <v>71.0</v>
      </c>
      <c r="B147" s="49" t="s">
        <v>261</v>
      </c>
      <c r="D147" s="24" t="s">
        <v>262</v>
      </c>
      <c r="E147" s="24">
        <v>1.0</v>
      </c>
      <c r="F147" s="24">
        <v>1.0</v>
      </c>
      <c r="G147" s="24">
        <v>35.0</v>
      </c>
      <c r="J147" s="34"/>
      <c r="K147" s="24">
        <v>24.3</v>
      </c>
      <c r="L147" s="24" t="s">
        <v>60</v>
      </c>
      <c r="O147" s="24" t="s">
        <v>63</v>
      </c>
      <c r="P147" s="34"/>
      <c r="R147" s="34"/>
      <c r="S147" s="34"/>
      <c r="T147" s="34"/>
      <c r="U147" s="34"/>
      <c r="V147" s="24" t="s">
        <v>66</v>
      </c>
      <c r="W147" s="24" t="s">
        <v>22</v>
      </c>
      <c r="X147" s="34"/>
      <c r="Z147" s="34"/>
      <c r="AD147" s="34"/>
      <c r="AE147" s="34"/>
      <c r="AF147" s="24" t="s">
        <v>69</v>
      </c>
      <c r="AG147" s="24" t="s">
        <v>70</v>
      </c>
      <c r="AH147" s="34"/>
      <c r="AJ147" s="24" t="s">
        <v>72</v>
      </c>
      <c r="AL147" s="24" t="s">
        <v>73</v>
      </c>
      <c r="AM147" s="24" t="s">
        <v>38</v>
      </c>
      <c r="AN147" s="34"/>
      <c r="AP147" s="34"/>
      <c r="AZ147" s="48">
        <v>0.66</v>
      </c>
      <c r="BA147" s="35">
        <f t="shared" si="8"/>
        <v>0.03479428571</v>
      </c>
      <c r="BB147" s="21">
        <f t="shared" si="6"/>
        <v>0.000994122449</v>
      </c>
      <c r="BC147" s="24" t="s">
        <v>256</v>
      </c>
      <c r="BD147" s="16" t="str">
        <f t="shared" si="3"/>
        <v>#DIV/0!</v>
      </c>
      <c r="BE147" s="16"/>
    </row>
    <row r="148">
      <c r="A148" s="57">
        <v>71.0</v>
      </c>
      <c r="B148" s="49" t="s">
        <v>261</v>
      </c>
      <c r="D148" s="24" t="s">
        <v>262</v>
      </c>
      <c r="E148" s="24">
        <v>1.0</v>
      </c>
      <c r="F148" s="24">
        <v>1.0</v>
      </c>
      <c r="G148" s="24">
        <v>35.0</v>
      </c>
      <c r="J148" s="34"/>
      <c r="K148" s="24">
        <v>28.3</v>
      </c>
      <c r="L148" s="24" t="s">
        <v>60</v>
      </c>
      <c r="O148" s="24" t="s">
        <v>63</v>
      </c>
      <c r="P148" s="34"/>
      <c r="R148" s="34"/>
      <c r="S148" s="34"/>
      <c r="T148" s="34"/>
      <c r="U148" s="34"/>
      <c r="V148" s="24" t="s">
        <v>66</v>
      </c>
      <c r="W148" s="24" t="s">
        <v>22</v>
      </c>
      <c r="X148" s="34"/>
      <c r="Z148" s="34"/>
      <c r="AD148" s="34"/>
      <c r="AE148" s="34"/>
      <c r="AF148" s="24" t="s">
        <v>69</v>
      </c>
      <c r="AG148" s="24" t="s">
        <v>70</v>
      </c>
      <c r="AH148" s="34"/>
      <c r="AJ148" s="24" t="s">
        <v>72</v>
      </c>
      <c r="AL148" s="24" t="s">
        <v>73</v>
      </c>
      <c r="AM148" s="24" t="s">
        <v>38</v>
      </c>
      <c r="AN148" s="34"/>
      <c r="AP148" s="34"/>
      <c r="AZ148" s="48">
        <v>0.83</v>
      </c>
      <c r="BA148" s="35">
        <f t="shared" si="8"/>
        <v>0.03841285714</v>
      </c>
      <c r="BB148" s="21">
        <f t="shared" si="6"/>
        <v>0.001200401786</v>
      </c>
      <c r="BC148" s="24" t="s">
        <v>256</v>
      </c>
      <c r="BD148" s="16" t="str">
        <f t="shared" si="3"/>
        <v>#DIV/0!</v>
      </c>
      <c r="BE148" s="16"/>
    </row>
    <row r="149">
      <c r="A149" s="57">
        <v>71.0</v>
      </c>
      <c r="B149" s="49" t="s">
        <v>261</v>
      </c>
      <c r="D149" s="24" t="s">
        <v>262</v>
      </c>
      <c r="E149" s="24">
        <v>1.0</v>
      </c>
      <c r="F149" s="24">
        <v>1.0</v>
      </c>
      <c r="G149" s="24">
        <v>35.0</v>
      </c>
      <c r="J149" s="34"/>
      <c r="K149" s="24">
        <v>32.3</v>
      </c>
      <c r="L149" s="24" t="s">
        <v>60</v>
      </c>
      <c r="O149" s="24" t="s">
        <v>63</v>
      </c>
      <c r="P149" s="34"/>
      <c r="R149" s="34"/>
      <c r="S149" s="34"/>
      <c r="T149" s="34"/>
      <c r="U149" s="34"/>
      <c r="V149" s="24" t="s">
        <v>66</v>
      </c>
      <c r="W149" s="24" t="s">
        <v>22</v>
      </c>
      <c r="X149" s="34"/>
      <c r="Z149" s="34"/>
      <c r="AD149" s="34"/>
      <c r="AE149" s="34"/>
      <c r="AF149" s="24" t="s">
        <v>69</v>
      </c>
      <c r="AG149" s="24" t="s">
        <v>70</v>
      </c>
      <c r="AH149" s="34"/>
      <c r="AJ149" s="24" t="s">
        <v>72</v>
      </c>
      <c r="AL149" s="24" t="s">
        <v>73</v>
      </c>
      <c r="AM149" s="24" t="s">
        <v>38</v>
      </c>
      <c r="AN149" s="34"/>
      <c r="AP149" s="34"/>
      <c r="AZ149" s="48">
        <v>0.75</v>
      </c>
      <c r="BA149" s="35">
        <f t="shared" si="8"/>
        <v>0.03660714286</v>
      </c>
      <c r="BB149" s="21">
        <f t="shared" si="6"/>
        <v>0.001143973214</v>
      </c>
      <c r="BC149" s="24" t="s">
        <v>256</v>
      </c>
      <c r="BD149" s="16" t="str">
        <f t="shared" si="3"/>
        <v>#DIV/0!</v>
      </c>
      <c r="BE149" s="16"/>
    </row>
    <row r="150">
      <c r="A150" s="57">
        <v>71.0</v>
      </c>
      <c r="B150" s="49" t="s">
        <v>261</v>
      </c>
      <c r="D150" s="24" t="s">
        <v>262</v>
      </c>
      <c r="E150" s="24">
        <v>1.0</v>
      </c>
      <c r="F150" s="24">
        <v>2.0</v>
      </c>
      <c r="G150" s="24">
        <v>32.0</v>
      </c>
      <c r="J150" s="34"/>
      <c r="K150" s="24">
        <v>32.8</v>
      </c>
      <c r="L150" s="24" t="s">
        <v>60</v>
      </c>
      <c r="O150" s="24" t="s">
        <v>63</v>
      </c>
      <c r="P150" s="34"/>
      <c r="R150" s="34"/>
      <c r="S150" s="34"/>
      <c r="T150" s="34"/>
      <c r="U150" s="34"/>
      <c r="V150" s="24" t="s">
        <v>66</v>
      </c>
      <c r="W150" s="24" t="s">
        <v>22</v>
      </c>
      <c r="X150" s="34"/>
      <c r="Z150" s="34"/>
      <c r="AD150" s="34"/>
      <c r="AE150" s="34"/>
      <c r="AF150" s="24" t="s">
        <v>69</v>
      </c>
      <c r="AG150" s="24" t="s">
        <v>70</v>
      </c>
      <c r="AH150" s="34"/>
      <c r="AJ150" s="24" t="s">
        <v>72</v>
      </c>
      <c r="AL150" s="24" t="s">
        <v>109</v>
      </c>
      <c r="AM150" s="24" t="s">
        <v>38</v>
      </c>
      <c r="AN150" s="34"/>
      <c r="AP150" s="34"/>
      <c r="AZ150" s="48">
        <v>0.06</v>
      </c>
      <c r="BA150" s="35">
        <f t="shared" si="8"/>
        <v>0.03130625</v>
      </c>
      <c r="BB150" s="21">
        <f t="shared" si="6"/>
        <v>0.0009783203125</v>
      </c>
      <c r="BC150" s="24" t="s">
        <v>256</v>
      </c>
      <c r="BD150" s="16" t="str">
        <f t="shared" si="3"/>
        <v>#DIV/0!</v>
      </c>
      <c r="BE150" s="16"/>
    </row>
    <row r="151">
      <c r="A151" s="58">
        <v>71.0</v>
      </c>
      <c r="B151" s="59" t="s">
        <v>261</v>
      </c>
      <c r="C151" s="60"/>
      <c r="D151" s="61" t="s">
        <v>262</v>
      </c>
      <c r="E151" s="61">
        <v>1.0</v>
      </c>
      <c r="F151" s="61">
        <v>2.0</v>
      </c>
      <c r="G151" s="61">
        <v>32.0</v>
      </c>
      <c r="H151" s="60"/>
      <c r="I151" s="60"/>
      <c r="J151" s="60"/>
      <c r="K151" s="61">
        <v>36.8</v>
      </c>
      <c r="L151" s="24" t="s">
        <v>60</v>
      </c>
      <c r="M151" s="60"/>
      <c r="N151" s="60"/>
      <c r="O151" s="24" t="s">
        <v>63</v>
      </c>
      <c r="P151" s="60"/>
      <c r="Q151" s="60"/>
      <c r="R151" s="60"/>
      <c r="S151" s="60"/>
      <c r="T151" s="60"/>
      <c r="U151" s="60"/>
      <c r="V151" s="61" t="s">
        <v>66</v>
      </c>
      <c r="W151" s="61" t="s">
        <v>22</v>
      </c>
      <c r="X151" s="60"/>
      <c r="Y151" s="60"/>
      <c r="Z151" s="60"/>
      <c r="AA151" s="60"/>
      <c r="AB151" s="60"/>
      <c r="AC151" s="60"/>
      <c r="AD151" s="60"/>
      <c r="AE151" s="60"/>
      <c r="AF151" s="61" t="s">
        <v>69</v>
      </c>
      <c r="AG151" s="61" t="s">
        <v>70</v>
      </c>
      <c r="AH151" s="60"/>
      <c r="AI151" s="60"/>
      <c r="AJ151" s="61" t="s">
        <v>72</v>
      </c>
      <c r="AK151" s="60"/>
      <c r="AL151" s="61" t="s">
        <v>109</v>
      </c>
      <c r="AM151" s="61" t="s">
        <v>38</v>
      </c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2">
        <v>0.15</v>
      </c>
      <c r="BA151" s="63">
        <f t="shared" si="8"/>
        <v>0.0316015625</v>
      </c>
      <c r="BB151" s="21">
        <f t="shared" si="6"/>
        <v>0.0009875488281</v>
      </c>
      <c r="BC151" s="24" t="s">
        <v>256</v>
      </c>
      <c r="BD151" s="16" t="str">
        <f t="shared" si="3"/>
        <v>#DIV/0!</v>
      </c>
      <c r="BE151" s="16"/>
    </row>
    <row r="152">
      <c r="A152" s="57">
        <v>71.0</v>
      </c>
      <c r="B152" s="49" t="s">
        <v>261</v>
      </c>
      <c r="D152" s="24" t="s">
        <v>262</v>
      </c>
      <c r="E152" s="24">
        <v>1.0</v>
      </c>
      <c r="F152" s="24">
        <v>2.0</v>
      </c>
      <c r="G152" s="24">
        <v>32.0</v>
      </c>
      <c r="J152" s="34"/>
      <c r="K152" s="24">
        <v>40.8</v>
      </c>
      <c r="L152" s="24" t="s">
        <v>60</v>
      </c>
      <c r="O152" s="24" t="s">
        <v>63</v>
      </c>
      <c r="P152" s="34"/>
      <c r="R152" s="34"/>
      <c r="S152" s="34"/>
      <c r="T152" s="34"/>
      <c r="U152" s="34"/>
      <c r="V152" s="24" t="s">
        <v>66</v>
      </c>
      <c r="W152" s="24" t="s">
        <v>22</v>
      </c>
      <c r="X152" s="34"/>
      <c r="Z152" s="34"/>
      <c r="AD152" s="34"/>
      <c r="AE152" s="34"/>
      <c r="AF152" s="24" t="s">
        <v>69</v>
      </c>
      <c r="AG152" s="24" t="s">
        <v>70</v>
      </c>
      <c r="AH152" s="34"/>
      <c r="AJ152" s="24" t="s">
        <v>72</v>
      </c>
      <c r="AL152" s="24" t="s">
        <v>109</v>
      </c>
      <c r="AM152" s="24" t="s">
        <v>38</v>
      </c>
      <c r="AN152" s="34"/>
      <c r="AP152" s="34"/>
      <c r="AZ152" s="48">
        <v>0.0</v>
      </c>
      <c r="BA152" s="35">
        <f t="shared" si="8"/>
        <v>0.03125</v>
      </c>
      <c r="BB152" s="21">
        <f t="shared" si="6"/>
        <v>0.0009765625</v>
      </c>
      <c r="BC152" s="24" t="s">
        <v>256</v>
      </c>
      <c r="BD152" s="16" t="str">
        <f t="shared" si="3"/>
        <v>#DIV/0!</v>
      </c>
      <c r="BE152" s="16"/>
    </row>
    <row r="153">
      <c r="A153" s="57">
        <v>71.0</v>
      </c>
      <c r="B153" s="49" t="s">
        <v>261</v>
      </c>
      <c r="D153" s="24" t="s">
        <v>262</v>
      </c>
      <c r="E153" s="24">
        <v>1.0</v>
      </c>
      <c r="F153" s="24">
        <v>2.0</v>
      </c>
      <c r="G153" s="24">
        <v>32.0</v>
      </c>
      <c r="J153" s="34"/>
      <c r="K153" s="24">
        <v>44.8</v>
      </c>
      <c r="L153" s="24" t="s">
        <v>60</v>
      </c>
      <c r="O153" s="24" t="s">
        <v>63</v>
      </c>
      <c r="P153" s="34"/>
      <c r="R153" s="34"/>
      <c r="S153" s="34"/>
      <c r="T153" s="34"/>
      <c r="U153" s="34"/>
      <c r="V153" s="24" t="s">
        <v>66</v>
      </c>
      <c r="W153" s="24" t="s">
        <v>22</v>
      </c>
      <c r="X153" s="34"/>
      <c r="Z153" s="34"/>
      <c r="AD153" s="34"/>
      <c r="AE153" s="34"/>
      <c r="AF153" s="24" t="s">
        <v>69</v>
      </c>
      <c r="AG153" s="24" t="s">
        <v>70</v>
      </c>
      <c r="AH153" s="34"/>
      <c r="AJ153" s="24" t="s">
        <v>72</v>
      </c>
      <c r="AL153" s="24" t="s">
        <v>109</v>
      </c>
      <c r="AM153" s="24" t="s">
        <v>38</v>
      </c>
      <c r="AN153" s="34"/>
      <c r="AP153" s="34"/>
      <c r="AZ153" s="48">
        <v>0.37</v>
      </c>
      <c r="BA153" s="35">
        <f t="shared" si="8"/>
        <v>0.0333890625</v>
      </c>
      <c r="BB153" s="21">
        <f t="shared" si="6"/>
        <v>0.001043408203</v>
      </c>
      <c r="BC153" s="24" t="s">
        <v>256</v>
      </c>
      <c r="BD153" s="16" t="str">
        <f t="shared" si="3"/>
        <v>#DIV/0!</v>
      </c>
      <c r="BE153" s="16"/>
    </row>
    <row r="154">
      <c r="A154" s="57">
        <v>71.0</v>
      </c>
      <c r="B154" s="49" t="s">
        <v>261</v>
      </c>
      <c r="D154" s="24" t="s">
        <v>262</v>
      </c>
      <c r="E154" s="24">
        <v>1.0</v>
      </c>
      <c r="F154" s="24">
        <v>2.0</v>
      </c>
      <c r="G154" s="24">
        <v>32.0</v>
      </c>
      <c r="J154" s="34"/>
      <c r="K154" s="24">
        <v>48.8</v>
      </c>
      <c r="L154" s="24" t="s">
        <v>60</v>
      </c>
      <c r="O154" s="24" t="s">
        <v>63</v>
      </c>
      <c r="P154" s="34"/>
      <c r="R154" s="34"/>
      <c r="S154" s="34"/>
      <c r="T154" s="34"/>
      <c r="U154" s="34"/>
      <c r="V154" s="24" t="s">
        <v>66</v>
      </c>
      <c r="W154" s="24" t="s">
        <v>22</v>
      </c>
      <c r="X154" s="34"/>
      <c r="Z154" s="34"/>
      <c r="AD154" s="34"/>
      <c r="AE154" s="34"/>
      <c r="AF154" s="24" t="s">
        <v>69</v>
      </c>
      <c r="AG154" s="24" t="s">
        <v>70</v>
      </c>
      <c r="AH154" s="34"/>
      <c r="AJ154" s="24" t="s">
        <v>72</v>
      </c>
      <c r="AL154" s="24" t="s">
        <v>109</v>
      </c>
      <c r="AM154" s="24" t="s">
        <v>38</v>
      </c>
      <c r="AN154" s="34"/>
      <c r="AP154" s="34"/>
      <c r="AZ154" s="48">
        <v>0.09</v>
      </c>
      <c r="BA154" s="35">
        <f t="shared" si="8"/>
        <v>0.0313765625</v>
      </c>
      <c r="BB154" s="21">
        <f t="shared" si="6"/>
        <v>0.001045885417</v>
      </c>
      <c r="BC154" s="24" t="s">
        <v>256</v>
      </c>
      <c r="BD154" s="16" t="str">
        <f t="shared" si="3"/>
        <v>#DIV/0!</v>
      </c>
      <c r="BE154" s="16"/>
    </row>
    <row r="155">
      <c r="A155" s="57">
        <v>71.0</v>
      </c>
      <c r="B155" s="49" t="s">
        <v>261</v>
      </c>
      <c r="D155" s="24" t="s">
        <v>262</v>
      </c>
      <c r="E155" s="24">
        <v>1.0</v>
      </c>
      <c r="F155" s="24">
        <v>2.0</v>
      </c>
      <c r="G155" s="24">
        <v>32.0</v>
      </c>
      <c r="J155" s="34"/>
      <c r="K155" s="24">
        <v>52.8</v>
      </c>
      <c r="L155" s="24" t="s">
        <v>60</v>
      </c>
      <c r="O155" s="24" t="s">
        <v>63</v>
      </c>
      <c r="P155" s="34"/>
      <c r="R155" s="34"/>
      <c r="S155" s="34"/>
      <c r="T155" s="34"/>
      <c r="U155" s="34"/>
      <c r="V155" s="24" t="s">
        <v>66</v>
      </c>
      <c r="W155" s="24" t="s">
        <v>22</v>
      </c>
      <c r="X155" s="34"/>
      <c r="Z155" s="34"/>
      <c r="AD155" s="34"/>
      <c r="AE155" s="34"/>
      <c r="AF155" s="24" t="s">
        <v>69</v>
      </c>
      <c r="AG155" s="24" t="s">
        <v>70</v>
      </c>
      <c r="AH155" s="34"/>
      <c r="AJ155" s="24" t="s">
        <v>72</v>
      </c>
      <c r="AL155" s="24" t="s">
        <v>109</v>
      </c>
      <c r="AM155" s="24" t="s">
        <v>38</v>
      </c>
      <c r="AN155" s="34"/>
      <c r="AP155" s="34"/>
      <c r="AZ155" s="48">
        <v>0.38</v>
      </c>
      <c r="BA155" s="35">
        <f t="shared" si="8"/>
        <v>0.03350625</v>
      </c>
      <c r="BB155" s="21">
        <f t="shared" si="6"/>
        <v>0.001116875</v>
      </c>
      <c r="BC155" s="24" t="s">
        <v>256</v>
      </c>
      <c r="BD155" s="16" t="str">
        <f t="shared" si="3"/>
        <v>#DIV/0!</v>
      </c>
      <c r="BE155" s="16"/>
    </row>
    <row r="156">
      <c r="A156" s="64">
        <v>74.0</v>
      </c>
      <c r="B156" s="65" t="s">
        <v>263</v>
      </c>
      <c r="D156" s="24" t="s">
        <v>264</v>
      </c>
      <c r="E156" s="24">
        <v>1.0</v>
      </c>
      <c r="F156" s="24">
        <v>1.0</v>
      </c>
      <c r="G156" s="24">
        <v>30.0</v>
      </c>
      <c r="J156" s="34"/>
      <c r="K156" s="24">
        <v>29.59</v>
      </c>
      <c r="L156" s="24" t="s">
        <v>171</v>
      </c>
      <c r="O156" s="24" t="s">
        <v>171</v>
      </c>
      <c r="P156" s="34"/>
      <c r="R156" s="34"/>
      <c r="S156" s="34"/>
      <c r="T156" s="34"/>
      <c r="U156" s="24" t="s">
        <v>61</v>
      </c>
      <c r="V156" s="24" t="s">
        <v>66</v>
      </c>
      <c r="W156" s="34"/>
      <c r="X156" s="34"/>
      <c r="Z156" s="34"/>
      <c r="AD156" s="34"/>
      <c r="AE156" s="34"/>
      <c r="AF156" s="24" t="s">
        <v>265</v>
      </c>
      <c r="AG156" s="24" t="s">
        <v>266</v>
      </c>
      <c r="AH156" s="34"/>
      <c r="AL156" s="24" t="s">
        <v>73</v>
      </c>
      <c r="AM156" s="24" t="s">
        <v>38</v>
      </c>
      <c r="AN156" s="34"/>
      <c r="AP156" s="34"/>
      <c r="AV156" s="24">
        <v>4.514</v>
      </c>
      <c r="AW156" s="24">
        <v>19.0</v>
      </c>
      <c r="AZ156" s="48">
        <v>2.0187</v>
      </c>
      <c r="BA156" s="35">
        <f t="shared" si="8"/>
        <v>0.1012524948</v>
      </c>
      <c r="BB156" s="21">
        <f t="shared" si="6"/>
        <v>0.0112502772</v>
      </c>
      <c r="BC156" s="24" t="s">
        <v>151</v>
      </c>
      <c r="BD156" s="16" t="str">
        <f t="shared" si="3"/>
        <v>#DIV/0!</v>
      </c>
      <c r="BE156" s="16"/>
    </row>
    <row r="157">
      <c r="A157" s="64">
        <v>74.0</v>
      </c>
      <c r="B157" s="65" t="s">
        <v>263</v>
      </c>
      <c r="D157" s="24" t="s">
        <v>264</v>
      </c>
      <c r="E157" s="24">
        <v>1.0</v>
      </c>
      <c r="F157" s="24">
        <v>1.0</v>
      </c>
      <c r="G157" s="24">
        <v>30.0</v>
      </c>
      <c r="J157" s="34"/>
      <c r="K157" s="24">
        <v>29.59</v>
      </c>
      <c r="L157" s="24" t="s">
        <v>171</v>
      </c>
      <c r="O157" s="24" t="s">
        <v>171</v>
      </c>
      <c r="P157" s="34"/>
      <c r="R157" s="34"/>
      <c r="S157" s="34"/>
      <c r="T157" s="34"/>
      <c r="U157" s="34"/>
      <c r="V157" s="24" t="s">
        <v>87</v>
      </c>
      <c r="W157" s="24" t="s">
        <v>87</v>
      </c>
      <c r="X157" s="34"/>
      <c r="Z157" s="34"/>
      <c r="AD157" s="34"/>
      <c r="AE157" s="34"/>
      <c r="AF157" s="24" t="s">
        <v>265</v>
      </c>
      <c r="AG157" s="24" t="s">
        <v>266</v>
      </c>
      <c r="AH157" s="34"/>
      <c r="AL157" s="24" t="s">
        <v>73</v>
      </c>
      <c r="AM157" s="24" t="s">
        <v>38</v>
      </c>
      <c r="AN157" s="34"/>
      <c r="AP157" s="34"/>
      <c r="AV157" s="24">
        <v>-1.468</v>
      </c>
      <c r="AW157" s="24">
        <v>19.0</v>
      </c>
      <c r="AZ157" s="48">
        <v>-0.6565</v>
      </c>
      <c r="BA157" s="35">
        <f t="shared" si="8"/>
        <v>0.0405165375</v>
      </c>
      <c r="BB157" s="21">
        <f t="shared" si="6"/>
        <v>0.0045018375</v>
      </c>
      <c r="BC157" s="24" t="s">
        <v>151</v>
      </c>
      <c r="BD157" s="16" t="str">
        <f t="shared" si="3"/>
        <v>#DIV/0!</v>
      </c>
      <c r="BE157" s="16"/>
    </row>
    <row r="158">
      <c r="A158" s="20">
        <v>74.0</v>
      </c>
      <c r="B158" s="66" t="s">
        <v>263</v>
      </c>
      <c r="C158" s="67"/>
      <c r="D158" s="67" t="s">
        <v>264</v>
      </c>
      <c r="E158" s="47">
        <v>1.0</v>
      </c>
      <c r="F158" s="47">
        <v>2.0</v>
      </c>
      <c r="G158" s="47">
        <v>9.0</v>
      </c>
      <c r="H158" s="67"/>
      <c r="I158" s="67"/>
      <c r="J158" s="67"/>
      <c r="K158" s="16">
        <v>31.72</v>
      </c>
      <c r="L158" s="24" t="s">
        <v>171</v>
      </c>
      <c r="M158" s="67"/>
      <c r="N158" s="67"/>
      <c r="O158" s="24" t="s">
        <v>171</v>
      </c>
      <c r="P158" s="67"/>
      <c r="Q158" s="67"/>
      <c r="R158" s="67"/>
      <c r="S158" s="67"/>
      <c r="T158" s="67"/>
      <c r="U158" s="47" t="s">
        <v>61</v>
      </c>
      <c r="V158" s="47" t="s">
        <v>66</v>
      </c>
      <c r="W158" s="67"/>
      <c r="X158" s="67"/>
      <c r="Y158" s="67"/>
      <c r="Z158" s="67"/>
      <c r="AA158" s="67"/>
      <c r="AB158" s="67"/>
      <c r="AC158" s="67"/>
      <c r="AD158" s="67"/>
      <c r="AE158" s="67"/>
      <c r="AF158" s="47" t="s">
        <v>176</v>
      </c>
      <c r="AG158" s="47" t="s">
        <v>177</v>
      </c>
      <c r="AH158" s="67"/>
      <c r="AI158" s="67"/>
      <c r="AJ158" s="67"/>
      <c r="AK158" s="67"/>
      <c r="AL158" s="24" t="s">
        <v>73</v>
      </c>
      <c r="AM158" s="24" t="s">
        <v>38</v>
      </c>
      <c r="AN158" s="67"/>
      <c r="AO158" s="67"/>
      <c r="AP158" s="67"/>
      <c r="AQ158" s="67"/>
      <c r="AR158" s="67"/>
      <c r="AS158" s="67"/>
      <c r="AT158" s="67"/>
      <c r="AU158" s="67"/>
      <c r="AV158" s="47">
        <v>1.225</v>
      </c>
      <c r="AW158" s="47">
        <v>7.0</v>
      </c>
      <c r="AX158" s="67"/>
      <c r="AY158" s="67"/>
      <c r="AZ158" s="42">
        <v>0.8662</v>
      </c>
      <c r="BA158" s="35">
        <f t="shared" si="8"/>
        <v>0.15279458</v>
      </c>
      <c r="BB158" s="21">
        <f t="shared" si="6"/>
        <v>0.001736302045</v>
      </c>
      <c r="BC158" s="24" t="s">
        <v>151</v>
      </c>
      <c r="BD158" s="16" t="str">
        <f t="shared" si="3"/>
        <v>#DIV/0!</v>
      </c>
      <c r="BE158" s="16"/>
    </row>
    <row r="159">
      <c r="A159" s="20">
        <v>74.0</v>
      </c>
      <c r="B159" s="66" t="s">
        <v>263</v>
      </c>
      <c r="C159" s="67"/>
      <c r="D159" s="67" t="s">
        <v>264</v>
      </c>
      <c r="E159" s="47">
        <v>1.0</v>
      </c>
      <c r="F159" s="47">
        <v>2.0</v>
      </c>
      <c r="G159" s="47">
        <v>9.0</v>
      </c>
      <c r="H159" s="67"/>
      <c r="I159" s="67"/>
      <c r="J159" s="67"/>
      <c r="K159" s="16">
        <v>31.72</v>
      </c>
      <c r="L159" s="24" t="s">
        <v>171</v>
      </c>
      <c r="M159" s="67"/>
      <c r="N159" s="67"/>
      <c r="O159" s="24" t="s">
        <v>171</v>
      </c>
      <c r="P159" s="67"/>
      <c r="Q159" s="67"/>
      <c r="R159" s="67"/>
      <c r="S159" s="67"/>
      <c r="T159" s="67"/>
      <c r="U159" s="67"/>
      <c r="V159" s="47" t="s">
        <v>87</v>
      </c>
      <c r="W159" s="47" t="s">
        <v>87</v>
      </c>
      <c r="X159" s="67"/>
      <c r="Y159" s="67"/>
      <c r="Z159" s="67"/>
      <c r="AA159" s="67"/>
      <c r="AB159" s="67"/>
      <c r="AC159" s="67"/>
      <c r="AD159" s="67"/>
      <c r="AE159" s="67"/>
      <c r="AF159" s="47" t="s">
        <v>176</v>
      </c>
      <c r="AG159" s="47" t="s">
        <v>177</v>
      </c>
      <c r="AH159" s="67"/>
      <c r="AI159" s="67"/>
      <c r="AJ159" s="67"/>
      <c r="AK159" s="67"/>
      <c r="AL159" s="24" t="s">
        <v>73</v>
      </c>
      <c r="AM159" s="24" t="s">
        <v>38</v>
      </c>
      <c r="AN159" s="67"/>
      <c r="AO159" s="67"/>
      <c r="AP159" s="67"/>
      <c r="AQ159" s="67"/>
      <c r="AR159" s="67"/>
      <c r="AS159" s="67"/>
      <c r="AT159" s="67"/>
      <c r="AU159" s="67"/>
      <c r="AV159" s="47">
        <v>3.666</v>
      </c>
      <c r="AW159" s="47">
        <v>7.0</v>
      </c>
      <c r="AX159" s="67"/>
      <c r="AY159" s="67"/>
      <c r="AZ159" s="42">
        <v>2.5923</v>
      </c>
      <c r="BA159" s="35">
        <f t="shared" si="8"/>
        <v>0.4844455161</v>
      </c>
      <c r="BB159" s="21">
        <f t="shared" si="6"/>
        <v>0.005505062683</v>
      </c>
      <c r="BC159" s="24" t="s">
        <v>151</v>
      </c>
      <c r="BD159" s="16" t="str">
        <f t="shared" si="3"/>
        <v>#DIV/0!</v>
      </c>
      <c r="BE159" s="16"/>
    </row>
    <row r="160">
      <c r="A160" s="64">
        <v>75.0</v>
      </c>
      <c r="B160" s="68" t="s">
        <v>267</v>
      </c>
      <c r="D160" s="69" t="s">
        <v>268</v>
      </c>
      <c r="E160" s="24">
        <v>2.0</v>
      </c>
      <c r="F160" s="24">
        <v>1.0</v>
      </c>
      <c r="G160" s="47">
        <v>88.0</v>
      </c>
      <c r="J160" s="34"/>
      <c r="K160" s="24">
        <v>52.3</v>
      </c>
      <c r="L160" s="24" t="s">
        <v>171</v>
      </c>
      <c r="O160" s="24" t="s">
        <v>171</v>
      </c>
      <c r="P160" s="34"/>
      <c r="R160" s="34"/>
      <c r="S160" s="34"/>
      <c r="T160" s="34"/>
      <c r="U160" s="34"/>
      <c r="V160" s="24" t="s">
        <v>66</v>
      </c>
      <c r="W160" s="24" t="s">
        <v>22</v>
      </c>
      <c r="X160" s="34"/>
      <c r="Z160" s="34"/>
      <c r="AD160" s="34"/>
      <c r="AE160" s="34"/>
      <c r="AF160" s="24" t="s">
        <v>69</v>
      </c>
      <c r="AG160" s="47" t="s">
        <v>70</v>
      </c>
      <c r="AH160" s="34"/>
      <c r="AL160" s="24" t="s">
        <v>73</v>
      </c>
      <c r="AM160" s="24" t="s">
        <v>38</v>
      </c>
      <c r="AN160" s="34"/>
      <c r="AP160" s="34"/>
      <c r="AZ160" s="35">
        <v>0.5728086433351802</v>
      </c>
      <c r="BA160" s="35">
        <f t="shared" si="8"/>
        <v>0.01322789626</v>
      </c>
      <c r="BB160" s="21">
        <f t="shared" si="6"/>
        <v>0.000150317003</v>
      </c>
      <c r="BC160" s="24" t="s">
        <v>74</v>
      </c>
      <c r="BD160" s="16" t="str">
        <f t="shared" si="3"/>
        <v>#DIV/0!</v>
      </c>
      <c r="BE160" s="16"/>
    </row>
    <row r="161">
      <c r="A161" s="64">
        <v>75.0</v>
      </c>
      <c r="B161" s="68" t="s">
        <v>267</v>
      </c>
      <c r="D161" s="31" t="s">
        <v>268</v>
      </c>
      <c r="E161" s="24">
        <v>2.0</v>
      </c>
      <c r="F161" s="24">
        <v>1.0</v>
      </c>
      <c r="G161" s="47">
        <v>88.0</v>
      </c>
      <c r="J161" s="34"/>
      <c r="K161" s="24">
        <v>52.3</v>
      </c>
      <c r="L161" s="24" t="s">
        <v>171</v>
      </c>
      <c r="O161" s="24" t="s">
        <v>171</v>
      </c>
      <c r="P161" s="34"/>
      <c r="R161" s="34"/>
      <c r="S161" s="34"/>
      <c r="T161" s="34"/>
      <c r="U161" s="34"/>
      <c r="V161" s="24" t="s">
        <v>66</v>
      </c>
      <c r="W161" s="24" t="s">
        <v>22</v>
      </c>
      <c r="X161" s="34"/>
      <c r="Z161" s="34"/>
      <c r="AD161" s="34"/>
      <c r="AE161" s="34"/>
      <c r="AF161" s="24" t="s">
        <v>69</v>
      </c>
      <c r="AG161" s="47" t="s">
        <v>70</v>
      </c>
      <c r="AH161" s="34"/>
      <c r="AL161" s="24" t="s">
        <v>73</v>
      </c>
      <c r="AM161" s="24" t="s">
        <v>38</v>
      </c>
      <c r="AN161" s="34"/>
      <c r="AP161" s="34"/>
      <c r="AZ161" s="35">
        <v>0.33027095917018917</v>
      </c>
      <c r="BA161" s="35">
        <f t="shared" si="8"/>
        <v>0.01198340288</v>
      </c>
      <c r="BB161" s="21">
        <f t="shared" si="6"/>
        <v>0.0001361750327</v>
      </c>
      <c r="BC161" s="24" t="s">
        <v>74</v>
      </c>
      <c r="BD161" s="16" t="str">
        <f t="shared" si="3"/>
        <v>#DIV/0!</v>
      </c>
      <c r="BE161" s="16"/>
    </row>
    <row r="162">
      <c r="A162" s="64">
        <v>75.0</v>
      </c>
      <c r="B162" s="66" t="s">
        <v>267</v>
      </c>
      <c r="D162" s="31" t="s">
        <v>268</v>
      </c>
      <c r="E162" s="24">
        <v>2.0</v>
      </c>
      <c r="F162" s="24">
        <v>1.0</v>
      </c>
      <c r="G162" s="47">
        <v>88.0</v>
      </c>
      <c r="J162" s="34"/>
      <c r="K162" s="24">
        <v>52.3</v>
      </c>
      <c r="L162" s="24" t="s">
        <v>171</v>
      </c>
      <c r="O162" s="24" t="s">
        <v>171</v>
      </c>
      <c r="P162" s="34"/>
      <c r="R162" s="34"/>
      <c r="S162" s="34"/>
      <c r="T162" s="34"/>
      <c r="U162" s="34"/>
      <c r="V162" s="24" t="s">
        <v>66</v>
      </c>
      <c r="W162" s="24" t="s">
        <v>22</v>
      </c>
      <c r="X162" s="34"/>
      <c r="Z162" s="34"/>
      <c r="AD162" s="34"/>
      <c r="AE162" s="34"/>
      <c r="AF162" s="24" t="s">
        <v>69</v>
      </c>
      <c r="AG162" s="47" t="s">
        <v>70</v>
      </c>
      <c r="AH162" s="34"/>
      <c r="AL162" s="24" t="s">
        <v>73</v>
      </c>
      <c r="AM162" s="24" t="s">
        <v>38</v>
      </c>
      <c r="AN162" s="34"/>
      <c r="AP162" s="34"/>
      <c r="AZ162" s="35">
        <v>0.11314335350303402</v>
      </c>
      <c r="BA162" s="35">
        <f t="shared" si="8"/>
        <v>0.0114363717</v>
      </c>
      <c r="BB162" s="21">
        <f t="shared" si="6"/>
        <v>0.0001299587693</v>
      </c>
      <c r="BC162" s="24" t="s">
        <v>74</v>
      </c>
      <c r="BD162" s="16" t="str">
        <f t="shared" si="3"/>
        <v>#DIV/0!</v>
      </c>
      <c r="BE162" s="16"/>
    </row>
    <row r="163">
      <c r="A163" s="64">
        <v>75.0</v>
      </c>
      <c r="B163" s="66" t="s">
        <v>267</v>
      </c>
      <c r="D163" s="69" t="s">
        <v>268</v>
      </c>
      <c r="E163" s="24">
        <v>2.0</v>
      </c>
      <c r="F163" s="24">
        <v>1.0</v>
      </c>
      <c r="G163" s="47">
        <v>88.0</v>
      </c>
      <c r="J163" s="34"/>
      <c r="K163" s="24">
        <v>52.3</v>
      </c>
      <c r="L163" s="24" t="s">
        <v>171</v>
      </c>
      <c r="O163" s="24" t="s">
        <v>171</v>
      </c>
      <c r="P163" s="34"/>
      <c r="R163" s="34"/>
      <c r="S163" s="34"/>
      <c r="T163" s="34"/>
      <c r="U163" s="34"/>
      <c r="V163" s="24" t="s">
        <v>66</v>
      </c>
      <c r="W163" s="24" t="s">
        <v>22</v>
      </c>
      <c r="X163" s="34"/>
      <c r="Z163" s="34"/>
      <c r="AD163" s="34"/>
      <c r="AE163" s="34"/>
      <c r="AF163" s="24" t="s">
        <v>69</v>
      </c>
      <c r="AG163" s="47" t="s">
        <v>70</v>
      </c>
      <c r="AH163" s="34"/>
      <c r="AL163" s="24" t="s">
        <v>73</v>
      </c>
      <c r="AM163" s="24" t="s">
        <v>38</v>
      </c>
      <c r="AN163" s="34"/>
      <c r="AP163" s="34"/>
      <c r="AZ163" s="35">
        <v>0.13129474069880173</v>
      </c>
      <c r="BA163" s="35">
        <f t="shared" si="8"/>
        <v>0.0114615813</v>
      </c>
      <c r="BB163" s="21">
        <f t="shared" si="6"/>
        <v>0.0001302452421</v>
      </c>
      <c r="BC163" s="24" t="s">
        <v>74</v>
      </c>
      <c r="BD163" s="16" t="str">
        <f t="shared" si="3"/>
        <v>#DIV/0!</v>
      </c>
      <c r="BE163" s="16"/>
    </row>
    <row r="164">
      <c r="A164" s="64">
        <v>75.0</v>
      </c>
      <c r="B164" s="66" t="s">
        <v>267</v>
      </c>
      <c r="D164" s="31" t="s">
        <v>268</v>
      </c>
      <c r="E164" s="24">
        <v>2.0</v>
      </c>
      <c r="F164" s="24">
        <v>1.0</v>
      </c>
      <c r="G164" s="47">
        <v>88.0</v>
      </c>
      <c r="J164" s="34"/>
      <c r="K164" s="24">
        <v>52.3</v>
      </c>
      <c r="L164" s="24" t="s">
        <v>171</v>
      </c>
      <c r="O164" s="24" t="s">
        <v>171</v>
      </c>
      <c r="P164" s="34"/>
      <c r="R164" s="34"/>
      <c r="S164" s="34"/>
      <c r="T164" s="34"/>
      <c r="U164" s="34"/>
      <c r="V164" s="24" t="s">
        <v>66</v>
      </c>
      <c r="W164" s="24" t="s">
        <v>22</v>
      </c>
      <c r="X164" s="34"/>
      <c r="Z164" s="34"/>
      <c r="AD164" s="34"/>
      <c r="AE164" s="34"/>
      <c r="AF164" s="24" t="s">
        <v>69</v>
      </c>
      <c r="AG164" s="47" t="s">
        <v>70</v>
      </c>
      <c r="AH164" s="34"/>
      <c r="AL164" s="24" t="s">
        <v>73</v>
      </c>
      <c r="AM164" s="24" t="s">
        <v>38</v>
      </c>
      <c r="AN164" s="34"/>
      <c r="AP164" s="34"/>
      <c r="AZ164" s="35">
        <v>-0.5202659817313433</v>
      </c>
      <c r="BA164" s="35">
        <f t="shared" si="8"/>
        <v>0.01290157211</v>
      </c>
      <c r="BB164" s="21">
        <f t="shared" si="6"/>
        <v>0.0003000365607</v>
      </c>
      <c r="BC164" s="24" t="s">
        <v>74</v>
      </c>
      <c r="BD164" s="16" t="str">
        <f t="shared" si="3"/>
        <v>#DIV/0!</v>
      </c>
      <c r="BE164" s="16"/>
    </row>
    <row r="165">
      <c r="A165" s="64">
        <v>75.0</v>
      </c>
      <c r="B165" s="66" t="s">
        <v>267</v>
      </c>
      <c r="D165" s="31" t="s">
        <v>268</v>
      </c>
      <c r="E165" s="24">
        <v>2.0</v>
      </c>
      <c r="F165" s="24">
        <v>1.0</v>
      </c>
      <c r="G165" s="47">
        <v>88.0</v>
      </c>
      <c r="J165" s="34"/>
      <c r="K165" s="24">
        <v>52.3</v>
      </c>
      <c r="L165" s="24" t="s">
        <v>171</v>
      </c>
      <c r="O165" s="24" t="s">
        <v>171</v>
      </c>
      <c r="P165" s="34"/>
      <c r="R165" s="34"/>
      <c r="S165" s="34"/>
      <c r="T165" s="34"/>
      <c r="U165" s="34"/>
      <c r="V165" s="24" t="s">
        <v>66</v>
      </c>
      <c r="W165" s="24" t="s">
        <v>22</v>
      </c>
      <c r="X165" s="34"/>
      <c r="Z165" s="34"/>
      <c r="AD165" s="34"/>
      <c r="AE165" s="34"/>
      <c r="AF165" s="24" t="s">
        <v>69</v>
      </c>
      <c r="AG165" s="47" t="s">
        <v>70</v>
      </c>
      <c r="AH165" s="34"/>
      <c r="AL165" s="24" t="s">
        <v>73</v>
      </c>
      <c r="AM165" s="24" t="s">
        <v>38</v>
      </c>
      <c r="AN165" s="34"/>
      <c r="AP165" s="34"/>
      <c r="AZ165" s="35">
        <v>-0.5549033738659289</v>
      </c>
      <c r="BA165" s="35">
        <f t="shared" si="8"/>
        <v>0.01311316906</v>
      </c>
      <c r="BB165" s="21">
        <f t="shared" si="6"/>
        <v>0.00030495742</v>
      </c>
      <c r="BC165" s="24" t="s">
        <v>74</v>
      </c>
      <c r="BD165" s="16" t="str">
        <f t="shared" si="3"/>
        <v>#DIV/0!</v>
      </c>
      <c r="BE165" s="16"/>
    </row>
    <row r="166">
      <c r="A166" s="64">
        <v>75.0</v>
      </c>
      <c r="B166" s="66" t="s">
        <v>267</v>
      </c>
      <c r="D166" s="69" t="s">
        <v>268</v>
      </c>
      <c r="E166" s="24">
        <v>2.0</v>
      </c>
      <c r="F166" s="24">
        <v>2.0</v>
      </c>
      <c r="G166" s="47">
        <v>43.0</v>
      </c>
      <c r="J166" s="34"/>
      <c r="K166" s="24">
        <v>51.1</v>
      </c>
      <c r="L166" s="24" t="s">
        <v>171</v>
      </c>
      <c r="O166" s="24" t="s">
        <v>171</v>
      </c>
      <c r="P166" s="34"/>
      <c r="R166" s="34"/>
      <c r="S166" s="34"/>
      <c r="T166" s="34"/>
      <c r="U166" s="34"/>
      <c r="V166" s="24" t="s">
        <v>66</v>
      </c>
      <c r="W166" s="24" t="s">
        <v>22</v>
      </c>
      <c r="X166" s="34"/>
      <c r="Z166" s="34"/>
      <c r="AD166" s="34"/>
      <c r="AE166" s="34"/>
      <c r="AF166" s="24" t="s">
        <v>176</v>
      </c>
      <c r="AG166" s="47" t="s">
        <v>177</v>
      </c>
      <c r="AH166" s="34"/>
      <c r="AL166" s="24" t="s">
        <v>73</v>
      </c>
      <c r="AM166" s="24" t="s">
        <v>38</v>
      </c>
      <c r="AN166" s="34"/>
      <c r="AP166" s="34"/>
      <c r="AZ166" s="35">
        <v>0.2895283311265991</v>
      </c>
      <c r="BA166" s="35">
        <f t="shared" si="8"/>
        <v>0.02423054249</v>
      </c>
      <c r="BB166" s="21">
        <f t="shared" si="6"/>
        <v>0.0005635009882</v>
      </c>
      <c r="BC166" s="24" t="s">
        <v>74</v>
      </c>
      <c r="BD166" s="16" t="str">
        <f t="shared" si="3"/>
        <v>#DIV/0!</v>
      </c>
      <c r="BE166" s="16"/>
    </row>
    <row r="167">
      <c r="A167" s="64">
        <v>75.0</v>
      </c>
      <c r="B167" s="66" t="s">
        <v>267</v>
      </c>
      <c r="D167" s="31" t="s">
        <v>268</v>
      </c>
      <c r="E167" s="24">
        <v>2.0</v>
      </c>
      <c r="F167" s="24">
        <v>2.0</v>
      </c>
      <c r="G167" s="47">
        <v>43.0</v>
      </c>
      <c r="J167" s="34"/>
      <c r="K167" s="24">
        <v>51.1</v>
      </c>
      <c r="L167" s="24" t="s">
        <v>171</v>
      </c>
      <c r="O167" s="24" t="s">
        <v>171</v>
      </c>
      <c r="P167" s="34"/>
      <c r="R167" s="34"/>
      <c r="S167" s="34"/>
      <c r="T167" s="34"/>
      <c r="U167" s="34"/>
      <c r="V167" s="24" t="s">
        <v>66</v>
      </c>
      <c r="W167" s="24" t="s">
        <v>22</v>
      </c>
      <c r="X167" s="34"/>
      <c r="Z167" s="34"/>
      <c r="AD167" s="34"/>
      <c r="AE167" s="34"/>
      <c r="AF167" s="24" t="s">
        <v>176</v>
      </c>
      <c r="AG167" s="47" t="s">
        <v>177</v>
      </c>
      <c r="AH167" s="34"/>
      <c r="AL167" s="24" t="s">
        <v>73</v>
      </c>
      <c r="AM167" s="24" t="s">
        <v>38</v>
      </c>
      <c r="AN167" s="34"/>
      <c r="AP167" s="34"/>
      <c r="AZ167" s="35">
        <v>0.1495746163877082</v>
      </c>
      <c r="BA167" s="35">
        <f t="shared" si="8"/>
        <v>0.02351596007</v>
      </c>
      <c r="BB167" s="21">
        <f t="shared" si="6"/>
        <v>0.0005468827923</v>
      </c>
      <c r="BC167" s="24" t="s">
        <v>74</v>
      </c>
      <c r="BD167" s="16" t="str">
        <f t="shared" si="3"/>
        <v>#DIV/0!</v>
      </c>
      <c r="BE167" s="16"/>
    </row>
    <row r="168">
      <c r="A168" s="64">
        <v>75.0</v>
      </c>
      <c r="B168" s="66" t="s">
        <v>267</v>
      </c>
      <c r="D168" s="31" t="s">
        <v>268</v>
      </c>
      <c r="E168" s="24">
        <v>2.0</v>
      </c>
      <c r="F168" s="24">
        <v>2.0</v>
      </c>
      <c r="G168" s="47">
        <v>43.0</v>
      </c>
      <c r="J168" s="34"/>
      <c r="K168" s="24">
        <v>51.1</v>
      </c>
      <c r="L168" s="24" t="s">
        <v>171</v>
      </c>
      <c r="O168" s="24" t="s">
        <v>171</v>
      </c>
      <c r="P168" s="34"/>
      <c r="R168" s="34"/>
      <c r="S168" s="34"/>
      <c r="T168" s="34"/>
      <c r="U168" s="34"/>
      <c r="V168" s="24" t="s">
        <v>66</v>
      </c>
      <c r="W168" s="24" t="s">
        <v>22</v>
      </c>
      <c r="X168" s="34"/>
      <c r="Z168" s="34"/>
      <c r="AD168" s="34"/>
      <c r="AE168" s="34"/>
      <c r="AF168" s="24" t="s">
        <v>176</v>
      </c>
      <c r="AG168" s="47" t="s">
        <v>177</v>
      </c>
      <c r="AH168" s="34"/>
      <c r="AL168" s="24" t="s">
        <v>73</v>
      </c>
      <c r="AM168" s="24" t="s">
        <v>38</v>
      </c>
      <c r="AN168" s="34"/>
      <c r="AP168" s="34"/>
      <c r="AZ168" s="35">
        <v>-0.005917263354520588</v>
      </c>
      <c r="BA168" s="35">
        <f t="shared" si="8"/>
        <v>0.02325622109</v>
      </c>
      <c r="BB168" s="21">
        <f t="shared" si="6"/>
        <v>0.000540842351</v>
      </c>
      <c r="BC168" s="24" t="s">
        <v>74</v>
      </c>
      <c r="BD168" s="16" t="str">
        <f t="shared" si="3"/>
        <v>#DIV/0!</v>
      </c>
      <c r="BE168" s="16"/>
    </row>
    <row r="169">
      <c r="A169" s="64">
        <v>75.0</v>
      </c>
      <c r="B169" s="66" t="s">
        <v>267</v>
      </c>
      <c r="D169" s="69" t="s">
        <v>268</v>
      </c>
      <c r="E169" s="24">
        <v>2.0</v>
      </c>
      <c r="F169" s="24">
        <v>2.0</v>
      </c>
      <c r="G169" s="47">
        <v>43.0</v>
      </c>
      <c r="J169" s="34"/>
      <c r="K169" s="24">
        <v>51.1</v>
      </c>
      <c r="L169" s="24" t="s">
        <v>171</v>
      </c>
      <c r="O169" s="24" t="s">
        <v>171</v>
      </c>
      <c r="P169" s="34"/>
      <c r="R169" s="34"/>
      <c r="S169" s="34"/>
      <c r="T169" s="34"/>
      <c r="U169" s="34"/>
      <c r="V169" s="24" t="s">
        <v>66</v>
      </c>
      <c r="W169" s="24" t="s">
        <v>22</v>
      </c>
      <c r="X169" s="34"/>
      <c r="Z169" s="34"/>
      <c r="AD169" s="34"/>
      <c r="AE169" s="34"/>
      <c r="AF169" s="24" t="s">
        <v>176</v>
      </c>
      <c r="AG169" s="47" t="s">
        <v>177</v>
      </c>
      <c r="AH169" s="34"/>
      <c r="AL169" s="24" t="s">
        <v>73</v>
      </c>
      <c r="AM169" s="24" t="s">
        <v>38</v>
      </c>
      <c r="AN169" s="34"/>
      <c r="AP169" s="34"/>
      <c r="AZ169" s="35">
        <v>-0.2500743936922498</v>
      </c>
      <c r="BA169" s="35">
        <f t="shared" si="8"/>
        <v>0.02398299073</v>
      </c>
      <c r="BB169" s="21">
        <f t="shared" si="6"/>
        <v>0.0005577439704</v>
      </c>
      <c r="BC169" s="24" t="s">
        <v>74</v>
      </c>
      <c r="BD169" s="16" t="str">
        <f t="shared" si="3"/>
        <v>#DIV/0!</v>
      </c>
      <c r="BE169" s="16"/>
    </row>
    <row r="170">
      <c r="A170" s="64">
        <v>75.0</v>
      </c>
      <c r="B170" s="66" t="s">
        <v>267</v>
      </c>
      <c r="D170" s="31" t="s">
        <v>268</v>
      </c>
      <c r="E170" s="24">
        <v>2.0</v>
      </c>
      <c r="F170" s="24">
        <v>2.0</v>
      </c>
      <c r="G170" s="47">
        <v>43.0</v>
      </c>
      <c r="J170" s="34"/>
      <c r="K170" s="24">
        <v>51.1</v>
      </c>
      <c r="L170" s="24" t="s">
        <v>171</v>
      </c>
      <c r="O170" s="24" t="s">
        <v>171</v>
      </c>
      <c r="P170" s="34"/>
      <c r="R170" s="34"/>
      <c r="S170" s="34"/>
      <c r="T170" s="34"/>
      <c r="U170" s="34"/>
      <c r="V170" s="24" t="s">
        <v>66</v>
      </c>
      <c r="W170" s="24" t="s">
        <v>22</v>
      </c>
      <c r="X170" s="34"/>
      <c r="Z170" s="34"/>
      <c r="AD170" s="34"/>
      <c r="AE170" s="34"/>
      <c r="AF170" s="24" t="s">
        <v>176</v>
      </c>
      <c r="AG170" s="47" t="s">
        <v>177</v>
      </c>
      <c r="AH170" s="34"/>
      <c r="AL170" s="24" t="s">
        <v>73</v>
      </c>
      <c r="AM170" s="24" t="s">
        <v>38</v>
      </c>
      <c r="AN170" s="34"/>
      <c r="AP170" s="34"/>
      <c r="AZ170" s="35">
        <v>-0.44876158764246993</v>
      </c>
      <c r="BA170" s="35">
        <f t="shared" si="8"/>
        <v>0.02559752282</v>
      </c>
      <c r="BB170" s="21">
        <f t="shared" si="6"/>
        <v>0.0003324353613</v>
      </c>
      <c r="BC170" s="24" t="s">
        <v>74</v>
      </c>
      <c r="BD170" s="16" t="str">
        <f t="shared" si="3"/>
        <v>#DIV/0!</v>
      </c>
      <c r="BE170" s="16"/>
    </row>
    <row r="171">
      <c r="A171" s="64">
        <v>75.0</v>
      </c>
      <c r="B171" s="66" t="s">
        <v>267</v>
      </c>
      <c r="D171" s="69" t="s">
        <v>268</v>
      </c>
      <c r="E171" s="24">
        <v>2.0</v>
      </c>
      <c r="F171" s="24">
        <v>2.0</v>
      </c>
      <c r="G171" s="47">
        <v>43.0</v>
      </c>
      <c r="J171" s="34"/>
      <c r="K171" s="24">
        <v>51.1</v>
      </c>
      <c r="L171" s="24" t="s">
        <v>171</v>
      </c>
      <c r="O171" s="24" t="s">
        <v>171</v>
      </c>
      <c r="P171" s="34"/>
      <c r="R171" s="34"/>
      <c r="S171" s="34"/>
      <c r="T171" s="34"/>
      <c r="U171" s="34"/>
      <c r="V171" s="24" t="s">
        <v>66</v>
      </c>
      <c r="W171" s="24" t="s">
        <v>22</v>
      </c>
      <c r="X171" s="34"/>
      <c r="Z171" s="34"/>
      <c r="AD171" s="34"/>
      <c r="AE171" s="34"/>
      <c r="AF171" s="24" t="s">
        <v>176</v>
      </c>
      <c r="AG171" s="47" t="s">
        <v>177</v>
      </c>
      <c r="AH171" s="34"/>
      <c r="AL171" s="24" t="s">
        <v>73</v>
      </c>
      <c r="AM171" s="24" t="s">
        <v>38</v>
      </c>
      <c r="AN171" s="34"/>
      <c r="AP171" s="34"/>
      <c r="AZ171" s="35">
        <v>-0.30972371957998623</v>
      </c>
      <c r="BA171" s="35">
        <f t="shared" si="8"/>
        <v>0.02437126491</v>
      </c>
      <c r="BB171" s="21">
        <f t="shared" si="6"/>
        <v>0.0003165099339</v>
      </c>
      <c r="BC171" s="24" t="s">
        <v>74</v>
      </c>
      <c r="BD171" s="16" t="str">
        <f t="shared" si="3"/>
        <v>#DIV/0!</v>
      </c>
      <c r="BE171" s="16"/>
    </row>
    <row r="172">
      <c r="A172" s="64">
        <v>75.0</v>
      </c>
      <c r="B172" s="66" t="s">
        <v>267</v>
      </c>
      <c r="D172" s="69" t="s">
        <v>268</v>
      </c>
      <c r="E172" s="24">
        <v>2.0</v>
      </c>
      <c r="F172" s="24">
        <v>3.0</v>
      </c>
      <c r="G172" s="47">
        <v>77.0</v>
      </c>
      <c r="J172" s="34"/>
      <c r="K172" s="24">
        <v>54.3</v>
      </c>
      <c r="L172" s="24" t="s">
        <v>171</v>
      </c>
      <c r="O172" s="24" t="s">
        <v>171</v>
      </c>
      <c r="P172" s="34"/>
      <c r="R172" s="34"/>
      <c r="S172" s="34"/>
      <c r="T172" s="34"/>
      <c r="U172" s="34"/>
      <c r="V172" s="24" t="s">
        <v>66</v>
      </c>
      <c r="W172" s="24" t="s">
        <v>22</v>
      </c>
      <c r="X172" s="34"/>
      <c r="Z172" s="34"/>
      <c r="AD172" s="34"/>
      <c r="AE172" s="34"/>
      <c r="AF172" s="24" t="s">
        <v>269</v>
      </c>
      <c r="AG172" s="47" t="s">
        <v>160</v>
      </c>
      <c r="AH172" s="34"/>
      <c r="AL172" s="24" t="s">
        <v>73</v>
      </c>
      <c r="AM172" s="24" t="s">
        <v>38</v>
      </c>
      <c r="AN172" s="34"/>
      <c r="AP172" s="34"/>
      <c r="AZ172" s="35">
        <v>0.4789382915071929</v>
      </c>
      <c r="BA172" s="35">
        <f t="shared" si="8"/>
        <v>0.01447650576</v>
      </c>
      <c r="BB172" s="21">
        <f t="shared" si="6"/>
        <v>0.0001880065683</v>
      </c>
      <c r="BC172" s="24" t="s">
        <v>74</v>
      </c>
      <c r="BD172" s="16" t="str">
        <f t="shared" si="3"/>
        <v>#DIV/0!</v>
      </c>
      <c r="BE172" s="16"/>
    </row>
    <row r="173">
      <c r="A173" s="64">
        <v>75.0</v>
      </c>
      <c r="B173" s="66" t="s">
        <v>267</v>
      </c>
      <c r="D173" s="31" t="s">
        <v>268</v>
      </c>
      <c r="E173" s="24">
        <v>2.0</v>
      </c>
      <c r="F173" s="24">
        <v>3.0</v>
      </c>
      <c r="G173" s="47">
        <v>77.0</v>
      </c>
      <c r="J173" s="34"/>
      <c r="K173" s="24">
        <v>54.3</v>
      </c>
      <c r="L173" s="24" t="s">
        <v>171</v>
      </c>
      <c r="O173" s="24" t="s">
        <v>171</v>
      </c>
      <c r="P173" s="34"/>
      <c r="R173" s="34"/>
      <c r="S173" s="34"/>
      <c r="T173" s="34"/>
      <c r="U173" s="34"/>
      <c r="V173" s="24" t="s">
        <v>66</v>
      </c>
      <c r="W173" s="24" t="s">
        <v>22</v>
      </c>
      <c r="X173" s="34"/>
      <c r="Z173" s="34"/>
      <c r="AD173" s="34"/>
      <c r="AE173" s="34"/>
      <c r="AF173" s="24" t="s">
        <v>269</v>
      </c>
      <c r="AG173" s="47" t="s">
        <v>160</v>
      </c>
      <c r="AH173" s="34"/>
      <c r="AL173" s="24" t="s">
        <v>73</v>
      </c>
      <c r="AM173" s="24" t="s">
        <v>38</v>
      </c>
      <c r="AN173" s="34"/>
      <c r="AP173" s="34"/>
      <c r="AZ173" s="35">
        <v>0.4395153555380042</v>
      </c>
      <c r="BA173" s="35">
        <f t="shared" si="8"/>
        <v>0.01424138797</v>
      </c>
      <c r="BB173" s="21">
        <f t="shared" si="6"/>
        <v>0.0001849530906</v>
      </c>
      <c r="BC173" s="24" t="s">
        <v>74</v>
      </c>
      <c r="BD173" s="16" t="str">
        <f t="shared" si="3"/>
        <v>#DIV/0!</v>
      </c>
      <c r="BE173" s="16"/>
    </row>
    <row r="174">
      <c r="A174" s="64">
        <v>75.0</v>
      </c>
      <c r="B174" s="66" t="s">
        <v>267</v>
      </c>
      <c r="D174" s="31" t="s">
        <v>268</v>
      </c>
      <c r="E174" s="24">
        <v>2.0</v>
      </c>
      <c r="F174" s="24">
        <v>3.0</v>
      </c>
      <c r="G174" s="47">
        <v>77.0</v>
      </c>
      <c r="J174" s="34"/>
      <c r="K174" s="24">
        <v>54.3</v>
      </c>
      <c r="L174" s="24" t="s">
        <v>171</v>
      </c>
      <c r="O174" s="24" t="s">
        <v>171</v>
      </c>
      <c r="P174" s="34"/>
      <c r="R174" s="34"/>
      <c r="S174" s="34"/>
      <c r="T174" s="34"/>
      <c r="U174" s="34"/>
      <c r="V174" s="24" t="s">
        <v>66</v>
      </c>
      <c r="W174" s="24" t="s">
        <v>22</v>
      </c>
      <c r="X174" s="34"/>
      <c r="Z174" s="34"/>
      <c r="AD174" s="34"/>
      <c r="AE174" s="34"/>
      <c r="AF174" s="24" t="s">
        <v>269</v>
      </c>
      <c r="AG174" s="47" t="s">
        <v>160</v>
      </c>
      <c r="AH174" s="34"/>
      <c r="AL174" s="24" t="s">
        <v>73</v>
      </c>
      <c r="AM174" s="24" t="s">
        <v>38</v>
      </c>
      <c r="AN174" s="34"/>
      <c r="AP174" s="34"/>
      <c r="AZ174" s="35">
        <v>0.02959875583745861</v>
      </c>
      <c r="BA174" s="35">
        <f t="shared" si="8"/>
        <v>0.01299270186</v>
      </c>
      <c r="BB174" s="21">
        <f t="shared" si="6"/>
        <v>0.0001687363878</v>
      </c>
      <c r="BC174" s="24" t="s">
        <v>74</v>
      </c>
      <c r="BD174" s="16" t="str">
        <f t="shared" si="3"/>
        <v>#DIV/0!</v>
      </c>
      <c r="BE174" s="16"/>
    </row>
    <row r="175">
      <c r="A175" s="64">
        <v>75.0</v>
      </c>
      <c r="B175" s="66" t="s">
        <v>267</v>
      </c>
      <c r="D175" s="69" t="s">
        <v>268</v>
      </c>
      <c r="E175" s="24">
        <v>2.0</v>
      </c>
      <c r="F175" s="24">
        <v>3.0</v>
      </c>
      <c r="G175" s="47">
        <v>77.0</v>
      </c>
      <c r="J175" s="34"/>
      <c r="K175" s="24">
        <v>54.3</v>
      </c>
      <c r="L175" s="24" t="s">
        <v>171</v>
      </c>
      <c r="O175" s="24" t="s">
        <v>171</v>
      </c>
      <c r="P175" s="34"/>
      <c r="R175" s="34"/>
      <c r="S175" s="34"/>
      <c r="T175" s="34"/>
      <c r="U175" s="34"/>
      <c r="V175" s="24" t="s">
        <v>66</v>
      </c>
      <c r="W175" s="24" t="s">
        <v>22</v>
      </c>
      <c r="X175" s="34"/>
      <c r="Z175" s="34"/>
      <c r="AD175" s="34"/>
      <c r="AE175" s="34"/>
      <c r="AF175" s="24" t="s">
        <v>269</v>
      </c>
      <c r="AG175" s="47" t="s">
        <v>160</v>
      </c>
      <c r="AH175" s="34"/>
      <c r="AL175" s="24" t="s">
        <v>73</v>
      </c>
      <c r="AM175" s="24" t="s">
        <v>38</v>
      </c>
      <c r="AN175" s="34"/>
      <c r="AP175" s="34"/>
      <c r="AZ175" s="35">
        <v>-0.07118559713062772</v>
      </c>
      <c r="BA175" s="35">
        <f t="shared" si="8"/>
        <v>0.01301991811</v>
      </c>
      <c r="BB175" s="21">
        <f t="shared" si="6"/>
        <v>0.0001690898456</v>
      </c>
      <c r="BC175" s="24" t="s">
        <v>74</v>
      </c>
      <c r="BD175" s="16" t="str">
        <f t="shared" si="3"/>
        <v>#DIV/0!</v>
      </c>
      <c r="BE175" s="16"/>
    </row>
    <row r="176">
      <c r="A176" s="64">
        <v>75.0</v>
      </c>
      <c r="B176" s="66" t="s">
        <v>267</v>
      </c>
      <c r="D176" s="31" t="s">
        <v>268</v>
      </c>
      <c r="E176" s="24">
        <v>2.0</v>
      </c>
      <c r="F176" s="24">
        <v>3.0</v>
      </c>
      <c r="G176" s="47">
        <v>77.0</v>
      </c>
      <c r="J176" s="34"/>
      <c r="K176" s="24">
        <v>54.3</v>
      </c>
      <c r="L176" s="24" t="s">
        <v>171</v>
      </c>
      <c r="O176" s="24" t="s">
        <v>171</v>
      </c>
      <c r="P176" s="34"/>
      <c r="R176" s="34"/>
      <c r="S176" s="34"/>
      <c r="T176" s="34"/>
      <c r="U176" s="34"/>
      <c r="V176" s="24" t="s">
        <v>66</v>
      </c>
      <c r="W176" s="24" t="s">
        <v>22</v>
      </c>
      <c r="X176" s="34"/>
      <c r="Z176" s="34"/>
      <c r="AD176" s="34"/>
      <c r="AE176" s="34"/>
      <c r="AF176" s="24" t="s">
        <v>269</v>
      </c>
      <c r="AG176" s="47" t="s">
        <v>160</v>
      </c>
      <c r="AH176" s="34"/>
      <c r="AL176" s="24" t="s">
        <v>73</v>
      </c>
      <c r="AM176" s="24" t="s">
        <v>38</v>
      </c>
      <c r="AN176" s="34"/>
      <c r="AP176" s="34"/>
      <c r="AZ176" s="35">
        <v>-0.42422024657061486</v>
      </c>
      <c r="BA176" s="35">
        <f t="shared" si="8"/>
        <v>0.01415560271</v>
      </c>
      <c r="BB176" s="21">
        <f t="shared" si="6"/>
        <v>0.0001048563164</v>
      </c>
      <c r="BC176" s="24" t="s">
        <v>74</v>
      </c>
      <c r="BD176" s="16" t="str">
        <f t="shared" si="3"/>
        <v>#DIV/0!</v>
      </c>
      <c r="BE176" s="16"/>
    </row>
    <row r="177">
      <c r="A177" s="64">
        <v>75.0</v>
      </c>
      <c r="B177" s="66" t="s">
        <v>267</v>
      </c>
      <c r="D177" s="69" t="s">
        <v>268</v>
      </c>
      <c r="E177" s="24">
        <v>2.0</v>
      </c>
      <c r="F177" s="24">
        <v>3.0</v>
      </c>
      <c r="G177" s="47">
        <v>77.0</v>
      </c>
      <c r="J177" s="34"/>
      <c r="K177" s="24">
        <v>54.3</v>
      </c>
      <c r="L177" s="24" t="s">
        <v>171</v>
      </c>
      <c r="O177" s="24" t="s">
        <v>171</v>
      </c>
      <c r="P177" s="34"/>
      <c r="R177" s="34"/>
      <c r="S177" s="34"/>
      <c r="T177" s="34"/>
      <c r="U177" s="34"/>
      <c r="V177" s="24" t="s">
        <v>66</v>
      </c>
      <c r="W177" s="24" t="s">
        <v>22</v>
      </c>
      <c r="X177" s="34"/>
      <c r="Z177" s="34"/>
      <c r="AD177" s="34"/>
      <c r="AE177" s="34"/>
      <c r="AF177" s="24" t="s">
        <v>269</v>
      </c>
      <c r="AG177" s="47" t="s">
        <v>160</v>
      </c>
      <c r="AH177" s="34"/>
      <c r="AL177" s="24" t="s">
        <v>73</v>
      </c>
      <c r="AM177" s="24" t="s">
        <v>38</v>
      </c>
      <c r="AN177" s="34"/>
      <c r="AP177" s="34"/>
      <c r="AZ177" s="35">
        <v>-0.42422024657061486</v>
      </c>
      <c r="BA177" s="35">
        <f t="shared" si="8"/>
        <v>0.01415560271</v>
      </c>
      <c r="BB177" s="21">
        <f t="shared" si="6"/>
        <v>0.0001048563164</v>
      </c>
      <c r="BC177" s="24" t="s">
        <v>74</v>
      </c>
      <c r="BD177" s="16" t="str">
        <f t="shared" si="3"/>
        <v>#DIV/0!</v>
      </c>
      <c r="BE177" s="16"/>
    </row>
    <row r="178">
      <c r="A178" s="64">
        <v>75.0</v>
      </c>
      <c r="B178" s="66" t="s">
        <v>267</v>
      </c>
      <c r="D178" s="69" t="s">
        <v>268</v>
      </c>
      <c r="E178" s="24">
        <v>3.0</v>
      </c>
      <c r="F178" s="24">
        <v>4.0</v>
      </c>
      <c r="G178" s="24">
        <v>135.0</v>
      </c>
      <c r="J178" s="34"/>
      <c r="K178" s="24">
        <v>54.1</v>
      </c>
      <c r="L178" s="24" t="s">
        <v>171</v>
      </c>
      <c r="O178" s="24" t="s">
        <v>171</v>
      </c>
      <c r="P178" s="34"/>
      <c r="R178" s="34"/>
      <c r="S178" s="34"/>
      <c r="T178" s="34"/>
      <c r="U178" s="34"/>
      <c r="V178" s="24" t="s">
        <v>66</v>
      </c>
      <c r="W178" s="24" t="s">
        <v>22</v>
      </c>
      <c r="X178" s="34"/>
      <c r="Z178" s="34"/>
      <c r="AD178" s="34"/>
      <c r="AE178" s="34"/>
      <c r="AF178" s="24" t="s">
        <v>69</v>
      </c>
      <c r="AG178" s="24" t="s">
        <v>70</v>
      </c>
      <c r="AH178" s="34"/>
      <c r="AL178" s="24" t="s">
        <v>73</v>
      </c>
      <c r="AM178" s="24" t="s">
        <v>38</v>
      </c>
      <c r="AN178" s="34"/>
      <c r="AP178" s="34"/>
      <c r="AZ178" s="35">
        <v>0.6073123317543354</v>
      </c>
      <c r="BA178" s="35">
        <f t="shared" si="8"/>
        <v>0.008773438031</v>
      </c>
      <c r="BB178" s="21">
        <f t="shared" si="6"/>
        <v>0.00006498842986</v>
      </c>
      <c r="BC178" s="24" t="s">
        <v>74</v>
      </c>
      <c r="BD178" s="16" t="str">
        <f t="shared" si="3"/>
        <v>#DIV/0!</v>
      </c>
      <c r="BE178" s="16"/>
    </row>
    <row r="179">
      <c r="A179" s="64">
        <v>75.0</v>
      </c>
      <c r="B179" s="66" t="s">
        <v>267</v>
      </c>
      <c r="D179" s="31" t="s">
        <v>268</v>
      </c>
      <c r="E179" s="24">
        <v>3.0</v>
      </c>
      <c r="F179" s="24">
        <v>4.0</v>
      </c>
      <c r="G179" s="24">
        <v>135.0</v>
      </c>
      <c r="J179" s="34"/>
      <c r="K179" s="24">
        <v>54.1</v>
      </c>
      <c r="L179" s="24" t="s">
        <v>171</v>
      </c>
      <c r="O179" s="24" t="s">
        <v>171</v>
      </c>
      <c r="P179" s="34"/>
      <c r="R179" s="34"/>
      <c r="S179" s="34"/>
      <c r="T179" s="34"/>
      <c r="U179" s="34"/>
      <c r="V179" s="24" t="s">
        <v>66</v>
      </c>
      <c r="W179" s="24" t="s">
        <v>22</v>
      </c>
      <c r="X179" s="34"/>
      <c r="Z179" s="34"/>
      <c r="AD179" s="34"/>
      <c r="AE179" s="34"/>
      <c r="AF179" s="24" t="s">
        <v>69</v>
      </c>
      <c r="AG179" s="24" t="s">
        <v>70</v>
      </c>
      <c r="AH179" s="34"/>
      <c r="AL179" s="24" t="s">
        <v>73</v>
      </c>
      <c r="AM179" s="24" t="s">
        <v>38</v>
      </c>
      <c r="AN179" s="34"/>
      <c r="AP179" s="34"/>
      <c r="AZ179" s="35">
        <v>0.7867415484177115</v>
      </c>
      <c r="BA179" s="35">
        <f t="shared" si="8"/>
        <v>0.009699860237</v>
      </c>
      <c r="BB179" s="21">
        <f t="shared" si="6"/>
        <v>0.00007185081657</v>
      </c>
      <c r="BC179" s="24" t="s">
        <v>74</v>
      </c>
      <c r="BD179" s="16" t="str">
        <f t="shared" si="3"/>
        <v>#DIV/0!</v>
      </c>
      <c r="BE179" s="16"/>
    </row>
    <row r="180">
      <c r="A180" s="64">
        <v>75.0</v>
      </c>
      <c r="B180" s="66" t="s">
        <v>267</v>
      </c>
      <c r="D180" s="31" t="s">
        <v>268</v>
      </c>
      <c r="E180" s="24">
        <v>3.0</v>
      </c>
      <c r="F180" s="24">
        <v>4.0</v>
      </c>
      <c r="G180" s="24">
        <v>135.0</v>
      </c>
      <c r="J180" s="34"/>
      <c r="K180" s="24">
        <v>54.1</v>
      </c>
      <c r="L180" s="24" t="s">
        <v>171</v>
      </c>
      <c r="O180" s="24" t="s">
        <v>171</v>
      </c>
      <c r="P180" s="34"/>
      <c r="R180" s="34"/>
      <c r="S180" s="34"/>
      <c r="T180" s="34"/>
      <c r="U180" s="34"/>
      <c r="V180" s="24" t="s">
        <v>66</v>
      </c>
      <c r="W180" s="24" t="s">
        <v>22</v>
      </c>
      <c r="X180" s="34"/>
      <c r="Z180" s="34"/>
      <c r="AD180" s="34"/>
      <c r="AE180" s="34"/>
      <c r="AF180" s="24" t="s">
        <v>69</v>
      </c>
      <c r="AG180" s="24" t="s">
        <v>70</v>
      </c>
      <c r="AH180" s="34"/>
      <c r="AL180" s="24" t="s">
        <v>73</v>
      </c>
      <c r="AM180" s="24" t="s">
        <v>38</v>
      </c>
      <c r="AN180" s="34"/>
      <c r="AP180" s="34"/>
      <c r="AZ180" s="35">
        <v>0.19441276493287263</v>
      </c>
      <c r="BA180" s="35">
        <f t="shared" si="8"/>
        <v>0.00754739379</v>
      </c>
      <c r="BB180" s="21">
        <f t="shared" si="6"/>
        <v>0.00005590662066</v>
      </c>
      <c r="BC180" s="24" t="s">
        <v>74</v>
      </c>
      <c r="BD180" s="16" t="str">
        <f t="shared" si="3"/>
        <v>#DIV/0!</v>
      </c>
      <c r="BE180" s="16"/>
    </row>
    <row r="181">
      <c r="A181" s="64">
        <v>75.0</v>
      </c>
      <c r="B181" s="66" t="s">
        <v>267</v>
      </c>
      <c r="D181" s="69" t="s">
        <v>268</v>
      </c>
      <c r="E181" s="24">
        <v>3.0</v>
      </c>
      <c r="F181" s="24">
        <v>4.0</v>
      </c>
      <c r="G181" s="24">
        <v>135.0</v>
      </c>
      <c r="J181" s="34"/>
      <c r="K181" s="24">
        <v>54.1</v>
      </c>
      <c r="L181" s="24" t="s">
        <v>171</v>
      </c>
      <c r="O181" s="24" t="s">
        <v>171</v>
      </c>
      <c r="P181" s="34"/>
      <c r="R181" s="34"/>
      <c r="S181" s="34"/>
      <c r="T181" s="34"/>
      <c r="U181" s="34"/>
      <c r="V181" s="24" t="s">
        <v>66</v>
      </c>
      <c r="W181" s="24" t="s">
        <v>22</v>
      </c>
      <c r="X181" s="34"/>
      <c r="Z181" s="34"/>
      <c r="AD181" s="34"/>
      <c r="AE181" s="34"/>
      <c r="AF181" s="24" t="s">
        <v>69</v>
      </c>
      <c r="AG181" s="24" t="s">
        <v>70</v>
      </c>
      <c r="AH181" s="34"/>
      <c r="AL181" s="24" t="s">
        <v>73</v>
      </c>
      <c r="AM181" s="24" t="s">
        <v>38</v>
      </c>
      <c r="AN181" s="34"/>
      <c r="AP181" s="34"/>
      <c r="AZ181" s="35">
        <v>0.15448276451040455</v>
      </c>
      <c r="BA181" s="35">
        <f t="shared" si="8"/>
        <v>0.007495796017</v>
      </c>
      <c r="BB181" s="21">
        <f t="shared" si="6"/>
        <v>0.00005552441494</v>
      </c>
      <c r="BC181" s="24" t="s">
        <v>74</v>
      </c>
      <c r="BD181" s="16" t="str">
        <f t="shared" si="3"/>
        <v>#DIV/0!</v>
      </c>
      <c r="BE181" s="16"/>
    </row>
    <row r="182">
      <c r="A182" s="64">
        <v>75.0</v>
      </c>
      <c r="B182" s="66" t="s">
        <v>267</v>
      </c>
      <c r="D182" s="31" t="s">
        <v>268</v>
      </c>
      <c r="E182" s="24">
        <v>3.0</v>
      </c>
      <c r="F182" s="24">
        <v>4.0</v>
      </c>
      <c r="G182" s="24">
        <v>135.0</v>
      </c>
      <c r="J182" s="34"/>
      <c r="K182" s="24">
        <v>54.1</v>
      </c>
      <c r="L182" s="24" t="s">
        <v>171</v>
      </c>
      <c r="O182" s="24" t="s">
        <v>171</v>
      </c>
      <c r="P182" s="34"/>
      <c r="R182" s="34"/>
      <c r="S182" s="34"/>
      <c r="T182" s="34"/>
      <c r="U182" s="34"/>
      <c r="V182" s="24" t="s">
        <v>66</v>
      </c>
      <c r="W182" s="24" t="s">
        <v>22</v>
      </c>
      <c r="X182" s="34"/>
      <c r="Z182" s="34"/>
      <c r="AD182" s="34"/>
      <c r="AE182" s="34"/>
      <c r="AF182" s="24" t="s">
        <v>69</v>
      </c>
      <c r="AG182" s="24" t="s">
        <v>70</v>
      </c>
      <c r="AH182" s="34"/>
      <c r="AL182" s="24" t="s">
        <v>73</v>
      </c>
      <c r="AM182" s="24" t="s">
        <v>38</v>
      </c>
      <c r="AN182" s="34"/>
      <c r="AP182" s="34"/>
      <c r="AZ182" s="35">
        <v>0.1703584643011524</v>
      </c>
      <c r="BA182" s="35">
        <f t="shared" si="8"/>
        <v>0.00751489632</v>
      </c>
      <c r="BB182" s="21">
        <f t="shared" si="6"/>
        <v>0.00023484051</v>
      </c>
      <c r="BC182" s="24" t="s">
        <v>74</v>
      </c>
      <c r="BD182" s="16" t="str">
        <f t="shared" si="3"/>
        <v>#DIV/0!</v>
      </c>
      <c r="BE182" s="16"/>
    </row>
    <row r="183">
      <c r="A183" s="64">
        <v>75.0</v>
      </c>
      <c r="B183" s="66" t="s">
        <v>267</v>
      </c>
      <c r="D183" s="31" t="s">
        <v>268</v>
      </c>
      <c r="E183" s="24">
        <v>3.0</v>
      </c>
      <c r="F183" s="24">
        <v>4.0</v>
      </c>
      <c r="G183" s="24">
        <v>135.0</v>
      </c>
      <c r="J183" s="34"/>
      <c r="K183" s="24">
        <v>54.1</v>
      </c>
      <c r="L183" s="24" t="s">
        <v>171</v>
      </c>
      <c r="O183" s="24" t="s">
        <v>171</v>
      </c>
      <c r="P183" s="34"/>
      <c r="R183" s="34"/>
      <c r="S183" s="34"/>
      <c r="T183" s="34"/>
      <c r="U183" s="34"/>
      <c r="V183" s="24" t="s">
        <v>66</v>
      </c>
      <c r="W183" s="24" t="s">
        <v>22</v>
      </c>
      <c r="X183" s="34"/>
      <c r="Z183" s="34"/>
      <c r="AD183" s="34"/>
      <c r="AE183" s="34"/>
      <c r="AF183" s="24" t="s">
        <v>69</v>
      </c>
      <c r="AG183" s="24" t="s">
        <v>70</v>
      </c>
      <c r="AH183" s="34"/>
      <c r="AL183" s="24" t="s">
        <v>73</v>
      </c>
      <c r="AM183" s="24" t="s">
        <v>38</v>
      </c>
      <c r="AN183" s="34"/>
      <c r="AP183" s="34"/>
      <c r="AZ183" s="35">
        <v>-0.07655926554960216</v>
      </c>
      <c r="BA183" s="35">
        <f t="shared" si="8"/>
        <v>0.007429116004</v>
      </c>
      <c r="BB183" s="21">
        <f t="shared" si="6"/>
        <v>0.0002321598751</v>
      </c>
      <c r="BC183" s="24" t="s">
        <v>74</v>
      </c>
      <c r="BD183" s="16" t="str">
        <f t="shared" si="3"/>
        <v>#DIV/0!</v>
      </c>
      <c r="BE183" s="16"/>
    </row>
    <row r="184">
      <c r="A184" s="45">
        <v>85.0</v>
      </c>
      <c r="B184" s="46" t="s">
        <v>270</v>
      </c>
      <c r="D184" s="69" t="s">
        <v>271</v>
      </c>
      <c r="E184" s="24">
        <v>1.0</v>
      </c>
      <c r="F184" s="24">
        <v>1.0</v>
      </c>
      <c r="G184" s="24">
        <v>32.0</v>
      </c>
      <c r="J184" s="34"/>
      <c r="K184" s="24">
        <v>54.84</v>
      </c>
      <c r="L184" s="24" t="s">
        <v>60</v>
      </c>
      <c r="O184" s="24" t="s">
        <v>63</v>
      </c>
      <c r="P184" s="34"/>
      <c r="R184" s="34"/>
      <c r="S184" s="34"/>
      <c r="T184" s="34"/>
      <c r="U184" s="34"/>
      <c r="V184" s="24" t="s">
        <v>66</v>
      </c>
      <c r="W184" s="24" t="s">
        <v>22</v>
      </c>
      <c r="X184" s="34"/>
      <c r="Z184" s="34"/>
      <c r="AD184" s="34"/>
      <c r="AE184" s="34"/>
      <c r="AF184" s="24" t="s">
        <v>69</v>
      </c>
      <c r="AG184" s="24" t="s">
        <v>70</v>
      </c>
      <c r="AH184" s="34"/>
      <c r="AL184" s="24" t="s">
        <v>73</v>
      </c>
      <c r="AM184" s="24" t="s">
        <v>38</v>
      </c>
      <c r="AN184" s="34"/>
      <c r="AP184" s="34"/>
      <c r="AZ184" s="35">
        <v>-0.6530801346420195</v>
      </c>
      <c r="BA184" s="35">
        <f t="shared" si="8"/>
        <v>0.03791427597</v>
      </c>
      <c r="BB184" s="21">
        <f t="shared" si="6"/>
        <v>0.0004739284497</v>
      </c>
      <c r="BC184" s="24" t="s">
        <v>86</v>
      </c>
      <c r="BD184" s="16" t="str">
        <f t="shared" si="3"/>
        <v>#DIV/0!</v>
      </c>
      <c r="BE184" s="16"/>
    </row>
    <row r="185">
      <c r="A185" s="45">
        <v>85.0</v>
      </c>
      <c r="B185" s="46" t="s">
        <v>270</v>
      </c>
      <c r="D185" s="24" t="s">
        <v>271</v>
      </c>
      <c r="E185" s="24">
        <v>1.0</v>
      </c>
      <c r="F185" s="24">
        <v>2.0</v>
      </c>
      <c r="G185" s="24">
        <v>32.0</v>
      </c>
      <c r="J185" s="34"/>
      <c r="K185" s="24">
        <v>54.72</v>
      </c>
      <c r="L185" s="24" t="s">
        <v>60</v>
      </c>
      <c r="O185" s="24" t="s">
        <v>63</v>
      </c>
      <c r="P185" s="34"/>
      <c r="R185" s="34"/>
      <c r="S185" s="34"/>
      <c r="T185" s="34"/>
      <c r="U185" s="34"/>
      <c r="V185" s="24" t="s">
        <v>66</v>
      </c>
      <c r="W185" s="24" t="s">
        <v>22</v>
      </c>
      <c r="X185" s="34"/>
      <c r="Z185" s="34"/>
      <c r="AD185" s="34"/>
      <c r="AE185" s="34"/>
      <c r="AF185" s="24" t="s">
        <v>69</v>
      </c>
      <c r="AG185" s="24" t="s">
        <v>70</v>
      </c>
      <c r="AH185" s="34"/>
      <c r="AL185" s="24" t="s">
        <v>73</v>
      </c>
      <c r="AM185" s="24" t="s">
        <v>38</v>
      </c>
      <c r="AN185" s="34"/>
      <c r="AP185" s="34"/>
      <c r="AZ185" s="35">
        <v>1.6808009144830227</v>
      </c>
      <c r="BA185" s="35">
        <f t="shared" si="8"/>
        <v>0.07539205803</v>
      </c>
      <c r="BB185" s="21">
        <f t="shared" si="6"/>
        <v>0.0009424007254</v>
      </c>
      <c r="BC185" s="24" t="s">
        <v>86</v>
      </c>
      <c r="BD185" s="16" t="str">
        <f t="shared" si="3"/>
        <v>#DIV/0!</v>
      </c>
      <c r="BE185" s="16"/>
    </row>
    <row r="186">
      <c r="A186" s="45">
        <v>86.0</v>
      </c>
      <c r="B186" s="49" t="s">
        <v>272</v>
      </c>
      <c r="D186" s="24" t="s">
        <v>273</v>
      </c>
      <c r="E186" s="24">
        <v>1.0</v>
      </c>
      <c r="F186" s="24">
        <v>1.0</v>
      </c>
      <c r="G186" s="24">
        <v>80.0</v>
      </c>
      <c r="J186" s="34"/>
      <c r="K186" s="24">
        <v>50.0</v>
      </c>
      <c r="L186" s="24" t="s">
        <v>60</v>
      </c>
      <c r="O186" s="24" t="s">
        <v>274</v>
      </c>
      <c r="P186" s="34"/>
      <c r="R186" s="34"/>
      <c r="S186" s="34"/>
      <c r="T186" s="34"/>
      <c r="U186" s="24" t="s">
        <v>61</v>
      </c>
      <c r="V186" s="24" t="s">
        <v>66</v>
      </c>
      <c r="W186" s="24" t="s">
        <v>22</v>
      </c>
      <c r="X186" s="34"/>
      <c r="Z186" s="34"/>
      <c r="AD186" s="34"/>
      <c r="AE186" s="34"/>
      <c r="AF186" s="24" t="s">
        <v>69</v>
      </c>
      <c r="AG186" s="24" t="s">
        <v>70</v>
      </c>
      <c r="AH186" s="34"/>
      <c r="AL186" s="24" t="s">
        <v>73</v>
      </c>
      <c r="AM186" s="24" t="s">
        <v>38</v>
      </c>
      <c r="AN186" s="34"/>
      <c r="AP186" s="34"/>
      <c r="AZ186" s="35">
        <v>0.32352941176470584</v>
      </c>
      <c r="BA186" s="35">
        <f t="shared" si="8"/>
        <v>0.0131541955</v>
      </c>
      <c r="BB186" s="21">
        <f t="shared" si="6"/>
        <v>0.0001644274438</v>
      </c>
      <c r="BC186" s="24" t="s">
        <v>86</v>
      </c>
      <c r="BD186" s="16" t="str">
        <f t="shared" si="3"/>
        <v>#DIV/0!</v>
      </c>
      <c r="BE186" s="16"/>
    </row>
    <row r="187">
      <c r="A187" s="45">
        <v>86.0</v>
      </c>
      <c r="B187" s="49" t="s">
        <v>272</v>
      </c>
      <c r="D187" s="24" t="s">
        <v>273</v>
      </c>
      <c r="E187" s="24">
        <v>1.0</v>
      </c>
      <c r="F187" s="24">
        <v>2.0</v>
      </c>
      <c r="G187" s="24">
        <v>80.0</v>
      </c>
      <c r="J187" s="34"/>
      <c r="K187" s="24">
        <v>69.0</v>
      </c>
      <c r="L187" s="24" t="s">
        <v>60</v>
      </c>
      <c r="O187" s="24" t="s">
        <v>274</v>
      </c>
      <c r="P187" s="34"/>
      <c r="R187" s="34"/>
      <c r="S187" s="34"/>
      <c r="T187" s="34"/>
      <c r="U187" s="24" t="s">
        <v>275</v>
      </c>
      <c r="V187" s="24" t="s">
        <v>66</v>
      </c>
      <c r="W187" s="24" t="s">
        <v>22</v>
      </c>
      <c r="X187" s="34"/>
      <c r="Z187" s="34"/>
      <c r="AD187" s="34"/>
      <c r="AE187" s="34"/>
      <c r="AF187" s="24" t="s">
        <v>69</v>
      </c>
      <c r="AG187" s="24" t="s">
        <v>70</v>
      </c>
      <c r="AH187" s="34"/>
      <c r="AL187" s="24" t="s">
        <v>73</v>
      </c>
      <c r="AM187" s="24" t="s">
        <v>38</v>
      </c>
      <c r="AN187" s="34"/>
      <c r="AP187" s="34"/>
      <c r="AZ187" s="35">
        <v>0.5625000000000001</v>
      </c>
      <c r="BA187" s="35">
        <f t="shared" si="8"/>
        <v>0.01447753906</v>
      </c>
      <c r="BB187" s="21">
        <f t="shared" si="6"/>
        <v>0.0001809692383</v>
      </c>
      <c r="BC187" s="24" t="s">
        <v>86</v>
      </c>
      <c r="BD187" s="16" t="str">
        <f t="shared" si="3"/>
        <v>#DIV/0!</v>
      </c>
      <c r="BE187" s="16"/>
    </row>
    <row r="188">
      <c r="A188" s="45">
        <v>86.0</v>
      </c>
      <c r="B188" s="49" t="s">
        <v>272</v>
      </c>
      <c r="D188" s="24" t="s">
        <v>273</v>
      </c>
      <c r="E188" s="24">
        <v>1.0</v>
      </c>
      <c r="F188" s="24">
        <v>1.0</v>
      </c>
      <c r="G188" s="24">
        <v>80.0</v>
      </c>
      <c r="J188" s="34"/>
      <c r="K188" s="24">
        <v>50.0</v>
      </c>
      <c r="L188" s="24" t="s">
        <v>60</v>
      </c>
      <c r="O188" s="24" t="s">
        <v>274</v>
      </c>
      <c r="P188" s="34"/>
      <c r="R188" s="34"/>
      <c r="S188" s="34"/>
      <c r="T188" s="34"/>
      <c r="U188" s="24" t="s">
        <v>61</v>
      </c>
      <c r="V188" s="24" t="s">
        <v>66</v>
      </c>
      <c r="W188" s="24" t="s">
        <v>22</v>
      </c>
      <c r="X188" s="34"/>
      <c r="Z188" s="34"/>
      <c r="AD188" s="34"/>
      <c r="AE188" s="34"/>
      <c r="AF188" s="24" t="s">
        <v>69</v>
      </c>
      <c r="AG188" s="24" t="s">
        <v>70</v>
      </c>
      <c r="AH188" s="34"/>
      <c r="AL188" s="24" t="s">
        <v>73</v>
      </c>
      <c r="AM188" s="24" t="s">
        <v>38</v>
      </c>
      <c r="AN188" s="34"/>
      <c r="AP188" s="34"/>
      <c r="AZ188" s="35">
        <v>0.16666666666666682</v>
      </c>
      <c r="BA188" s="35">
        <f t="shared" si="8"/>
        <v>0.01267361111</v>
      </c>
      <c r="BB188" s="21">
        <f t="shared" si="6"/>
        <v>0.000275513285</v>
      </c>
      <c r="BC188" s="24" t="s">
        <v>86</v>
      </c>
      <c r="BD188" s="16" t="str">
        <f t="shared" si="3"/>
        <v>#DIV/0!</v>
      </c>
      <c r="BE188" s="16"/>
    </row>
    <row r="189">
      <c r="A189" s="45">
        <v>86.0</v>
      </c>
      <c r="B189" s="49" t="s">
        <v>272</v>
      </c>
      <c r="D189" s="24" t="s">
        <v>273</v>
      </c>
      <c r="E189" s="24">
        <v>1.0</v>
      </c>
      <c r="F189" s="24">
        <v>2.0</v>
      </c>
      <c r="G189" s="24">
        <v>80.0</v>
      </c>
      <c r="J189" s="34"/>
      <c r="K189" s="24">
        <v>69.0</v>
      </c>
      <c r="L189" s="24" t="s">
        <v>60</v>
      </c>
      <c r="O189" s="24" t="s">
        <v>274</v>
      </c>
      <c r="P189" s="34"/>
      <c r="R189" s="34"/>
      <c r="S189" s="34"/>
      <c r="T189" s="34"/>
      <c r="U189" s="24" t="s">
        <v>275</v>
      </c>
      <c r="V189" s="24" t="s">
        <v>66</v>
      </c>
      <c r="W189" s="24" t="s">
        <v>22</v>
      </c>
      <c r="X189" s="34"/>
      <c r="Z189" s="34"/>
      <c r="AD189" s="34"/>
      <c r="AE189" s="34"/>
      <c r="AF189" s="24" t="s">
        <v>69</v>
      </c>
      <c r="AG189" s="24" t="s">
        <v>70</v>
      </c>
      <c r="AH189" s="34"/>
      <c r="AL189" s="24" t="s">
        <v>73</v>
      </c>
      <c r="AM189" s="24" t="s">
        <v>38</v>
      </c>
      <c r="AN189" s="34"/>
      <c r="AP189" s="34"/>
      <c r="AZ189" s="35">
        <v>-0.14634146341463414</v>
      </c>
      <c r="BA189" s="35">
        <f t="shared" si="8"/>
        <v>0.0126338489</v>
      </c>
      <c r="BB189" s="21">
        <f t="shared" si="6"/>
        <v>0.0002746488891</v>
      </c>
      <c r="BC189" s="24" t="s">
        <v>86</v>
      </c>
      <c r="BD189" s="16" t="str">
        <f t="shared" si="3"/>
        <v>#DIV/0!</v>
      </c>
      <c r="BE189" s="16"/>
    </row>
    <row r="190">
      <c r="A190" s="45">
        <v>88.0</v>
      </c>
      <c r="B190" s="46" t="s">
        <v>276</v>
      </c>
      <c r="D190" s="24" t="s">
        <v>277</v>
      </c>
      <c r="E190" s="24">
        <v>1.0</v>
      </c>
      <c r="F190" s="24">
        <v>1.0</v>
      </c>
      <c r="G190" s="24">
        <v>46.0</v>
      </c>
      <c r="J190" s="34"/>
      <c r="K190" s="24">
        <v>56.16</v>
      </c>
      <c r="L190" s="24" t="s">
        <v>60</v>
      </c>
      <c r="O190" s="24" t="s">
        <v>63</v>
      </c>
      <c r="P190" s="34"/>
      <c r="R190" s="34"/>
      <c r="S190" s="34"/>
      <c r="T190" s="34"/>
      <c r="U190" s="34"/>
      <c r="V190" s="24" t="s">
        <v>66</v>
      </c>
      <c r="W190" s="24" t="s">
        <v>22</v>
      </c>
      <c r="X190" s="34"/>
      <c r="Z190" s="34"/>
      <c r="AD190" s="34"/>
      <c r="AE190" s="34"/>
      <c r="AF190" s="24" t="s">
        <v>69</v>
      </c>
      <c r="AG190" s="24" t="s">
        <v>70</v>
      </c>
      <c r="AH190" s="34"/>
      <c r="AL190" s="24" t="s">
        <v>73</v>
      </c>
      <c r="AM190" s="24" t="s">
        <v>38</v>
      </c>
      <c r="AN190" s="34"/>
      <c r="AP190" s="34"/>
      <c r="AZ190" s="44">
        <v>0.6865555583563029</v>
      </c>
      <c r="BA190" s="35">
        <f t="shared" si="8"/>
        <v>0.02686259277</v>
      </c>
      <c r="BB190" s="21">
        <f t="shared" si="6"/>
        <v>0.000583969408</v>
      </c>
      <c r="BC190" s="24" t="s">
        <v>86</v>
      </c>
      <c r="BD190" s="16" t="str">
        <f t="shared" si="3"/>
        <v>#DIV/0!</v>
      </c>
      <c r="BE190" s="16"/>
    </row>
    <row r="191">
      <c r="A191" s="45">
        <v>88.0</v>
      </c>
      <c r="B191" s="46" t="s">
        <v>276</v>
      </c>
      <c r="D191" s="69" t="s">
        <v>278</v>
      </c>
      <c r="E191" s="24">
        <v>1.0</v>
      </c>
      <c r="F191" s="24">
        <v>1.0</v>
      </c>
      <c r="G191" s="24">
        <v>46.0</v>
      </c>
      <c r="J191" s="34"/>
      <c r="K191" s="24">
        <v>56.16</v>
      </c>
      <c r="L191" s="24" t="s">
        <v>60</v>
      </c>
      <c r="O191" s="24" t="s">
        <v>63</v>
      </c>
      <c r="P191" s="34"/>
      <c r="R191" s="34"/>
      <c r="S191" s="34"/>
      <c r="T191" s="34"/>
      <c r="U191" s="34"/>
      <c r="V191" s="24" t="s">
        <v>66</v>
      </c>
      <c r="W191" s="24" t="s">
        <v>22</v>
      </c>
      <c r="X191" s="34"/>
      <c r="Z191" s="34"/>
      <c r="AD191" s="34"/>
      <c r="AE191" s="34"/>
      <c r="AF191" s="24" t="s">
        <v>69</v>
      </c>
      <c r="AG191" s="24" t="s">
        <v>70</v>
      </c>
      <c r="AH191" s="34"/>
      <c r="AL191" s="24" t="s">
        <v>73</v>
      </c>
      <c r="AM191" s="24" t="s">
        <v>38</v>
      </c>
      <c r="AN191" s="34"/>
      <c r="AP191" s="34"/>
      <c r="AZ191" s="44">
        <v>0.37120216451888843</v>
      </c>
      <c r="BA191" s="35">
        <f t="shared" si="8"/>
        <v>0.02323685921</v>
      </c>
      <c r="BB191" s="21">
        <f t="shared" si="6"/>
        <v>0.0006280232218</v>
      </c>
      <c r="BC191" s="24" t="s">
        <v>86</v>
      </c>
      <c r="BD191" s="16" t="str">
        <f t="shared" si="3"/>
        <v>#DIV/0!</v>
      </c>
      <c r="BE191" s="16"/>
    </row>
    <row r="192">
      <c r="A192" s="45">
        <v>88.0</v>
      </c>
      <c r="B192" s="46" t="s">
        <v>276</v>
      </c>
      <c r="D192" s="69" t="s">
        <v>278</v>
      </c>
      <c r="E192" s="24">
        <v>1.0</v>
      </c>
      <c r="F192" s="24">
        <v>1.0</v>
      </c>
      <c r="G192" s="24">
        <v>46.0</v>
      </c>
      <c r="J192" s="34"/>
      <c r="K192" s="24">
        <v>56.16</v>
      </c>
      <c r="L192" s="24" t="s">
        <v>60</v>
      </c>
      <c r="O192" s="24" t="s">
        <v>63</v>
      </c>
      <c r="P192" s="34"/>
      <c r="R192" s="34"/>
      <c r="S192" s="34"/>
      <c r="T192" s="34"/>
      <c r="U192" s="34"/>
      <c r="V192" s="24" t="s">
        <v>66</v>
      </c>
      <c r="W192" s="24" t="s">
        <v>22</v>
      </c>
      <c r="X192" s="34"/>
      <c r="Z192" s="34"/>
      <c r="AD192" s="34"/>
      <c r="AE192" s="34"/>
      <c r="AF192" s="24" t="s">
        <v>69</v>
      </c>
      <c r="AG192" s="24" t="s">
        <v>70</v>
      </c>
      <c r="AH192" s="34"/>
      <c r="AL192" s="24" t="s">
        <v>73</v>
      </c>
      <c r="AM192" s="24" t="s">
        <v>38</v>
      </c>
      <c r="AN192" s="34"/>
      <c r="AP192" s="34"/>
      <c r="AZ192" s="44">
        <v>1.1001969119248853</v>
      </c>
      <c r="BA192" s="35">
        <f t="shared" si="8"/>
        <v>0.03489601353</v>
      </c>
      <c r="BB192" s="21">
        <f t="shared" si="6"/>
        <v>0.0009431355009</v>
      </c>
      <c r="BC192" s="24" t="s">
        <v>86</v>
      </c>
      <c r="BD192" s="16" t="str">
        <f t="shared" si="3"/>
        <v>#DIV/0!</v>
      </c>
      <c r="BE192" s="16"/>
    </row>
    <row r="193">
      <c r="A193" s="45">
        <v>88.0</v>
      </c>
      <c r="B193" s="46" t="s">
        <v>276</v>
      </c>
      <c r="D193" s="24" t="s">
        <v>278</v>
      </c>
      <c r="E193" s="24">
        <v>2.0</v>
      </c>
      <c r="F193" s="24">
        <v>1.0</v>
      </c>
      <c r="G193" s="24">
        <v>37.0</v>
      </c>
      <c r="J193" s="34"/>
      <c r="K193" s="24">
        <v>52.92</v>
      </c>
      <c r="L193" s="24" t="s">
        <v>60</v>
      </c>
      <c r="O193" s="24" t="s">
        <v>63</v>
      </c>
      <c r="P193" s="34"/>
      <c r="R193" s="34"/>
      <c r="S193" s="34"/>
      <c r="T193" s="34"/>
      <c r="U193" s="34"/>
      <c r="V193" s="24" t="s">
        <v>66</v>
      </c>
      <c r="W193" s="24" t="s">
        <v>22</v>
      </c>
      <c r="X193" s="34"/>
      <c r="Z193" s="34"/>
      <c r="AD193" s="34"/>
      <c r="AE193" s="34"/>
      <c r="AF193" s="24" t="s">
        <v>69</v>
      </c>
      <c r="AG193" s="24" t="s">
        <v>70</v>
      </c>
      <c r="AH193" s="34"/>
      <c r="AL193" s="24" t="s">
        <v>73</v>
      </c>
      <c r="AM193" s="24" t="s">
        <v>38</v>
      </c>
      <c r="AN193" s="34"/>
      <c r="AP193" s="34"/>
      <c r="AZ193" s="44">
        <v>0.4442630059317978</v>
      </c>
      <c r="BA193" s="35">
        <f t="shared" si="8"/>
        <v>0.02969418403</v>
      </c>
      <c r="BB193" s="21">
        <f t="shared" si="6"/>
        <v>0.002474515336</v>
      </c>
      <c r="BC193" s="24" t="s">
        <v>86</v>
      </c>
      <c r="BD193" s="16" t="str">
        <f t="shared" si="3"/>
        <v>#DIV/0!</v>
      </c>
      <c r="BE193" s="16"/>
    </row>
    <row r="194">
      <c r="A194" s="45">
        <v>88.0</v>
      </c>
      <c r="B194" s="46" t="s">
        <v>276</v>
      </c>
      <c r="D194" s="24" t="s">
        <v>278</v>
      </c>
      <c r="E194" s="24">
        <v>2.0</v>
      </c>
      <c r="F194" s="24">
        <v>1.0</v>
      </c>
      <c r="G194" s="24">
        <v>37.0</v>
      </c>
      <c r="J194" s="34"/>
      <c r="K194" s="24">
        <v>52.92</v>
      </c>
      <c r="L194" s="24" t="s">
        <v>60</v>
      </c>
      <c r="O194" s="24" t="s">
        <v>63</v>
      </c>
      <c r="P194" s="24" t="s">
        <v>219</v>
      </c>
      <c r="Q194" s="24" t="s">
        <v>279</v>
      </c>
      <c r="R194" s="34"/>
      <c r="S194" s="34"/>
      <c r="T194" s="34"/>
      <c r="U194" s="34"/>
      <c r="V194" s="24" t="s">
        <v>66</v>
      </c>
      <c r="W194" s="24" t="s">
        <v>22</v>
      </c>
      <c r="X194" s="34"/>
      <c r="Z194" s="34"/>
      <c r="AD194" s="34"/>
      <c r="AE194" s="34"/>
      <c r="AF194" s="24" t="s">
        <v>69</v>
      </c>
      <c r="AG194" s="24" t="s">
        <v>70</v>
      </c>
      <c r="AH194" s="34"/>
      <c r="AL194" s="24" t="s">
        <v>73</v>
      </c>
      <c r="AM194" s="24" t="s">
        <v>38</v>
      </c>
      <c r="AN194" s="34"/>
      <c r="AP194" s="34"/>
      <c r="AZ194" s="44">
        <v>1.0681147844517083</v>
      </c>
      <c r="BA194" s="35">
        <f t="shared" si="8"/>
        <v>0.04244417828</v>
      </c>
      <c r="BB194" s="21">
        <f t="shared" si="6"/>
        <v>0.003537014857</v>
      </c>
      <c r="BC194" s="24" t="s">
        <v>86</v>
      </c>
      <c r="BD194" s="16" t="str">
        <f t="shared" si="3"/>
        <v>#DIV/0!</v>
      </c>
      <c r="BE194" s="16"/>
    </row>
    <row r="195">
      <c r="A195" s="24">
        <v>91.0</v>
      </c>
      <c r="B195" s="24" t="s">
        <v>280</v>
      </c>
      <c r="C195" s="24" t="s">
        <v>281</v>
      </c>
      <c r="D195" s="24" t="s">
        <v>281</v>
      </c>
      <c r="E195" s="24">
        <v>2.0</v>
      </c>
      <c r="F195" s="24">
        <v>1.0</v>
      </c>
      <c r="G195" s="24">
        <v>12.0</v>
      </c>
      <c r="J195" s="34"/>
      <c r="K195" s="24">
        <v>25.0</v>
      </c>
      <c r="L195" s="24" t="s">
        <v>171</v>
      </c>
      <c r="N195" s="24" t="s">
        <v>62</v>
      </c>
      <c r="O195" s="24" t="s">
        <v>171</v>
      </c>
      <c r="P195" s="24" t="s">
        <v>219</v>
      </c>
      <c r="Q195" s="24" t="s">
        <v>64</v>
      </c>
      <c r="R195" s="34"/>
      <c r="S195" s="34"/>
      <c r="T195" s="34"/>
      <c r="U195" s="34"/>
      <c r="V195" s="24" t="s">
        <v>66</v>
      </c>
      <c r="W195" s="24" t="s">
        <v>22</v>
      </c>
      <c r="X195" s="34"/>
      <c r="Z195" s="34"/>
      <c r="AD195" s="34"/>
      <c r="AE195" s="34"/>
      <c r="AF195" s="24" t="s">
        <v>69</v>
      </c>
      <c r="AG195" s="24" t="s">
        <v>70</v>
      </c>
      <c r="AH195" s="34"/>
      <c r="AI195" s="24">
        <v>4.0</v>
      </c>
      <c r="AK195" s="24">
        <v>4.0</v>
      </c>
      <c r="AL195" s="24" t="s">
        <v>73</v>
      </c>
      <c r="AM195" s="24" t="s">
        <v>38</v>
      </c>
      <c r="AN195" s="34"/>
      <c r="AP195" s="34"/>
      <c r="AZ195" s="35">
        <v>0.3157384284630767</v>
      </c>
      <c r="BA195" s="35">
        <f t="shared" si="8"/>
        <v>0.0874871148</v>
      </c>
      <c r="BB195" s="21">
        <f t="shared" si="6"/>
        <v>0.0072905929</v>
      </c>
      <c r="BC195" s="24" t="s">
        <v>74</v>
      </c>
      <c r="BD195" s="16">
        <f t="shared" si="3"/>
        <v>3</v>
      </c>
      <c r="BE195" s="16"/>
    </row>
    <row r="196">
      <c r="A196" s="24">
        <v>91.0</v>
      </c>
      <c r="B196" s="24" t="s">
        <v>280</v>
      </c>
      <c r="C196" s="24" t="s">
        <v>281</v>
      </c>
      <c r="D196" s="24" t="s">
        <v>281</v>
      </c>
      <c r="E196" s="24">
        <v>2.0</v>
      </c>
      <c r="F196" s="24">
        <v>1.0</v>
      </c>
      <c r="G196" s="24">
        <v>12.0</v>
      </c>
      <c r="J196" s="34"/>
      <c r="K196" s="24">
        <v>25.0</v>
      </c>
      <c r="L196" s="24" t="s">
        <v>171</v>
      </c>
      <c r="N196" s="24" t="s">
        <v>62</v>
      </c>
      <c r="O196" s="24" t="s">
        <v>171</v>
      </c>
      <c r="P196" s="24" t="s">
        <v>219</v>
      </c>
      <c r="Q196" s="24" t="s">
        <v>64</v>
      </c>
      <c r="R196" s="34"/>
      <c r="S196" s="34"/>
      <c r="T196" s="34"/>
      <c r="U196" s="34"/>
      <c r="V196" s="24" t="s">
        <v>87</v>
      </c>
      <c r="W196" s="24" t="s">
        <v>87</v>
      </c>
      <c r="X196" s="34"/>
      <c r="Z196" s="34"/>
      <c r="AD196" s="34"/>
      <c r="AE196" s="34"/>
      <c r="AF196" s="24" t="s">
        <v>69</v>
      </c>
      <c r="AG196" s="24" t="s">
        <v>70</v>
      </c>
      <c r="AH196" s="34"/>
      <c r="AI196" s="24">
        <v>4.0</v>
      </c>
      <c r="AK196" s="24">
        <v>4.0</v>
      </c>
      <c r="AL196" s="24" t="s">
        <v>73</v>
      </c>
      <c r="AM196" s="24" t="s">
        <v>38</v>
      </c>
      <c r="AN196" s="34"/>
      <c r="AP196" s="34"/>
      <c r="AZ196" s="35">
        <v>-0.6052865725375113</v>
      </c>
      <c r="BA196" s="35">
        <f t="shared" si="8"/>
        <v>0.09859882645</v>
      </c>
      <c r="BB196" s="21">
        <f t="shared" si="6"/>
        <v>0.009859882645</v>
      </c>
      <c r="BC196" s="24" t="s">
        <v>74</v>
      </c>
      <c r="BD196" s="16">
        <f t="shared" si="3"/>
        <v>3</v>
      </c>
      <c r="BE196" s="16"/>
    </row>
    <row r="197">
      <c r="A197" s="24">
        <v>91.0</v>
      </c>
      <c r="B197" s="24" t="s">
        <v>280</v>
      </c>
      <c r="C197" s="24" t="s">
        <v>281</v>
      </c>
      <c r="D197" s="24" t="s">
        <v>281</v>
      </c>
      <c r="E197" s="24">
        <v>2.0</v>
      </c>
      <c r="F197" s="24">
        <v>1.0</v>
      </c>
      <c r="G197" s="24">
        <v>12.0</v>
      </c>
      <c r="J197" s="34"/>
      <c r="K197" s="24">
        <v>25.0</v>
      </c>
      <c r="L197" s="24" t="s">
        <v>171</v>
      </c>
      <c r="N197" s="24" t="s">
        <v>62</v>
      </c>
      <c r="O197" s="24" t="s">
        <v>171</v>
      </c>
      <c r="P197" s="24" t="s">
        <v>219</v>
      </c>
      <c r="Q197" s="24" t="s">
        <v>64</v>
      </c>
      <c r="R197" s="34"/>
      <c r="S197" s="34"/>
      <c r="T197" s="34"/>
      <c r="U197" s="34"/>
      <c r="V197" s="24" t="s">
        <v>66</v>
      </c>
      <c r="W197" s="24" t="s">
        <v>282</v>
      </c>
      <c r="X197" s="34"/>
      <c r="Z197" s="34"/>
      <c r="AD197" s="34"/>
      <c r="AE197" s="34"/>
      <c r="AF197" s="24" t="s">
        <v>69</v>
      </c>
      <c r="AG197" s="24" t="s">
        <v>70</v>
      </c>
      <c r="AH197" s="34"/>
      <c r="AI197" s="24">
        <v>4.0</v>
      </c>
      <c r="AK197" s="24">
        <v>4.0</v>
      </c>
      <c r="AL197" s="24" t="s">
        <v>73</v>
      </c>
      <c r="AM197" s="24" t="s">
        <v>38</v>
      </c>
      <c r="AN197" s="34"/>
      <c r="AP197" s="34"/>
      <c r="AZ197" s="35">
        <v>0.14433756729740227</v>
      </c>
      <c r="BA197" s="35">
        <f t="shared" si="8"/>
        <v>0.08420138889</v>
      </c>
      <c r="BB197" s="21">
        <f t="shared" si="6"/>
        <v>0.008420138889</v>
      </c>
      <c r="BC197" s="24" t="s">
        <v>74</v>
      </c>
      <c r="BD197" s="16">
        <f t="shared" si="3"/>
        <v>3</v>
      </c>
      <c r="BE197" s="16"/>
    </row>
    <row r="198">
      <c r="A198" s="24">
        <v>91.0</v>
      </c>
      <c r="B198" s="24" t="s">
        <v>280</v>
      </c>
      <c r="C198" s="24" t="s">
        <v>281</v>
      </c>
      <c r="D198" s="24" t="s">
        <v>281</v>
      </c>
      <c r="E198" s="24">
        <v>2.0</v>
      </c>
      <c r="F198" s="24">
        <v>2.0</v>
      </c>
      <c r="G198" s="24">
        <v>10.0</v>
      </c>
      <c r="J198" s="34"/>
      <c r="K198" s="24">
        <v>25.0</v>
      </c>
      <c r="L198" s="24" t="s">
        <v>171</v>
      </c>
      <c r="N198" s="24" t="s">
        <v>62</v>
      </c>
      <c r="O198" s="24" t="s">
        <v>171</v>
      </c>
      <c r="P198" s="24" t="s">
        <v>219</v>
      </c>
      <c r="Q198" s="24" t="s">
        <v>64</v>
      </c>
      <c r="R198" s="34"/>
      <c r="S198" s="34"/>
      <c r="T198" s="34"/>
      <c r="U198" s="34"/>
      <c r="V198" s="24" t="s">
        <v>66</v>
      </c>
      <c r="W198" s="24" t="s">
        <v>66</v>
      </c>
      <c r="X198" s="34"/>
      <c r="Z198" s="34"/>
      <c r="AD198" s="34"/>
      <c r="AE198" s="34"/>
      <c r="AF198" s="24" t="s">
        <v>69</v>
      </c>
      <c r="AG198" s="24" t="s">
        <v>70</v>
      </c>
      <c r="AH198" s="34"/>
      <c r="AI198" s="24">
        <v>4.0</v>
      </c>
      <c r="AK198" s="24">
        <v>4.0</v>
      </c>
      <c r="AL198" s="24" t="s">
        <v>73</v>
      </c>
      <c r="AM198" s="24" t="s">
        <v>38</v>
      </c>
      <c r="AN198" s="34"/>
      <c r="AP198" s="34"/>
      <c r="AZ198" s="35">
        <v>0.5929270612815735</v>
      </c>
      <c r="BA198" s="35">
        <f t="shared" si="8"/>
        <v>0.117578125</v>
      </c>
      <c r="BB198" s="21">
        <f t="shared" si="6"/>
        <v>0.0117578125</v>
      </c>
      <c r="BC198" s="24" t="s">
        <v>74</v>
      </c>
      <c r="BD198" s="16">
        <f t="shared" si="3"/>
        <v>2.5</v>
      </c>
      <c r="BE198" s="16"/>
    </row>
    <row r="199">
      <c r="A199" s="24">
        <v>91.0</v>
      </c>
      <c r="B199" s="24" t="s">
        <v>280</v>
      </c>
      <c r="C199" s="24" t="s">
        <v>281</v>
      </c>
      <c r="D199" s="24" t="s">
        <v>281</v>
      </c>
      <c r="E199" s="24">
        <v>2.0</v>
      </c>
      <c r="F199" s="24">
        <v>2.0</v>
      </c>
      <c r="G199" s="24">
        <v>10.0</v>
      </c>
      <c r="J199" s="34"/>
      <c r="K199" s="24">
        <v>25.0</v>
      </c>
      <c r="L199" s="24" t="s">
        <v>171</v>
      </c>
      <c r="N199" s="24" t="s">
        <v>62</v>
      </c>
      <c r="O199" s="24" t="s">
        <v>171</v>
      </c>
      <c r="P199" s="24" t="s">
        <v>219</v>
      </c>
      <c r="Q199" s="24" t="s">
        <v>64</v>
      </c>
      <c r="R199" s="34"/>
      <c r="S199" s="34"/>
      <c r="T199" s="34"/>
      <c r="U199" s="34"/>
      <c r="V199" s="24" t="s">
        <v>87</v>
      </c>
      <c r="W199" s="24" t="s">
        <v>87</v>
      </c>
      <c r="X199" s="34"/>
      <c r="Z199" s="34"/>
      <c r="AD199" s="34"/>
      <c r="AE199" s="34"/>
      <c r="AF199" s="24" t="s">
        <v>69</v>
      </c>
      <c r="AG199" s="24" t="s">
        <v>70</v>
      </c>
      <c r="AH199" s="34"/>
      <c r="AI199" s="24">
        <v>4.0</v>
      </c>
      <c r="AK199" s="24">
        <v>4.0</v>
      </c>
      <c r="AL199" s="24" t="s">
        <v>73</v>
      </c>
      <c r="AM199" s="24" t="s">
        <v>38</v>
      </c>
      <c r="AN199" s="34"/>
      <c r="AP199" s="34"/>
      <c r="AZ199" s="35">
        <v>0.08893905919222629</v>
      </c>
      <c r="BA199" s="35">
        <f t="shared" si="8"/>
        <v>0.1003955078</v>
      </c>
      <c r="BB199" s="21">
        <f t="shared" si="6"/>
        <v>0.00772273137</v>
      </c>
      <c r="BC199" s="24" t="s">
        <v>74</v>
      </c>
      <c r="BD199" s="16">
        <f t="shared" si="3"/>
        <v>2.5</v>
      </c>
      <c r="BE199" s="16"/>
    </row>
    <row r="200">
      <c r="A200" s="24">
        <v>91.0</v>
      </c>
      <c r="B200" s="24" t="s">
        <v>280</v>
      </c>
      <c r="C200" s="24" t="s">
        <v>281</v>
      </c>
      <c r="D200" s="24" t="s">
        <v>281</v>
      </c>
      <c r="E200" s="24">
        <v>2.0</v>
      </c>
      <c r="F200" s="24">
        <v>2.0</v>
      </c>
      <c r="G200" s="24">
        <v>10.0</v>
      </c>
      <c r="J200" s="34"/>
      <c r="K200" s="24">
        <v>25.0</v>
      </c>
      <c r="L200" s="24" t="s">
        <v>171</v>
      </c>
      <c r="N200" s="24" t="s">
        <v>62</v>
      </c>
      <c r="O200" s="24" t="s">
        <v>171</v>
      </c>
      <c r="P200" s="24" t="s">
        <v>219</v>
      </c>
      <c r="Q200" s="24" t="s">
        <v>64</v>
      </c>
      <c r="R200" s="34"/>
      <c r="S200" s="34"/>
      <c r="T200" s="34"/>
      <c r="U200" s="34"/>
      <c r="V200" s="24" t="s">
        <v>66</v>
      </c>
      <c r="W200" s="24" t="s">
        <v>282</v>
      </c>
      <c r="X200" s="34"/>
      <c r="Z200" s="34"/>
      <c r="AD200" s="34"/>
      <c r="AE200" s="34"/>
      <c r="AF200" s="24" t="s">
        <v>69</v>
      </c>
      <c r="AG200" s="24" t="s">
        <v>70</v>
      </c>
      <c r="AH200" s="34"/>
      <c r="AI200" s="24">
        <v>4.0</v>
      </c>
      <c r="AK200" s="24">
        <v>4.0</v>
      </c>
      <c r="AL200" s="24" t="s">
        <v>73</v>
      </c>
      <c r="AM200" s="24" t="s">
        <v>38</v>
      </c>
      <c r="AN200" s="34"/>
      <c r="AP200" s="34"/>
      <c r="AZ200" s="35">
        <v>-0.07692026740950171</v>
      </c>
      <c r="BA200" s="35">
        <f t="shared" si="8"/>
        <v>0.1002958364</v>
      </c>
      <c r="BB200" s="21">
        <f t="shared" si="6"/>
        <v>0.007715064337</v>
      </c>
      <c r="BC200" s="24" t="s">
        <v>74</v>
      </c>
      <c r="BD200" s="16">
        <f t="shared" si="3"/>
        <v>2.5</v>
      </c>
      <c r="BE200" s="16"/>
    </row>
    <row r="201">
      <c r="A201" s="24">
        <v>91.0</v>
      </c>
      <c r="B201" s="24" t="s">
        <v>280</v>
      </c>
      <c r="C201" s="24" t="s">
        <v>281</v>
      </c>
      <c r="D201" s="24" t="s">
        <v>281</v>
      </c>
      <c r="E201" s="24">
        <v>2.0</v>
      </c>
      <c r="F201" s="24">
        <v>3.0</v>
      </c>
      <c r="G201" s="24">
        <v>13.0</v>
      </c>
      <c r="J201" s="34"/>
      <c r="K201" s="24">
        <v>25.0</v>
      </c>
      <c r="L201" s="24" t="s">
        <v>171</v>
      </c>
      <c r="N201" s="24" t="s">
        <v>62</v>
      </c>
      <c r="O201" s="24" t="s">
        <v>171</v>
      </c>
      <c r="P201" s="24" t="s">
        <v>219</v>
      </c>
      <c r="Q201" s="24" t="s">
        <v>64</v>
      </c>
      <c r="R201" s="34"/>
      <c r="S201" s="34"/>
      <c r="T201" s="34"/>
      <c r="U201" s="34"/>
      <c r="V201" s="24" t="s">
        <v>66</v>
      </c>
      <c r="W201" s="24" t="s">
        <v>66</v>
      </c>
      <c r="X201" s="34"/>
      <c r="Z201" s="34"/>
      <c r="AD201" s="34"/>
      <c r="AE201" s="34"/>
      <c r="AF201" s="24" t="s">
        <v>69</v>
      </c>
      <c r="AG201" s="24" t="s">
        <v>70</v>
      </c>
      <c r="AH201" s="34"/>
      <c r="AI201" s="24">
        <v>4.0</v>
      </c>
      <c r="AK201" s="24">
        <v>4.0</v>
      </c>
      <c r="AL201" s="24" t="s">
        <v>73</v>
      </c>
      <c r="AM201" s="24" t="s">
        <v>38</v>
      </c>
      <c r="AN201" s="34"/>
      <c r="AP201" s="34"/>
      <c r="AZ201" s="35">
        <v>0.8894330732576704</v>
      </c>
      <c r="BA201" s="35">
        <f t="shared" si="8"/>
        <v>0.1073496612</v>
      </c>
      <c r="BB201" s="21">
        <f t="shared" si="6"/>
        <v>0.008257666248</v>
      </c>
      <c r="BC201" s="24" t="s">
        <v>74</v>
      </c>
      <c r="BD201" s="16">
        <f t="shared" si="3"/>
        <v>3.25</v>
      </c>
      <c r="BE201" s="16"/>
    </row>
    <row r="202">
      <c r="A202" s="24">
        <v>91.0</v>
      </c>
      <c r="B202" s="24" t="s">
        <v>280</v>
      </c>
      <c r="C202" s="24" t="s">
        <v>281</v>
      </c>
      <c r="D202" s="24" t="s">
        <v>281</v>
      </c>
      <c r="E202" s="24">
        <v>2.0</v>
      </c>
      <c r="F202" s="24">
        <v>3.0</v>
      </c>
      <c r="G202" s="24">
        <v>13.0</v>
      </c>
      <c r="J202" s="34"/>
      <c r="K202" s="24">
        <v>25.0</v>
      </c>
      <c r="L202" s="24" t="s">
        <v>171</v>
      </c>
      <c r="N202" s="24" t="s">
        <v>62</v>
      </c>
      <c r="O202" s="24" t="s">
        <v>171</v>
      </c>
      <c r="P202" s="24" t="s">
        <v>219</v>
      </c>
      <c r="Q202" s="24" t="s">
        <v>64</v>
      </c>
      <c r="R202" s="34"/>
      <c r="S202" s="34"/>
      <c r="T202" s="34"/>
      <c r="U202" s="34"/>
      <c r="V202" s="24" t="s">
        <v>87</v>
      </c>
      <c r="W202" s="24" t="s">
        <v>87</v>
      </c>
      <c r="X202" s="34"/>
      <c r="Z202" s="34"/>
      <c r="AD202" s="34"/>
      <c r="AE202" s="34"/>
      <c r="AF202" s="24" t="s">
        <v>69</v>
      </c>
      <c r="AG202" s="24" t="s">
        <v>70</v>
      </c>
      <c r="AH202" s="34"/>
      <c r="AI202" s="24">
        <v>4.0</v>
      </c>
      <c r="AK202" s="24">
        <v>4.0</v>
      </c>
      <c r="AL202" s="24" t="s">
        <v>73</v>
      </c>
      <c r="AM202" s="24" t="s">
        <v>38</v>
      </c>
      <c r="AN202" s="34"/>
      <c r="AP202" s="34"/>
      <c r="AZ202" s="35">
        <v>-0.18490006540841242</v>
      </c>
      <c r="BA202" s="35">
        <f t="shared" si="8"/>
        <v>0.07823800131</v>
      </c>
      <c r="BB202" s="21">
        <f t="shared" si="6"/>
        <v>0.003401652231</v>
      </c>
      <c r="BC202" s="24" t="s">
        <v>74</v>
      </c>
      <c r="BD202" s="16">
        <f t="shared" si="3"/>
        <v>3.25</v>
      </c>
      <c r="BE202" s="16"/>
    </row>
    <row r="203">
      <c r="A203" s="24">
        <v>91.0</v>
      </c>
      <c r="B203" s="24" t="s">
        <v>280</v>
      </c>
      <c r="C203" s="24" t="s">
        <v>281</v>
      </c>
      <c r="D203" s="24" t="s">
        <v>281</v>
      </c>
      <c r="E203" s="24">
        <v>2.0</v>
      </c>
      <c r="F203" s="24">
        <v>3.0</v>
      </c>
      <c r="G203" s="24">
        <v>13.0</v>
      </c>
      <c r="J203" s="34"/>
      <c r="K203" s="24">
        <v>25.0</v>
      </c>
      <c r="L203" s="24" t="s">
        <v>171</v>
      </c>
      <c r="N203" s="24" t="s">
        <v>62</v>
      </c>
      <c r="O203" s="24" t="s">
        <v>171</v>
      </c>
      <c r="P203" s="24" t="s">
        <v>219</v>
      </c>
      <c r="Q203" s="24" t="s">
        <v>64</v>
      </c>
      <c r="R203" s="34"/>
      <c r="S203" s="34"/>
      <c r="T203" s="34"/>
      <c r="U203" s="34"/>
      <c r="V203" s="24" t="s">
        <v>66</v>
      </c>
      <c r="W203" s="24" t="s">
        <v>282</v>
      </c>
      <c r="X203" s="34"/>
      <c r="Z203" s="34"/>
      <c r="AD203" s="34"/>
      <c r="AE203" s="34"/>
      <c r="AF203" s="24" t="s">
        <v>69</v>
      </c>
      <c r="AG203" s="24" t="s">
        <v>70</v>
      </c>
      <c r="AH203" s="34"/>
      <c r="AI203" s="24">
        <v>4.0</v>
      </c>
      <c r="AK203" s="24">
        <v>4.0</v>
      </c>
      <c r="AL203" s="24" t="s">
        <v>73</v>
      </c>
      <c r="AM203" s="24" t="s">
        <v>38</v>
      </c>
      <c r="AN203" s="34"/>
      <c r="AP203" s="34"/>
      <c r="AZ203" s="35">
        <v>0.06933752452815163</v>
      </c>
      <c r="BA203" s="35">
        <f t="shared" si="8"/>
        <v>0.07710798817</v>
      </c>
      <c r="BB203" s="21">
        <f t="shared" si="6"/>
        <v>0.003352521225</v>
      </c>
      <c r="BC203" s="24" t="s">
        <v>74</v>
      </c>
      <c r="BD203" s="16">
        <f t="shared" si="3"/>
        <v>3.25</v>
      </c>
      <c r="BE203" s="16"/>
    </row>
    <row r="204">
      <c r="A204" s="24">
        <v>91.0</v>
      </c>
      <c r="B204" s="24" t="s">
        <v>280</v>
      </c>
      <c r="C204" s="24" t="s">
        <v>281</v>
      </c>
      <c r="D204" s="24" t="s">
        <v>281</v>
      </c>
      <c r="E204" s="24">
        <v>2.0</v>
      </c>
      <c r="F204" s="24">
        <v>4.0</v>
      </c>
      <c r="G204" s="24">
        <v>23.0</v>
      </c>
      <c r="J204" s="34"/>
      <c r="K204" s="24">
        <v>25.0</v>
      </c>
      <c r="L204" s="24" t="s">
        <v>171</v>
      </c>
      <c r="N204" s="24" t="s">
        <v>62</v>
      </c>
      <c r="O204" s="24" t="s">
        <v>171</v>
      </c>
      <c r="P204" s="24" t="s">
        <v>219</v>
      </c>
      <c r="Q204" s="24" t="s">
        <v>64</v>
      </c>
      <c r="R204" s="34"/>
      <c r="S204" s="34"/>
      <c r="T204" s="34"/>
      <c r="U204" s="34"/>
      <c r="V204" s="24" t="s">
        <v>66</v>
      </c>
      <c r="W204" s="24" t="s">
        <v>66</v>
      </c>
      <c r="X204" s="34"/>
      <c r="Z204" s="34"/>
      <c r="AD204" s="34"/>
      <c r="AE204" s="34"/>
      <c r="AF204" s="24" t="s">
        <v>69</v>
      </c>
      <c r="AG204" s="24" t="s">
        <v>70</v>
      </c>
      <c r="AH204" s="34"/>
      <c r="AI204" s="24">
        <v>4.0</v>
      </c>
      <c r="AK204" s="24">
        <v>4.0</v>
      </c>
      <c r="AL204" s="24" t="s">
        <v>73</v>
      </c>
      <c r="AM204" s="24" t="s">
        <v>38</v>
      </c>
      <c r="AN204" s="34"/>
      <c r="AP204" s="34"/>
      <c r="AZ204" s="35">
        <v>1.3622941718395334</v>
      </c>
      <c r="BA204" s="35">
        <f t="shared" si="8"/>
        <v>0.08382272632</v>
      </c>
      <c r="BB204" s="21">
        <f t="shared" si="6"/>
        <v>0.003644466362</v>
      </c>
      <c r="BC204" s="24" t="s">
        <v>74</v>
      </c>
      <c r="BD204" s="16">
        <f t="shared" si="3"/>
        <v>5.75</v>
      </c>
      <c r="BE204" s="16"/>
    </row>
    <row r="205">
      <c r="A205" s="24">
        <v>91.0</v>
      </c>
      <c r="B205" s="24" t="s">
        <v>280</v>
      </c>
      <c r="C205" s="24" t="s">
        <v>281</v>
      </c>
      <c r="D205" s="24" t="s">
        <v>281</v>
      </c>
      <c r="E205" s="24">
        <v>2.0</v>
      </c>
      <c r="F205" s="24">
        <v>4.0</v>
      </c>
      <c r="G205" s="24">
        <v>23.0</v>
      </c>
      <c r="J205" s="34"/>
      <c r="K205" s="24">
        <v>25.0</v>
      </c>
      <c r="L205" s="24" t="s">
        <v>171</v>
      </c>
      <c r="N205" s="24" t="s">
        <v>62</v>
      </c>
      <c r="O205" s="24" t="s">
        <v>171</v>
      </c>
      <c r="P205" s="24" t="s">
        <v>219</v>
      </c>
      <c r="Q205" s="24" t="s">
        <v>64</v>
      </c>
      <c r="R205" s="34"/>
      <c r="S205" s="34"/>
      <c r="T205" s="34"/>
      <c r="U205" s="34"/>
      <c r="V205" s="24" t="s">
        <v>87</v>
      </c>
      <c r="W205" s="24" t="s">
        <v>87</v>
      </c>
      <c r="X205" s="34"/>
      <c r="Z205" s="34"/>
      <c r="AD205" s="34"/>
      <c r="AE205" s="34"/>
      <c r="AF205" s="24" t="s">
        <v>69</v>
      </c>
      <c r="AG205" s="24" t="s">
        <v>70</v>
      </c>
      <c r="AH205" s="34"/>
      <c r="AI205" s="24">
        <v>4.0</v>
      </c>
      <c r="AK205" s="24">
        <v>4.0</v>
      </c>
      <c r="AL205" s="24" t="s">
        <v>73</v>
      </c>
      <c r="AM205" s="24" t="s">
        <v>38</v>
      </c>
      <c r="AN205" s="34"/>
      <c r="AP205" s="34"/>
      <c r="AZ205" s="35">
        <v>0.164616642676631</v>
      </c>
      <c r="BA205" s="35">
        <f t="shared" si="8"/>
        <v>0.04406736172</v>
      </c>
      <c r="BB205" s="21">
        <f t="shared" si="6"/>
        <v>0.001836140072</v>
      </c>
      <c r="BC205" s="24" t="s">
        <v>74</v>
      </c>
      <c r="BD205" s="16">
        <f t="shared" si="3"/>
        <v>5.75</v>
      </c>
      <c r="BE205" s="16"/>
    </row>
    <row r="206">
      <c r="A206" s="24">
        <v>91.0</v>
      </c>
      <c r="B206" s="24" t="s">
        <v>280</v>
      </c>
      <c r="C206" s="24" t="s">
        <v>281</v>
      </c>
      <c r="D206" s="24" t="s">
        <v>281</v>
      </c>
      <c r="E206" s="24">
        <v>2.0</v>
      </c>
      <c r="F206" s="24">
        <v>4.0</v>
      </c>
      <c r="G206" s="24">
        <v>23.0</v>
      </c>
      <c r="J206" s="34"/>
      <c r="K206" s="24">
        <v>25.0</v>
      </c>
      <c r="L206" s="24" t="s">
        <v>171</v>
      </c>
      <c r="N206" s="24" t="s">
        <v>62</v>
      </c>
      <c r="O206" s="24" t="s">
        <v>171</v>
      </c>
      <c r="P206" s="24" t="s">
        <v>219</v>
      </c>
      <c r="Q206" s="24" t="s">
        <v>64</v>
      </c>
      <c r="R206" s="34"/>
      <c r="S206" s="34"/>
      <c r="T206" s="34"/>
      <c r="U206" s="34"/>
      <c r="V206" s="24" t="s">
        <v>66</v>
      </c>
      <c r="W206" s="24" t="s">
        <v>282</v>
      </c>
      <c r="X206" s="34"/>
      <c r="Z206" s="34"/>
      <c r="AD206" s="34"/>
      <c r="AE206" s="34"/>
      <c r="AF206" s="24" t="s">
        <v>69</v>
      </c>
      <c r="AG206" s="24" t="s">
        <v>70</v>
      </c>
      <c r="AH206" s="34"/>
      <c r="AI206" s="24">
        <v>4.0</v>
      </c>
      <c r="AK206" s="24">
        <v>4.0</v>
      </c>
      <c r="AL206" s="24" t="s">
        <v>73</v>
      </c>
      <c r="AM206" s="24" t="s">
        <v>38</v>
      </c>
      <c r="AN206" s="34"/>
      <c r="AP206" s="34"/>
      <c r="AZ206" s="35">
        <v>0.037911711646738774</v>
      </c>
      <c r="BA206" s="35">
        <f t="shared" si="8"/>
        <v>0.04350950648</v>
      </c>
      <c r="BB206" s="21">
        <f t="shared" si="6"/>
        <v>0.001812896103</v>
      </c>
      <c r="BC206" s="24" t="s">
        <v>74</v>
      </c>
      <c r="BD206" s="16">
        <f t="shared" si="3"/>
        <v>5.75</v>
      </c>
      <c r="BE206" s="16"/>
    </row>
    <row r="207">
      <c r="A207" s="24">
        <v>92.0</v>
      </c>
      <c r="B207" s="31" t="s">
        <v>283</v>
      </c>
      <c r="C207" s="24" t="s">
        <v>284</v>
      </c>
      <c r="D207" s="31" t="s">
        <v>284</v>
      </c>
      <c r="E207" s="24">
        <v>1.0</v>
      </c>
      <c r="F207" s="24">
        <v>1.0</v>
      </c>
      <c r="G207" s="24">
        <v>24.0</v>
      </c>
      <c r="H207" s="24" t="s">
        <v>285</v>
      </c>
      <c r="I207" s="24">
        <v>38.0</v>
      </c>
      <c r="J207" s="24" t="s">
        <v>107</v>
      </c>
      <c r="K207" s="24">
        <v>38.0</v>
      </c>
      <c r="L207" s="24" t="s">
        <v>60</v>
      </c>
      <c r="N207" s="24" t="s">
        <v>62</v>
      </c>
      <c r="O207" s="24" t="s">
        <v>63</v>
      </c>
      <c r="P207" s="24" t="s">
        <v>286</v>
      </c>
      <c r="Q207" s="24" t="s">
        <v>287</v>
      </c>
      <c r="R207" s="24" t="s">
        <v>288</v>
      </c>
      <c r="S207" s="24" t="s">
        <v>289</v>
      </c>
      <c r="T207" s="34"/>
      <c r="U207" s="34"/>
      <c r="V207" s="24" t="s">
        <v>66</v>
      </c>
      <c r="W207" s="24" t="s">
        <v>66</v>
      </c>
      <c r="X207" s="24" t="s">
        <v>81</v>
      </c>
      <c r="Y207" s="24" t="s">
        <v>154</v>
      </c>
      <c r="Z207" s="24" t="s">
        <v>67</v>
      </c>
      <c r="AC207" s="24" t="s">
        <v>68</v>
      </c>
      <c r="AD207" s="34"/>
      <c r="AE207" s="34"/>
      <c r="AF207" s="24" t="s">
        <v>69</v>
      </c>
      <c r="AG207" s="24" t="s">
        <v>70</v>
      </c>
      <c r="AH207" s="24" t="s">
        <v>290</v>
      </c>
      <c r="AI207" s="24">
        <v>4.0</v>
      </c>
      <c r="AJ207" s="24" t="s">
        <v>84</v>
      </c>
      <c r="AK207" s="24">
        <v>4.0</v>
      </c>
      <c r="AL207" s="24" t="s">
        <v>73</v>
      </c>
      <c r="AM207" s="24" t="s">
        <v>38</v>
      </c>
      <c r="AN207" s="34"/>
      <c r="AP207" s="34"/>
      <c r="AZ207" s="35">
        <v>-1.2176734212433216</v>
      </c>
      <c r="BA207" s="35">
        <f t="shared" si="8"/>
        <v>0.07255684502</v>
      </c>
      <c r="BB207" s="21">
        <f t="shared" si="6"/>
        <v>0.003023201876</v>
      </c>
      <c r="BC207" s="24" t="s">
        <v>74</v>
      </c>
      <c r="BD207" s="16">
        <f t="shared" si="3"/>
        <v>6</v>
      </c>
      <c r="BE207" s="16"/>
    </row>
    <row r="208">
      <c r="A208" s="24">
        <v>92.0</v>
      </c>
      <c r="B208" s="31" t="s">
        <v>283</v>
      </c>
      <c r="C208" s="24" t="s">
        <v>284</v>
      </c>
      <c r="D208" s="31" t="s">
        <v>284</v>
      </c>
      <c r="E208" s="24">
        <v>1.0</v>
      </c>
      <c r="F208" s="24">
        <v>1.0</v>
      </c>
      <c r="G208" s="24">
        <v>24.0</v>
      </c>
      <c r="H208" s="24" t="s">
        <v>285</v>
      </c>
      <c r="I208" s="24">
        <v>38.0</v>
      </c>
      <c r="J208" s="24" t="s">
        <v>107</v>
      </c>
      <c r="K208" s="24">
        <v>38.0</v>
      </c>
      <c r="L208" s="24" t="s">
        <v>60</v>
      </c>
      <c r="N208" s="24" t="s">
        <v>62</v>
      </c>
      <c r="O208" s="24" t="s">
        <v>63</v>
      </c>
      <c r="P208" s="24" t="s">
        <v>286</v>
      </c>
      <c r="Q208" s="24" t="s">
        <v>287</v>
      </c>
      <c r="R208" s="24" t="s">
        <v>288</v>
      </c>
      <c r="S208" s="24" t="s">
        <v>289</v>
      </c>
      <c r="T208" s="34"/>
      <c r="U208" s="34"/>
      <c r="V208" s="24" t="s">
        <v>66</v>
      </c>
      <c r="W208" s="24" t="s">
        <v>66</v>
      </c>
      <c r="X208" s="24" t="s">
        <v>81</v>
      </c>
      <c r="Y208" s="24" t="s">
        <v>154</v>
      </c>
      <c r="Z208" s="24" t="s">
        <v>67</v>
      </c>
      <c r="AC208" s="24" t="s">
        <v>68</v>
      </c>
      <c r="AD208" s="34"/>
      <c r="AE208" s="34"/>
      <c r="AF208" s="24" t="s">
        <v>69</v>
      </c>
      <c r="AG208" s="24" t="s">
        <v>70</v>
      </c>
      <c r="AH208" s="24" t="s">
        <v>290</v>
      </c>
      <c r="AI208" s="24">
        <v>4.0</v>
      </c>
      <c r="AJ208" s="24" t="s">
        <v>84</v>
      </c>
      <c r="AK208" s="24">
        <v>4.0</v>
      </c>
      <c r="AL208" s="24" t="s">
        <v>73</v>
      </c>
      <c r="AM208" s="24" t="s">
        <v>38</v>
      </c>
      <c r="AN208" s="34"/>
      <c r="AP208" s="34"/>
      <c r="AZ208" s="35">
        <v>0.4231689155510397</v>
      </c>
      <c r="BA208" s="35">
        <f t="shared" si="8"/>
        <v>0.0453973319</v>
      </c>
      <c r="BB208" s="21">
        <f t="shared" si="6"/>
        <v>0.001891555496</v>
      </c>
      <c r="BC208" s="24" t="s">
        <v>74</v>
      </c>
      <c r="BD208" s="16">
        <f t="shared" si="3"/>
        <v>6</v>
      </c>
      <c r="BE208" s="16"/>
    </row>
    <row r="209">
      <c r="A209" s="24">
        <v>92.0</v>
      </c>
      <c r="B209" s="31" t="s">
        <v>283</v>
      </c>
      <c r="C209" s="24" t="s">
        <v>284</v>
      </c>
      <c r="D209" s="31" t="s">
        <v>284</v>
      </c>
      <c r="E209" s="24">
        <v>2.0</v>
      </c>
      <c r="F209" s="24">
        <v>2.0</v>
      </c>
      <c r="G209" s="24">
        <v>24.0</v>
      </c>
      <c r="H209" s="24" t="s">
        <v>285</v>
      </c>
      <c r="I209" s="24">
        <v>39.0</v>
      </c>
      <c r="J209" s="24" t="s">
        <v>107</v>
      </c>
      <c r="K209" s="24">
        <v>39.0</v>
      </c>
      <c r="L209" s="24" t="s">
        <v>60</v>
      </c>
      <c r="N209" s="24" t="s">
        <v>62</v>
      </c>
      <c r="O209" s="24" t="s">
        <v>63</v>
      </c>
      <c r="P209" s="24" t="s">
        <v>286</v>
      </c>
      <c r="Q209" s="24" t="s">
        <v>287</v>
      </c>
      <c r="R209" s="24" t="s">
        <v>288</v>
      </c>
      <c r="S209" s="24" t="s">
        <v>289</v>
      </c>
      <c r="T209" s="34"/>
      <c r="U209" s="34"/>
      <c r="V209" s="24" t="s">
        <v>66</v>
      </c>
      <c r="W209" s="24" t="s">
        <v>66</v>
      </c>
      <c r="X209" s="24" t="s">
        <v>81</v>
      </c>
      <c r="Y209" s="24" t="s">
        <v>154</v>
      </c>
      <c r="Z209" s="24" t="s">
        <v>67</v>
      </c>
      <c r="AC209" s="24" t="s">
        <v>68</v>
      </c>
      <c r="AD209" s="34"/>
      <c r="AE209" s="34"/>
      <c r="AF209" s="24" t="s">
        <v>69</v>
      </c>
      <c r="AG209" s="24" t="s">
        <v>70</v>
      </c>
      <c r="AH209" s="24" t="s">
        <v>290</v>
      </c>
      <c r="AI209" s="24">
        <v>4.0</v>
      </c>
      <c r="AJ209" s="24" t="s">
        <v>84</v>
      </c>
      <c r="AK209" s="24">
        <v>4.0</v>
      </c>
      <c r="AL209" s="24" t="s">
        <v>73</v>
      </c>
      <c r="AM209" s="24" t="s">
        <v>38</v>
      </c>
      <c r="AN209" s="34"/>
      <c r="AP209" s="34"/>
      <c r="AQ209" s="24" t="s">
        <v>291</v>
      </c>
      <c r="AZ209" s="35">
        <v>-0.9840280300175049</v>
      </c>
      <c r="BA209" s="35">
        <f t="shared" si="8"/>
        <v>0.06183981591</v>
      </c>
      <c r="BB209" s="21">
        <f t="shared" si="6"/>
        <v>0.002576658996</v>
      </c>
      <c r="BC209" s="24" t="s">
        <v>74</v>
      </c>
      <c r="BD209" s="16">
        <f t="shared" si="3"/>
        <v>6</v>
      </c>
      <c r="BE209" s="16"/>
    </row>
    <row r="210">
      <c r="A210" s="24">
        <v>92.0</v>
      </c>
      <c r="B210" s="31" t="s">
        <v>283</v>
      </c>
      <c r="C210" s="24" t="s">
        <v>284</v>
      </c>
      <c r="D210" s="31" t="s">
        <v>284</v>
      </c>
      <c r="E210" s="24">
        <v>2.0</v>
      </c>
      <c r="F210" s="24">
        <v>2.0</v>
      </c>
      <c r="G210" s="24">
        <v>24.0</v>
      </c>
      <c r="H210" s="24" t="s">
        <v>285</v>
      </c>
      <c r="I210" s="24">
        <v>39.0</v>
      </c>
      <c r="J210" s="24" t="s">
        <v>107</v>
      </c>
      <c r="K210" s="24">
        <v>39.0</v>
      </c>
      <c r="L210" s="24" t="s">
        <v>60</v>
      </c>
      <c r="N210" s="24" t="s">
        <v>62</v>
      </c>
      <c r="O210" s="24" t="s">
        <v>63</v>
      </c>
      <c r="P210" s="24" t="s">
        <v>286</v>
      </c>
      <c r="Q210" s="24" t="s">
        <v>287</v>
      </c>
      <c r="R210" s="24" t="s">
        <v>288</v>
      </c>
      <c r="S210" s="24" t="s">
        <v>289</v>
      </c>
      <c r="T210" s="34"/>
      <c r="U210" s="34"/>
      <c r="V210" s="24" t="s">
        <v>66</v>
      </c>
      <c r="W210" s="24" t="s">
        <v>66</v>
      </c>
      <c r="X210" s="24" t="s">
        <v>81</v>
      </c>
      <c r="Y210" s="24" t="s">
        <v>154</v>
      </c>
      <c r="Z210" s="24" t="s">
        <v>67</v>
      </c>
      <c r="AC210" s="24" t="s">
        <v>68</v>
      </c>
      <c r="AD210" s="34"/>
      <c r="AE210" s="34"/>
      <c r="AF210" s="24" t="s">
        <v>69</v>
      </c>
      <c r="AG210" s="24" t="s">
        <v>70</v>
      </c>
      <c r="AH210" s="24" t="s">
        <v>290</v>
      </c>
      <c r="AI210" s="24">
        <v>4.0</v>
      </c>
      <c r="AJ210" s="24" t="s">
        <v>84</v>
      </c>
      <c r="AK210" s="24">
        <v>4.0</v>
      </c>
      <c r="AL210" s="24" t="s">
        <v>73</v>
      </c>
      <c r="AM210" s="24" t="s">
        <v>38</v>
      </c>
      <c r="AN210" s="34"/>
      <c r="AP210" s="34"/>
      <c r="AQ210" s="24"/>
      <c r="AZ210" s="35">
        <v>0.14449490573007007</v>
      </c>
      <c r="BA210" s="35">
        <f t="shared" si="8"/>
        <v>0.0421016412</v>
      </c>
      <c r="BB210" s="21">
        <f t="shared" si="6"/>
        <v>0.00175423505</v>
      </c>
      <c r="BC210" s="24" t="s">
        <v>74</v>
      </c>
      <c r="BD210" s="16">
        <f t="shared" si="3"/>
        <v>6</v>
      </c>
      <c r="BE210" s="16"/>
    </row>
    <row r="211">
      <c r="A211" s="24">
        <v>92.0</v>
      </c>
      <c r="B211" s="31" t="s">
        <v>283</v>
      </c>
      <c r="C211" s="24" t="s">
        <v>284</v>
      </c>
      <c r="D211" s="31" t="s">
        <v>284</v>
      </c>
      <c r="E211" s="24">
        <v>2.0</v>
      </c>
      <c r="F211" s="24">
        <v>2.0</v>
      </c>
      <c r="G211" s="24">
        <v>24.0</v>
      </c>
      <c r="H211" s="24" t="s">
        <v>285</v>
      </c>
      <c r="I211" s="24">
        <v>39.0</v>
      </c>
      <c r="J211" s="24" t="s">
        <v>107</v>
      </c>
      <c r="K211" s="24">
        <v>39.0</v>
      </c>
      <c r="L211" s="24" t="s">
        <v>60</v>
      </c>
      <c r="N211" s="24" t="s">
        <v>62</v>
      </c>
      <c r="O211" s="24" t="s">
        <v>63</v>
      </c>
      <c r="P211" s="24" t="s">
        <v>286</v>
      </c>
      <c r="Q211" s="24" t="s">
        <v>287</v>
      </c>
      <c r="R211" s="24" t="s">
        <v>288</v>
      </c>
      <c r="S211" s="24" t="s">
        <v>289</v>
      </c>
      <c r="T211" s="34"/>
      <c r="U211" s="34"/>
      <c r="V211" s="24" t="s">
        <v>66</v>
      </c>
      <c r="W211" s="24" t="s">
        <v>66</v>
      </c>
      <c r="X211" s="24" t="s">
        <v>81</v>
      </c>
      <c r="Y211" s="24" t="s">
        <v>154</v>
      </c>
      <c r="Z211" s="24" t="s">
        <v>67</v>
      </c>
      <c r="AC211" s="24" t="s">
        <v>68</v>
      </c>
      <c r="AD211" s="34"/>
      <c r="AE211" s="34"/>
      <c r="AF211" s="24" t="s">
        <v>69</v>
      </c>
      <c r="AG211" s="24" t="s">
        <v>70</v>
      </c>
      <c r="AH211" s="24" t="s">
        <v>290</v>
      </c>
      <c r="AI211" s="24">
        <v>4.0</v>
      </c>
      <c r="AJ211" s="24" t="s">
        <v>84</v>
      </c>
      <c r="AK211" s="24">
        <v>4.0</v>
      </c>
      <c r="AL211" s="24" t="s">
        <v>73</v>
      </c>
      <c r="AM211" s="24" t="s">
        <v>38</v>
      </c>
      <c r="AN211" s="34"/>
      <c r="AP211" s="34"/>
      <c r="AQ211" s="24" t="s">
        <v>292</v>
      </c>
      <c r="AZ211" s="35">
        <v>-1.5888763967475128</v>
      </c>
      <c r="BA211" s="35">
        <f t="shared" si="8"/>
        <v>0.09426100425</v>
      </c>
      <c r="BB211" s="21">
        <f t="shared" si="6"/>
        <v>0.004713050213</v>
      </c>
      <c r="BC211" s="24" t="s">
        <v>74</v>
      </c>
      <c r="BD211" s="16">
        <f t="shared" si="3"/>
        <v>6</v>
      </c>
      <c r="BE211" s="16"/>
    </row>
    <row r="212">
      <c r="A212" s="24">
        <v>92.0</v>
      </c>
      <c r="B212" s="31" t="s">
        <v>283</v>
      </c>
      <c r="C212" s="24" t="s">
        <v>284</v>
      </c>
      <c r="D212" s="31" t="s">
        <v>284</v>
      </c>
      <c r="E212" s="24">
        <v>2.0</v>
      </c>
      <c r="F212" s="24">
        <v>2.0</v>
      </c>
      <c r="G212" s="24">
        <v>24.0</v>
      </c>
      <c r="H212" s="24" t="s">
        <v>285</v>
      </c>
      <c r="I212" s="24">
        <v>39.0</v>
      </c>
      <c r="J212" s="24" t="s">
        <v>107</v>
      </c>
      <c r="K212" s="24">
        <v>39.0</v>
      </c>
      <c r="L212" s="24" t="s">
        <v>60</v>
      </c>
      <c r="N212" s="24" t="s">
        <v>62</v>
      </c>
      <c r="O212" s="24" t="s">
        <v>63</v>
      </c>
      <c r="P212" s="24" t="s">
        <v>286</v>
      </c>
      <c r="Q212" s="24" t="s">
        <v>287</v>
      </c>
      <c r="R212" s="24" t="s">
        <v>288</v>
      </c>
      <c r="S212" s="24" t="s">
        <v>289</v>
      </c>
      <c r="T212" s="34"/>
      <c r="U212" s="34"/>
      <c r="V212" s="24" t="s">
        <v>66</v>
      </c>
      <c r="W212" s="24" t="s">
        <v>66</v>
      </c>
      <c r="X212" s="24" t="s">
        <v>81</v>
      </c>
      <c r="Y212" s="24" t="s">
        <v>154</v>
      </c>
      <c r="Z212" s="24" t="s">
        <v>67</v>
      </c>
      <c r="AC212" s="24" t="s">
        <v>68</v>
      </c>
      <c r="AD212" s="34"/>
      <c r="AE212" s="34"/>
      <c r="AF212" s="24" t="s">
        <v>69</v>
      </c>
      <c r="AG212" s="24" t="s">
        <v>70</v>
      </c>
      <c r="AH212" s="24" t="s">
        <v>290</v>
      </c>
      <c r="AI212" s="24">
        <v>4.0</v>
      </c>
      <c r="AJ212" s="24" t="s">
        <v>84</v>
      </c>
      <c r="AK212" s="24">
        <v>4.0</v>
      </c>
      <c r="AL212" s="24" t="s">
        <v>73</v>
      </c>
      <c r="AM212" s="24" t="s">
        <v>38</v>
      </c>
      <c r="AN212" s="34"/>
      <c r="AP212" s="34"/>
      <c r="AQ212" s="24"/>
      <c r="AZ212" s="35">
        <v>0.14681357313942053</v>
      </c>
      <c r="BA212" s="35">
        <f t="shared" si="8"/>
        <v>0.04211571303</v>
      </c>
      <c r="BB212" s="21">
        <f t="shared" si="6"/>
        <v>0.002105785651</v>
      </c>
      <c r="BC212" s="24" t="s">
        <v>74</v>
      </c>
      <c r="BD212" s="16">
        <f t="shared" si="3"/>
        <v>6</v>
      </c>
      <c r="BE212" s="16"/>
    </row>
    <row r="213">
      <c r="A213" s="24">
        <v>92.0</v>
      </c>
      <c r="B213" s="31" t="s">
        <v>283</v>
      </c>
      <c r="C213" s="24" t="s">
        <v>284</v>
      </c>
      <c r="D213" s="31" t="s">
        <v>284</v>
      </c>
      <c r="E213" s="24">
        <v>3.0</v>
      </c>
      <c r="F213" s="24">
        <v>3.0</v>
      </c>
      <c r="G213" s="24">
        <v>20.0</v>
      </c>
      <c r="H213" s="24" t="s">
        <v>285</v>
      </c>
      <c r="I213" s="24">
        <v>37.0</v>
      </c>
      <c r="J213" s="24" t="s">
        <v>107</v>
      </c>
      <c r="K213" s="24">
        <v>37.0</v>
      </c>
      <c r="L213" s="24" t="s">
        <v>60</v>
      </c>
      <c r="N213" s="24" t="s">
        <v>62</v>
      </c>
      <c r="O213" s="24" t="s">
        <v>63</v>
      </c>
      <c r="P213" s="24" t="s">
        <v>286</v>
      </c>
      <c r="Q213" s="24" t="s">
        <v>287</v>
      </c>
      <c r="R213" s="24" t="s">
        <v>288</v>
      </c>
      <c r="S213" s="24" t="s">
        <v>289</v>
      </c>
      <c r="T213" s="34"/>
      <c r="U213" s="34"/>
      <c r="V213" s="24" t="s">
        <v>66</v>
      </c>
      <c r="W213" s="24" t="s">
        <v>66</v>
      </c>
      <c r="X213" s="24" t="s">
        <v>81</v>
      </c>
      <c r="Y213" s="24" t="s">
        <v>154</v>
      </c>
      <c r="Z213" s="24" t="s">
        <v>67</v>
      </c>
      <c r="AC213" s="24" t="s">
        <v>68</v>
      </c>
      <c r="AD213" s="34"/>
      <c r="AE213" s="34"/>
      <c r="AF213" s="24" t="s">
        <v>69</v>
      </c>
      <c r="AG213" s="24" t="s">
        <v>70</v>
      </c>
      <c r="AH213" s="24" t="s">
        <v>290</v>
      </c>
      <c r="AI213" s="24">
        <v>4.0</v>
      </c>
      <c r="AJ213" s="24" t="s">
        <v>84</v>
      </c>
      <c r="AK213" s="24">
        <v>4.0</v>
      </c>
      <c r="AL213" s="24" t="s">
        <v>73</v>
      </c>
      <c r="AM213" s="24" t="s">
        <v>38</v>
      </c>
      <c r="AN213" s="34"/>
      <c r="AP213" s="34"/>
      <c r="AQ213" s="24" t="s">
        <v>293</v>
      </c>
      <c r="AZ213" s="35">
        <v>1.6021355547101017</v>
      </c>
      <c r="BA213" s="35">
        <f t="shared" si="8"/>
        <v>0.1141709584</v>
      </c>
      <c r="BB213" s="21">
        <f t="shared" si="6"/>
        <v>0.007135684899</v>
      </c>
      <c r="BC213" s="24" t="s">
        <v>74</v>
      </c>
      <c r="BD213" s="16">
        <f t="shared" si="3"/>
        <v>5</v>
      </c>
      <c r="BE213" s="16"/>
    </row>
    <row r="214">
      <c r="A214" s="24">
        <v>92.0</v>
      </c>
      <c r="B214" s="31" t="s">
        <v>283</v>
      </c>
      <c r="C214" s="24" t="s">
        <v>284</v>
      </c>
      <c r="D214" s="31" t="s">
        <v>284</v>
      </c>
      <c r="E214" s="24">
        <v>3.0</v>
      </c>
      <c r="F214" s="24">
        <v>3.0</v>
      </c>
      <c r="G214" s="24">
        <v>20.0</v>
      </c>
      <c r="H214" s="24" t="s">
        <v>285</v>
      </c>
      <c r="I214" s="24">
        <v>37.0</v>
      </c>
      <c r="J214" s="24" t="s">
        <v>107</v>
      </c>
      <c r="K214" s="24">
        <v>37.0</v>
      </c>
      <c r="L214" s="24" t="s">
        <v>60</v>
      </c>
      <c r="N214" s="24" t="s">
        <v>62</v>
      </c>
      <c r="O214" s="24" t="s">
        <v>63</v>
      </c>
      <c r="P214" s="24" t="s">
        <v>286</v>
      </c>
      <c r="Q214" s="24" t="s">
        <v>287</v>
      </c>
      <c r="R214" s="24" t="s">
        <v>288</v>
      </c>
      <c r="S214" s="24" t="s">
        <v>289</v>
      </c>
      <c r="T214" s="34"/>
      <c r="U214" s="34"/>
      <c r="V214" s="24" t="s">
        <v>66</v>
      </c>
      <c r="W214" s="24" t="s">
        <v>66</v>
      </c>
      <c r="X214" s="24" t="s">
        <v>81</v>
      </c>
      <c r="Y214" s="24" t="s">
        <v>154</v>
      </c>
      <c r="Z214" s="24" t="s">
        <v>67</v>
      </c>
      <c r="AC214" s="24" t="s">
        <v>68</v>
      </c>
      <c r="AD214" s="34"/>
      <c r="AE214" s="34"/>
      <c r="AF214" s="24" t="s">
        <v>69</v>
      </c>
      <c r="AG214" s="24" t="s">
        <v>70</v>
      </c>
      <c r="AH214" s="24" t="s">
        <v>290</v>
      </c>
      <c r="AI214" s="24">
        <v>4.0</v>
      </c>
      <c r="AJ214" s="24" t="s">
        <v>84</v>
      </c>
      <c r="AK214" s="24">
        <v>4.0</v>
      </c>
      <c r="AL214" s="24" t="s">
        <v>73</v>
      </c>
      <c r="AM214" s="24" t="s">
        <v>38</v>
      </c>
      <c r="AN214" s="34"/>
      <c r="AP214" s="34"/>
      <c r="AQ214" s="24"/>
      <c r="AZ214" s="35">
        <v>2.2788345899816496</v>
      </c>
      <c r="BA214" s="35">
        <f t="shared" si="8"/>
        <v>0.1798271772</v>
      </c>
      <c r="BB214" s="21">
        <f t="shared" si="6"/>
        <v>0.01123919858</v>
      </c>
      <c r="BC214" s="24" t="s">
        <v>74</v>
      </c>
      <c r="BD214" s="16">
        <f t="shared" si="3"/>
        <v>5</v>
      </c>
      <c r="BE214" s="16"/>
    </row>
    <row r="215">
      <c r="A215" s="24">
        <v>92.0</v>
      </c>
      <c r="B215" s="31" t="s">
        <v>283</v>
      </c>
      <c r="C215" s="24" t="s">
        <v>284</v>
      </c>
      <c r="D215" s="31" t="s">
        <v>284</v>
      </c>
      <c r="E215" s="24">
        <v>4.0</v>
      </c>
      <c r="F215" s="24">
        <v>4.0</v>
      </c>
      <c r="G215" s="24">
        <v>16.0</v>
      </c>
      <c r="H215" s="24" t="s">
        <v>285</v>
      </c>
      <c r="I215" s="24">
        <v>38.0</v>
      </c>
      <c r="J215" s="24" t="s">
        <v>107</v>
      </c>
      <c r="K215" s="24">
        <v>38.0</v>
      </c>
      <c r="L215" s="24" t="s">
        <v>60</v>
      </c>
      <c r="N215" s="24" t="s">
        <v>62</v>
      </c>
      <c r="O215" s="24" t="s">
        <v>63</v>
      </c>
      <c r="P215" s="24" t="s">
        <v>286</v>
      </c>
      <c r="Q215" s="24" t="s">
        <v>287</v>
      </c>
      <c r="R215" s="24" t="s">
        <v>288</v>
      </c>
      <c r="S215" s="24" t="s">
        <v>289</v>
      </c>
      <c r="T215" s="34"/>
      <c r="U215" s="34"/>
      <c r="V215" s="24" t="s">
        <v>66</v>
      </c>
      <c r="W215" s="24" t="s">
        <v>66</v>
      </c>
      <c r="X215" s="24" t="s">
        <v>81</v>
      </c>
      <c r="Y215" s="24" t="s">
        <v>154</v>
      </c>
      <c r="Z215" s="24" t="s">
        <v>67</v>
      </c>
      <c r="AC215" s="24" t="s">
        <v>68</v>
      </c>
      <c r="AD215" s="34"/>
      <c r="AE215" s="34"/>
      <c r="AF215" s="24" t="s">
        <v>69</v>
      </c>
      <c r="AG215" s="24" t="s">
        <v>70</v>
      </c>
      <c r="AH215" s="24" t="s">
        <v>290</v>
      </c>
      <c r="AI215" s="24">
        <v>4.0</v>
      </c>
      <c r="AJ215" s="24" t="s">
        <v>84</v>
      </c>
      <c r="AK215" s="24">
        <v>4.0</v>
      </c>
      <c r="AL215" s="24" t="s">
        <v>73</v>
      </c>
      <c r="AM215" s="24" t="s">
        <v>38</v>
      </c>
      <c r="AN215" s="34"/>
      <c r="AP215" s="34"/>
      <c r="AQ215" s="24" t="s">
        <v>294</v>
      </c>
      <c r="AZ215" s="35">
        <v>1.4070689457554733</v>
      </c>
      <c r="BA215" s="35">
        <f t="shared" si="8"/>
        <v>0.1243700943</v>
      </c>
      <c r="BB215" s="21">
        <f t="shared" si="6"/>
        <v>0.007773130895</v>
      </c>
      <c r="BC215" s="24" t="s">
        <v>74</v>
      </c>
      <c r="BD215" s="16">
        <f t="shared" si="3"/>
        <v>4</v>
      </c>
      <c r="BE215" s="16"/>
    </row>
    <row r="216">
      <c r="A216" s="24">
        <v>92.0</v>
      </c>
      <c r="B216" s="31" t="s">
        <v>283</v>
      </c>
      <c r="C216" s="24" t="s">
        <v>284</v>
      </c>
      <c r="D216" s="31" t="s">
        <v>284</v>
      </c>
      <c r="E216" s="24">
        <v>4.0</v>
      </c>
      <c r="F216" s="24">
        <v>4.0</v>
      </c>
      <c r="G216" s="24">
        <v>16.0</v>
      </c>
      <c r="H216" s="24" t="s">
        <v>285</v>
      </c>
      <c r="I216" s="24">
        <v>38.0</v>
      </c>
      <c r="J216" s="24" t="s">
        <v>107</v>
      </c>
      <c r="K216" s="24">
        <v>38.0</v>
      </c>
      <c r="L216" s="24" t="s">
        <v>60</v>
      </c>
      <c r="N216" s="24" t="s">
        <v>62</v>
      </c>
      <c r="O216" s="24" t="s">
        <v>63</v>
      </c>
      <c r="P216" s="24" t="s">
        <v>286</v>
      </c>
      <c r="Q216" s="24" t="s">
        <v>287</v>
      </c>
      <c r="R216" s="24" t="s">
        <v>288</v>
      </c>
      <c r="S216" s="24" t="s">
        <v>289</v>
      </c>
      <c r="T216" s="34"/>
      <c r="U216" s="34"/>
      <c r="V216" s="24" t="s">
        <v>66</v>
      </c>
      <c r="W216" s="24" t="s">
        <v>66</v>
      </c>
      <c r="X216" s="24" t="s">
        <v>81</v>
      </c>
      <c r="Y216" s="24" t="s">
        <v>154</v>
      </c>
      <c r="Z216" s="24" t="s">
        <v>67</v>
      </c>
      <c r="AC216" s="24" t="s">
        <v>68</v>
      </c>
      <c r="AD216" s="34"/>
      <c r="AE216" s="34"/>
      <c r="AF216" s="24" t="s">
        <v>69</v>
      </c>
      <c r="AG216" s="24" t="s">
        <v>70</v>
      </c>
      <c r="AH216" s="24" t="s">
        <v>290</v>
      </c>
      <c r="AI216" s="24">
        <v>4.0</v>
      </c>
      <c r="AJ216" s="24" t="s">
        <v>84</v>
      </c>
      <c r="AK216" s="24">
        <v>4.0</v>
      </c>
      <c r="AL216" s="24" t="s">
        <v>73</v>
      </c>
      <c r="AM216" s="24" t="s">
        <v>38</v>
      </c>
      <c r="AN216" s="34"/>
      <c r="AP216" s="34"/>
      <c r="AQ216" s="24"/>
      <c r="AZ216" s="35">
        <v>1.9052723998291161</v>
      </c>
      <c r="BA216" s="35">
        <f t="shared" si="8"/>
        <v>0.1759394662</v>
      </c>
      <c r="BB216" s="21">
        <f t="shared" si="6"/>
        <v>0.01099621664</v>
      </c>
      <c r="BC216" s="24" t="s">
        <v>74</v>
      </c>
      <c r="BD216" s="16">
        <f t="shared" si="3"/>
        <v>4</v>
      </c>
      <c r="BE216" s="16"/>
    </row>
    <row r="217">
      <c r="A217" s="24">
        <v>92.0</v>
      </c>
      <c r="B217" s="31" t="s">
        <v>283</v>
      </c>
      <c r="C217" s="31" t="s">
        <v>284</v>
      </c>
      <c r="D217" s="31" t="s">
        <v>284</v>
      </c>
      <c r="E217" s="24">
        <v>4.0</v>
      </c>
      <c r="F217" s="24">
        <v>4.0</v>
      </c>
      <c r="G217" s="24">
        <v>16.0</v>
      </c>
      <c r="H217" s="24" t="s">
        <v>285</v>
      </c>
      <c r="I217" s="24">
        <v>38.0</v>
      </c>
      <c r="J217" s="24" t="s">
        <v>107</v>
      </c>
      <c r="K217" s="24">
        <v>38.0</v>
      </c>
      <c r="L217" s="24" t="s">
        <v>60</v>
      </c>
      <c r="N217" s="24" t="s">
        <v>62</v>
      </c>
      <c r="O217" s="24" t="s">
        <v>63</v>
      </c>
      <c r="P217" s="24" t="s">
        <v>286</v>
      </c>
      <c r="Q217" s="24" t="s">
        <v>287</v>
      </c>
      <c r="R217" s="24" t="s">
        <v>288</v>
      </c>
      <c r="S217" s="24" t="s">
        <v>289</v>
      </c>
      <c r="T217" s="34"/>
      <c r="U217" s="34"/>
      <c r="V217" s="24" t="s">
        <v>66</v>
      </c>
      <c r="W217" s="24" t="s">
        <v>66</v>
      </c>
      <c r="X217" s="24" t="s">
        <v>81</v>
      </c>
      <c r="Y217" s="24" t="s">
        <v>154</v>
      </c>
      <c r="Z217" s="24" t="s">
        <v>67</v>
      </c>
      <c r="AC217" s="24" t="s">
        <v>68</v>
      </c>
      <c r="AD217" s="34"/>
      <c r="AE217" s="34"/>
      <c r="AF217" s="24" t="s">
        <v>69</v>
      </c>
      <c r="AG217" s="24" t="s">
        <v>70</v>
      </c>
      <c r="AH217" s="24" t="s">
        <v>290</v>
      </c>
      <c r="AI217" s="24">
        <v>4.0</v>
      </c>
      <c r="AJ217" s="24" t="s">
        <v>84</v>
      </c>
      <c r="AK217" s="24">
        <v>4.0</v>
      </c>
      <c r="AL217" s="24" t="s">
        <v>73</v>
      </c>
      <c r="AM217" s="24" t="s">
        <v>38</v>
      </c>
      <c r="AN217" s="34"/>
      <c r="AP217" s="34"/>
      <c r="AQ217" s="24" t="s">
        <v>295</v>
      </c>
      <c r="AZ217" s="35">
        <v>1.4045055920242215</v>
      </c>
      <c r="BA217" s="35">
        <f t="shared" si="8"/>
        <v>0.1241448737</v>
      </c>
      <c r="BB217" s="21">
        <f t="shared" si="6"/>
        <v>0.01551810921</v>
      </c>
      <c r="BC217" s="24" t="s">
        <v>74</v>
      </c>
      <c r="BD217" s="16">
        <f t="shared" si="3"/>
        <v>4</v>
      </c>
      <c r="BE217" s="16"/>
    </row>
    <row r="218">
      <c r="A218" s="24">
        <v>92.0</v>
      </c>
      <c r="B218" s="31" t="s">
        <v>283</v>
      </c>
      <c r="C218" s="31" t="s">
        <v>284</v>
      </c>
      <c r="D218" s="31" t="s">
        <v>284</v>
      </c>
      <c r="E218" s="24">
        <v>4.0</v>
      </c>
      <c r="F218" s="24">
        <v>4.0</v>
      </c>
      <c r="G218" s="24">
        <v>16.0</v>
      </c>
      <c r="H218" s="24" t="s">
        <v>285</v>
      </c>
      <c r="I218" s="24">
        <v>38.0</v>
      </c>
      <c r="J218" s="24" t="s">
        <v>107</v>
      </c>
      <c r="K218" s="24">
        <v>38.0</v>
      </c>
      <c r="L218" s="24" t="s">
        <v>60</v>
      </c>
      <c r="N218" s="24" t="s">
        <v>62</v>
      </c>
      <c r="O218" s="24" t="s">
        <v>63</v>
      </c>
      <c r="P218" s="24" t="s">
        <v>286</v>
      </c>
      <c r="Q218" s="24" t="s">
        <v>287</v>
      </c>
      <c r="R218" s="24" t="s">
        <v>288</v>
      </c>
      <c r="S218" s="24" t="s">
        <v>289</v>
      </c>
      <c r="T218" s="34"/>
      <c r="U218" s="34"/>
      <c r="V218" s="24" t="s">
        <v>66</v>
      </c>
      <c r="W218" s="24" t="s">
        <v>66</v>
      </c>
      <c r="X218" s="24" t="s">
        <v>81</v>
      </c>
      <c r="Y218" s="24" t="s">
        <v>154</v>
      </c>
      <c r="Z218" s="24" t="s">
        <v>67</v>
      </c>
      <c r="AC218" s="24" t="s">
        <v>68</v>
      </c>
      <c r="AD218" s="34"/>
      <c r="AE218" s="34"/>
      <c r="AF218" s="24" t="s">
        <v>69</v>
      </c>
      <c r="AG218" s="24" t="s">
        <v>70</v>
      </c>
      <c r="AH218" s="24" t="s">
        <v>290</v>
      </c>
      <c r="AI218" s="24">
        <v>4.0</v>
      </c>
      <c r="AJ218" s="24" t="s">
        <v>84</v>
      </c>
      <c r="AK218" s="24">
        <v>4.0</v>
      </c>
      <c r="AL218" s="24" t="s">
        <v>73</v>
      </c>
      <c r="AM218" s="24" t="s">
        <v>38</v>
      </c>
      <c r="AN218" s="34"/>
      <c r="AP218" s="34"/>
      <c r="AQ218" s="24"/>
      <c r="AZ218" s="35">
        <v>1.6325632930858727</v>
      </c>
      <c r="BA218" s="35">
        <f t="shared" si="8"/>
        <v>0.1457894658</v>
      </c>
      <c r="BB218" s="21">
        <f t="shared" si="6"/>
        <v>0.01822368323</v>
      </c>
      <c r="BC218" s="24" t="s">
        <v>74</v>
      </c>
      <c r="BD218" s="16">
        <f t="shared" si="3"/>
        <v>4</v>
      </c>
      <c r="BE218" s="16"/>
    </row>
    <row r="219">
      <c r="A219" s="36">
        <v>94.0</v>
      </c>
      <c r="B219" s="36" t="s">
        <v>296</v>
      </c>
      <c r="C219" s="36" t="s">
        <v>297</v>
      </c>
      <c r="D219" s="36" t="s">
        <v>297</v>
      </c>
      <c r="E219" s="36">
        <v>1.0</v>
      </c>
      <c r="F219" s="36">
        <v>1.0</v>
      </c>
      <c r="G219" s="36">
        <v>8.0</v>
      </c>
      <c r="H219" s="36" t="s">
        <v>298</v>
      </c>
      <c r="I219" s="36">
        <v>17.0</v>
      </c>
      <c r="J219" s="36" t="s">
        <v>107</v>
      </c>
      <c r="K219" s="36">
        <v>17.0</v>
      </c>
      <c r="L219" s="36" t="s">
        <v>60</v>
      </c>
      <c r="M219" s="70"/>
      <c r="N219" s="36" t="s">
        <v>62</v>
      </c>
      <c r="O219" s="36" t="s">
        <v>63</v>
      </c>
      <c r="P219" s="36" t="s">
        <v>286</v>
      </c>
      <c r="Q219" s="36" t="s">
        <v>299</v>
      </c>
      <c r="R219" s="36" t="s">
        <v>65</v>
      </c>
      <c r="S219" s="70"/>
      <c r="T219" s="70"/>
      <c r="U219" s="70"/>
      <c r="V219" s="36" t="s">
        <v>66</v>
      </c>
      <c r="W219" s="36" t="s">
        <v>66</v>
      </c>
      <c r="X219" s="36" t="s">
        <v>81</v>
      </c>
      <c r="Y219" s="36" t="s">
        <v>81</v>
      </c>
      <c r="Z219" s="36" t="s">
        <v>67</v>
      </c>
      <c r="AA219" s="36" t="s">
        <v>165</v>
      </c>
      <c r="AB219" s="70"/>
      <c r="AC219" s="36" t="s">
        <v>145</v>
      </c>
      <c r="AD219" s="70"/>
      <c r="AE219" s="70"/>
      <c r="AF219" s="36" t="s">
        <v>69</v>
      </c>
      <c r="AG219" s="36" t="s">
        <v>70</v>
      </c>
      <c r="AH219" s="36" t="s">
        <v>150</v>
      </c>
      <c r="AI219" s="70"/>
      <c r="AJ219" s="36" t="s">
        <v>300</v>
      </c>
      <c r="AK219" s="36">
        <v>5.0</v>
      </c>
      <c r="AL219" s="36" t="s">
        <v>73</v>
      </c>
      <c r="AM219" s="36" t="s">
        <v>38</v>
      </c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1">
        <v>-0.1751496194</v>
      </c>
      <c r="BA219" s="72">
        <f t="shared" si="8"/>
        <v>0.1269173368</v>
      </c>
      <c r="BB219" s="21">
        <f t="shared" si="6"/>
        <v>0.0158646671</v>
      </c>
      <c r="BC219" s="36" t="s">
        <v>74</v>
      </c>
      <c r="BD219" s="16" t="str">
        <f t="shared" si="3"/>
        <v>#DIV/0!</v>
      </c>
      <c r="BE219" s="16"/>
    </row>
    <row r="220">
      <c r="A220" s="36">
        <v>94.0</v>
      </c>
      <c r="B220" s="36" t="s">
        <v>296</v>
      </c>
      <c r="C220" s="36" t="s">
        <v>297</v>
      </c>
      <c r="D220" s="36" t="s">
        <v>297</v>
      </c>
      <c r="E220" s="36">
        <v>1.0</v>
      </c>
      <c r="F220" s="36">
        <v>1.0</v>
      </c>
      <c r="G220" s="36">
        <v>8.0</v>
      </c>
      <c r="H220" s="36" t="s">
        <v>301</v>
      </c>
      <c r="I220" s="36">
        <v>19.0</v>
      </c>
      <c r="J220" s="36" t="s">
        <v>107</v>
      </c>
      <c r="K220" s="36">
        <v>19.0</v>
      </c>
      <c r="L220" s="36" t="s">
        <v>60</v>
      </c>
      <c r="M220" s="70"/>
      <c r="N220" s="36" t="s">
        <v>62</v>
      </c>
      <c r="O220" s="36" t="s">
        <v>63</v>
      </c>
      <c r="P220" s="36" t="s">
        <v>286</v>
      </c>
      <c r="Q220" s="36" t="s">
        <v>299</v>
      </c>
      <c r="R220" s="36" t="s">
        <v>65</v>
      </c>
      <c r="S220" s="70"/>
      <c r="T220" s="70"/>
      <c r="U220" s="70"/>
      <c r="V220" s="36" t="s">
        <v>66</v>
      </c>
      <c r="W220" s="36" t="s">
        <v>66</v>
      </c>
      <c r="X220" s="36" t="s">
        <v>81</v>
      </c>
      <c r="Y220" s="36" t="s">
        <v>81</v>
      </c>
      <c r="Z220" s="36" t="s">
        <v>67</v>
      </c>
      <c r="AA220" s="36" t="s">
        <v>166</v>
      </c>
      <c r="AB220" s="70"/>
      <c r="AC220" s="36" t="s">
        <v>145</v>
      </c>
      <c r="AD220" s="70"/>
      <c r="AE220" s="70"/>
      <c r="AF220" s="36" t="s">
        <v>69</v>
      </c>
      <c r="AG220" s="36" t="s">
        <v>70</v>
      </c>
      <c r="AH220" s="36" t="s">
        <v>150</v>
      </c>
      <c r="AI220" s="70"/>
      <c r="AJ220" s="36" t="s">
        <v>300</v>
      </c>
      <c r="AK220" s="36">
        <v>5.0</v>
      </c>
      <c r="AL220" s="36" t="s">
        <v>73</v>
      </c>
      <c r="AM220" s="36" t="s">
        <v>38</v>
      </c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36">
        <v>0.08141527971</v>
      </c>
      <c r="BA220" s="72">
        <f t="shared" si="8"/>
        <v>0.125414278</v>
      </c>
      <c r="BB220" s="21">
        <f t="shared" si="6"/>
        <v>0.01567678475</v>
      </c>
      <c r="BC220" s="36" t="s">
        <v>74</v>
      </c>
      <c r="BD220" s="16" t="str">
        <f t="shared" si="3"/>
        <v>#DIV/0!</v>
      </c>
      <c r="BE220" s="16"/>
    </row>
    <row r="221">
      <c r="A221" s="36">
        <v>94.0</v>
      </c>
      <c r="B221" s="36" t="s">
        <v>296</v>
      </c>
      <c r="C221" s="36" t="s">
        <v>297</v>
      </c>
      <c r="D221" s="36" t="s">
        <v>297</v>
      </c>
      <c r="E221" s="36">
        <v>1.0</v>
      </c>
      <c r="F221" s="36">
        <v>1.0</v>
      </c>
      <c r="G221" s="36">
        <v>8.0</v>
      </c>
      <c r="H221" s="36" t="s">
        <v>302</v>
      </c>
      <c r="I221" s="36">
        <v>21.0</v>
      </c>
      <c r="J221" s="36" t="s">
        <v>107</v>
      </c>
      <c r="K221" s="36">
        <v>21.0</v>
      </c>
      <c r="L221" s="36" t="s">
        <v>60</v>
      </c>
      <c r="M221" s="70"/>
      <c r="N221" s="36" t="s">
        <v>62</v>
      </c>
      <c r="O221" s="36" t="s">
        <v>63</v>
      </c>
      <c r="P221" s="36" t="s">
        <v>286</v>
      </c>
      <c r="Q221" s="36" t="s">
        <v>299</v>
      </c>
      <c r="R221" s="36" t="s">
        <v>65</v>
      </c>
      <c r="S221" s="70"/>
      <c r="T221" s="70"/>
      <c r="U221" s="70"/>
      <c r="V221" s="36" t="s">
        <v>66</v>
      </c>
      <c r="W221" s="36" t="s">
        <v>66</v>
      </c>
      <c r="X221" s="36" t="s">
        <v>81</v>
      </c>
      <c r="Y221" s="36" t="s">
        <v>81</v>
      </c>
      <c r="Z221" s="36" t="s">
        <v>67</v>
      </c>
      <c r="AA221" s="36" t="s">
        <v>303</v>
      </c>
      <c r="AB221" s="70"/>
      <c r="AC221" s="36" t="s">
        <v>145</v>
      </c>
      <c r="AD221" s="70"/>
      <c r="AE221" s="70"/>
      <c r="AF221" s="36" t="s">
        <v>69</v>
      </c>
      <c r="AG221" s="36" t="s">
        <v>70</v>
      </c>
      <c r="AH221" s="36" t="s">
        <v>150</v>
      </c>
      <c r="AI221" s="70"/>
      <c r="AJ221" s="36" t="s">
        <v>300</v>
      </c>
      <c r="AK221" s="36">
        <v>5.0</v>
      </c>
      <c r="AL221" s="36" t="s">
        <v>73</v>
      </c>
      <c r="AM221" s="36" t="s">
        <v>38</v>
      </c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36">
        <v>1.922554659</v>
      </c>
      <c r="BA221" s="72">
        <f t="shared" si="8"/>
        <v>0.3560135261</v>
      </c>
      <c r="BB221" s="21">
        <f t="shared" si="6"/>
        <v>0.04450169076</v>
      </c>
      <c r="BC221" s="36" t="s">
        <v>74</v>
      </c>
      <c r="BD221" s="16" t="str">
        <f t="shared" si="3"/>
        <v>#DIV/0!</v>
      </c>
      <c r="BE221" s="16"/>
    </row>
    <row r="222">
      <c r="A222" s="36">
        <v>94.0</v>
      </c>
      <c r="B222" s="36" t="s">
        <v>296</v>
      </c>
      <c r="C222" s="36" t="s">
        <v>297</v>
      </c>
      <c r="D222" s="36" t="s">
        <v>297</v>
      </c>
      <c r="E222" s="36">
        <v>1.0</v>
      </c>
      <c r="F222" s="36">
        <v>1.0</v>
      </c>
      <c r="G222" s="36">
        <v>8.0</v>
      </c>
      <c r="H222" s="36" t="s">
        <v>298</v>
      </c>
      <c r="I222" s="36">
        <v>17.0</v>
      </c>
      <c r="J222" s="36" t="s">
        <v>107</v>
      </c>
      <c r="K222" s="36">
        <v>17.0</v>
      </c>
      <c r="L222" s="36" t="s">
        <v>60</v>
      </c>
      <c r="M222" s="70"/>
      <c r="N222" s="36" t="s">
        <v>62</v>
      </c>
      <c r="O222" s="36" t="s">
        <v>63</v>
      </c>
      <c r="P222" s="36" t="s">
        <v>286</v>
      </c>
      <c r="Q222" s="36" t="s">
        <v>299</v>
      </c>
      <c r="R222" s="36" t="s">
        <v>65</v>
      </c>
      <c r="S222" s="70"/>
      <c r="T222" s="70"/>
      <c r="U222" s="70"/>
      <c r="V222" s="36" t="s">
        <v>66</v>
      </c>
      <c r="W222" s="36" t="s">
        <v>66</v>
      </c>
      <c r="X222" s="36" t="s">
        <v>81</v>
      </c>
      <c r="Y222" s="36" t="s">
        <v>81</v>
      </c>
      <c r="Z222" s="36" t="s">
        <v>67</v>
      </c>
      <c r="AA222" s="36" t="s">
        <v>165</v>
      </c>
      <c r="AB222" s="70"/>
      <c r="AC222" s="36" t="s">
        <v>145</v>
      </c>
      <c r="AD222" s="70"/>
      <c r="AE222" s="70"/>
      <c r="AF222" s="36" t="s">
        <v>69</v>
      </c>
      <c r="AG222" s="36" t="s">
        <v>70</v>
      </c>
      <c r="AH222" s="36" t="s">
        <v>290</v>
      </c>
      <c r="AI222" s="70"/>
      <c r="AJ222" s="70"/>
      <c r="AK222" s="36">
        <v>5.0</v>
      </c>
      <c r="AL222" s="36" t="s">
        <v>73</v>
      </c>
      <c r="AM222" s="36" t="s">
        <v>38</v>
      </c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1">
        <v>-0.7071067812</v>
      </c>
      <c r="BA222" s="72">
        <f t="shared" si="8"/>
        <v>0.15625</v>
      </c>
      <c r="BB222" s="21">
        <f t="shared" si="6"/>
        <v>0.01953125</v>
      </c>
      <c r="BC222" s="36" t="s">
        <v>74</v>
      </c>
      <c r="BD222" s="16" t="str">
        <f t="shared" si="3"/>
        <v>#DIV/0!</v>
      </c>
      <c r="BE222" s="16"/>
    </row>
    <row r="223">
      <c r="A223" s="36">
        <v>94.0</v>
      </c>
      <c r="B223" s="36" t="s">
        <v>296</v>
      </c>
      <c r="C223" s="36" t="s">
        <v>297</v>
      </c>
      <c r="D223" s="36" t="s">
        <v>297</v>
      </c>
      <c r="E223" s="36">
        <v>1.0</v>
      </c>
      <c r="F223" s="36">
        <v>1.0</v>
      </c>
      <c r="G223" s="36">
        <v>8.0</v>
      </c>
      <c r="H223" s="36" t="s">
        <v>301</v>
      </c>
      <c r="I223" s="36">
        <v>19.0</v>
      </c>
      <c r="J223" s="36" t="s">
        <v>107</v>
      </c>
      <c r="K223" s="36">
        <v>19.0</v>
      </c>
      <c r="L223" s="36" t="s">
        <v>60</v>
      </c>
      <c r="M223" s="70"/>
      <c r="N223" s="36" t="s">
        <v>62</v>
      </c>
      <c r="O223" s="36" t="s">
        <v>63</v>
      </c>
      <c r="P223" s="36" t="s">
        <v>286</v>
      </c>
      <c r="Q223" s="36" t="s">
        <v>299</v>
      </c>
      <c r="R223" s="36" t="s">
        <v>65</v>
      </c>
      <c r="S223" s="70"/>
      <c r="T223" s="70"/>
      <c r="U223" s="70"/>
      <c r="V223" s="36" t="s">
        <v>66</v>
      </c>
      <c r="W223" s="36" t="s">
        <v>66</v>
      </c>
      <c r="X223" s="36" t="s">
        <v>81</v>
      </c>
      <c r="Y223" s="36" t="s">
        <v>81</v>
      </c>
      <c r="Z223" s="36" t="s">
        <v>67</v>
      </c>
      <c r="AA223" s="36" t="s">
        <v>166</v>
      </c>
      <c r="AB223" s="70"/>
      <c r="AC223" s="36" t="s">
        <v>145</v>
      </c>
      <c r="AD223" s="70"/>
      <c r="AE223" s="70"/>
      <c r="AF223" s="36" t="s">
        <v>69</v>
      </c>
      <c r="AG223" s="36" t="s">
        <v>70</v>
      </c>
      <c r="AH223" s="36" t="s">
        <v>290</v>
      </c>
      <c r="AI223" s="70"/>
      <c r="AJ223" s="70"/>
      <c r="AK223" s="36">
        <v>5.0</v>
      </c>
      <c r="AL223" s="36" t="s">
        <v>73</v>
      </c>
      <c r="AM223" s="36" t="s">
        <v>38</v>
      </c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1">
        <v>-0.1272792206</v>
      </c>
      <c r="BA223" s="72">
        <f t="shared" si="8"/>
        <v>0.1260125</v>
      </c>
      <c r="BB223" s="21">
        <f t="shared" si="6"/>
        <v>0.0157515625</v>
      </c>
      <c r="BC223" s="36" t="s">
        <v>74</v>
      </c>
      <c r="BD223" s="16" t="str">
        <f t="shared" si="3"/>
        <v>#DIV/0!</v>
      </c>
      <c r="BE223" s="16"/>
    </row>
    <row r="224">
      <c r="A224" s="36">
        <v>94.0</v>
      </c>
      <c r="B224" s="36" t="s">
        <v>296</v>
      </c>
      <c r="C224" s="36" t="s">
        <v>297</v>
      </c>
      <c r="D224" s="36" t="s">
        <v>297</v>
      </c>
      <c r="E224" s="36">
        <v>1.0</v>
      </c>
      <c r="F224" s="36">
        <v>1.0</v>
      </c>
      <c r="G224" s="36">
        <v>8.0</v>
      </c>
      <c r="H224" s="36" t="s">
        <v>302</v>
      </c>
      <c r="I224" s="36">
        <v>21.0</v>
      </c>
      <c r="J224" s="36" t="s">
        <v>107</v>
      </c>
      <c r="K224" s="36">
        <v>21.0</v>
      </c>
      <c r="L224" s="36" t="s">
        <v>60</v>
      </c>
      <c r="M224" s="70"/>
      <c r="N224" s="36" t="s">
        <v>62</v>
      </c>
      <c r="O224" s="36" t="s">
        <v>63</v>
      </c>
      <c r="P224" s="36" t="s">
        <v>286</v>
      </c>
      <c r="Q224" s="36" t="s">
        <v>299</v>
      </c>
      <c r="R224" s="36" t="s">
        <v>65</v>
      </c>
      <c r="S224" s="70"/>
      <c r="T224" s="70"/>
      <c r="U224" s="70"/>
      <c r="V224" s="36" t="s">
        <v>66</v>
      </c>
      <c r="W224" s="36" t="s">
        <v>66</v>
      </c>
      <c r="X224" s="36" t="s">
        <v>81</v>
      </c>
      <c r="Y224" s="36" t="s">
        <v>81</v>
      </c>
      <c r="Z224" s="36" t="s">
        <v>67</v>
      </c>
      <c r="AA224" s="36" t="s">
        <v>303</v>
      </c>
      <c r="AB224" s="70"/>
      <c r="AC224" s="36" t="s">
        <v>145</v>
      </c>
      <c r="AD224" s="70"/>
      <c r="AE224" s="70"/>
      <c r="AF224" s="36" t="s">
        <v>69</v>
      </c>
      <c r="AG224" s="36" t="s">
        <v>70</v>
      </c>
      <c r="AH224" s="36" t="s">
        <v>290</v>
      </c>
      <c r="AI224" s="70"/>
      <c r="AJ224" s="70"/>
      <c r="AK224" s="36">
        <v>5.0</v>
      </c>
      <c r="AL224" s="36" t="s">
        <v>73</v>
      </c>
      <c r="AM224" s="36" t="s">
        <v>38</v>
      </c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1">
        <v>1.076570074</v>
      </c>
      <c r="BA224" s="72">
        <f t="shared" si="8"/>
        <v>0.1974376953</v>
      </c>
      <c r="BB224" s="21">
        <f t="shared" si="6"/>
        <v>0.02467971191</v>
      </c>
      <c r="BC224" s="36" t="s">
        <v>74</v>
      </c>
      <c r="BD224" s="16" t="str">
        <f t="shared" si="3"/>
        <v>#DIV/0!</v>
      </c>
      <c r="BE224" s="16"/>
    </row>
    <row r="225">
      <c r="A225" s="73">
        <v>94.0</v>
      </c>
      <c r="B225" s="73" t="s">
        <v>296</v>
      </c>
      <c r="C225" s="73" t="s">
        <v>297</v>
      </c>
      <c r="D225" s="73" t="s">
        <v>297</v>
      </c>
      <c r="E225" s="73">
        <v>1.0</v>
      </c>
      <c r="F225" s="73">
        <v>1.0</v>
      </c>
      <c r="G225" s="73">
        <v>8.0</v>
      </c>
      <c r="H225" s="73" t="s">
        <v>298</v>
      </c>
      <c r="I225" s="73">
        <v>17.0</v>
      </c>
      <c r="J225" s="73" t="s">
        <v>107</v>
      </c>
      <c r="K225" s="73">
        <v>17.0</v>
      </c>
      <c r="L225" s="73" t="s">
        <v>60</v>
      </c>
      <c r="M225" s="74"/>
      <c r="N225" s="73" t="s">
        <v>62</v>
      </c>
      <c r="O225" s="73" t="s">
        <v>63</v>
      </c>
      <c r="P225" s="73" t="s">
        <v>286</v>
      </c>
      <c r="Q225" s="73" t="s">
        <v>299</v>
      </c>
      <c r="R225" s="73" t="s">
        <v>65</v>
      </c>
      <c r="S225" s="74"/>
      <c r="T225" s="74"/>
      <c r="U225" s="74"/>
      <c r="V225" s="73" t="s">
        <v>66</v>
      </c>
      <c r="W225" s="73" t="s">
        <v>66</v>
      </c>
      <c r="X225" s="73" t="s">
        <v>81</v>
      </c>
      <c r="Y225" s="73" t="s">
        <v>81</v>
      </c>
      <c r="Z225" s="73" t="s">
        <v>67</v>
      </c>
      <c r="AA225" s="73" t="s">
        <v>165</v>
      </c>
      <c r="AB225" s="74"/>
      <c r="AC225" s="73" t="s">
        <v>145</v>
      </c>
      <c r="AD225" s="74"/>
      <c r="AE225" s="74"/>
      <c r="AF225" s="73" t="s">
        <v>69</v>
      </c>
      <c r="AG225" s="73" t="s">
        <v>70</v>
      </c>
      <c r="AH225" s="73" t="s">
        <v>304</v>
      </c>
      <c r="AI225" s="74"/>
      <c r="AJ225" s="74"/>
      <c r="AK225" s="73">
        <v>5.0</v>
      </c>
      <c r="AL225" s="73" t="s">
        <v>73</v>
      </c>
      <c r="AM225" s="73" t="s">
        <v>38</v>
      </c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5"/>
      <c r="BA225" s="75"/>
      <c r="BB225" s="21">
        <f t="shared" si="6"/>
        <v>0</v>
      </c>
      <c r="BC225" s="74"/>
      <c r="BD225" s="16" t="str">
        <f t="shared" si="3"/>
        <v>#DIV/0!</v>
      </c>
      <c r="BE225" s="16"/>
    </row>
    <row r="226">
      <c r="A226" s="73">
        <v>94.0</v>
      </c>
      <c r="B226" s="73" t="s">
        <v>296</v>
      </c>
      <c r="C226" s="73" t="s">
        <v>297</v>
      </c>
      <c r="D226" s="73" t="s">
        <v>297</v>
      </c>
      <c r="E226" s="73">
        <v>1.0</v>
      </c>
      <c r="F226" s="73">
        <v>1.0</v>
      </c>
      <c r="G226" s="73">
        <v>8.0</v>
      </c>
      <c r="H226" s="73" t="s">
        <v>301</v>
      </c>
      <c r="I226" s="73">
        <v>19.0</v>
      </c>
      <c r="J226" s="73" t="s">
        <v>107</v>
      </c>
      <c r="K226" s="73">
        <v>19.0</v>
      </c>
      <c r="L226" s="73" t="s">
        <v>60</v>
      </c>
      <c r="M226" s="74"/>
      <c r="N226" s="73" t="s">
        <v>62</v>
      </c>
      <c r="O226" s="73" t="s">
        <v>63</v>
      </c>
      <c r="P226" s="73" t="s">
        <v>286</v>
      </c>
      <c r="Q226" s="73" t="s">
        <v>299</v>
      </c>
      <c r="R226" s="73" t="s">
        <v>65</v>
      </c>
      <c r="S226" s="74"/>
      <c r="T226" s="74"/>
      <c r="U226" s="74"/>
      <c r="V226" s="73" t="s">
        <v>66</v>
      </c>
      <c r="W226" s="73" t="s">
        <v>66</v>
      </c>
      <c r="X226" s="73" t="s">
        <v>81</v>
      </c>
      <c r="Y226" s="73" t="s">
        <v>81</v>
      </c>
      <c r="Z226" s="73" t="s">
        <v>67</v>
      </c>
      <c r="AA226" s="73" t="s">
        <v>166</v>
      </c>
      <c r="AB226" s="74"/>
      <c r="AC226" s="73" t="s">
        <v>145</v>
      </c>
      <c r="AD226" s="74"/>
      <c r="AE226" s="74"/>
      <c r="AF226" s="73" t="s">
        <v>69</v>
      </c>
      <c r="AG226" s="73" t="s">
        <v>70</v>
      </c>
      <c r="AH226" s="73" t="s">
        <v>304</v>
      </c>
      <c r="AI226" s="74"/>
      <c r="AJ226" s="74"/>
      <c r="AK226" s="73">
        <v>5.0</v>
      </c>
      <c r="AL226" s="73" t="s">
        <v>73</v>
      </c>
      <c r="AM226" s="73" t="s">
        <v>38</v>
      </c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5"/>
      <c r="BA226" s="75"/>
      <c r="BB226" s="21">
        <f t="shared" si="6"/>
        <v>0</v>
      </c>
      <c r="BC226" s="74"/>
      <c r="BD226" s="16" t="str">
        <f t="shared" si="3"/>
        <v>#DIV/0!</v>
      </c>
      <c r="BE226" s="16"/>
    </row>
    <row r="227">
      <c r="A227" s="73">
        <v>94.0</v>
      </c>
      <c r="B227" s="73" t="s">
        <v>296</v>
      </c>
      <c r="C227" s="73" t="s">
        <v>297</v>
      </c>
      <c r="D227" s="73" t="s">
        <v>297</v>
      </c>
      <c r="E227" s="73">
        <v>1.0</v>
      </c>
      <c r="F227" s="73">
        <v>1.0</v>
      </c>
      <c r="G227" s="73">
        <v>8.0</v>
      </c>
      <c r="H227" s="73" t="s">
        <v>302</v>
      </c>
      <c r="I227" s="73">
        <v>21.0</v>
      </c>
      <c r="J227" s="73" t="s">
        <v>107</v>
      </c>
      <c r="K227" s="73">
        <v>21.0</v>
      </c>
      <c r="L227" s="73" t="s">
        <v>60</v>
      </c>
      <c r="M227" s="74"/>
      <c r="N227" s="73" t="s">
        <v>62</v>
      </c>
      <c r="O227" s="73" t="s">
        <v>63</v>
      </c>
      <c r="P227" s="73" t="s">
        <v>286</v>
      </c>
      <c r="Q227" s="73" t="s">
        <v>299</v>
      </c>
      <c r="R227" s="73" t="s">
        <v>65</v>
      </c>
      <c r="S227" s="74"/>
      <c r="T227" s="74"/>
      <c r="U227" s="74"/>
      <c r="V227" s="73" t="s">
        <v>66</v>
      </c>
      <c r="W227" s="73" t="s">
        <v>66</v>
      </c>
      <c r="X227" s="73" t="s">
        <v>81</v>
      </c>
      <c r="Y227" s="73" t="s">
        <v>81</v>
      </c>
      <c r="Z227" s="73" t="s">
        <v>67</v>
      </c>
      <c r="AA227" s="73" t="s">
        <v>303</v>
      </c>
      <c r="AB227" s="74"/>
      <c r="AC227" s="73" t="s">
        <v>145</v>
      </c>
      <c r="AD227" s="74"/>
      <c r="AE227" s="74"/>
      <c r="AF227" s="73" t="s">
        <v>69</v>
      </c>
      <c r="AG227" s="73" t="s">
        <v>70</v>
      </c>
      <c r="AH227" s="73" t="s">
        <v>304</v>
      </c>
      <c r="AI227" s="74"/>
      <c r="AJ227" s="74"/>
      <c r="AK227" s="73">
        <v>5.0</v>
      </c>
      <c r="AL227" s="73" t="s">
        <v>73</v>
      </c>
      <c r="AM227" s="73" t="s">
        <v>38</v>
      </c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5"/>
      <c r="BA227" s="75"/>
      <c r="BB227" s="21">
        <f t="shared" si="6"/>
        <v>0</v>
      </c>
      <c r="BC227" s="74"/>
      <c r="BD227" s="16" t="str">
        <f t="shared" si="3"/>
        <v>#DIV/0!</v>
      </c>
      <c r="BE227" s="16"/>
    </row>
    <row r="228">
      <c r="A228" s="24">
        <v>95.0</v>
      </c>
      <c r="B228" s="24" t="s">
        <v>305</v>
      </c>
      <c r="C228" s="24" t="s">
        <v>306</v>
      </c>
      <c r="D228" s="31" t="s">
        <v>306</v>
      </c>
      <c r="E228" s="24">
        <v>1.0</v>
      </c>
      <c r="F228" s="24">
        <v>1.0</v>
      </c>
      <c r="G228" s="24">
        <v>36.0</v>
      </c>
      <c r="H228" s="24" t="s">
        <v>307</v>
      </c>
      <c r="I228" s="24">
        <v>24.0</v>
      </c>
      <c r="J228" s="24" t="s">
        <v>107</v>
      </c>
      <c r="K228" s="24">
        <v>24.0</v>
      </c>
      <c r="L228" s="24" t="s">
        <v>171</v>
      </c>
      <c r="N228" s="24"/>
      <c r="O228" s="24" t="s">
        <v>171</v>
      </c>
      <c r="P228" s="34"/>
      <c r="R228" s="34"/>
      <c r="S228" s="24"/>
      <c r="T228" s="34"/>
      <c r="U228" s="34"/>
      <c r="V228" s="24" t="s">
        <v>66</v>
      </c>
      <c r="W228" s="24" t="s">
        <v>66</v>
      </c>
      <c r="X228" s="24" t="s">
        <v>81</v>
      </c>
      <c r="Y228" s="24" t="s">
        <v>81</v>
      </c>
      <c r="Z228" s="24" t="s">
        <v>67</v>
      </c>
      <c r="AA228" s="24">
        <v>150.0</v>
      </c>
      <c r="AC228" s="24" t="s">
        <v>145</v>
      </c>
      <c r="AD228" s="34"/>
      <c r="AE228" s="34"/>
      <c r="AF228" s="24" t="s">
        <v>69</v>
      </c>
      <c r="AG228" s="24" t="s">
        <v>70</v>
      </c>
      <c r="AH228" s="24" t="s">
        <v>150</v>
      </c>
      <c r="AI228" s="24">
        <v>8.0</v>
      </c>
      <c r="AJ228" s="24" t="s">
        <v>72</v>
      </c>
      <c r="AK228" s="24">
        <v>2.0</v>
      </c>
      <c r="AL228" s="24" t="s">
        <v>73</v>
      </c>
      <c r="AM228" s="24" t="s">
        <v>38</v>
      </c>
      <c r="AN228" s="34"/>
      <c r="AP228" s="34"/>
      <c r="AQ228" s="24" t="s">
        <v>308</v>
      </c>
      <c r="AZ228" s="48">
        <v>0.58</v>
      </c>
      <c r="BA228" s="35">
        <f t="shared" ref="BA228:BA235" si="9"> (1/G228) + (AZ228^2)/(2*G228)</f>
        <v>0.03245</v>
      </c>
      <c r="BB228" s="21">
        <f t="shared" si="6"/>
        <v>0.0009013888889</v>
      </c>
      <c r="BC228" s="24" t="s">
        <v>309</v>
      </c>
      <c r="BD228" s="16">
        <f t="shared" si="3"/>
        <v>4.5</v>
      </c>
      <c r="BE228" s="16"/>
    </row>
    <row r="229">
      <c r="A229" s="24">
        <v>95.0</v>
      </c>
      <c r="B229" s="24" t="s">
        <v>305</v>
      </c>
      <c r="C229" s="24" t="s">
        <v>306</v>
      </c>
      <c r="D229" s="24" t="s">
        <v>306</v>
      </c>
      <c r="E229" s="24">
        <v>1.0</v>
      </c>
      <c r="F229" s="24">
        <v>1.0</v>
      </c>
      <c r="G229" s="24">
        <v>36.0</v>
      </c>
      <c r="H229" s="24" t="s">
        <v>307</v>
      </c>
      <c r="I229" s="24">
        <v>24.0</v>
      </c>
      <c r="J229" s="24" t="s">
        <v>107</v>
      </c>
      <c r="K229" s="24">
        <v>24.0</v>
      </c>
      <c r="L229" s="24" t="s">
        <v>171</v>
      </c>
      <c r="O229" s="24" t="s">
        <v>171</v>
      </c>
      <c r="P229" s="34"/>
      <c r="R229" s="34"/>
      <c r="S229" s="34"/>
      <c r="T229" s="34"/>
      <c r="U229" s="34"/>
      <c r="V229" s="24" t="s">
        <v>87</v>
      </c>
      <c r="W229" s="24" t="s">
        <v>87</v>
      </c>
      <c r="X229" s="24" t="s">
        <v>81</v>
      </c>
      <c r="Y229" s="24" t="s">
        <v>81</v>
      </c>
      <c r="Z229" s="24" t="s">
        <v>67</v>
      </c>
      <c r="AA229" s="24">
        <v>150.0</v>
      </c>
      <c r="AC229" s="24" t="s">
        <v>145</v>
      </c>
      <c r="AD229" s="34"/>
      <c r="AE229" s="34"/>
      <c r="AF229" s="24" t="s">
        <v>69</v>
      </c>
      <c r="AG229" s="24" t="s">
        <v>70</v>
      </c>
      <c r="AH229" s="24" t="s">
        <v>150</v>
      </c>
      <c r="AI229" s="24">
        <v>8.0</v>
      </c>
      <c r="AJ229" s="24" t="s">
        <v>72</v>
      </c>
      <c r="AK229" s="24">
        <v>2.0</v>
      </c>
      <c r="AL229" s="24" t="s">
        <v>73</v>
      </c>
      <c r="AM229" s="24" t="s">
        <v>38</v>
      </c>
      <c r="AN229" s="34"/>
      <c r="AP229" s="34"/>
      <c r="AQ229" s="24" t="s">
        <v>308</v>
      </c>
      <c r="AV229" s="24">
        <v>-0.65</v>
      </c>
      <c r="AW229" s="24">
        <v>11.0</v>
      </c>
      <c r="AZ229" s="48">
        <v>-0.3753</v>
      </c>
      <c r="BA229" s="35">
        <f t="shared" si="9"/>
        <v>0.02973402903</v>
      </c>
      <c r="BB229" s="21">
        <f t="shared" si="6"/>
        <v>0.0008259452508</v>
      </c>
      <c r="BC229" s="24" t="s">
        <v>310</v>
      </c>
      <c r="BD229" s="16">
        <f t="shared" si="3"/>
        <v>4.5</v>
      </c>
      <c r="BE229" s="16"/>
    </row>
    <row r="230">
      <c r="A230" s="24">
        <v>95.0</v>
      </c>
      <c r="B230" s="24" t="s">
        <v>305</v>
      </c>
      <c r="C230" s="24" t="s">
        <v>306</v>
      </c>
      <c r="D230" s="24" t="s">
        <v>306</v>
      </c>
      <c r="E230" s="24">
        <v>1.0</v>
      </c>
      <c r="F230" s="24">
        <v>1.0</v>
      </c>
      <c r="G230" s="24">
        <v>36.0</v>
      </c>
      <c r="H230" s="24" t="s">
        <v>307</v>
      </c>
      <c r="I230" s="24">
        <v>24.0</v>
      </c>
      <c r="J230" s="24" t="s">
        <v>107</v>
      </c>
      <c r="K230" s="24">
        <v>24.0</v>
      </c>
      <c r="L230" s="24" t="s">
        <v>171</v>
      </c>
      <c r="O230" s="24" t="s">
        <v>171</v>
      </c>
      <c r="P230" s="34"/>
      <c r="R230" s="34"/>
      <c r="S230" s="34"/>
      <c r="T230" s="34"/>
      <c r="U230" s="34"/>
      <c r="V230" s="24" t="s">
        <v>66</v>
      </c>
      <c r="W230" s="24" t="s">
        <v>66</v>
      </c>
      <c r="X230" s="24" t="s">
        <v>81</v>
      </c>
      <c r="Y230" s="24" t="s">
        <v>81</v>
      </c>
      <c r="Z230" s="24" t="s">
        <v>67</v>
      </c>
      <c r="AA230" s="24">
        <v>150.0</v>
      </c>
      <c r="AC230" s="24" t="s">
        <v>145</v>
      </c>
      <c r="AD230" s="34"/>
      <c r="AE230" s="34"/>
      <c r="AF230" s="24" t="s">
        <v>69</v>
      </c>
      <c r="AG230" s="24" t="s">
        <v>70</v>
      </c>
      <c r="AH230" s="24" t="s">
        <v>150</v>
      </c>
      <c r="AI230" s="24">
        <v>8.0</v>
      </c>
      <c r="AJ230" s="24" t="s">
        <v>72</v>
      </c>
      <c r="AK230" s="24">
        <v>2.0</v>
      </c>
      <c r="AL230" s="24" t="s">
        <v>73</v>
      </c>
      <c r="AM230" s="24" t="s">
        <v>38</v>
      </c>
      <c r="AN230" s="34"/>
      <c r="AP230" s="34"/>
      <c r="AQ230" s="24" t="s">
        <v>311</v>
      </c>
      <c r="AV230" s="24"/>
      <c r="AW230" s="24"/>
      <c r="AZ230" s="48">
        <v>0.65</v>
      </c>
      <c r="BA230" s="35">
        <f t="shared" si="9"/>
        <v>0.03364583333</v>
      </c>
      <c r="BB230" s="21">
        <f t="shared" si="6"/>
        <v>0.0009346064815</v>
      </c>
      <c r="BC230" s="24" t="s">
        <v>309</v>
      </c>
      <c r="BD230" s="16">
        <f t="shared" si="3"/>
        <v>4.5</v>
      </c>
      <c r="BE230" s="16"/>
    </row>
    <row r="231">
      <c r="A231" s="24">
        <v>95.0</v>
      </c>
      <c r="B231" s="24" t="s">
        <v>305</v>
      </c>
      <c r="C231" s="24" t="s">
        <v>306</v>
      </c>
      <c r="D231" s="24" t="s">
        <v>306</v>
      </c>
      <c r="E231" s="24">
        <v>1.0</v>
      </c>
      <c r="F231" s="24">
        <v>1.0</v>
      </c>
      <c r="G231" s="24">
        <v>36.0</v>
      </c>
      <c r="H231" s="24" t="s">
        <v>307</v>
      </c>
      <c r="I231" s="24">
        <v>24.0</v>
      </c>
      <c r="J231" s="24" t="s">
        <v>107</v>
      </c>
      <c r="K231" s="24">
        <v>24.0</v>
      </c>
      <c r="L231" s="24" t="s">
        <v>171</v>
      </c>
      <c r="O231" s="24" t="s">
        <v>171</v>
      </c>
      <c r="P231" s="34"/>
      <c r="R231" s="34"/>
      <c r="S231" s="34"/>
      <c r="T231" s="34"/>
      <c r="U231" s="34"/>
      <c r="V231" s="24" t="s">
        <v>87</v>
      </c>
      <c r="W231" s="24" t="s">
        <v>87</v>
      </c>
      <c r="X231" s="24" t="s">
        <v>81</v>
      </c>
      <c r="Y231" s="24" t="s">
        <v>81</v>
      </c>
      <c r="Z231" s="24" t="s">
        <v>67</v>
      </c>
      <c r="AA231" s="24">
        <v>150.0</v>
      </c>
      <c r="AC231" s="24" t="s">
        <v>145</v>
      </c>
      <c r="AD231" s="34"/>
      <c r="AE231" s="34"/>
      <c r="AF231" s="24" t="s">
        <v>69</v>
      </c>
      <c r="AG231" s="24" t="s">
        <v>70</v>
      </c>
      <c r="AH231" s="24" t="s">
        <v>150</v>
      </c>
      <c r="AI231" s="24">
        <v>8.0</v>
      </c>
      <c r="AJ231" s="24" t="s">
        <v>72</v>
      </c>
      <c r="AK231" s="24">
        <v>2.0</v>
      </c>
      <c r="AL231" s="24" t="s">
        <v>73</v>
      </c>
      <c r="AM231" s="24" t="s">
        <v>38</v>
      </c>
      <c r="AN231" s="34"/>
      <c r="AP231" s="34"/>
      <c r="AQ231" s="24" t="s">
        <v>311</v>
      </c>
      <c r="AV231" s="24">
        <v>-1.16</v>
      </c>
      <c r="AW231" s="24">
        <v>11.0</v>
      </c>
      <c r="AZ231" s="48">
        <v>-0.6697</v>
      </c>
      <c r="BA231" s="35">
        <f t="shared" si="9"/>
        <v>0.03400691792</v>
      </c>
      <c r="BB231" s="21">
        <f t="shared" si="6"/>
        <v>0.0009446366088</v>
      </c>
      <c r="BC231" s="24" t="s">
        <v>151</v>
      </c>
      <c r="BD231" s="16">
        <f t="shared" si="3"/>
        <v>4.5</v>
      </c>
      <c r="BE231" s="16"/>
    </row>
    <row r="232">
      <c r="A232" s="24">
        <v>95.0</v>
      </c>
      <c r="B232" s="24" t="s">
        <v>305</v>
      </c>
      <c r="C232" s="24" t="s">
        <v>306</v>
      </c>
      <c r="D232" s="24" t="s">
        <v>306</v>
      </c>
      <c r="E232" s="24">
        <v>1.0</v>
      </c>
      <c r="F232" s="24">
        <v>1.0</v>
      </c>
      <c r="G232" s="24">
        <v>36.0</v>
      </c>
      <c r="H232" s="24" t="s">
        <v>307</v>
      </c>
      <c r="I232" s="24">
        <v>24.0</v>
      </c>
      <c r="J232" s="24" t="s">
        <v>107</v>
      </c>
      <c r="K232" s="24">
        <v>24.0</v>
      </c>
      <c r="L232" s="24" t="s">
        <v>171</v>
      </c>
      <c r="O232" s="24" t="s">
        <v>171</v>
      </c>
      <c r="P232" s="34"/>
      <c r="R232" s="34"/>
      <c r="S232" s="34"/>
      <c r="T232" s="34"/>
      <c r="U232" s="34"/>
      <c r="V232" s="24" t="s">
        <v>66</v>
      </c>
      <c r="W232" s="24" t="s">
        <v>66</v>
      </c>
      <c r="X232" s="24" t="s">
        <v>81</v>
      </c>
      <c r="Y232" s="24" t="s">
        <v>81</v>
      </c>
      <c r="Z232" s="24" t="s">
        <v>67</v>
      </c>
      <c r="AA232" s="24">
        <v>150.0</v>
      </c>
      <c r="AC232" s="24" t="s">
        <v>145</v>
      </c>
      <c r="AD232" s="34"/>
      <c r="AE232" s="34"/>
      <c r="AF232" s="24" t="s">
        <v>69</v>
      </c>
      <c r="AG232" s="24" t="s">
        <v>70</v>
      </c>
      <c r="AH232" s="24" t="s">
        <v>150</v>
      </c>
      <c r="AI232" s="24">
        <v>8.0</v>
      </c>
      <c r="AJ232" s="24" t="s">
        <v>72</v>
      </c>
      <c r="AK232" s="24">
        <v>2.0</v>
      </c>
      <c r="AL232" s="24" t="s">
        <v>73</v>
      </c>
      <c r="AM232" s="24" t="s">
        <v>38</v>
      </c>
      <c r="AN232" s="34"/>
      <c r="AP232" s="34"/>
      <c r="AQ232" s="24" t="s">
        <v>312</v>
      </c>
      <c r="AV232" s="24">
        <v>-1.48</v>
      </c>
      <c r="AW232" s="24">
        <v>11.0</v>
      </c>
      <c r="AZ232" s="48">
        <v>-0.8545</v>
      </c>
      <c r="BA232" s="35">
        <f t="shared" si="9"/>
        <v>0.03791903125</v>
      </c>
      <c r="BB232" s="21">
        <f t="shared" si="6"/>
        <v>0.001053306424</v>
      </c>
      <c r="BC232" s="24" t="s">
        <v>310</v>
      </c>
      <c r="BD232" s="16">
        <f t="shared" si="3"/>
        <v>4.5</v>
      </c>
      <c r="BE232" s="16"/>
    </row>
    <row r="233">
      <c r="A233" s="24">
        <v>95.0</v>
      </c>
      <c r="B233" s="24" t="s">
        <v>305</v>
      </c>
      <c r="C233" s="24" t="s">
        <v>306</v>
      </c>
      <c r="D233" s="24" t="s">
        <v>306</v>
      </c>
      <c r="E233" s="24">
        <v>1.0</v>
      </c>
      <c r="F233" s="24">
        <v>1.0</v>
      </c>
      <c r="G233" s="24">
        <v>36.0</v>
      </c>
      <c r="H233" s="24" t="s">
        <v>307</v>
      </c>
      <c r="I233" s="24">
        <v>24.0</v>
      </c>
      <c r="J233" s="24" t="s">
        <v>107</v>
      </c>
      <c r="K233" s="24">
        <v>24.0</v>
      </c>
      <c r="L233" s="24" t="s">
        <v>171</v>
      </c>
      <c r="O233" s="24" t="s">
        <v>171</v>
      </c>
      <c r="P233" s="34"/>
      <c r="R233" s="34"/>
      <c r="S233" s="34"/>
      <c r="T233" s="34"/>
      <c r="U233" s="34"/>
      <c r="V233" s="24" t="s">
        <v>87</v>
      </c>
      <c r="W233" s="24" t="s">
        <v>87</v>
      </c>
      <c r="X233" s="24" t="s">
        <v>81</v>
      </c>
      <c r="Y233" s="24" t="s">
        <v>81</v>
      </c>
      <c r="Z233" s="24" t="s">
        <v>67</v>
      </c>
      <c r="AA233" s="24">
        <v>150.0</v>
      </c>
      <c r="AC233" s="24" t="s">
        <v>145</v>
      </c>
      <c r="AD233" s="34"/>
      <c r="AE233" s="34"/>
      <c r="AF233" s="24" t="s">
        <v>69</v>
      </c>
      <c r="AG233" s="24" t="s">
        <v>70</v>
      </c>
      <c r="AH233" s="24" t="s">
        <v>150</v>
      </c>
      <c r="AI233" s="24">
        <v>8.0</v>
      </c>
      <c r="AJ233" s="24" t="s">
        <v>72</v>
      </c>
      <c r="AK233" s="24">
        <v>2.0</v>
      </c>
      <c r="AL233" s="24" t="s">
        <v>73</v>
      </c>
      <c r="AM233" s="24" t="s">
        <v>38</v>
      </c>
      <c r="AN233" s="34"/>
      <c r="AP233" s="34"/>
      <c r="AQ233" s="24" t="s">
        <v>312</v>
      </c>
      <c r="AV233" s="24">
        <v>-0.36</v>
      </c>
      <c r="AW233" s="24">
        <v>11.0</v>
      </c>
      <c r="AZ233" s="48">
        <v>-0.2078</v>
      </c>
      <c r="BA233" s="35">
        <f t="shared" si="9"/>
        <v>0.02837751167</v>
      </c>
      <c r="BB233" s="21">
        <f t="shared" si="6"/>
        <v>0.000788264213</v>
      </c>
      <c r="BC233" s="24" t="s">
        <v>151</v>
      </c>
      <c r="BD233" s="16">
        <f t="shared" si="3"/>
        <v>4.5</v>
      </c>
      <c r="BE233" s="16"/>
    </row>
    <row r="234">
      <c r="A234" s="24">
        <v>95.0</v>
      </c>
      <c r="B234" s="24" t="s">
        <v>305</v>
      </c>
      <c r="C234" s="24" t="s">
        <v>306</v>
      </c>
      <c r="D234" s="24" t="s">
        <v>306</v>
      </c>
      <c r="E234" s="24">
        <v>1.0</v>
      </c>
      <c r="F234" s="24">
        <v>1.0</v>
      </c>
      <c r="G234" s="24">
        <v>36.0</v>
      </c>
      <c r="H234" s="24" t="s">
        <v>307</v>
      </c>
      <c r="I234" s="24">
        <v>24.0</v>
      </c>
      <c r="J234" s="24" t="s">
        <v>107</v>
      </c>
      <c r="K234" s="24">
        <v>24.0</v>
      </c>
      <c r="L234" s="24" t="s">
        <v>171</v>
      </c>
      <c r="O234" s="24" t="s">
        <v>171</v>
      </c>
      <c r="P234" s="34"/>
      <c r="R234" s="34"/>
      <c r="S234" s="34"/>
      <c r="T234" s="34"/>
      <c r="U234" s="34"/>
      <c r="V234" s="24" t="s">
        <v>66</v>
      </c>
      <c r="W234" s="24" t="s">
        <v>66</v>
      </c>
      <c r="X234" s="24" t="s">
        <v>81</v>
      </c>
      <c r="Y234" s="24" t="s">
        <v>81</v>
      </c>
      <c r="Z234" s="24" t="s">
        <v>67</v>
      </c>
      <c r="AA234" s="24">
        <v>150.0</v>
      </c>
      <c r="AC234" s="24" t="s">
        <v>145</v>
      </c>
      <c r="AD234" s="34"/>
      <c r="AE234" s="34"/>
      <c r="AF234" s="24" t="s">
        <v>69</v>
      </c>
      <c r="AG234" s="24" t="s">
        <v>70</v>
      </c>
      <c r="AH234" s="24" t="s">
        <v>150</v>
      </c>
      <c r="AI234" s="24">
        <v>8.0</v>
      </c>
      <c r="AJ234" s="24" t="s">
        <v>72</v>
      </c>
      <c r="AK234" s="24">
        <v>2.0</v>
      </c>
      <c r="AL234" s="24" t="s">
        <v>73</v>
      </c>
      <c r="AM234" s="24" t="s">
        <v>38</v>
      </c>
      <c r="AN234" s="34"/>
      <c r="AP234" s="34"/>
      <c r="AQ234" s="24" t="s">
        <v>313</v>
      </c>
      <c r="AZ234" s="48">
        <v>0.68</v>
      </c>
      <c r="BA234" s="35">
        <f t="shared" si="9"/>
        <v>0.0342</v>
      </c>
      <c r="BB234" s="21" t="str">
        <f t="shared" si="6"/>
        <v>#DIV/0!</v>
      </c>
      <c r="BC234" s="24" t="s">
        <v>309</v>
      </c>
      <c r="BD234" s="16">
        <f t="shared" si="3"/>
        <v>4.5</v>
      </c>
      <c r="BE234" s="16"/>
    </row>
    <row r="235">
      <c r="A235" s="24">
        <v>95.0</v>
      </c>
      <c r="B235" s="24" t="s">
        <v>305</v>
      </c>
      <c r="C235" s="24" t="s">
        <v>306</v>
      </c>
      <c r="D235" s="24" t="s">
        <v>306</v>
      </c>
      <c r="E235" s="24">
        <v>1.0</v>
      </c>
      <c r="F235" s="24">
        <v>1.0</v>
      </c>
      <c r="G235" s="24">
        <v>36.0</v>
      </c>
      <c r="H235" s="24" t="s">
        <v>307</v>
      </c>
      <c r="I235" s="24">
        <v>24.0</v>
      </c>
      <c r="J235" s="24" t="s">
        <v>107</v>
      </c>
      <c r="K235" s="24">
        <v>24.0</v>
      </c>
      <c r="L235" s="24" t="s">
        <v>171</v>
      </c>
      <c r="O235" s="24" t="s">
        <v>171</v>
      </c>
      <c r="P235" s="34"/>
      <c r="R235" s="34"/>
      <c r="S235" s="34"/>
      <c r="T235" s="34"/>
      <c r="U235" s="34"/>
      <c r="V235" s="24" t="s">
        <v>87</v>
      </c>
      <c r="W235" s="24" t="s">
        <v>87</v>
      </c>
      <c r="X235" s="24" t="s">
        <v>81</v>
      </c>
      <c r="Y235" s="24" t="s">
        <v>81</v>
      </c>
      <c r="Z235" s="24" t="s">
        <v>67</v>
      </c>
      <c r="AA235" s="24">
        <v>150.0</v>
      </c>
      <c r="AC235" s="24" t="s">
        <v>145</v>
      </c>
      <c r="AD235" s="34"/>
      <c r="AE235" s="34"/>
      <c r="AF235" s="24" t="s">
        <v>69</v>
      </c>
      <c r="AG235" s="24" t="s">
        <v>70</v>
      </c>
      <c r="AH235" s="24" t="s">
        <v>150</v>
      </c>
      <c r="AI235" s="24">
        <v>8.0</v>
      </c>
      <c r="AJ235" s="24" t="s">
        <v>72</v>
      </c>
      <c r="AK235" s="24">
        <v>2.0</v>
      </c>
      <c r="AL235" s="24" t="s">
        <v>73</v>
      </c>
      <c r="AM235" s="24" t="s">
        <v>38</v>
      </c>
      <c r="AN235" s="34"/>
      <c r="AP235" s="34"/>
      <c r="AQ235" s="24" t="s">
        <v>313</v>
      </c>
      <c r="AV235" s="24">
        <v>-1.48</v>
      </c>
      <c r="AW235" s="24">
        <v>11.0</v>
      </c>
      <c r="AZ235" s="48">
        <v>-0.8545</v>
      </c>
      <c r="BA235" s="35">
        <f t="shared" si="9"/>
        <v>0.03791903125</v>
      </c>
      <c r="BB235" s="21">
        <f t="shared" si="6"/>
        <v>0.003791903125</v>
      </c>
      <c r="BC235" s="24" t="s">
        <v>151</v>
      </c>
      <c r="BD235" s="16">
        <f t="shared" si="3"/>
        <v>4.5</v>
      </c>
      <c r="BE235" s="16"/>
    </row>
    <row r="236">
      <c r="A236" s="24">
        <v>95.0</v>
      </c>
      <c r="J236" s="34"/>
      <c r="K236" s="34"/>
      <c r="L236" s="34"/>
      <c r="O236" s="24" t="s">
        <v>171</v>
      </c>
      <c r="P236" s="34"/>
      <c r="R236" s="34"/>
      <c r="S236" s="34"/>
      <c r="T236" s="34"/>
      <c r="U236" s="34"/>
      <c r="V236" s="34"/>
      <c r="X236" s="34"/>
      <c r="Z236" s="34"/>
      <c r="AD236" s="34"/>
      <c r="AE236" s="34"/>
      <c r="AF236" s="34"/>
      <c r="AG236" s="34"/>
      <c r="AH236" s="34"/>
      <c r="AL236" s="34"/>
      <c r="AM236" s="34"/>
      <c r="AN236" s="34"/>
      <c r="AP236" s="34"/>
      <c r="AZ236" s="35"/>
      <c r="BA236" s="35"/>
      <c r="BB236" s="21">
        <f t="shared" si="6"/>
        <v>0</v>
      </c>
      <c r="BC236" s="34"/>
      <c r="BD236" s="16" t="str">
        <f t="shared" si="3"/>
        <v>#DIV/0!</v>
      </c>
      <c r="BE236" s="16"/>
    </row>
    <row r="237">
      <c r="A237" s="24">
        <v>102.0</v>
      </c>
      <c r="B237" s="24" t="s">
        <v>314</v>
      </c>
      <c r="C237" s="24" t="s">
        <v>315</v>
      </c>
      <c r="D237" s="24" t="s">
        <v>315</v>
      </c>
      <c r="E237" s="24">
        <v>1.0</v>
      </c>
      <c r="F237" s="24">
        <v>1.0</v>
      </c>
      <c r="G237" s="24">
        <v>10.0</v>
      </c>
      <c r="H237" s="24" t="s">
        <v>316</v>
      </c>
      <c r="I237" s="24">
        <v>18.0</v>
      </c>
      <c r="J237" s="24" t="s">
        <v>107</v>
      </c>
      <c r="K237" s="24">
        <v>18.0</v>
      </c>
      <c r="L237" s="24" t="s">
        <v>171</v>
      </c>
      <c r="O237" s="24" t="s">
        <v>171</v>
      </c>
      <c r="P237" s="24" t="s">
        <v>219</v>
      </c>
      <c r="Q237" s="24" t="s">
        <v>64</v>
      </c>
      <c r="R237" s="24" t="s">
        <v>317</v>
      </c>
      <c r="S237" s="24" t="s">
        <v>65</v>
      </c>
      <c r="T237" s="34"/>
      <c r="U237" s="34"/>
      <c r="V237" s="24" t="s">
        <v>66</v>
      </c>
      <c r="W237" s="24" t="s">
        <v>66</v>
      </c>
      <c r="X237" s="24" t="s">
        <v>81</v>
      </c>
      <c r="Y237" s="24" t="s">
        <v>154</v>
      </c>
      <c r="Z237" s="24" t="s">
        <v>67</v>
      </c>
      <c r="AC237" s="24" t="s">
        <v>229</v>
      </c>
      <c r="AD237" s="24" t="s">
        <v>318</v>
      </c>
      <c r="AE237" s="34"/>
      <c r="AF237" s="24" t="s">
        <v>69</v>
      </c>
      <c r="AG237" s="24" t="s">
        <v>70</v>
      </c>
      <c r="AH237" s="24" t="s">
        <v>150</v>
      </c>
      <c r="AI237" s="24">
        <v>8.0</v>
      </c>
      <c r="AJ237" s="24" t="s">
        <v>72</v>
      </c>
      <c r="AK237" s="24">
        <v>2.0</v>
      </c>
      <c r="AL237" s="24" t="s">
        <v>73</v>
      </c>
      <c r="AM237" s="24" t="s">
        <v>38</v>
      </c>
      <c r="AN237" s="34"/>
      <c r="AP237" s="34"/>
      <c r="AQ237" s="24" t="s">
        <v>318</v>
      </c>
      <c r="AZ237" s="34">
        <v>0.5195170441705192</v>
      </c>
      <c r="BA237" s="35">
        <f t="shared" ref="BA237:BA324" si="10"> (1/G237) + (AZ237^2)/(2*G237)</f>
        <v>0.113494898</v>
      </c>
      <c r="BB237" s="21">
        <f t="shared" si="6"/>
        <v>0.0113494898</v>
      </c>
      <c r="BC237" s="24" t="s">
        <v>74</v>
      </c>
      <c r="BD237" s="16">
        <f t="shared" si="3"/>
        <v>1.25</v>
      </c>
      <c r="BE237" s="16"/>
    </row>
    <row r="238">
      <c r="A238" s="24">
        <v>102.0</v>
      </c>
      <c r="B238" s="24" t="s">
        <v>314</v>
      </c>
      <c r="C238" s="24" t="s">
        <v>315</v>
      </c>
      <c r="D238" s="24" t="s">
        <v>315</v>
      </c>
      <c r="E238" s="24">
        <v>1.0</v>
      </c>
      <c r="F238" s="24">
        <v>2.0</v>
      </c>
      <c r="G238" s="24">
        <v>10.0</v>
      </c>
      <c r="H238" s="24" t="s">
        <v>316</v>
      </c>
      <c r="I238" s="24">
        <v>18.0</v>
      </c>
      <c r="J238" s="24" t="s">
        <v>107</v>
      </c>
      <c r="K238" s="24">
        <v>18.0</v>
      </c>
      <c r="L238" s="24" t="s">
        <v>171</v>
      </c>
      <c r="O238" s="24" t="s">
        <v>171</v>
      </c>
      <c r="P238" s="24" t="s">
        <v>219</v>
      </c>
      <c r="Q238" s="24" t="s">
        <v>64</v>
      </c>
      <c r="R238" s="24" t="s">
        <v>317</v>
      </c>
      <c r="S238" s="24" t="s">
        <v>65</v>
      </c>
      <c r="T238" s="34"/>
      <c r="U238" s="34"/>
      <c r="V238" s="24" t="s">
        <v>87</v>
      </c>
      <c r="W238" s="24" t="s">
        <v>87</v>
      </c>
      <c r="X238" s="24" t="s">
        <v>81</v>
      </c>
      <c r="Y238" s="24" t="s">
        <v>154</v>
      </c>
      <c r="Z238" s="24" t="s">
        <v>67</v>
      </c>
      <c r="AC238" s="24" t="s">
        <v>229</v>
      </c>
      <c r="AD238" s="24" t="s">
        <v>318</v>
      </c>
      <c r="AE238" s="34"/>
      <c r="AF238" s="24" t="s">
        <v>69</v>
      </c>
      <c r="AG238" s="24" t="s">
        <v>70</v>
      </c>
      <c r="AH238" s="24" t="s">
        <v>150</v>
      </c>
      <c r="AI238" s="24">
        <v>8.0</v>
      </c>
      <c r="AJ238" s="24" t="s">
        <v>72</v>
      </c>
      <c r="AK238" s="24">
        <v>2.0</v>
      </c>
      <c r="AL238" s="24" t="s">
        <v>73</v>
      </c>
      <c r="AM238" s="24" t="s">
        <v>38</v>
      </c>
      <c r="AN238" s="34"/>
      <c r="AP238" s="34"/>
      <c r="AQ238" s="24" t="s">
        <v>318</v>
      </c>
      <c r="AZ238" s="34">
        <v>0.9083797592444326</v>
      </c>
      <c r="BA238" s="35">
        <f t="shared" si="10"/>
        <v>0.1412576894</v>
      </c>
      <c r="BB238" s="21">
        <f t="shared" si="6"/>
        <v>0.01412576894</v>
      </c>
      <c r="BC238" s="24" t="s">
        <v>74</v>
      </c>
      <c r="BD238" s="16">
        <f t="shared" si="3"/>
        <v>1.25</v>
      </c>
      <c r="BE238" s="16"/>
    </row>
    <row r="239">
      <c r="A239" s="24">
        <v>102.0</v>
      </c>
      <c r="B239" s="24" t="s">
        <v>314</v>
      </c>
      <c r="C239" s="24" t="s">
        <v>315</v>
      </c>
      <c r="D239" s="24" t="s">
        <v>315</v>
      </c>
      <c r="E239" s="24">
        <v>1.0</v>
      </c>
      <c r="F239" s="24">
        <v>1.0</v>
      </c>
      <c r="G239" s="24">
        <v>10.0</v>
      </c>
      <c r="H239" s="24" t="s">
        <v>316</v>
      </c>
      <c r="I239" s="24">
        <v>18.0</v>
      </c>
      <c r="J239" s="24" t="s">
        <v>107</v>
      </c>
      <c r="K239" s="24">
        <v>18.0</v>
      </c>
      <c r="L239" s="24" t="s">
        <v>171</v>
      </c>
      <c r="O239" s="24" t="s">
        <v>171</v>
      </c>
      <c r="P239" s="24" t="s">
        <v>219</v>
      </c>
      <c r="Q239" s="24" t="s">
        <v>64</v>
      </c>
      <c r="R239" s="24" t="s">
        <v>317</v>
      </c>
      <c r="S239" s="24" t="s">
        <v>65</v>
      </c>
      <c r="T239" s="34"/>
      <c r="U239" s="34"/>
      <c r="V239" s="24" t="s">
        <v>66</v>
      </c>
      <c r="W239" s="24" t="s">
        <v>66</v>
      </c>
      <c r="X239" s="24" t="s">
        <v>81</v>
      </c>
      <c r="Y239" s="24" t="s">
        <v>154</v>
      </c>
      <c r="Z239" s="24" t="s">
        <v>67</v>
      </c>
      <c r="AC239" s="24" t="s">
        <v>229</v>
      </c>
      <c r="AD239" s="24" t="s">
        <v>319</v>
      </c>
      <c r="AE239" s="34"/>
      <c r="AF239" s="24" t="s">
        <v>69</v>
      </c>
      <c r="AG239" s="24" t="s">
        <v>70</v>
      </c>
      <c r="AH239" s="24" t="s">
        <v>150</v>
      </c>
      <c r="AI239" s="24">
        <v>8.0</v>
      </c>
      <c r="AJ239" s="24" t="s">
        <v>72</v>
      </c>
      <c r="AK239" s="24">
        <v>2.0</v>
      </c>
      <c r="AL239" s="24" t="s">
        <v>73</v>
      </c>
      <c r="AM239" s="24" t="s">
        <v>38</v>
      </c>
      <c r="AN239" s="34"/>
      <c r="AP239" s="34"/>
      <c r="AQ239" s="24" t="s">
        <v>319</v>
      </c>
      <c r="AZ239" s="34">
        <v>-0.2999513368836183</v>
      </c>
      <c r="BA239" s="35">
        <f t="shared" si="10"/>
        <v>0.1044985402</v>
      </c>
      <c r="BB239" s="21">
        <f t="shared" si="6"/>
        <v>0.01044985402</v>
      </c>
      <c r="BC239" s="24" t="s">
        <v>74</v>
      </c>
      <c r="BD239" s="16">
        <f t="shared" si="3"/>
        <v>1.25</v>
      </c>
      <c r="BE239" s="16"/>
    </row>
    <row r="240">
      <c r="A240" s="24">
        <v>102.0</v>
      </c>
      <c r="B240" s="24" t="s">
        <v>314</v>
      </c>
      <c r="C240" s="24" t="s">
        <v>315</v>
      </c>
      <c r="D240" s="24" t="s">
        <v>315</v>
      </c>
      <c r="E240" s="24">
        <v>1.0</v>
      </c>
      <c r="F240" s="24">
        <v>2.0</v>
      </c>
      <c r="G240" s="24">
        <v>10.0</v>
      </c>
      <c r="H240" s="24" t="s">
        <v>316</v>
      </c>
      <c r="I240" s="24">
        <v>18.0</v>
      </c>
      <c r="J240" s="24" t="s">
        <v>107</v>
      </c>
      <c r="K240" s="24">
        <v>18.0</v>
      </c>
      <c r="L240" s="24" t="s">
        <v>171</v>
      </c>
      <c r="O240" s="24" t="s">
        <v>171</v>
      </c>
      <c r="P240" s="24" t="s">
        <v>219</v>
      </c>
      <c r="Q240" s="24" t="s">
        <v>64</v>
      </c>
      <c r="R240" s="24" t="s">
        <v>317</v>
      </c>
      <c r="S240" s="24" t="s">
        <v>65</v>
      </c>
      <c r="T240" s="34"/>
      <c r="U240" s="34"/>
      <c r="V240" s="24" t="s">
        <v>87</v>
      </c>
      <c r="W240" s="24" t="s">
        <v>87</v>
      </c>
      <c r="X240" s="24" t="s">
        <v>81</v>
      </c>
      <c r="Y240" s="24" t="s">
        <v>154</v>
      </c>
      <c r="Z240" s="24" t="s">
        <v>67</v>
      </c>
      <c r="AC240" s="24" t="s">
        <v>229</v>
      </c>
      <c r="AD240" s="24" t="s">
        <v>319</v>
      </c>
      <c r="AE240" s="34"/>
      <c r="AF240" s="24" t="s">
        <v>69</v>
      </c>
      <c r="AG240" s="24" t="s">
        <v>70</v>
      </c>
      <c r="AH240" s="24" t="s">
        <v>150</v>
      </c>
      <c r="AI240" s="24">
        <v>8.0</v>
      </c>
      <c r="AJ240" s="24" t="s">
        <v>72</v>
      </c>
      <c r="AK240" s="24">
        <v>2.0</v>
      </c>
      <c r="AL240" s="24" t="s">
        <v>73</v>
      </c>
      <c r="AM240" s="24" t="s">
        <v>38</v>
      </c>
      <c r="AN240" s="34"/>
      <c r="AP240" s="34"/>
      <c r="AQ240" s="24" t="s">
        <v>319</v>
      </c>
      <c r="AZ240" s="34">
        <v>-0.02080445829058147</v>
      </c>
      <c r="BA240" s="35">
        <f t="shared" si="10"/>
        <v>0.1000216413</v>
      </c>
      <c r="BB240" s="21">
        <f t="shared" si="6"/>
        <v>0.01000216413</v>
      </c>
      <c r="BC240" s="24" t="s">
        <v>74</v>
      </c>
      <c r="BD240" s="16">
        <f t="shared" si="3"/>
        <v>1.25</v>
      </c>
      <c r="BE240" s="16"/>
    </row>
    <row r="241">
      <c r="A241" s="24">
        <v>102.0</v>
      </c>
      <c r="B241" s="24" t="s">
        <v>314</v>
      </c>
      <c r="C241" s="24" t="s">
        <v>315</v>
      </c>
      <c r="D241" s="24" t="s">
        <v>315</v>
      </c>
      <c r="E241" s="24">
        <v>2.0</v>
      </c>
      <c r="F241" s="24">
        <v>3.0</v>
      </c>
      <c r="G241" s="24">
        <v>10.0</v>
      </c>
      <c r="H241" s="24" t="s">
        <v>316</v>
      </c>
      <c r="I241" s="24">
        <v>18.0</v>
      </c>
      <c r="J241" s="24" t="s">
        <v>107</v>
      </c>
      <c r="K241" s="24">
        <v>18.0</v>
      </c>
      <c r="L241" s="24" t="s">
        <v>171</v>
      </c>
      <c r="O241" s="24" t="s">
        <v>171</v>
      </c>
      <c r="P241" s="24" t="s">
        <v>219</v>
      </c>
      <c r="Q241" s="24" t="s">
        <v>64</v>
      </c>
      <c r="R241" s="24" t="s">
        <v>317</v>
      </c>
      <c r="S241" s="24" t="s">
        <v>65</v>
      </c>
      <c r="T241" s="34"/>
      <c r="U241" s="34"/>
      <c r="V241" s="24" t="s">
        <v>66</v>
      </c>
      <c r="W241" s="24" t="s">
        <v>66</v>
      </c>
      <c r="X241" s="24" t="s">
        <v>81</v>
      </c>
      <c r="Y241" s="24" t="s">
        <v>154</v>
      </c>
      <c r="Z241" s="24" t="s">
        <v>67</v>
      </c>
      <c r="AC241" s="24" t="s">
        <v>145</v>
      </c>
      <c r="AD241" s="34"/>
      <c r="AE241" s="34"/>
      <c r="AF241" s="24" t="s">
        <v>69</v>
      </c>
      <c r="AG241" s="24" t="s">
        <v>70</v>
      </c>
      <c r="AH241" s="24" t="s">
        <v>150</v>
      </c>
      <c r="AI241" s="24">
        <v>8.0</v>
      </c>
      <c r="AJ241" s="24" t="s">
        <v>72</v>
      </c>
      <c r="AK241" s="24">
        <v>2.0</v>
      </c>
      <c r="AL241" s="24" t="s">
        <v>73</v>
      </c>
      <c r="AM241" s="24" t="s">
        <v>38</v>
      </c>
      <c r="AN241" s="34"/>
      <c r="AP241" s="34"/>
      <c r="AZ241" s="48">
        <v>-0.08696263565</v>
      </c>
      <c r="BA241" s="35">
        <f t="shared" si="10"/>
        <v>0.100378125</v>
      </c>
      <c r="BB241" s="21">
        <f t="shared" si="6"/>
        <v>0.01254726562</v>
      </c>
      <c r="BC241" s="24" t="s">
        <v>74</v>
      </c>
      <c r="BD241" s="16">
        <f t="shared" si="3"/>
        <v>1.25</v>
      </c>
      <c r="BE241" s="16"/>
    </row>
    <row r="242">
      <c r="A242" s="24">
        <v>102.0</v>
      </c>
      <c r="B242" s="24" t="s">
        <v>314</v>
      </c>
      <c r="C242" s="24" t="s">
        <v>315</v>
      </c>
      <c r="D242" s="24" t="s">
        <v>315</v>
      </c>
      <c r="E242" s="24">
        <v>2.0</v>
      </c>
      <c r="F242" s="24">
        <v>3.0</v>
      </c>
      <c r="G242" s="24">
        <v>10.0</v>
      </c>
      <c r="H242" s="24" t="s">
        <v>316</v>
      </c>
      <c r="I242" s="24">
        <v>18.0</v>
      </c>
      <c r="J242" s="24" t="s">
        <v>107</v>
      </c>
      <c r="K242" s="24">
        <v>18.0</v>
      </c>
      <c r="L242" s="24" t="s">
        <v>171</v>
      </c>
      <c r="O242" s="24" t="s">
        <v>171</v>
      </c>
      <c r="P242" s="24" t="s">
        <v>219</v>
      </c>
      <c r="Q242" s="24" t="s">
        <v>64</v>
      </c>
      <c r="R242" s="24" t="s">
        <v>317</v>
      </c>
      <c r="S242" s="24" t="s">
        <v>65</v>
      </c>
      <c r="T242" s="34"/>
      <c r="U242" s="34"/>
      <c r="V242" s="24" t="s">
        <v>87</v>
      </c>
      <c r="W242" s="24" t="s">
        <v>87</v>
      </c>
      <c r="X242" s="24" t="s">
        <v>81</v>
      </c>
      <c r="Y242" s="24" t="s">
        <v>154</v>
      </c>
      <c r="Z242" s="24" t="s">
        <v>67</v>
      </c>
      <c r="AC242" s="24" t="s">
        <v>145</v>
      </c>
      <c r="AD242" s="34"/>
      <c r="AE242" s="34"/>
      <c r="AF242" s="24" t="s">
        <v>69</v>
      </c>
      <c r="AG242" s="24" t="s">
        <v>70</v>
      </c>
      <c r="AH242" s="24" t="s">
        <v>150</v>
      </c>
      <c r="AI242" s="24">
        <v>8.0</v>
      </c>
      <c r="AJ242" s="24" t="s">
        <v>72</v>
      </c>
      <c r="AK242" s="24">
        <v>2.0</v>
      </c>
      <c r="AL242" s="24" t="s">
        <v>73</v>
      </c>
      <c r="AM242" s="24" t="s">
        <v>38</v>
      </c>
      <c r="AN242" s="34"/>
      <c r="AP242" s="34"/>
      <c r="AZ242" s="48">
        <v>0.1466146915</v>
      </c>
      <c r="BA242" s="35">
        <f t="shared" si="10"/>
        <v>0.1010747934</v>
      </c>
      <c r="BB242" s="21">
        <f t="shared" si="6"/>
        <v>0.01263434917</v>
      </c>
      <c r="BC242" s="24" t="s">
        <v>74</v>
      </c>
      <c r="BD242" s="16">
        <f t="shared" si="3"/>
        <v>1.25</v>
      </c>
      <c r="BE242" s="16"/>
    </row>
    <row r="243">
      <c r="A243" s="24">
        <v>110.0</v>
      </c>
      <c r="B243" s="31" t="s">
        <v>320</v>
      </c>
      <c r="C243" s="24" t="s">
        <v>321</v>
      </c>
      <c r="D243" s="24" t="s">
        <v>321</v>
      </c>
      <c r="E243" s="24">
        <v>1.0</v>
      </c>
      <c r="F243" s="24">
        <v>2.0</v>
      </c>
      <c r="G243" s="24">
        <v>8.0</v>
      </c>
      <c r="H243" s="24" t="s">
        <v>322</v>
      </c>
      <c r="I243" s="24">
        <v>19.0</v>
      </c>
      <c r="J243" s="24" t="s">
        <v>107</v>
      </c>
      <c r="K243" s="24">
        <v>19.0</v>
      </c>
      <c r="L243" s="24" t="s">
        <v>60</v>
      </c>
      <c r="O243" s="24" t="s">
        <v>63</v>
      </c>
      <c r="P243" s="24" t="s">
        <v>219</v>
      </c>
      <c r="Q243" s="24" t="s">
        <v>64</v>
      </c>
      <c r="R243" s="24" t="s">
        <v>317</v>
      </c>
      <c r="S243" s="24" t="s">
        <v>65</v>
      </c>
      <c r="T243" s="34"/>
      <c r="U243" s="34"/>
      <c r="V243" s="24" t="s">
        <v>66</v>
      </c>
      <c r="W243" s="24" t="s">
        <v>66</v>
      </c>
      <c r="X243" s="24" t="s">
        <v>81</v>
      </c>
      <c r="Y243" s="24" t="s">
        <v>154</v>
      </c>
      <c r="Z243" s="24" t="s">
        <v>67</v>
      </c>
      <c r="AC243" s="24" t="s">
        <v>229</v>
      </c>
      <c r="AD243" s="24" t="s">
        <v>323</v>
      </c>
      <c r="AE243" s="24" t="s">
        <v>324</v>
      </c>
      <c r="AF243" s="24" t="s">
        <v>69</v>
      </c>
      <c r="AG243" s="24" t="s">
        <v>70</v>
      </c>
      <c r="AH243" s="24" t="s">
        <v>150</v>
      </c>
      <c r="AI243" s="24">
        <v>8.0</v>
      </c>
      <c r="AJ243" s="24" t="s">
        <v>72</v>
      </c>
      <c r="AK243" s="24">
        <v>3.0</v>
      </c>
      <c r="AL243" s="24" t="s">
        <v>73</v>
      </c>
      <c r="AM243" s="24" t="s">
        <v>38</v>
      </c>
      <c r="AN243" s="34"/>
      <c r="AP243" s="34"/>
      <c r="AQ243" s="24" t="s">
        <v>325</v>
      </c>
      <c r="AV243" s="24">
        <v>5.44</v>
      </c>
      <c r="AW243" s="24">
        <v>7.0</v>
      </c>
      <c r="AZ243" s="48">
        <v>3.8467</v>
      </c>
      <c r="BA243" s="35">
        <f t="shared" si="10"/>
        <v>1.049818806</v>
      </c>
      <c r="BB243" s="21">
        <f t="shared" si="6"/>
        <v>0.1312273507</v>
      </c>
      <c r="BC243" s="24" t="s">
        <v>151</v>
      </c>
      <c r="BD243" s="16">
        <f t="shared" si="3"/>
        <v>1</v>
      </c>
      <c r="BE243" s="16"/>
    </row>
    <row r="244">
      <c r="A244" s="24">
        <v>110.0</v>
      </c>
      <c r="B244" s="31" t="s">
        <v>320</v>
      </c>
      <c r="C244" s="24" t="s">
        <v>321</v>
      </c>
      <c r="D244" s="24" t="s">
        <v>321</v>
      </c>
      <c r="E244" s="24">
        <v>1.0</v>
      </c>
      <c r="F244" s="24">
        <v>2.0</v>
      </c>
      <c r="G244" s="24">
        <v>8.0</v>
      </c>
      <c r="H244" s="24" t="s">
        <v>322</v>
      </c>
      <c r="I244" s="24">
        <v>19.0</v>
      </c>
      <c r="J244" s="24" t="s">
        <v>107</v>
      </c>
      <c r="K244" s="24">
        <v>19.0</v>
      </c>
      <c r="L244" s="24" t="s">
        <v>60</v>
      </c>
      <c r="O244" s="24" t="s">
        <v>63</v>
      </c>
      <c r="P244" s="24" t="s">
        <v>219</v>
      </c>
      <c r="Q244" s="24" t="s">
        <v>64</v>
      </c>
      <c r="R244" s="24" t="s">
        <v>317</v>
      </c>
      <c r="S244" s="24" t="s">
        <v>65</v>
      </c>
      <c r="T244" s="34"/>
      <c r="U244" s="34"/>
      <c r="V244" s="24" t="s">
        <v>66</v>
      </c>
      <c r="W244" s="24" t="s">
        <v>66</v>
      </c>
      <c r="X244" s="24" t="s">
        <v>81</v>
      </c>
      <c r="Y244" s="24" t="s">
        <v>154</v>
      </c>
      <c r="Z244" s="24" t="s">
        <v>67</v>
      </c>
      <c r="AC244" s="24" t="s">
        <v>326</v>
      </c>
      <c r="AD244" s="24" t="s">
        <v>327</v>
      </c>
      <c r="AE244" s="24" t="s">
        <v>324</v>
      </c>
      <c r="AF244" s="24" t="s">
        <v>69</v>
      </c>
      <c r="AG244" s="24" t="s">
        <v>70</v>
      </c>
      <c r="AH244" s="24" t="s">
        <v>150</v>
      </c>
      <c r="AI244" s="24">
        <v>8.0</v>
      </c>
      <c r="AJ244" s="24" t="s">
        <v>72</v>
      </c>
      <c r="AK244" s="24">
        <v>3.0</v>
      </c>
      <c r="AL244" s="24" t="s">
        <v>73</v>
      </c>
      <c r="AM244" s="24" t="s">
        <v>38</v>
      </c>
      <c r="AN244" s="34"/>
      <c r="AP244" s="34"/>
      <c r="AQ244" s="24" t="s">
        <v>325</v>
      </c>
      <c r="AV244" s="24">
        <v>1.73</v>
      </c>
      <c r="AW244" s="24">
        <v>7.0</v>
      </c>
      <c r="AZ244" s="48">
        <v>1.2233</v>
      </c>
      <c r="BA244" s="35">
        <f t="shared" si="10"/>
        <v>0.2185289306</v>
      </c>
      <c r="BB244" s="21">
        <f t="shared" si="6"/>
        <v>0.02731611633</v>
      </c>
      <c r="BC244" s="24" t="s">
        <v>151</v>
      </c>
      <c r="BD244" s="16">
        <f t="shared" si="3"/>
        <v>1</v>
      </c>
      <c r="BE244" s="16"/>
    </row>
    <row r="245">
      <c r="A245" s="24">
        <v>110.0</v>
      </c>
      <c r="B245" s="31" t="s">
        <v>320</v>
      </c>
      <c r="C245" s="24" t="s">
        <v>321</v>
      </c>
      <c r="D245" s="24" t="s">
        <v>321</v>
      </c>
      <c r="E245" s="24">
        <v>2.0</v>
      </c>
      <c r="F245" s="24">
        <v>1.0</v>
      </c>
      <c r="G245" s="24">
        <v>8.0</v>
      </c>
      <c r="H245" s="24" t="s">
        <v>328</v>
      </c>
      <c r="J245" s="24" t="s">
        <v>107</v>
      </c>
      <c r="K245" s="34"/>
      <c r="L245" s="24" t="s">
        <v>60</v>
      </c>
      <c r="O245" s="24" t="s">
        <v>63</v>
      </c>
      <c r="P245" s="24" t="s">
        <v>219</v>
      </c>
      <c r="Q245" s="24" t="s">
        <v>64</v>
      </c>
      <c r="R245" s="24" t="s">
        <v>317</v>
      </c>
      <c r="S245" s="24" t="s">
        <v>65</v>
      </c>
      <c r="T245" s="34"/>
      <c r="U245" s="34"/>
      <c r="V245" s="24" t="s">
        <v>66</v>
      </c>
      <c r="W245" s="24" t="s">
        <v>66</v>
      </c>
      <c r="X245" s="24" t="s">
        <v>81</v>
      </c>
      <c r="Y245" s="24" t="s">
        <v>154</v>
      </c>
      <c r="Z245" s="24" t="s">
        <v>67</v>
      </c>
      <c r="AC245" s="24" t="s">
        <v>229</v>
      </c>
      <c r="AD245" s="24" t="s">
        <v>323</v>
      </c>
      <c r="AE245" s="24" t="s">
        <v>329</v>
      </c>
      <c r="AF245" s="24" t="s">
        <v>69</v>
      </c>
      <c r="AG245" s="24" t="s">
        <v>70</v>
      </c>
      <c r="AH245" s="24" t="s">
        <v>150</v>
      </c>
      <c r="AI245" s="24">
        <v>8.0</v>
      </c>
      <c r="AJ245" s="24" t="s">
        <v>72</v>
      </c>
      <c r="AK245" s="24">
        <v>3.0</v>
      </c>
      <c r="AL245" s="24" t="s">
        <v>73</v>
      </c>
      <c r="AM245" s="24" t="s">
        <v>38</v>
      </c>
      <c r="AN245" s="34"/>
      <c r="AP245" s="34"/>
      <c r="AQ245" s="24" t="s">
        <v>330</v>
      </c>
      <c r="AV245" s="24">
        <v>5.44</v>
      </c>
      <c r="AW245" s="24">
        <v>7.0</v>
      </c>
      <c r="AZ245" s="48">
        <v>3.8467</v>
      </c>
      <c r="BA245" s="35">
        <f t="shared" si="10"/>
        <v>1.049818806</v>
      </c>
      <c r="BB245" s="21">
        <f t="shared" si="6"/>
        <v>0.1312273507</v>
      </c>
      <c r="BC245" s="24" t="s">
        <v>151</v>
      </c>
      <c r="BD245" s="16">
        <f t="shared" si="3"/>
        <v>1</v>
      </c>
      <c r="BE245" s="16"/>
    </row>
    <row r="246">
      <c r="A246" s="24">
        <v>110.0</v>
      </c>
      <c r="B246" s="31" t="s">
        <v>320</v>
      </c>
      <c r="C246" s="24" t="s">
        <v>321</v>
      </c>
      <c r="D246" s="24" t="s">
        <v>321</v>
      </c>
      <c r="E246" s="24">
        <v>2.0</v>
      </c>
      <c r="F246" s="24">
        <v>2.0</v>
      </c>
      <c r="G246" s="24">
        <v>8.0</v>
      </c>
      <c r="H246" s="24" t="s">
        <v>328</v>
      </c>
      <c r="J246" s="24" t="s">
        <v>107</v>
      </c>
      <c r="K246" s="34"/>
      <c r="L246" s="24" t="s">
        <v>60</v>
      </c>
      <c r="O246" s="24" t="s">
        <v>63</v>
      </c>
      <c r="P246" s="24" t="s">
        <v>219</v>
      </c>
      <c r="Q246" s="24" t="s">
        <v>64</v>
      </c>
      <c r="R246" s="24" t="s">
        <v>317</v>
      </c>
      <c r="S246" s="24" t="s">
        <v>65</v>
      </c>
      <c r="T246" s="34"/>
      <c r="U246" s="34"/>
      <c r="V246" s="24" t="s">
        <v>66</v>
      </c>
      <c r="W246" s="24" t="s">
        <v>66</v>
      </c>
      <c r="X246" s="24" t="s">
        <v>81</v>
      </c>
      <c r="Y246" s="24" t="s">
        <v>154</v>
      </c>
      <c r="Z246" s="24" t="s">
        <v>67</v>
      </c>
      <c r="AC246" s="24" t="s">
        <v>229</v>
      </c>
      <c r="AD246" s="24" t="s">
        <v>331</v>
      </c>
      <c r="AE246" s="24" t="s">
        <v>329</v>
      </c>
      <c r="AF246" s="24" t="s">
        <v>69</v>
      </c>
      <c r="AG246" s="24" t="s">
        <v>70</v>
      </c>
      <c r="AH246" s="24" t="s">
        <v>150</v>
      </c>
      <c r="AI246" s="24">
        <v>8.0</v>
      </c>
      <c r="AJ246" s="24" t="s">
        <v>72</v>
      </c>
      <c r="AK246" s="24">
        <v>3.0</v>
      </c>
      <c r="AL246" s="24" t="s">
        <v>73</v>
      </c>
      <c r="AM246" s="24" t="s">
        <v>38</v>
      </c>
      <c r="AN246" s="34"/>
      <c r="AP246" s="34"/>
      <c r="AQ246" s="24" t="s">
        <v>330</v>
      </c>
      <c r="AS246" s="76">
        <v>0.34</v>
      </c>
      <c r="AZ246" s="44">
        <v>0.02112027422898889</v>
      </c>
      <c r="BA246" s="35">
        <f t="shared" si="10"/>
        <v>0.1250278791</v>
      </c>
      <c r="BB246" s="21">
        <f t="shared" si="6"/>
        <v>0.007814242445</v>
      </c>
      <c r="BC246" s="24" t="s">
        <v>86</v>
      </c>
      <c r="BD246" s="16">
        <f t="shared" si="3"/>
        <v>1</v>
      </c>
      <c r="BE246" s="16"/>
    </row>
    <row r="247">
      <c r="A247" s="24">
        <v>110.0</v>
      </c>
      <c r="B247" s="31" t="s">
        <v>320</v>
      </c>
      <c r="C247" s="24" t="s">
        <v>332</v>
      </c>
      <c r="D247" s="24" t="s">
        <v>321</v>
      </c>
      <c r="E247" s="24">
        <v>2.0</v>
      </c>
      <c r="F247" s="24">
        <v>3.0</v>
      </c>
      <c r="G247" s="24">
        <v>8.0</v>
      </c>
      <c r="H247" s="24" t="s">
        <v>328</v>
      </c>
      <c r="J247" s="24" t="s">
        <v>107</v>
      </c>
      <c r="K247" s="34"/>
      <c r="L247" s="24" t="s">
        <v>60</v>
      </c>
      <c r="O247" s="24" t="s">
        <v>63</v>
      </c>
      <c r="P247" s="24" t="s">
        <v>219</v>
      </c>
      <c r="Q247" s="24" t="s">
        <v>64</v>
      </c>
      <c r="R247" s="24" t="s">
        <v>317</v>
      </c>
      <c r="S247" s="24" t="s">
        <v>65</v>
      </c>
      <c r="T247" s="34"/>
      <c r="U247" s="34"/>
      <c r="V247" s="24" t="s">
        <v>66</v>
      </c>
      <c r="W247" s="24" t="s">
        <v>66</v>
      </c>
      <c r="X247" s="24" t="s">
        <v>81</v>
      </c>
      <c r="Y247" s="24" t="s">
        <v>154</v>
      </c>
      <c r="Z247" s="24" t="s">
        <v>67</v>
      </c>
      <c r="AC247" s="24" t="s">
        <v>229</v>
      </c>
      <c r="AD247" s="24" t="s">
        <v>333</v>
      </c>
      <c r="AE247" s="24" t="s">
        <v>329</v>
      </c>
      <c r="AF247" s="24" t="s">
        <v>69</v>
      </c>
      <c r="AG247" s="24" t="s">
        <v>70</v>
      </c>
      <c r="AH247" s="24" t="s">
        <v>150</v>
      </c>
      <c r="AI247" s="24">
        <v>8.0</v>
      </c>
      <c r="AJ247" s="24" t="s">
        <v>72</v>
      </c>
      <c r="AK247" s="24">
        <v>3.0</v>
      </c>
      <c r="AL247" s="24" t="s">
        <v>73</v>
      </c>
      <c r="AM247" s="24" t="s">
        <v>38</v>
      </c>
      <c r="AN247" s="34"/>
      <c r="AP247" s="34"/>
      <c r="AQ247" s="24" t="s">
        <v>330</v>
      </c>
      <c r="AS247" s="76">
        <v>0.32</v>
      </c>
      <c r="AZ247" s="44">
        <v>-0.02144047244349752</v>
      </c>
      <c r="BA247" s="35">
        <f t="shared" si="10"/>
        <v>0.1250287309</v>
      </c>
      <c r="BB247" s="21">
        <f t="shared" si="6"/>
        <v>0.007814295679</v>
      </c>
      <c r="BC247" s="24" t="s">
        <v>86</v>
      </c>
      <c r="BD247" s="16">
        <f t="shared" si="3"/>
        <v>1</v>
      </c>
      <c r="BE247" s="16"/>
    </row>
    <row r="248">
      <c r="A248" s="45">
        <v>115.0</v>
      </c>
      <c r="B248" s="49" t="s">
        <v>334</v>
      </c>
      <c r="C248" s="24" t="s">
        <v>335</v>
      </c>
      <c r="D248" s="24" t="s">
        <v>335</v>
      </c>
      <c r="E248" s="24">
        <v>1.0</v>
      </c>
      <c r="F248" s="24">
        <v>1.0</v>
      </c>
      <c r="G248" s="24">
        <v>16.0</v>
      </c>
      <c r="H248" s="24">
        <v>3.0</v>
      </c>
      <c r="J248" s="24" t="s">
        <v>107</v>
      </c>
      <c r="K248" s="24">
        <v>36.0</v>
      </c>
      <c r="L248" s="24" t="s">
        <v>60</v>
      </c>
      <c r="O248" s="24" t="s">
        <v>63</v>
      </c>
      <c r="P248" s="24" t="s">
        <v>219</v>
      </c>
      <c r="Q248" s="24" t="s">
        <v>64</v>
      </c>
      <c r="R248" s="34"/>
      <c r="S248" s="24" t="s">
        <v>65</v>
      </c>
      <c r="T248" s="34"/>
      <c r="U248" s="34"/>
      <c r="V248" s="24" t="s">
        <v>66</v>
      </c>
      <c r="W248" s="24" t="s">
        <v>66</v>
      </c>
      <c r="X248" s="24" t="s">
        <v>81</v>
      </c>
      <c r="Y248" s="24" t="s">
        <v>154</v>
      </c>
      <c r="Z248" s="24" t="s">
        <v>67</v>
      </c>
      <c r="AC248" s="24" t="s">
        <v>145</v>
      </c>
      <c r="AD248" s="34"/>
      <c r="AE248" s="34"/>
      <c r="AF248" s="24" t="s">
        <v>69</v>
      </c>
      <c r="AG248" s="24" t="s">
        <v>70</v>
      </c>
      <c r="AH248" s="24" t="s">
        <v>83</v>
      </c>
      <c r="AI248" s="24">
        <v>24.0</v>
      </c>
      <c r="AJ248" s="24" t="s">
        <v>84</v>
      </c>
      <c r="AK248" s="24">
        <v>6.0</v>
      </c>
      <c r="AL248" s="24" t="s">
        <v>73</v>
      </c>
      <c r="AM248" s="24" t="s">
        <v>38</v>
      </c>
      <c r="AN248" s="24" t="s">
        <v>336</v>
      </c>
      <c r="AP248" s="34"/>
      <c r="AZ248" s="35">
        <v>1.723289932167121</v>
      </c>
      <c r="BA248" s="35">
        <f t="shared" si="10"/>
        <v>0.1553040059</v>
      </c>
      <c r="BB248" s="21">
        <f t="shared" si="6"/>
        <v>0.009706500372</v>
      </c>
      <c r="BC248" s="24" t="s">
        <v>74</v>
      </c>
      <c r="BD248" s="16">
        <f t="shared" si="3"/>
        <v>0.6666666667</v>
      </c>
      <c r="BE248" s="16"/>
    </row>
    <row r="249">
      <c r="A249" s="45">
        <v>115.0</v>
      </c>
      <c r="B249" s="49" t="s">
        <v>334</v>
      </c>
      <c r="C249" s="24" t="s">
        <v>335</v>
      </c>
      <c r="D249" s="24" t="s">
        <v>335</v>
      </c>
      <c r="E249" s="24">
        <v>1.0</v>
      </c>
      <c r="F249" s="24">
        <v>1.0</v>
      </c>
      <c r="G249" s="24">
        <v>16.0</v>
      </c>
      <c r="H249" s="24">
        <v>3.0</v>
      </c>
      <c r="J249" s="24" t="s">
        <v>107</v>
      </c>
      <c r="K249" s="24">
        <v>36.0</v>
      </c>
      <c r="L249" s="24" t="s">
        <v>60</v>
      </c>
      <c r="O249" s="24" t="s">
        <v>63</v>
      </c>
      <c r="P249" s="24" t="s">
        <v>219</v>
      </c>
      <c r="Q249" s="24" t="s">
        <v>64</v>
      </c>
      <c r="R249" s="34"/>
      <c r="S249" s="24" t="s">
        <v>65</v>
      </c>
      <c r="T249" s="34"/>
      <c r="U249" s="34"/>
      <c r="V249" s="24" t="s">
        <v>66</v>
      </c>
      <c r="W249" s="24" t="s">
        <v>66</v>
      </c>
      <c r="X249" s="24" t="s">
        <v>81</v>
      </c>
      <c r="Y249" s="24" t="s">
        <v>154</v>
      </c>
      <c r="Z249" s="24" t="s">
        <v>67</v>
      </c>
      <c r="AC249" s="24" t="s">
        <v>145</v>
      </c>
      <c r="AD249" s="34"/>
      <c r="AE249" s="34"/>
      <c r="AF249" s="24" t="s">
        <v>69</v>
      </c>
      <c r="AG249" s="24" t="s">
        <v>70</v>
      </c>
      <c r="AH249" s="24" t="s">
        <v>83</v>
      </c>
      <c r="AI249" s="24">
        <v>24.0</v>
      </c>
      <c r="AJ249" s="24" t="s">
        <v>84</v>
      </c>
      <c r="AK249" s="24">
        <v>6.0</v>
      </c>
      <c r="AL249" s="24" t="s">
        <v>73</v>
      </c>
      <c r="AM249" s="24" t="s">
        <v>38</v>
      </c>
      <c r="AN249" s="24" t="s">
        <v>336</v>
      </c>
      <c r="AP249" s="34"/>
      <c r="AZ249" s="35">
        <v>0.3435813628733036</v>
      </c>
      <c r="BA249" s="35">
        <f t="shared" si="10"/>
        <v>0.06618900478</v>
      </c>
      <c r="BB249" s="21">
        <f t="shared" si="6"/>
        <v>0.004136812799</v>
      </c>
      <c r="BC249" s="24" t="s">
        <v>74</v>
      </c>
      <c r="BD249" s="16">
        <f t="shared" si="3"/>
        <v>0.6666666667</v>
      </c>
      <c r="BE249" s="16"/>
    </row>
    <row r="250">
      <c r="A250" s="45">
        <v>115.0</v>
      </c>
      <c r="B250" s="49" t="s">
        <v>334</v>
      </c>
      <c r="C250" s="24" t="s">
        <v>335</v>
      </c>
      <c r="D250" s="24" t="s">
        <v>335</v>
      </c>
      <c r="E250" s="24">
        <v>1.0</v>
      </c>
      <c r="F250" s="24">
        <v>1.0</v>
      </c>
      <c r="G250" s="24">
        <v>16.0</v>
      </c>
      <c r="H250" s="24">
        <v>3.0</v>
      </c>
      <c r="J250" s="24" t="s">
        <v>107</v>
      </c>
      <c r="K250" s="24">
        <v>36.0</v>
      </c>
      <c r="L250" s="24" t="s">
        <v>60</v>
      </c>
      <c r="O250" s="24" t="s">
        <v>63</v>
      </c>
      <c r="P250" s="24" t="s">
        <v>219</v>
      </c>
      <c r="Q250" s="24" t="s">
        <v>64</v>
      </c>
      <c r="R250" s="34"/>
      <c r="S250" s="24" t="s">
        <v>65</v>
      </c>
      <c r="T250" s="34"/>
      <c r="U250" s="34"/>
      <c r="V250" s="24" t="s">
        <v>66</v>
      </c>
      <c r="W250" s="24" t="s">
        <v>66</v>
      </c>
      <c r="X250" s="24" t="s">
        <v>81</v>
      </c>
      <c r="Y250" s="24" t="s">
        <v>154</v>
      </c>
      <c r="Z250" s="24" t="s">
        <v>67</v>
      </c>
      <c r="AC250" s="24" t="s">
        <v>145</v>
      </c>
      <c r="AD250" s="34"/>
      <c r="AE250" s="34"/>
      <c r="AF250" s="24" t="s">
        <v>69</v>
      </c>
      <c r="AG250" s="24" t="s">
        <v>70</v>
      </c>
      <c r="AH250" s="24" t="s">
        <v>83</v>
      </c>
      <c r="AI250" s="24">
        <v>24.0</v>
      </c>
      <c r="AJ250" s="24" t="s">
        <v>84</v>
      </c>
      <c r="AK250" s="24">
        <v>6.0</v>
      </c>
      <c r="AL250" s="24" t="s">
        <v>73</v>
      </c>
      <c r="AM250" s="24" t="s">
        <v>38</v>
      </c>
      <c r="AN250" s="24" t="s">
        <v>336</v>
      </c>
      <c r="AP250" s="34"/>
      <c r="AZ250" s="35">
        <v>0.9707059733930631</v>
      </c>
      <c r="BA250" s="35">
        <f t="shared" si="10"/>
        <v>0.09194594021</v>
      </c>
      <c r="BB250" s="21">
        <f t="shared" si="6"/>
        <v>0.005746621263</v>
      </c>
      <c r="BC250" s="24" t="s">
        <v>74</v>
      </c>
      <c r="BD250" s="16">
        <f t="shared" si="3"/>
        <v>0.6666666667</v>
      </c>
      <c r="BE250" s="16"/>
    </row>
    <row r="251">
      <c r="A251" s="45">
        <v>115.0</v>
      </c>
      <c r="B251" s="49" t="s">
        <v>334</v>
      </c>
      <c r="C251" s="24" t="s">
        <v>335</v>
      </c>
      <c r="D251" s="24" t="s">
        <v>335</v>
      </c>
      <c r="E251" s="24">
        <v>1.0</v>
      </c>
      <c r="F251" s="24">
        <v>1.0</v>
      </c>
      <c r="G251" s="24">
        <v>16.0</v>
      </c>
      <c r="H251" s="24">
        <v>3.0</v>
      </c>
      <c r="J251" s="24" t="s">
        <v>107</v>
      </c>
      <c r="K251" s="24">
        <v>36.0</v>
      </c>
      <c r="L251" s="24" t="s">
        <v>60</v>
      </c>
      <c r="O251" s="24" t="s">
        <v>63</v>
      </c>
      <c r="P251" s="24" t="s">
        <v>219</v>
      </c>
      <c r="Q251" s="24" t="s">
        <v>64</v>
      </c>
      <c r="R251" s="34"/>
      <c r="S251" s="24" t="s">
        <v>65</v>
      </c>
      <c r="T251" s="34"/>
      <c r="U251" s="34"/>
      <c r="V251" s="24" t="s">
        <v>66</v>
      </c>
      <c r="W251" s="24" t="s">
        <v>66</v>
      </c>
      <c r="X251" s="24" t="s">
        <v>81</v>
      </c>
      <c r="Y251" s="24" t="s">
        <v>154</v>
      </c>
      <c r="Z251" s="24" t="s">
        <v>67</v>
      </c>
      <c r="AC251" s="24" t="s">
        <v>145</v>
      </c>
      <c r="AD251" s="34"/>
      <c r="AE251" s="34"/>
      <c r="AF251" s="24" t="s">
        <v>69</v>
      </c>
      <c r="AG251" s="24" t="s">
        <v>70</v>
      </c>
      <c r="AH251" s="24" t="s">
        <v>83</v>
      </c>
      <c r="AI251" s="24">
        <v>24.0</v>
      </c>
      <c r="AJ251" s="24" t="s">
        <v>84</v>
      </c>
      <c r="AK251" s="24">
        <v>6.0</v>
      </c>
      <c r="AL251" s="24" t="s">
        <v>73</v>
      </c>
      <c r="AM251" s="24" t="s">
        <v>38</v>
      </c>
      <c r="AN251" s="24" t="s">
        <v>336</v>
      </c>
      <c r="AP251" s="34"/>
      <c r="AZ251" s="35">
        <v>0.14717228266684906</v>
      </c>
      <c r="BA251" s="35">
        <f t="shared" si="10"/>
        <v>0.06317686502</v>
      </c>
      <c r="BB251" s="21">
        <f t="shared" si="6"/>
        <v>0.003948554064</v>
      </c>
      <c r="BC251" s="24" t="s">
        <v>74</v>
      </c>
      <c r="BD251" s="16">
        <f t="shared" si="3"/>
        <v>0.6666666667</v>
      </c>
      <c r="BE251" s="16"/>
    </row>
    <row r="252">
      <c r="A252" s="45">
        <v>115.0</v>
      </c>
      <c r="B252" s="49" t="s">
        <v>334</v>
      </c>
      <c r="C252" s="24" t="s">
        <v>335</v>
      </c>
      <c r="D252" s="24" t="s">
        <v>335</v>
      </c>
      <c r="E252" s="24">
        <v>1.0</v>
      </c>
      <c r="F252" s="24">
        <v>1.0</v>
      </c>
      <c r="G252" s="24">
        <v>16.0</v>
      </c>
      <c r="H252" s="24">
        <v>3.0</v>
      </c>
      <c r="J252" s="24" t="s">
        <v>107</v>
      </c>
      <c r="K252" s="24">
        <v>36.0</v>
      </c>
      <c r="L252" s="24" t="s">
        <v>60</v>
      </c>
      <c r="O252" s="24" t="s">
        <v>63</v>
      </c>
      <c r="P252" s="24" t="s">
        <v>219</v>
      </c>
      <c r="Q252" s="24" t="s">
        <v>64</v>
      </c>
      <c r="R252" s="34"/>
      <c r="S252" s="24" t="s">
        <v>65</v>
      </c>
      <c r="T252" s="34"/>
      <c r="U252" s="34"/>
      <c r="V252" s="24" t="s">
        <v>66</v>
      </c>
      <c r="W252" s="24" t="s">
        <v>66</v>
      </c>
      <c r="X252" s="24" t="s">
        <v>81</v>
      </c>
      <c r="Y252" s="24" t="s">
        <v>154</v>
      </c>
      <c r="Z252" s="24" t="s">
        <v>67</v>
      </c>
      <c r="AC252" s="24" t="s">
        <v>145</v>
      </c>
      <c r="AD252" s="34"/>
      <c r="AE252" s="34"/>
      <c r="AF252" s="24" t="s">
        <v>69</v>
      </c>
      <c r="AG252" s="24" t="s">
        <v>70</v>
      </c>
      <c r="AH252" s="24" t="s">
        <v>83</v>
      </c>
      <c r="AI252" s="24">
        <v>24.0</v>
      </c>
      <c r="AJ252" s="24" t="s">
        <v>84</v>
      </c>
      <c r="AK252" s="24">
        <v>6.0</v>
      </c>
      <c r="AL252" s="24" t="s">
        <v>73</v>
      </c>
      <c r="AM252" s="24" t="s">
        <v>38</v>
      </c>
      <c r="AN252" s="24" t="s">
        <v>337</v>
      </c>
      <c r="AP252" s="34"/>
      <c r="AZ252" s="35">
        <v>0.4523749675923993</v>
      </c>
      <c r="BA252" s="35">
        <f t="shared" si="10"/>
        <v>0.06889509723</v>
      </c>
      <c r="BB252" s="21">
        <f t="shared" si="6"/>
        <v>0.004305943577</v>
      </c>
      <c r="BC252" s="24" t="s">
        <v>74</v>
      </c>
      <c r="BD252" s="16">
        <f t="shared" si="3"/>
        <v>0.6666666667</v>
      </c>
      <c r="BE252" s="16"/>
    </row>
    <row r="253">
      <c r="A253" s="45">
        <v>115.0</v>
      </c>
      <c r="B253" s="49" t="s">
        <v>334</v>
      </c>
      <c r="C253" s="24" t="s">
        <v>335</v>
      </c>
      <c r="D253" s="24" t="s">
        <v>335</v>
      </c>
      <c r="E253" s="24">
        <v>1.0</v>
      </c>
      <c r="F253" s="24">
        <v>1.0</v>
      </c>
      <c r="G253" s="24">
        <v>16.0</v>
      </c>
      <c r="H253" s="24">
        <v>3.0</v>
      </c>
      <c r="J253" s="24" t="s">
        <v>107</v>
      </c>
      <c r="K253" s="24">
        <v>36.0</v>
      </c>
      <c r="L253" s="24" t="s">
        <v>60</v>
      </c>
      <c r="O253" s="24" t="s">
        <v>63</v>
      </c>
      <c r="P253" s="24" t="s">
        <v>219</v>
      </c>
      <c r="Q253" s="24" t="s">
        <v>64</v>
      </c>
      <c r="R253" s="34"/>
      <c r="S253" s="24" t="s">
        <v>65</v>
      </c>
      <c r="T253" s="34"/>
      <c r="U253" s="34"/>
      <c r="V253" s="24" t="s">
        <v>66</v>
      </c>
      <c r="W253" s="24" t="s">
        <v>66</v>
      </c>
      <c r="X253" s="24" t="s">
        <v>81</v>
      </c>
      <c r="Y253" s="24" t="s">
        <v>154</v>
      </c>
      <c r="Z253" s="24" t="s">
        <v>67</v>
      </c>
      <c r="AC253" s="24" t="s">
        <v>145</v>
      </c>
      <c r="AD253" s="34"/>
      <c r="AE253" s="34"/>
      <c r="AF253" s="24" t="s">
        <v>69</v>
      </c>
      <c r="AG253" s="24" t="s">
        <v>70</v>
      </c>
      <c r="AH253" s="24" t="s">
        <v>83</v>
      </c>
      <c r="AI253" s="24">
        <v>24.0</v>
      </c>
      <c r="AJ253" s="24" t="s">
        <v>84</v>
      </c>
      <c r="AK253" s="24">
        <v>6.0</v>
      </c>
      <c r="AL253" s="24" t="s">
        <v>73</v>
      </c>
      <c r="AM253" s="24" t="s">
        <v>38</v>
      </c>
      <c r="AN253" s="24" t="s">
        <v>337</v>
      </c>
      <c r="AP253" s="34"/>
      <c r="AZ253" s="35">
        <v>0.502222611900453</v>
      </c>
      <c r="BA253" s="35">
        <f t="shared" si="10"/>
        <v>0.070382111</v>
      </c>
      <c r="BB253" s="21">
        <f t="shared" si="6"/>
        <v>0.004398881937</v>
      </c>
      <c r="BC253" s="24" t="s">
        <v>74</v>
      </c>
      <c r="BD253" s="16">
        <f t="shared" si="3"/>
        <v>0.6666666667</v>
      </c>
      <c r="BE253" s="16"/>
    </row>
    <row r="254">
      <c r="A254" s="45">
        <v>115.0</v>
      </c>
      <c r="B254" s="49" t="s">
        <v>334</v>
      </c>
      <c r="C254" s="24" t="s">
        <v>335</v>
      </c>
      <c r="D254" s="24" t="s">
        <v>335</v>
      </c>
      <c r="E254" s="24">
        <v>1.0</v>
      </c>
      <c r="F254" s="24">
        <v>1.0</v>
      </c>
      <c r="G254" s="24">
        <v>16.0</v>
      </c>
      <c r="H254" s="24">
        <v>3.0</v>
      </c>
      <c r="J254" s="24" t="s">
        <v>107</v>
      </c>
      <c r="K254" s="24">
        <v>36.0</v>
      </c>
      <c r="L254" s="24" t="s">
        <v>60</v>
      </c>
      <c r="O254" s="24" t="s">
        <v>63</v>
      </c>
      <c r="P254" s="24" t="s">
        <v>219</v>
      </c>
      <c r="Q254" s="24" t="s">
        <v>64</v>
      </c>
      <c r="R254" s="34"/>
      <c r="S254" s="24" t="s">
        <v>65</v>
      </c>
      <c r="T254" s="34"/>
      <c r="U254" s="34"/>
      <c r="V254" s="24" t="s">
        <v>66</v>
      </c>
      <c r="W254" s="24" t="s">
        <v>66</v>
      </c>
      <c r="X254" s="24" t="s">
        <v>81</v>
      </c>
      <c r="Y254" s="24" t="s">
        <v>154</v>
      </c>
      <c r="Z254" s="24" t="s">
        <v>67</v>
      </c>
      <c r="AC254" s="24" t="s">
        <v>145</v>
      </c>
      <c r="AD254" s="34"/>
      <c r="AE254" s="34"/>
      <c r="AF254" s="24" t="s">
        <v>69</v>
      </c>
      <c r="AG254" s="24" t="s">
        <v>70</v>
      </c>
      <c r="AH254" s="24" t="s">
        <v>83</v>
      </c>
      <c r="AI254" s="24">
        <v>24.0</v>
      </c>
      <c r="AJ254" s="24" t="s">
        <v>84</v>
      </c>
      <c r="AK254" s="24">
        <v>6.0</v>
      </c>
      <c r="AL254" s="24" t="s">
        <v>73</v>
      </c>
      <c r="AM254" s="24" t="s">
        <v>38</v>
      </c>
      <c r="AN254" s="24" t="s">
        <v>337</v>
      </c>
      <c r="AP254" s="34"/>
      <c r="AZ254" s="35">
        <v>0.9990109828781462</v>
      </c>
      <c r="BA254" s="35">
        <f t="shared" si="10"/>
        <v>0.093688217</v>
      </c>
      <c r="BB254" s="21">
        <f t="shared" si="6"/>
        <v>0.005855513562</v>
      </c>
      <c r="BC254" s="24" t="s">
        <v>74</v>
      </c>
      <c r="BD254" s="16">
        <f t="shared" si="3"/>
        <v>0.6666666667</v>
      </c>
      <c r="BE254" s="16"/>
    </row>
    <row r="255">
      <c r="A255" s="45">
        <v>115.0</v>
      </c>
      <c r="B255" s="49" t="s">
        <v>334</v>
      </c>
      <c r="C255" s="24" t="s">
        <v>335</v>
      </c>
      <c r="D255" s="24" t="s">
        <v>335</v>
      </c>
      <c r="E255" s="24">
        <v>1.0</v>
      </c>
      <c r="F255" s="24">
        <v>1.0</v>
      </c>
      <c r="G255" s="24">
        <v>16.0</v>
      </c>
      <c r="H255" s="24">
        <v>3.0</v>
      </c>
      <c r="J255" s="24" t="s">
        <v>107</v>
      </c>
      <c r="K255" s="24">
        <v>36.0</v>
      </c>
      <c r="L255" s="24" t="s">
        <v>60</v>
      </c>
      <c r="O255" s="24" t="s">
        <v>63</v>
      </c>
      <c r="P255" s="24" t="s">
        <v>219</v>
      </c>
      <c r="Q255" s="24" t="s">
        <v>64</v>
      </c>
      <c r="R255" s="34"/>
      <c r="S255" s="24" t="s">
        <v>65</v>
      </c>
      <c r="T255" s="34"/>
      <c r="U255" s="34"/>
      <c r="V255" s="24" t="s">
        <v>66</v>
      </c>
      <c r="W255" s="24" t="s">
        <v>66</v>
      </c>
      <c r="X255" s="24" t="s">
        <v>81</v>
      </c>
      <c r="Y255" s="24" t="s">
        <v>154</v>
      </c>
      <c r="Z255" s="24" t="s">
        <v>67</v>
      </c>
      <c r="AC255" s="24" t="s">
        <v>145</v>
      </c>
      <c r="AD255" s="34"/>
      <c r="AE255" s="34"/>
      <c r="AF255" s="24" t="s">
        <v>69</v>
      </c>
      <c r="AG255" s="24" t="s">
        <v>70</v>
      </c>
      <c r="AH255" s="24" t="s">
        <v>83</v>
      </c>
      <c r="AI255" s="24">
        <v>24.0</v>
      </c>
      <c r="AJ255" s="24" t="s">
        <v>84</v>
      </c>
      <c r="AK255" s="24">
        <v>6.0</v>
      </c>
      <c r="AL255" s="24" t="s">
        <v>73</v>
      </c>
      <c r="AM255" s="24" t="s">
        <v>38</v>
      </c>
      <c r="AN255" s="24" t="s">
        <v>337</v>
      </c>
      <c r="AP255" s="34"/>
      <c r="AZ255" s="35">
        <v>1.478226883043661</v>
      </c>
      <c r="BA255" s="35">
        <f t="shared" si="10"/>
        <v>0.1307860849</v>
      </c>
      <c r="BB255" s="21">
        <f t="shared" si="6"/>
        <v>0.008174130308</v>
      </c>
      <c r="BC255" s="24" t="s">
        <v>74</v>
      </c>
      <c r="BD255" s="16">
        <f t="shared" si="3"/>
        <v>0.6666666667</v>
      </c>
      <c r="BE255" s="16"/>
    </row>
    <row r="256">
      <c r="A256" s="45">
        <v>115.0</v>
      </c>
      <c r="B256" s="49" t="s">
        <v>334</v>
      </c>
      <c r="C256" s="24" t="s">
        <v>335</v>
      </c>
      <c r="D256" s="24" t="s">
        <v>335</v>
      </c>
      <c r="E256" s="24">
        <v>1.0</v>
      </c>
      <c r="F256" s="24">
        <v>2.0</v>
      </c>
      <c r="G256" s="24">
        <v>16.0</v>
      </c>
      <c r="H256" s="24">
        <v>2.0</v>
      </c>
      <c r="J256" s="24" t="s">
        <v>107</v>
      </c>
      <c r="K256" s="24">
        <v>24.0</v>
      </c>
      <c r="L256" s="24" t="s">
        <v>60</v>
      </c>
      <c r="O256" s="24" t="s">
        <v>63</v>
      </c>
      <c r="P256" s="24" t="s">
        <v>219</v>
      </c>
      <c r="Q256" s="24" t="s">
        <v>64</v>
      </c>
      <c r="R256" s="34"/>
      <c r="S256" s="24" t="s">
        <v>65</v>
      </c>
      <c r="T256" s="34"/>
      <c r="U256" s="34"/>
      <c r="V256" s="24" t="s">
        <v>66</v>
      </c>
      <c r="W256" s="24" t="s">
        <v>66</v>
      </c>
      <c r="X256" s="24" t="s">
        <v>81</v>
      </c>
      <c r="Y256" s="24" t="s">
        <v>154</v>
      </c>
      <c r="Z256" s="24" t="s">
        <v>67</v>
      </c>
      <c r="AC256" s="24" t="s">
        <v>145</v>
      </c>
      <c r="AD256" s="34"/>
      <c r="AE256" s="34"/>
      <c r="AF256" s="24" t="s">
        <v>69</v>
      </c>
      <c r="AG256" s="24" t="s">
        <v>70</v>
      </c>
      <c r="AH256" s="24" t="s">
        <v>83</v>
      </c>
      <c r="AI256" s="24">
        <v>24.0</v>
      </c>
      <c r="AJ256" s="24" t="s">
        <v>84</v>
      </c>
      <c r="AK256" s="24">
        <v>6.0</v>
      </c>
      <c r="AL256" s="24" t="s">
        <v>73</v>
      </c>
      <c r="AM256" s="24" t="s">
        <v>38</v>
      </c>
      <c r="AN256" s="24" t="s">
        <v>336</v>
      </c>
      <c r="AP256" s="34"/>
      <c r="AZ256" s="35">
        <v>0.3826907366456329</v>
      </c>
      <c r="BA256" s="35">
        <f t="shared" si="10"/>
        <v>0.06707663125</v>
      </c>
      <c r="BB256" s="21">
        <f t="shared" si="6"/>
        <v>0.004192289453</v>
      </c>
      <c r="BC256" s="24" t="s">
        <v>74</v>
      </c>
      <c r="BD256" s="16">
        <f t="shared" si="3"/>
        <v>0.6666666667</v>
      </c>
      <c r="BE256" s="16"/>
    </row>
    <row r="257">
      <c r="A257" s="45">
        <v>115.0</v>
      </c>
      <c r="B257" s="49" t="s">
        <v>334</v>
      </c>
      <c r="C257" s="24" t="s">
        <v>335</v>
      </c>
      <c r="D257" s="24" t="s">
        <v>335</v>
      </c>
      <c r="E257" s="24">
        <v>1.0</v>
      </c>
      <c r="F257" s="24">
        <v>2.0</v>
      </c>
      <c r="G257" s="24">
        <v>16.0</v>
      </c>
      <c r="H257" s="24">
        <v>2.0</v>
      </c>
      <c r="J257" s="24" t="s">
        <v>107</v>
      </c>
      <c r="K257" s="24">
        <v>24.0</v>
      </c>
      <c r="L257" s="24" t="s">
        <v>60</v>
      </c>
      <c r="O257" s="24" t="s">
        <v>63</v>
      </c>
      <c r="P257" s="24" t="s">
        <v>219</v>
      </c>
      <c r="Q257" s="24" t="s">
        <v>64</v>
      </c>
      <c r="R257" s="34"/>
      <c r="S257" s="24" t="s">
        <v>65</v>
      </c>
      <c r="T257" s="34"/>
      <c r="U257" s="34"/>
      <c r="V257" s="24" t="s">
        <v>66</v>
      </c>
      <c r="W257" s="24" t="s">
        <v>66</v>
      </c>
      <c r="X257" s="24" t="s">
        <v>81</v>
      </c>
      <c r="Y257" s="24" t="s">
        <v>154</v>
      </c>
      <c r="Z257" s="24" t="s">
        <v>67</v>
      </c>
      <c r="AC257" s="24" t="s">
        <v>145</v>
      </c>
      <c r="AD257" s="34"/>
      <c r="AE257" s="34"/>
      <c r="AF257" s="24" t="s">
        <v>69</v>
      </c>
      <c r="AG257" s="24" t="s">
        <v>70</v>
      </c>
      <c r="AH257" s="24" t="s">
        <v>83</v>
      </c>
      <c r="AI257" s="24">
        <v>24.0</v>
      </c>
      <c r="AJ257" s="24" t="s">
        <v>84</v>
      </c>
      <c r="AK257" s="24">
        <v>6.0</v>
      </c>
      <c r="AL257" s="24" t="s">
        <v>73</v>
      </c>
      <c r="AM257" s="24" t="s">
        <v>38</v>
      </c>
      <c r="AN257" s="24" t="s">
        <v>336</v>
      </c>
      <c r="AP257" s="34"/>
      <c r="AZ257" s="35">
        <v>0.25705916848975396</v>
      </c>
      <c r="BA257" s="35">
        <f t="shared" si="10"/>
        <v>0.06456498175</v>
      </c>
      <c r="BB257" s="21">
        <f t="shared" si="6"/>
        <v>0.00403531136</v>
      </c>
      <c r="BC257" s="24" t="s">
        <v>74</v>
      </c>
      <c r="BD257" s="16">
        <f t="shared" si="3"/>
        <v>0.6666666667</v>
      </c>
      <c r="BE257" s="16"/>
    </row>
    <row r="258">
      <c r="A258" s="45">
        <v>115.0</v>
      </c>
      <c r="B258" s="49" t="s">
        <v>334</v>
      </c>
      <c r="C258" s="24" t="s">
        <v>335</v>
      </c>
      <c r="D258" s="24" t="s">
        <v>335</v>
      </c>
      <c r="E258" s="24">
        <v>1.0</v>
      </c>
      <c r="F258" s="24">
        <v>2.0</v>
      </c>
      <c r="G258" s="24">
        <v>16.0</v>
      </c>
      <c r="H258" s="24">
        <v>2.0</v>
      </c>
      <c r="J258" s="24" t="s">
        <v>107</v>
      </c>
      <c r="K258" s="24">
        <v>24.0</v>
      </c>
      <c r="L258" s="24" t="s">
        <v>60</v>
      </c>
      <c r="O258" s="24" t="s">
        <v>63</v>
      </c>
      <c r="P258" s="24" t="s">
        <v>219</v>
      </c>
      <c r="Q258" s="24" t="s">
        <v>64</v>
      </c>
      <c r="R258" s="34"/>
      <c r="S258" s="24" t="s">
        <v>65</v>
      </c>
      <c r="T258" s="34"/>
      <c r="U258" s="34"/>
      <c r="V258" s="24" t="s">
        <v>66</v>
      </c>
      <c r="W258" s="24" t="s">
        <v>66</v>
      </c>
      <c r="X258" s="24" t="s">
        <v>81</v>
      </c>
      <c r="Y258" s="24" t="s">
        <v>154</v>
      </c>
      <c r="Z258" s="24" t="s">
        <v>67</v>
      </c>
      <c r="AC258" s="24" t="s">
        <v>145</v>
      </c>
      <c r="AD258" s="34"/>
      <c r="AE258" s="34"/>
      <c r="AF258" s="24" t="s">
        <v>69</v>
      </c>
      <c r="AG258" s="24" t="s">
        <v>70</v>
      </c>
      <c r="AH258" s="24" t="s">
        <v>83</v>
      </c>
      <c r="AI258" s="24">
        <v>24.0</v>
      </c>
      <c r="AJ258" s="24" t="s">
        <v>84</v>
      </c>
      <c r="AK258" s="24">
        <v>6.0</v>
      </c>
      <c r="AL258" s="24" t="s">
        <v>73</v>
      </c>
      <c r="AM258" s="24" t="s">
        <v>38</v>
      </c>
      <c r="AN258" s="24" t="s">
        <v>336</v>
      </c>
      <c r="AP258" s="34"/>
      <c r="AZ258" s="35">
        <v>0.39255832971167026</v>
      </c>
      <c r="BA258" s="35">
        <f t="shared" si="10"/>
        <v>0.06731568882</v>
      </c>
      <c r="BB258" s="21">
        <f t="shared" si="6"/>
        <v>0.004207230551</v>
      </c>
      <c r="BC258" s="24" t="s">
        <v>74</v>
      </c>
      <c r="BD258" s="16">
        <f t="shared" si="3"/>
        <v>0.6666666667</v>
      </c>
      <c r="BE258" s="16"/>
    </row>
    <row r="259">
      <c r="A259" s="45">
        <v>115.0</v>
      </c>
      <c r="B259" s="49" t="s">
        <v>334</v>
      </c>
      <c r="C259" s="24" t="s">
        <v>335</v>
      </c>
      <c r="D259" s="24" t="s">
        <v>335</v>
      </c>
      <c r="E259" s="24">
        <v>1.0</v>
      </c>
      <c r="F259" s="24">
        <v>2.0</v>
      </c>
      <c r="G259" s="24">
        <v>16.0</v>
      </c>
      <c r="H259" s="24">
        <v>2.0</v>
      </c>
      <c r="J259" s="24" t="s">
        <v>107</v>
      </c>
      <c r="K259" s="24">
        <v>24.0</v>
      </c>
      <c r="L259" s="24" t="s">
        <v>60</v>
      </c>
      <c r="O259" s="24" t="s">
        <v>63</v>
      </c>
      <c r="P259" s="24" t="s">
        <v>219</v>
      </c>
      <c r="Q259" s="24" t="s">
        <v>64</v>
      </c>
      <c r="R259" s="34"/>
      <c r="S259" s="24" t="s">
        <v>65</v>
      </c>
      <c r="T259" s="34"/>
      <c r="U259" s="34"/>
      <c r="V259" s="24" t="s">
        <v>66</v>
      </c>
      <c r="W259" s="24" t="s">
        <v>66</v>
      </c>
      <c r="X259" s="24" t="s">
        <v>81</v>
      </c>
      <c r="Y259" s="24" t="s">
        <v>154</v>
      </c>
      <c r="Z259" s="24" t="s">
        <v>67</v>
      </c>
      <c r="AC259" s="24" t="s">
        <v>145</v>
      </c>
      <c r="AD259" s="34"/>
      <c r="AE259" s="34"/>
      <c r="AF259" s="24" t="s">
        <v>69</v>
      </c>
      <c r="AG259" s="24" t="s">
        <v>70</v>
      </c>
      <c r="AH259" s="24" t="s">
        <v>83</v>
      </c>
      <c r="AI259" s="24">
        <v>24.0</v>
      </c>
      <c r="AJ259" s="24" t="s">
        <v>84</v>
      </c>
      <c r="AK259" s="24">
        <v>6.0</v>
      </c>
      <c r="AL259" s="24" t="s">
        <v>73</v>
      </c>
      <c r="AM259" s="24" t="s">
        <v>38</v>
      </c>
      <c r="AN259" s="24" t="s">
        <v>336</v>
      </c>
      <c r="AP259" s="34"/>
      <c r="AZ259" s="35">
        <v>0.3421268520725756</v>
      </c>
      <c r="BA259" s="35">
        <f t="shared" si="10"/>
        <v>0.06615783697</v>
      </c>
      <c r="BB259" s="21">
        <f t="shared" si="6"/>
        <v>0.00413486481</v>
      </c>
      <c r="BC259" s="24" t="s">
        <v>74</v>
      </c>
      <c r="BD259" s="16">
        <f t="shared" si="3"/>
        <v>0.6666666667</v>
      </c>
      <c r="BE259" s="16"/>
    </row>
    <row r="260">
      <c r="A260" s="45">
        <v>115.0</v>
      </c>
      <c r="B260" s="49" t="s">
        <v>334</v>
      </c>
      <c r="C260" s="24" t="s">
        <v>335</v>
      </c>
      <c r="D260" s="24" t="s">
        <v>335</v>
      </c>
      <c r="E260" s="24">
        <v>1.0</v>
      </c>
      <c r="F260" s="24">
        <v>2.0</v>
      </c>
      <c r="G260" s="24">
        <v>16.0</v>
      </c>
      <c r="H260" s="24">
        <v>2.0</v>
      </c>
      <c r="J260" s="24" t="s">
        <v>107</v>
      </c>
      <c r="K260" s="24">
        <v>24.0</v>
      </c>
      <c r="L260" s="24" t="s">
        <v>60</v>
      </c>
      <c r="O260" s="24" t="s">
        <v>63</v>
      </c>
      <c r="P260" s="24" t="s">
        <v>219</v>
      </c>
      <c r="Q260" s="24" t="s">
        <v>64</v>
      </c>
      <c r="R260" s="34"/>
      <c r="S260" s="24" t="s">
        <v>65</v>
      </c>
      <c r="T260" s="34"/>
      <c r="U260" s="34"/>
      <c r="V260" s="24" t="s">
        <v>66</v>
      </c>
      <c r="W260" s="24" t="s">
        <v>66</v>
      </c>
      <c r="X260" s="24" t="s">
        <v>81</v>
      </c>
      <c r="Y260" s="24" t="s">
        <v>154</v>
      </c>
      <c r="Z260" s="24" t="s">
        <v>67</v>
      </c>
      <c r="AC260" s="24" t="s">
        <v>145</v>
      </c>
      <c r="AD260" s="34"/>
      <c r="AE260" s="34"/>
      <c r="AF260" s="24" t="s">
        <v>69</v>
      </c>
      <c r="AG260" s="24" t="s">
        <v>70</v>
      </c>
      <c r="AH260" s="24" t="s">
        <v>83</v>
      </c>
      <c r="AI260" s="24">
        <v>24.0</v>
      </c>
      <c r="AJ260" s="24" t="s">
        <v>84</v>
      </c>
      <c r="AK260" s="24">
        <v>6.0</v>
      </c>
      <c r="AL260" s="24" t="s">
        <v>73</v>
      </c>
      <c r="AM260" s="24" t="s">
        <v>38</v>
      </c>
      <c r="AN260" s="24" t="s">
        <v>337</v>
      </c>
      <c r="AP260" s="34"/>
      <c r="AZ260" s="35">
        <v>0.4040318883195365</v>
      </c>
      <c r="BA260" s="35">
        <f t="shared" si="10"/>
        <v>0.06760130521</v>
      </c>
      <c r="BB260" s="21">
        <f t="shared" si="6"/>
        <v>0.004225081576</v>
      </c>
      <c r="BC260" s="24" t="s">
        <v>74</v>
      </c>
      <c r="BD260" s="16">
        <f t="shared" si="3"/>
        <v>0.6666666667</v>
      </c>
      <c r="BE260" s="16"/>
    </row>
    <row r="261">
      <c r="A261" s="45">
        <v>115.0</v>
      </c>
      <c r="B261" s="49" t="s">
        <v>334</v>
      </c>
      <c r="C261" s="24" t="s">
        <v>335</v>
      </c>
      <c r="D261" s="24" t="s">
        <v>335</v>
      </c>
      <c r="E261" s="24">
        <v>1.0</v>
      </c>
      <c r="F261" s="24">
        <v>2.0</v>
      </c>
      <c r="G261" s="24">
        <v>16.0</v>
      </c>
      <c r="H261" s="24">
        <v>2.0</v>
      </c>
      <c r="J261" s="24" t="s">
        <v>107</v>
      </c>
      <c r="K261" s="24">
        <v>24.0</v>
      </c>
      <c r="L261" s="24" t="s">
        <v>60</v>
      </c>
      <c r="O261" s="24" t="s">
        <v>63</v>
      </c>
      <c r="P261" s="24" t="s">
        <v>219</v>
      </c>
      <c r="Q261" s="24" t="s">
        <v>64</v>
      </c>
      <c r="R261" s="34"/>
      <c r="S261" s="24" t="s">
        <v>65</v>
      </c>
      <c r="T261" s="34"/>
      <c r="U261" s="34"/>
      <c r="V261" s="24" t="s">
        <v>66</v>
      </c>
      <c r="W261" s="24" t="s">
        <v>66</v>
      </c>
      <c r="X261" s="24" t="s">
        <v>81</v>
      </c>
      <c r="Y261" s="24" t="s">
        <v>154</v>
      </c>
      <c r="Z261" s="24" t="s">
        <v>67</v>
      </c>
      <c r="AC261" s="24" t="s">
        <v>145</v>
      </c>
      <c r="AD261" s="34"/>
      <c r="AE261" s="34"/>
      <c r="AF261" s="24" t="s">
        <v>69</v>
      </c>
      <c r="AG261" s="24" t="s">
        <v>70</v>
      </c>
      <c r="AH261" s="24" t="s">
        <v>83</v>
      </c>
      <c r="AI261" s="24">
        <v>24.0</v>
      </c>
      <c r="AJ261" s="24" t="s">
        <v>84</v>
      </c>
      <c r="AK261" s="24">
        <v>6.0</v>
      </c>
      <c r="AL261" s="24" t="s">
        <v>73</v>
      </c>
      <c r="AM261" s="24" t="s">
        <v>38</v>
      </c>
      <c r="AN261" s="24" t="s">
        <v>337</v>
      </c>
      <c r="AP261" s="34"/>
      <c r="AZ261" s="35">
        <v>0.465246805544914</v>
      </c>
      <c r="BA261" s="35">
        <f t="shared" si="10"/>
        <v>0.06926420594</v>
      </c>
      <c r="BB261" s="21">
        <f t="shared" si="6"/>
        <v>0.004329012871</v>
      </c>
      <c r="BC261" s="24" t="s">
        <v>74</v>
      </c>
      <c r="BD261" s="16">
        <f t="shared" si="3"/>
        <v>0.6666666667</v>
      </c>
      <c r="BE261" s="16"/>
    </row>
    <row r="262">
      <c r="A262" s="45">
        <v>115.0</v>
      </c>
      <c r="B262" s="49" t="s">
        <v>334</v>
      </c>
      <c r="C262" s="24" t="s">
        <v>335</v>
      </c>
      <c r="D262" s="24" t="s">
        <v>335</v>
      </c>
      <c r="E262" s="24">
        <v>1.0</v>
      </c>
      <c r="F262" s="24">
        <v>2.0</v>
      </c>
      <c r="G262" s="24">
        <v>16.0</v>
      </c>
      <c r="H262" s="24">
        <v>2.0</v>
      </c>
      <c r="J262" s="24" t="s">
        <v>107</v>
      </c>
      <c r="K262" s="24">
        <v>24.0</v>
      </c>
      <c r="L262" s="24" t="s">
        <v>60</v>
      </c>
      <c r="O262" s="24" t="s">
        <v>63</v>
      </c>
      <c r="P262" s="24" t="s">
        <v>219</v>
      </c>
      <c r="Q262" s="24" t="s">
        <v>64</v>
      </c>
      <c r="R262" s="34"/>
      <c r="S262" s="24" t="s">
        <v>65</v>
      </c>
      <c r="T262" s="34"/>
      <c r="U262" s="34"/>
      <c r="V262" s="24" t="s">
        <v>66</v>
      </c>
      <c r="W262" s="24" t="s">
        <v>66</v>
      </c>
      <c r="X262" s="24" t="s">
        <v>81</v>
      </c>
      <c r="Y262" s="24" t="s">
        <v>154</v>
      </c>
      <c r="Z262" s="24" t="s">
        <v>67</v>
      </c>
      <c r="AC262" s="24" t="s">
        <v>145</v>
      </c>
      <c r="AD262" s="34"/>
      <c r="AE262" s="34"/>
      <c r="AF262" s="24" t="s">
        <v>69</v>
      </c>
      <c r="AG262" s="24" t="s">
        <v>70</v>
      </c>
      <c r="AH262" s="24" t="s">
        <v>83</v>
      </c>
      <c r="AI262" s="24">
        <v>24.0</v>
      </c>
      <c r="AJ262" s="24" t="s">
        <v>84</v>
      </c>
      <c r="AK262" s="24">
        <v>6.0</v>
      </c>
      <c r="AL262" s="24" t="s">
        <v>73</v>
      </c>
      <c r="AM262" s="24" t="s">
        <v>38</v>
      </c>
      <c r="AN262" s="24" t="s">
        <v>337</v>
      </c>
      <c r="AP262" s="34"/>
      <c r="AZ262" s="35">
        <v>0.6110289045851554</v>
      </c>
      <c r="BA262" s="35">
        <f t="shared" si="10"/>
        <v>0.07416738507</v>
      </c>
      <c r="BB262" s="21">
        <f t="shared" si="6"/>
        <v>0.004635461567</v>
      </c>
      <c r="BC262" s="24" t="s">
        <v>74</v>
      </c>
      <c r="BD262" s="16">
        <f t="shared" si="3"/>
        <v>0.6666666667</v>
      </c>
      <c r="BE262" s="16"/>
    </row>
    <row r="263">
      <c r="A263" s="45">
        <v>115.0</v>
      </c>
      <c r="B263" s="49" t="s">
        <v>334</v>
      </c>
      <c r="C263" s="24" t="s">
        <v>335</v>
      </c>
      <c r="D263" s="24" t="s">
        <v>335</v>
      </c>
      <c r="E263" s="24">
        <v>1.0</v>
      </c>
      <c r="F263" s="24">
        <v>2.0</v>
      </c>
      <c r="G263" s="24">
        <v>16.0</v>
      </c>
      <c r="H263" s="24">
        <v>2.0</v>
      </c>
      <c r="J263" s="24" t="s">
        <v>107</v>
      </c>
      <c r="K263" s="24">
        <v>24.0</v>
      </c>
      <c r="L263" s="24" t="s">
        <v>60</v>
      </c>
      <c r="O263" s="24" t="s">
        <v>63</v>
      </c>
      <c r="P263" s="24" t="s">
        <v>219</v>
      </c>
      <c r="Q263" s="24" t="s">
        <v>64</v>
      </c>
      <c r="R263" s="34"/>
      <c r="S263" s="24" t="s">
        <v>65</v>
      </c>
      <c r="T263" s="34"/>
      <c r="U263" s="34"/>
      <c r="V263" s="24" t="s">
        <v>66</v>
      </c>
      <c r="W263" s="24" t="s">
        <v>66</v>
      </c>
      <c r="X263" s="24" t="s">
        <v>81</v>
      </c>
      <c r="Y263" s="24" t="s">
        <v>154</v>
      </c>
      <c r="Z263" s="24" t="s">
        <v>67</v>
      </c>
      <c r="AC263" s="24" t="s">
        <v>145</v>
      </c>
      <c r="AD263" s="34"/>
      <c r="AE263" s="34"/>
      <c r="AF263" s="24" t="s">
        <v>69</v>
      </c>
      <c r="AG263" s="24" t="s">
        <v>70</v>
      </c>
      <c r="AH263" s="24" t="s">
        <v>83</v>
      </c>
      <c r="AI263" s="24">
        <v>24.0</v>
      </c>
      <c r="AJ263" s="24" t="s">
        <v>84</v>
      </c>
      <c r="AK263" s="24">
        <v>6.0</v>
      </c>
      <c r="AL263" s="24" t="s">
        <v>73</v>
      </c>
      <c r="AM263" s="24" t="s">
        <v>38</v>
      </c>
      <c r="AN263" s="24" t="s">
        <v>337</v>
      </c>
      <c r="AP263" s="34"/>
      <c r="AZ263" s="35">
        <v>0.4565339171913353</v>
      </c>
      <c r="BA263" s="35">
        <f t="shared" si="10"/>
        <v>0.06901322555</v>
      </c>
      <c r="BB263" s="21">
        <f t="shared" si="6"/>
        <v>0.004313326597</v>
      </c>
      <c r="BC263" s="24" t="s">
        <v>74</v>
      </c>
      <c r="BD263" s="16">
        <f t="shared" si="3"/>
        <v>0.6666666667</v>
      </c>
      <c r="BE263" s="16"/>
    </row>
    <row r="264">
      <c r="A264" s="45">
        <v>115.0</v>
      </c>
      <c r="B264" s="49" t="s">
        <v>334</v>
      </c>
      <c r="C264" s="24" t="s">
        <v>335</v>
      </c>
      <c r="D264" s="24" t="s">
        <v>335</v>
      </c>
      <c r="E264" s="24">
        <v>1.0</v>
      </c>
      <c r="F264" s="24">
        <v>3.0</v>
      </c>
      <c r="G264" s="24">
        <v>16.0</v>
      </c>
      <c r="H264" s="24">
        <v>4.0</v>
      </c>
      <c r="J264" s="24" t="s">
        <v>107</v>
      </c>
      <c r="K264" s="24">
        <v>48.0</v>
      </c>
      <c r="L264" s="24" t="s">
        <v>60</v>
      </c>
      <c r="O264" s="24" t="s">
        <v>63</v>
      </c>
      <c r="P264" s="24" t="s">
        <v>219</v>
      </c>
      <c r="Q264" s="24" t="s">
        <v>64</v>
      </c>
      <c r="R264" s="34"/>
      <c r="S264" s="24" t="s">
        <v>65</v>
      </c>
      <c r="T264" s="34"/>
      <c r="U264" s="34"/>
      <c r="V264" s="24" t="s">
        <v>66</v>
      </c>
      <c r="W264" s="24" t="s">
        <v>66</v>
      </c>
      <c r="X264" s="24" t="s">
        <v>81</v>
      </c>
      <c r="Y264" s="24" t="s">
        <v>154</v>
      </c>
      <c r="Z264" s="24" t="s">
        <v>67</v>
      </c>
      <c r="AC264" s="24" t="s">
        <v>145</v>
      </c>
      <c r="AD264" s="34"/>
      <c r="AE264" s="34"/>
      <c r="AF264" s="24" t="s">
        <v>69</v>
      </c>
      <c r="AG264" s="24" t="s">
        <v>70</v>
      </c>
      <c r="AH264" s="24" t="s">
        <v>83</v>
      </c>
      <c r="AI264" s="24">
        <v>24.0</v>
      </c>
      <c r="AJ264" s="24" t="s">
        <v>84</v>
      </c>
      <c r="AK264" s="24">
        <v>6.0</v>
      </c>
      <c r="AL264" s="24" t="s">
        <v>73</v>
      </c>
      <c r="AM264" s="24" t="s">
        <v>38</v>
      </c>
      <c r="AN264" s="24" t="s">
        <v>336</v>
      </c>
      <c r="AP264" s="34"/>
      <c r="AZ264" s="35">
        <v>1.0029411863117625</v>
      </c>
      <c r="BA264" s="35">
        <f t="shared" si="10"/>
        <v>0.09393409448</v>
      </c>
      <c r="BB264" s="21">
        <f t="shared" si="6"/>
        <v>0.005870880905</v>
      </c>
      <c r="BC264" s="24" t="s">
        <v>74</v>
      </c>
      <c r="BD264" s="16">
        <f t="shared" si="3"/>
        <v>0.6666666667</v>
      </c>
      <c r="BE264" s="16"/>
    </row>
    <row r="265">
      <c r="A265" s="45">
        <v>115.0</v>
      </c>
      <c r="B265" s="49" t="s">
        <v>334</v>
      </c>
      <c r="C265" s="24" t="s">
        <v>335</v>
      </c>
      <c r="D265" s="24" t="s">
        <v>335</v>
      </c>
      <c r="E265" s="24">
        <v>1.0</v>
      </c>
      <c r="F265" s="24">
        <v>3.0</v>
      </c>
      <c r="G265" s="24">
        <v>16.0</v>
      </c>
      <c r="H265" s="24">
        <v>4.0</v>
      </c>
      <c r="J265" s="24" t="s">
        <v>107</v>
      </c>
      <c r="K265" s="24">
        <v>48.0</v>
      </c>
      <c r="L265" s="24" t="s">
        <v>60</v>
      </c>
      <c r="O265" s="24" t="s">
        <v>63</v>
      </c>
      <c r="P265" s="24" t="s">
        <v>219</v>
      </c>
      <c r="Q265" s="24" t="s">
        <v>64</v>
      </c>
      <c r="R265" s="34"/>
      <c r="S265" s="24" t="s">
        <v>65</v>
      </c>
      <c r="T265" s="34"/>
      <c r="U265" s="34"/>
      <c r="V265" s="24" t="s">
        <v>66</v>
      </c>
      <c r="W265" s="24" t="s">
        <v>66</v>
      </c>
      <c r="X265" s="24" t="s">
        <v>81</v>
      </c>
      <c r="Y265" s="24" t="s">
        <v>154</v>
      </c>
      <c r="Z265" s="24" t="s">
        <v>67</v>
      </c>
      <c r="AC265" s="24" t="s">
        <v>145</v>
      </c>
      <c r="AD265" s="34"/>
      <c r="AE265" s="34"/>
      <c r="AF265" s="24" t="s">
        <v>69</v>
      </c>
      <c r="AG265" s="24" t="s">
        <v>70</v>
      </c>
      <c r="AH265" s="24" t="s">
        <v>83</v>
      </c>
      <c r="AI265" s="24">
        <v>24.0</v>
      </c>
      <c r="AJ265" s="24" t="s">
        <v>84</v>
      </c>
      <c r="AK265" s="24">
        <v>6.0</v>
      </c>
      <c r="AL265" s="24" t="s">
        <v>73</v>
      </c>
      <c r="AM265" s="24" t="s">
        <v>38</v>
      </c>
      <c r="AN265" s="24" t="s">
        <v>336</v>
      </c>
      <c r="AP265" s="34"/>
      <c r="AZ265" s="35">
        <v>0.2847390180242468</v>
      </c>
      <c r="BA265" s="35">
        <f t="shared" si="10"/>
        <v>0.06503363464</v>
      </c>
      <c r="BB265" s="21">
        <f t="shared" si="6"/>
        <v>0.004064602165</v>
      </c>
      <c r="BC265" s="24" t="s">
        <v>74</v>
      </c>
      <c r="BD265" s="16">
        <f t="shared" si="3"/>
        <v>0.6666666667</v>
      </c>
      <c r="BE265" s="16"/>
    </row>
    <row r="266">
      <c r="A266" s="45">
        <v>115.0</v>
      </c>
      <c r="B266" s="49" t="s">
        <v>334</v>
      </c>
      <c r="C266" s="24" t="s">
        <v>335</v>
      </c>
      <c r="D266" s="24" t="s">
        <v>335</v>
      </c>
      <c r="E266" s="24">
        <v>1.0</v>
      </c>
      <c r="F266" s="24">
        <v>3.0</v>
      </c>
      <c r="G266" s="24">
        <v>16.0</v>
      </c>
      <c r="H266" s="24">
        <v>4.0</v>
      </c>
      <c r="J266" s="24" t="s">
        <v>107</v>
      </c>
      <c r="K266" s="24">
        <v>48.0</v>
      </c>
      <c r="L266" s="24" t="s">
        <v>60</v>
      </c>
      <c r="O266" s="24" t="s">
        <v>63</v>
      </c>
      <c r="P266" s="24" t="s">
        <v>219</v>
      </c>
      <c r="Q266" s="24" t="s">
        <v>64</v>
      </c>
      <c r="R266" s="34"/>
      <c r="S266" s="24" t="s">
        <v>65</v>
      </c>
      <c r="T266" s="34"/>
      <c r="U266" s="34"/>
      <c r="V266" s="24" t="s">
        <v>66</v>
      </c>
      <c r="W266" s="24" t="s">
        <v>66</v>
      </c>
      <c r="X266" s="24" t="s">
        <v>81</v>
      </c>
      <c r="Y266" s="24" t="s">
        <v>154</v>
      </c>
      <c r="Z266" s="24" t="s">
        <v>67</v>
      </c>
      <c r="AC266" s="24" t="s">
        <v>145</v>
      </c>
      <c r="AD266" s="34"/>
      <c r="AE266" s="34"/>
      <c r="AF266" s="24" t="s">
        <v>69</v>
      </c>
      <c r="AG266" s="24" t="s">
        <v>70</v>
      </c>
      <c r="AH266" s="24" t="s">
        <v>83</v>
      </c>
      <c r="AI266" s="24">
        <v>24.0</v>
      </c>
      <c r="AJ266" s="24" t="s">
        <v>84</v>
      </c>
      <c r="AK266" s="24">
        <v>6.0</v>
      </c>
      <c r="AL266" s="24" t="s">
        <v>73</v>
      </c>
      <c r="AM266" s="24" t="s">
        <v>38</v>
      </c>
      <c r="AN266" s="24" t="s">
        <v>336</v>
      </c>
      <c r="AP266" s="34"/>
      <c r="AZ266" s="35">
        <v>1.3286239299844005</v>
      </c>
      <c r="BA266" s="35">
        <f t="shared" si="10"/>
        <v>0.1176637984</v>
      </c>
      <c r="BB266" s="21">
        <f t="shared" si="6"/>
        <v>0.007353987397</v>
      </c>
      <c r="BC266" s="24" t="s">
        <v>74</v>
      </c>
      <c r="BD266" s="16">
        <f t="shared" si="3"/>
        <v>0.6666666667</v>
      </c>
      <c r="BE266" s="16"/>
    </row>
    <row r="267">
      <c r="A267" s="45">
        <v>115.0</v>
      </c>
      <c r="B267" s="49" t="s">
        <v>334</v>
      </c>
      <c r="C267" s="24" t="s">
        <v>335</v>
      </c>
      <c r="D267" s="24" t="s">
        <v>335</v>
      </c>
      <c r="E267" s="24">
        <v>1.0</v>
      </c>
      <c r="F267" s="24">
        <v>3.0</v>
      </c>
      <c r="G267" s="24">
        <v>16.0</v>
      </c>
      <c r="H267" s="24">
        <v>4.0</v>
      </c>
      <c r="J267" s="24" t="s">
        <v>107</v>
      </c>
      <c r="K267" s="24">
        <v>48.0</v>
      </c>
      <c r="L267" s="24" t="s">
        <v>60</v>
      </c>
      <c r="O267" s="24" t="s">
        <v>63</v>
      </c>
      <c r="P267" s="24" t="s">
        <v>219</v>
      </c>
      <c r="Q267" s="24" t="s">
        <v>64</v>
      </c>
      <c r="R267" s="34"/>
      <c r="S267" s="24" t="s">
        <v>65</v>
      </c>
      <c r="T267" s="34"/>
      <c r="U267" s="34"/>
      <c r="V267" s="24" t="s">
        <v>66</v>
      </c>
      <c r="W267" s="24" t="s">
        <v>66</v>
      </c>
      <c r="X267" s="24" t="s">
        <v>81</v>
      </c>
      <c r="Y267" s="24" t="s">
        <v>154</v>
      </c>
      <c r="Z267" s="24" t="s">
        <v>67</v>
      </c>
      <c r="AC267" s="24" t="s">
        <v>145</v>
      </c>
      <c r="AD267" s="34"/>
      <c r="AE267" s="34"/>
      <c r="AF267" s="24" t="s">
        <v>69</v>
      </c>
      <c r="AG267" s="24" t="s">
        <v>70</v>
      </c>
      <c r="AH267" s="24" t="s">
        <v>83</v>
      </c>
      <c r="AI267" s="24">
        <v>24.0</v>
      </c>
      <c r="AJ267" s="24" t="s">
        <v>84</v>
      </c>
      <c r="AK267" s="24">
        <v>6.0</v>
      </c>
      <c r="AL267" s="24" t="s">
        <v>73</v>
      </c>
      <c r="AM267" s="24" t="s">
        <v>38</v>
      </c>
      <c r="AN267" s="24" t="s">
        <v>336</v>
      </c>
      <c r="AP267" s="34"/>
      <c r="AZ267" s="34">
        <v>0.47602583682177846</v>
      </c>
      <c r="BA267" s="35">
        <f t="shared" si="10"/>
        <v>0.06958126867</v>
      </c>
      <c r="BB267" s="21">
        <f t="shared" si="6"/>
        <v>0.004348829292</v>
      </c>
      <c r="BC267" s="24" t="s">
        <v>74</v>
      </c>
      <c r="BD267" s="16">
        <f t="shared" si="3"/>
        <v>0.6666666667</v>
      </c>
      <c r="BE267" s="16"/>
    </row>
    <row r="268">
      <c r="A268" s="45">
        <v>115.0</v>
      </c>
      <c r="B268" s="49" t="s">
        <v>334</v>
      </c>
      <c r="C268" s="24" t="s">
        <v>335</v>
      </c>
      <c r="D268" s="24" t="s">
        <v>335</v>
      </c>
      <c r="E268" s="24">
        <v>1.0</v>
      </c>
      <c r="F268" s="24">
        <v>3.0</v>
      </c>
      <c r="G268" s="24">
        <v>16.0</v>
      </c>
      <c r="H268" s="24">
        <v>4.0</v>
      </c>
      <c r="J268" s="24" t="s">
        <v>107</v>
      </c>
      <c r="K268" s="24">
        <v>48.0</v>
      </c>
      <c r="L268" s="24" t="s">
        <v>60</v>
      </c>
      <c r="O268" s="24" t="s">
        <v>63</v>
      </c>
      <c r="P268" s="24" t="s">
        <v>219</v>
      </c>
      <c r="Q268" s="24" t="s">
        <v>64</v>
      </c>
      <c r="R268" s="34"/>
      <c r="S268" s="24" t="s">
        <v>65</v>
      </c>
      <c r="T268" s="34"/>
      <c r="U268" s="34"/>
      <c r="V268" s="24" t="s">
        <v>66</v>
      </c>
      <c r="W268" s="24" t="s">
        <v>66</v>
      </c>
      <c r="X268" s="24" t="s">
        <v>81</v>
      </c>
      <c r="Y268" s="24" t="s">
        <v>154</v>
      </c>
      <c r="Z268" s="24" t="s">
        <v>67</v>
      </c>
      <c r="AC268" s="24" t="s">
        <v>145</v>
      </c>
      <c r="AD268" s="34"/>
      <c r="AE268" s="34"/>
      <c r="AF268" s="24" t="s">
        <v>69</v>
      </c>
      <c r="AG268" s="24" t="s">
        <v>70</v>
      </c>
      <c r="AH268" s="24" t="s">
        <v>83</v>
      </c>
      <c r="AI268" s="24">
        <v>24.0</v>
      </c>
      <c r="AJ268" s="24" t="s">
        <v>84</v>
      </c>
      <c r="AK268" s="24">
        <v>6.0</v>
      </c>
      <c r="AL268" s="24" t="s">
        <v>73</v>
      </c>
      <c r="AM268" s="24" t="s">
        <v>38</v>
      </c>
      <c r="AN268" s="24" t="s">
        <v>337</v>
      </c>
      <c r="AP268" s="34"/>
      <c r="AZ268" s="34">
        <v>1.9517868038686534</v>
      </c>
      <c r="BA268" s="35">
        <f t="shared" si="10"/>
        <v>0.1815459915</v>
      </c>
      <c r="BB268" s="21">
        <f t="shared" si="6"/>
        <v>0.01134662447</v>
      </c>
      <c r="BC268" s="24" t="s">
        <v>74</v>
      </c>
      <c r="BD268" s="16">
        <f t="shared" si="3"/>
        <v>0.6666666667</v>
      </c>
      <c r="BE268" s="16"/>
    </row>
    <row r="269">
      <c r="A269" s="45">
        <v>115.0</v>
      </c>
      <c r="B269" s="49" t="s">
        <v>334</v>
      </c>
      <c r="C269" s="24" t="s">
        <v>335</v>
      </c>
      <c r="D269" s="24" t="s">
        <v>335</v>
      </c>
      <c r="E269" s="24">
        <v>1.0</v>
      </c>
      <c r="F269" s="24">
        <v>3.0</v>
      </c>
      <c r="G269" s="24">
        <v>16.0</v>
      </c>
      <c r="H269" s="24">
        <v>4.0</v>
      </c>
      <c r="J269" s="24" t="s">
        <v>107</v>
      </c>
      <c r="K269" s="24">
        <v>48.0</v>
      </c>
      <c r="L269" s="24" t="s">
        <v>60</v>
      </c>
      <c r="O269" s="24" t="s">
        <v>63</v>
      </c>
      <c r="P269" s="24" t="s">
        <v>219</v>
      </c>
      <c r="Q269" s="24" t="s">
        <v>64</v>
      </c>
      <c r="R269" s="34"/>
      <c r="S269" s="24" t="s">
        <v>65</v>
      </c>
      <c r="T269" s="34"/>
      <c r="U269" s="34"/>
      <c r="V269" s="24" t="s">
        <v>66</v>
      </c>
      <c r="W269" s="24" t="s">
        <v>66</v>
      </c>
      <c r="X269" s="24" t="s">
        <v>81</v>
      </c>
      <c r="Y269" s="24" t="s">
        <v>154</v>
      </c>
      <c r="Z269" s="24" t="s">
        <v>67</v>
      </c>
      <c r="AC269" s="24" t="s">
        <v>145</v>
      </c>
      <c r="AD269" s="34"/>
      <c r="AE269" s="34"/>
      <c r="AF269" s="24" t="s">
        <v>69</v>
      </c>
      <c r="AG269" s="24" t="s">
        <v>70</v>
      </c>
      <c r="AH269" s="24" t="s">
        <v>83</v>
      </c>
      <c r="AI269" s="24">
        <v>24.0</v>
      </c>
      <c r="AJ269" s="24" t="s">
        <v>84</v>
      </c>
      <c r="AK269" s="24">
        <v>6.0</v>
      </c>
      <c r="AL269" s="24" t="s">
        <v>73</v>
      </c>
      <c r="AM269" s="24" t="s">
        <v>38</v>
      </c>
      <c r="AN269" s="24" t="s">
        <v>337</v>
      </c>
      <c r="AP269" s="34"/>
      <c r="AZ269" s="34">
        <v>2.624110533857352</v>
      </c>
      <c r="BA269" s="35">
        <f t="shared" si="10"/>
        <v>0.2776861279</v>
      </c>
      <c r="BB269" s="21">
        <f t="shared" si="6"/>
        <v>0.017355383</v>
      </c>
      <c r="BC269" s="24" t="s">
        <v>74</v>
      </c>
      <c r="BD269" s="16">
        <f t="shared" si="3"/>
        <v>0.6666666667</v>
      </c>
      <c r="BE269" s="16"/>
    </row>
    <row r="270">
      <c r="A270" s="45">
        <v>115.0</v>
      </c>
      <c r="B270" s="49" t="s">
        <v>334</v>
      </c>
      <c r="C270" s="24" t="s">
        <v>335</v>
      </c>
      <c r="D270" s="24" t="s">
        <v>335</v>
      </c>
      <c r="E270" s="24">
        <v>1.0</v>
      </c>
      <c r="F270" s="24">
        <v>3.0</v>
      </c>
      <c r="G270" s="24">
        <v>16.0</v>
      </c>
      <c r="H270" s="24">
        <v>4.0</v>
      </c>
      <c r="J270" s="24" t="s">
        <v>107</v>
      </c>
      <c r="K270" s="24">
        <v>48.0</v>
      </c>
      <c r="L270" s="24" t="s">
        <v>60</v>
      </c>
      <c r="O270" s="24" t="s">
        <v>63</v>
      </c>
      <c r="P270" s="24" t="s">
        <v>219</v>
      </c>
      <c r="Q270" s="24" t="s">
        <v>64</v>
      </c>
      <c r="R270" s="34"/>
      <c r="S270" s="24" t="s">
        <v>65</v>
      </c>
      <c r="T270" s="34"/>
      <c r="U270" s="34"/>
      <c r="V270" s="24" t="s">
        <v>66</v>
      </c>
      <c r="W270" s="24" t="s">
        <v>66</v>
      </c>
      <c r="X270" s="24" t="s">
        <v>81</v>
      </c>
      <c r="Y270" s="24" t="s">
        <v>154</v>
      </c>
      <c r="Z270" s="24" t="s">
        <v>67</v>
      </c>
      <c r="AC270" s="24" t="s">
        <v>145</v>
      </c>
      <c r="AD270" s="34"/>
      <c r="AE270" s="34"/>
      <c r="AF270" s="24" t="s">
        <v>69</v>
      </c>
      <c r="AG270" s="24" t="s">
        <v>70</v>
      </c>
      <c r="AH270" s="24" t="s">
        <v>83</v>
      </c>
      <c r="AI270" s="24">
        <v>24.0</v>
      </c>
      <c r="AJ270" s="24" t="s">
        <v>84</v>
      </c>
      <c r="AK270" s="24">
        <v>6.0</v>
      </c>
      <c r="AL270" s="24" t="s">
        <v>73</v>
      </c>
      <c r="AM270" s="24" t="s">
        <v>38</v>
      </c>
      <c r="AN270" s="24" t="s">
        <v>337</v>
      </c>
      <c r="AP270" s="34"/>
      <c r="AZ270" s="34">
        <v>0.6578317211926044</v>
      </c>
      <c r="BA270" s="35">
        <f t="shared" si="10"/>
        <v>0.07602320542</v>
      </c>
      <c r="BB270" s="21">
        <f t="shared" si="6"/>
        <v>0.003167633559</v>
      </c>
      <c r="BC270" s="24" t="s">
        <v>74</v>
      </c>
      <c r="BD270" s="16">
        <f t="shared" si="3"/>
        <v>0.6666666667</v>
      </c>
      <c r="BE270" s="16"/>
    </row>
    <row r="271">
      <c r="A271" s="45">
        <v>115.0</v>
      </c>
      <c r="B271" s="49" t="s">
        <v>334</v>
      </c>
      <c r="C271" s="24" t="s">
        <v>335</v>
      </c>
      <c r="D271" s="24" t="s">
        <v>335</v>
      </c>
      <c r="E271" s="24">
        <v>1.0</v>
      </c>
      <c r="F271" s="24">
        <v>3.0</v>
      </c>
      <c r="G271" s="24">
        <v>16.0</v>
      </c>
      <c r="H271" s="24">
        <v>4.0</v>
      </c>
      <c r="J271" s="24" t="s">
        <v>107</v>
      </c>
      <c r="K271" s="24">
        <v>48.0</v>
      </c>
      <c r="L271" s="24" t="s">
        <v>60</v>
      </c>
      <c r="O271" s="24" t="s">
        <v>63</v>
      </c>
      <c r="P271" s="24" t="s">
        <v>219</v>
      </c>
      <c r="Q271" s="24" t="s">
        <v>64</v>
      </c>
      <c r="R271" s="34"/>
      <c r="S271" s="24" t="s">
        <v>65</v>
      </c>
      <c r="T271" s="34"/>
      <c r="U271" s="34"/>
      <c r="V271" s="24" t="s">
        <v>66</v>
      </c>
      <c r="W271" s="24" t="s">
        <v>66</v>
      </c>
      <c r="X271" s="24" t="s">
        <v>81</v>
      </c>
      <c r="Y271" s="24" t="s">
        <v>154</v>
      </c>
      <c r="Z271" s="24" t="s">
        <v>67</v>
      </c>
      <c r="AC271" s="24" t="s">
        <v>145</v>
      </c>
      <c r="AD271" s="34"/>
      <c r="AE271" s="34"/>
      <c r="AF271" s="24" t="s">
        <v>69</v>
      </c>
      <c r="AG271" s="24" t="s">
        <v>70</v>
      </c>
      <c r="AH271" s="24" t="s">
        <v>83</v>
      </c>
      <c r="AI271" s="24">
        <v>24.0</v>
      </c>
      <c r="AJ271" s="24" t="s">
        <v>84</v>
      </c>
      <c r="AK271" s="24">
        <v>6.0</v>
      </c>
      <c r="AL271" s="24" t="s">
        <v>73</v>
      </c>
      <c r="AM271" s="24" t="s">
        <v>38</v>
      </c>
      <c r="AN271" s="24" t="s">
        <v>337</v>
      </c>
      <c r="AP271" s="34"/>
      <c r="AZ271" s="34">
        <v>0.5588332889309633</v>
      </c>
      <c r="BA271" s="35">
        <f t="shared" si="10"/>
        <v>0.07225920765</v>
      </c>
      <c r="BB271" s="21">
        <f t="shared" si="6"/>
        <v>0.003010800319</v>
      </c>
      <c r="BC271" s="24" t="s">
        <v>74</v>
      </c>
      <c r="BD271" s="16">
        <f t="shared" si="3"/>
        <v>0.6666666667</v>
      </c>
      <c r="BE271" s="16"/>
    </row>
    <row r="272">
      <c r="A272" s="45">
        <v>115.0</v>
      </c>
      <c r="B272" s="49" t="s">
        <v>334</v>
      </c>
      <c r="C272" s="24" t="s">
        <v>335</v>
      </c>
      <c r="D272" s="24" t="s">
        <v>335</v>
      </c>
      <c r="E272" s="24">
        <v>2.0</v>
      </c>
      <c r="F272" s="24">
        <v>1.0</v>
      </c>
      <c r="G272" s="24">
        <v>24.0</v>
      </c>
      <c r="H272" s="24">
        <v>3.0</v>
      </c>
      <c r="I272" s="24">
        <v>36.0</v>
      </c>
      <c r="J272" s="24" t="s">
        <v>107</v>
      </c>
      <c r="K272" s="24">
        <v>36.0</v>
      </c>
      <c r="L272" s="24" t="s">
        <v>60</v>
      </c>
      <c r="O272" s="24" t="s">
        <v>180</v>
      </c>
      <c r="P272" s="24" t="s">
        <v>219</v>
      </c>
      <c r="Q272" s="24" t="s">
        <v>64</v>
      </c>
      <c r="R272" s="34"/>
      <c r="S272" s="24" t="s">
        <v>65</v>
      </c>
      <c r="T272" s="34"/>
      <c r="U272" s="34"/>
      <c r="V272" s="24" t="s">
        <v>66</v>
      </c>
      <c r="W272" s="24" t="s">
        <v>66</v>
      </c>
      <c r="X272" s="24" t="s">
        <v>81</v>
      </c>
      <c r="Y272" s="24" t="s">
        <v>154</v>
      </c>
      <c r="Z272" s="24" t="s">
        <v>67</v>
      </c>
      <c r="AC272" s="24" t="s">
        <v>145</v>
      </c>
      <c r="AD272" s="34"/>
      <c r="AE272" s="34"/>
      <c r="AF272" s="24" t="s">
        <v>69</v>
      </c>
      <c r="AG272" s="24" t="s">
        <v>70</v>
      </c>
      <c r="AH272" s="24" t="s">
        <v>83</v>
      </c>
      <c r="AI272" s="24">
        <v>24.0</v>
      </c>
      <c r="AJ272" s="24" t="s">
        <v>84</v>
      </c>
      <c r="AK272" s="24">
        <v>6.0</v>
      </c>
      <c r="AL272" s="24" t="s">
        <v>73</v>
      </c>
      <c r="AM272" s="24" t="s">
        <v>38</v>
      </c>
      <c r="AN272" s="24" t="s">
        <v>336</v>
      </c>
      <c r="AP272" s="34"/>
      <c r="AZ272" s="34">
        <v>0.5456637152706304</v>
      </c>
      <c r="BA272" s="35">
        <f t="shared" si="10"/>
        <v>0.04786976855</v>
      </c>
      <c r="BB272" s="21">
        <f t="shared" si="6"/>
        <v>0.001994573689</v>
      </c>
      <c r="BC272" s="24" t="s">
        <v>74</v>
      </c>
      <c r="BD272" s="16">
        <f t="shared" si="3"/>
        <v>1</v>
      </c>
      <c r="BE272" s="16"/>
    </row>
    <row r="273">
      <c r="A273" s="45">
        <v>115.0</v>
      </c>
      <c r="B273" s="49" t="s">
        <v>334</v>
      </c>
      <c r="C273" s="24" t="s">
        <v>335</v>
      </c>
      <c r="D273" s="24" t="s">
        <v>335</v>
      </c>
      <c r="E273" s="24">
        <v>2.0</v>
      </c>
      <c r="F273" s="24">
        <v>1.0</v>
      </c>
      <c r="G273" s="24">
        <v>24.0</v>
      </c>
      <c r="H273" s="24">
        <v>3.0</v>
      </c>
      <c r="I273" s="24">
        <v>36.0</v>
      </c>
      <c r="J273" s="24" t="s">
        <v>107</v>
      </c>
      <c r="K273" s="24">
        <v>36.0</v>
      </c>
      <c r="L273" s="24" t="s">
        <v>60</v>
      </c>
      <c r="O273" s="24" t="s">
        <v>180</v>
      </c>
      <c r="P273" s="24" t="s">
        <v>219</v>
      </c>
      <c r="Q273" s="24" t="s">
        <v>64</v>
      </c>
      <c r="R273" s="34"/>
      <c r="S273" s="24" t="s">
        <v>65</v>
      </c>
      <c r="T273" s="34"/>
      <c r="U273" s="34"/>
      <c r="V273" s="24" t="s">
        <v>66</v>
      </c>
      <c r="W273" s="24" t="s">
        <v>66</v>
      </c>
      <c r="X273" s="24" t="s">
        <v>81</v>
      </c>
      <c r="Y273" s="24" t="s">
        <v>154</v>
      </c>
      <c r="Z273" s="24" t="s">
        <v>67</v>
      </c>
      <c r="AC273" s="24" t="s">
        <v>145</v>
      </c>
      <c r="AD273" s="34"/>
      <c r="AE273" s="34"/>
      <c r="AF273" s="24" t="s">
        <v>69</v>
      </c>
      <c r="AG273" s="24" t="s">
        <v>70</v>
      </c>
      <c r="AH273" s="24" t="s">
        <v>83</v>
      </c>
      <c r="AI273" s="24">
        <v>24.0</v>
      </c>
      <c r="AJ273" s="24" t="s">
        <v>84</v>
      </c>
      <c r="AK273" s="24">
        <v>6.0</v>
      </c>
      <c r="AL273" s="24" t="s">
        <v>73</v>
      </c>
      <c r="AM273" s="24" t="s">
        <v>38</v>
      </c>
      <c r="AN273" s="24" t="s">
        <v>336</v>
      </c>
      <c r="AP273" s="34"/>
      <c r="AZ273" s="34">
        <v>0.34166271226001144</v>
      </c>
      <c r="BA273" s="35">
        <f t="shared" si="10"/>
        <v>0.04409861269</v>
      </c>
      <c r="BB273" s="21">
        <f t="shared" si="6"/>
        <v>0.001837442195</v>
      </c>
      <c r="BC273" s="24" t="s">
        <v>74</v>
      </c>
      <c r="BD273" s="16">
        <f t="shared" si="3"/>
        <v>1</v>
      </c>
      <c r="BE273" s="16"/>
    </row>
    <row r="274">
      <c r="A274" s="45">
        <v>115.0</v>
      </c>
      <c r="B274" s="49" t="s">
        <v>334</v>
      </c>
      <c r="C274" s="24" t="s">
        <v>335</v>
      </c>
      <c r="D274" s="24" t="s">
        <v>335</v>
      </c>
      <c r="E274" s="24">
        <v>2.0</v>
      </c>
      <c r="F274" s="24">
        <v>1.0</v>
      </c>
      <c r="G274" s="24">
        <v>24.0</v>
      </c>
      <c r="H274" s="24">
        <v>3.0</v>
      </c>
      <c r="I274" s="24">
        <v>36.0</v>
      </c>
      <c r="J274" s="24" t="s">
        <v>107</v>
      </c>
      <c r="K274" s="24">
        <v>36.0</v>
      </c>
      <c r="L274" s="24" t="s">
        <v>60</v>
      </c>
      <c r="O274" s="24" t="s">
        <v>180</v>
      </c>
      <c r="P274" s="24" t="s">
        <v>219</v>
      </c>
      <c r="Q274" s="24" t="s">
        <v>64</v>
      </c>
      <c r="R274" s="34"/>
      <c r="S274" s="24" t="s">
        <v>65</v>
      </c>
      <c r="T274" s="34"/>
      <c r="U274" s="34"/>
      <c r="V274" s="24" t="s">
        <v>66</v>
      </c>
      <c r="W274" s="24" t="s">
        <v>66</v>
      </c>
      <c r="X274" s="24" t="s">
        <v>81</v>
      </c>
      <c r="Y274" s="24" t="s">
        <v>154</v>
      </c>
      <c r="Z274" s="24" t="s">
        <v>67</v>
      </c>
      <c r="AC274" s="24" t="s">
        <v>145</v>
      </c>
      <c r="AD274" s="34"/>
      <c r="AE274" s="34"/>
      <c r="AF274" s="24" t="s">
        <v>69</v>
      </c>
      <c r="AG274" s="24" t="s">
        <v>70</v>
      </c>
      <c r="AH274" s="24" t="s">
        <v>83</v>
      </c>
      <c r="AI274" s="24">
        <v>24.0</v>
      </c>
      <c r="AJ274" s="24" t="s">
        <v>84</v>
      </c>
      <c r="AK274" s="24">
        <v>6.0</v>
      </c>
      <c r="AL274" s="24" t="s">
        <v>73</v>
      </c>
      <c r="AM274" s="24" t="s">
        <v>38</v>
      </c>
      <c r="AN274" s="24" t="s">
        <v>336</v>
      </c>
      <c r="AP274" s="34"/>
      <c r="AZ274" s="34">
        <v>0.8430145733814844</v>
      </c>
      <c r="BA274" s="35">
        <f t="shared" si="10"/>
        <v>0.05647236606</v>
      </c>
      <c r="BB274" s="21">
        <f t="shared" si="6"/>
        <v>0.002353015253</v>
      </c>
      <c r="BC274" s="24" t="s">
        <v>74</v>
      </c>
      <c r="BD274" s="16">
        <f t="shared" si="3"/>
        <v>1</v>
      </c>
      <c r="BE274" s="16"/>
    </row>
    <row r="275">
      <c r="A275" s="45">
        <v>115.0</v>
      </c>
      <c r="B275" s="49" t="s">
        <v>334</v>
      </c>
      <c r="C275" s="24" t="s">
        <v>335</v>
      </c>
      <c r="D275" s="24" t="s">
        <v>335</v>
      </c>
      <c r="E275" s="24">
        <v>2.0</v>
      </c>
      <c r="F275" s="24">
        <v>1.0</v>
      </c>
      <c r="G275" s="24">
        <v>24.0</v>
      </c>
      <c r="H275" s="24">
        <v>3.0</v>
      </c>
      <c r="I275" s="24">
        <v>36.0</v>
      </c>
      <c r="J275" s="24" t="s">
        <v>107</v>
      </c>
      <c r="K275" s="24">
        <v>36.0</v>
      </c>
      <c r="L275" s="24" t="s">
        <v>60</v>
      </c>
      <c r="O275" s="24" t="s">
        <v>180</v>
      </c>
      <c r="P275" s="24" t="s">
        <v>219</v>
      </c>
      <c r="Q275" s="24" t="s">
        <v>64</v>
      </c>
      <c r="R275" s="34"/>
      <c r="S275" s="24" t="s">
        <v>65</v>
      </c>
      <c r="T275" s="34"/>
      <c r="U275" s="34"/>
      <c r="V275" s="24" t="s">
        <v>66</v>
      </c>
      <c r="W275" s="24" t="s">
        <v>66</v>
      </c>
      <c r="X275" s="24" t="s">
        <v>81</v>
      </c>
      <c r="Y275" s="24" t="s">
        <v>154</v>
      </c>
      <c r="Z275" s="24" t="s">
        <v>67</v>
      </c>
      <c r="AC275" s="24" t="s">
        <v>145</v>
      </c>
      <c r="AD275" s="34"/>
      <c r="AE275" s="34"/>
      <c r="AF275" s="24" t="s">
        <v>69</v>
      </c>
      <c r="AG275" s="24" t="s">
        <v>70</v>
      </c>
      <c r="AH275" s="24" t="s">
        <v>83</v>
      </c>
      <c r="AI275" s="24">
        <v>24.0</v>
      </c>
      <c r="AJ275" s="24" t="s">
        <v>84</v>
      </c>
      <c r="AK275" s="24">
        <v>6.0</v>
      </c>
      <c r="AL275" s="24" t="s">
        <v>73</v>
      </c>
      <c r="AM275" s="24" t="s">
        <v>38</v>
      </c>
      <c r="AN275" s="24" t="s">
        <v>336</v>
      </c>
      <c r="AP275" s="34"/>
      <c r="AZ275" s="34">
        <v>0.35101326742963473</v>
      </c>
      <c r="BA275" s="35">
        <f t="shared" si="10"/>
        <v>0.04423354821</v>
      </c>
      <c r="BB275" s="21">
        <f t="shared" si="6"/>
        <v>0.001843064509</v>
      </c>
      <c r="BC275" s="24" t="s">
        <v>74</v>
      </c>
      <c r="BD275" s="16">
        <f t="shared" si="3"/>
        <v>1</v>
      </c>
      <c r="BE275" s="16"/>
    </row>
    <row r="276">
      <c r="A276" s="45">
        <v>115.0</v>
      </c>
      <c r="B276" s="49" t="s">
        <v>334</v>
      </c>
      <c r="C276" s="24" t="s">
        <v>335</v>
      </c>
      <c r="D276" s="24" t="s">
        <v>335</v>
      </c>
      <c r="E276" s="24">
        <v>2.0</v>
      </c>
      <c r="F276" s="24">
        <v>1.0</v>
      </c>
      <c r="G276" s="24">
        <v>24.0</v>
      </c>
      <c r="H276" s="24">
        <v>3.0</v>
      </c>
      <c r="I276" s="24">
        <v>36.0</v>
      </c>
      <c r="J276" s="24" t="s">
        <v>107</v>
      </c>
      <c r="K276" s="24">
        <v>36.0</v>
      </c>
      <c r="L276" s="24" t="s">
        <v>60</v>
      </c>
      <c r="O276" s="24" t="s">
        <v>180</v>
      </c>
      <c r="P276" s="24" t="s">
        <v>219</v>
      </c>
      <c r="Q276" s="24" t="s">
        <v>64</v>
      </c>
      <c r="R276" s="34"/>
      <c r="S276" s="24" t="s">
        <v>65</v>
      </c>
      <c r="T276" s="34"/>
      <c r="U276" s="34"/>
      <c r="V276" s="24" t="s">
        <v>66</v>
      </c>
      <c r="W276" s="24" t="s">
        <v>66</v>
      </c>
      <c r="X276" s="24" t="s">
        <v>81</v>
      </c>
      <c r="Y276" s="24" t="s">
        <v>154</v>
      </c>
      <c r="Z276" s="24" t="s">
        <v>67</v>
      </c>
      <c r="AC276" s="24" t="s">
        <v>145</v>
      </c>
      <c r="AD276" s="34"/>
      <c r="AE276" s="34"/>
      <c r="AF276" s="24" t="s">
        <v>69</v>
      </c>
      <c r="AG276" s="24" t="s">
        <v>70</v>
      </c>
      <c r="AH276" s="24" t="s">
        <v>83</v>
      </c>
      <c r="AI276" s="24">
        <v>24.0</v>
      </c>
      <c r="AJ276" s="24" t="s">
        <v>84</v>
      </c>
      <c r="AK276" s="24">
        <v>6.0</v>
      </c>
      <c r="AL276" s="24" t="s">
        <v>73</v>
      </c>
      <c r="AM276" s="24" t="s">
        <v>38</v>
      </c>
      <c r="AN276" s="24" t="s">
        <v>337</v>
      </c>
      <c r="AP276" s="34"/>
      <c r="AZ276" s="34">
        <v>0.825717409186125</v>
      </c>
      <c r="BA276" s="35">
        <f t="shared" si="10"/>
        <v>0.05587102583</v>
      </c>
      <c r="BB276" s="21">
        <f t="shared" si="6"/>
        <v>0.00232795941</v>
      </c>
      <c r="BC276" s="24" t="s">
        <v>74</v>
      </c>
      <c r="BD276" s="16">
        <f t="shared" si="3"/>
        <v>1</v>
      </c>
      <c r="BE276" s="16"/>
    </row>
    <row r="277">
      <c r="A277" s="45">
        <v>115.0</v>
      </c>
      <c r="B277" s="49" t="s">
        <v>334</v>
      </c>
      <c r="C277" s="24" t="s">
        <v>335</v>
      </c>
      <c r="D277" s="24" t="s">
        <v>335</v>
      </c>
      <c r="E277" s="24">
        <v>2.0</v>
      </c>
      <c r="F277" s="24">
        <v>1.0</v>
      </c>
      <c r="G277" s="24">
        <v>24.0</v>
      </c>
      <c r="H277" s="24">
        <v>3.0</v>
      </c>
      <c r="I277" s="24">
        <v>36.0</v>
      </c>
      <c r="J277" s="24" t="s">
        <v>107</v>
      </c>
      <c r="K277" s="24">
        <v>36.0</v>
      </c>
      <c r="L277" s="24" t="s">
        <v>60</v>
      </c>
      <c r="O277" s="24" t="s">
        <v>180</v>
      </c>
      <c r="P277" s="24" t="s">
        <v>219</v>
      </c>
      <c r="Q277" s="24" t="s">
        <v>64</v>
      </c>
      <c r="R277" s="34"/>
      <c r="S277" s="24" t="s">
        <v>65</v>
      </c>
      <c r="T277" s="34"/>
      <c r="U277" s="34"/>
      <c r="V277" s="24" t="s">
        <v>66</v>
      </c>
      <c r="W277" s="24" t="s">
        <v>66</v>
      </c>
      <c r="X277" s="24" t="s">
        <v>81</v>
      </c>
      <c r="Y277" s="24" t="s">
        <v>154</v>
      </c>
      <c r="Z277" s="24" t="s">
        <v>67</v>
      </c>
      <c r="AC277" s="24" t="s">
        <v>145</v>
      </c>
      <c r="AD277" s="34"/>
      <c r="AE277" s="34"/>
      <c r="AF277" s="24" t="s">
        <v>69</v>
      </c>
      <c r="AG277" s="24" t="s">
        <v>70</v>
      </c>
      <c r="AH277" s="24" t="s">
        <v>83</v>
      </c>
      <c r="AI277" s="24">
        <v>24.0</v>
      </c>
      <c r="AJ277" s="24" t="s">
        <v>84</v>
      </c>
      <c r="AK277" s="24">
        <v>6.0</v>
      </c>
      <c r="AL277" s="24" t="s">
        <v>73</v>
      </c>
      <c r="AM277" s="24" t="s">
        <v>38</v>
      </c>
      <c r="AN277" s="24" t="s">
        <v>337</v>
      </c>
      <c r="AP277" s="34"/>
      <c r="AZ277" s="34">
        <v>1.3868434573110633</v>
      </c>
      <c r="BA277" s="35">
        <f t="shared" si="10"/>
        <v>0.08173614115</v>
      </c>
      <c r="BB277" s="21">
        <f t="shared" si="6"/>
        <v>0.003405672548</v>
      </c>
      <c r="BC277" s="24" t="s">
        <v>74</v>
      </c>
      <c r="BD277" s="16">
        <f t="shared" si="3"/>
        <v>1</v>
      </c>
      <c r="BE277" s="16"/>
    </row>
    <row r="278">
      <c r="A278" s="45">
        <v>115.0</v>
      </c>
      <c r="B278" s="49" t="s">
        <v>334</v>
      </c>
      <c r="C278" s="24" t="s">
        <v>335</v>
      </c>
      <c r="D278" s="24" t="s">
        <v>335</v>
      </c>
      <c r="E278" s="24">
        <v>2.0</v>
      </c>
      <c r="F278" s="24">
        <v>1.0</v>
      </c>
      <c r="G278" s="24">
        <v>24.0</v>
      </c>
      <c r="H278" s="24">
        <v>3.0</v>
      </c>
      <c r="I278" s="24">
        <v>36.0</v>
      </c>
      <c r="J278" s="24" t="s">
        <v>107</v>
      </c>
      <c r="K278" s="24">
        <v>36.0</v>
      </c>
      <c r="L278" s="24" t="s">
        <v>60</v>
      </c>
      <c r="O278" s="24" t="s">
        <v>180</v>
      </c>
      <c r="P278" s="24" t="s">
        <v>219</v>
      </c>
      <c r="Q278" s="24" t="s">
        <v>64</v>
      </c>
      <c r="R278" s="34"/>
      <c r="S278" s="24" t="s">
        <v>65</v>
      </c>
      <c r="T278" s="34"/>
      <c r="U278" s="34"/>
      <c r="V278" s="24" t="s">
        <v>66</v>
      </c>
      <c r="W278" s="24" t="s">
        <v>66</v>
      </c>
      <c r="X278" s="24" t="s">
        <v>81</v>
      </c>
      <c r="Y278" s="24" t="s">
        <v>154</v>
      </c>
      <c r="Z278" s="24" t="s">
        <v>67</v>
      </c>
      <c r="AC278" s="24" t="s">
        <v>145</v>
      </c>
      <c r="AD278" s="34"/>
      <c r="AE278" s="34"/>
      <c r="AF278" s="24" t="s">
        <v>69</v>
      </c>
      <c r="AG278" s="24" t="s">
        <v>70</v>
      </c>
      <c r="AH278" s="24" t="s">
        <v>83</v>
      </c>
      <c r="AI278" s="24">
        <v>24.0</v>
      </c>
      <c r="AJ278" s="24" t="s">
        <v>84</v>
      </c>
      <c r="AK278" s="24">
        <v>6.0</v>
      </c>
      <c r="AL278" s="24" t="s">
        <v>73</v>
      </c>
      <c r="AM278" s="24" t="s">
        <v>38</v>
      </c>
      <c r="AN278" s="24" t="s">
        <v>337</v>
      </c>
      <c r="AP278" s="34"/>
      <c r="AZ278" s="34">
        <v>1.4990366915470041</v>
      </c>
      <c r="BA278" s="35">
        <f t="shared" si="10"/>
        <v>0.08848147922</v>
      </c>
      <c r="BB278" s="21">
        <f t="shared" si="6"/>
        <v>0.00110601849</v>
      </c>
      <c r="BC278" s="24" t="s">
        <v>74</v>
      </c>
      <c r="BD278" s="16">
        <f t="shared" si="3"/>
        <v>1</v>
      </c>
      <c r="BE278" s="16"/>
    </row>
    <row r="279">
      <c r="A279" s="45">
        <v>115.0</v>
      </c>
      <c r="B279" s="49" t="s">
        <v>334</v>
      </c>
      <c r="C279" s="24" t="s">
        <v>335</v>
      </c>
      <c r="D279" s="24" t="s">
        <v>335</v>
      </c>
      <c r="E279" s="24">
        <v>2.0</v>
      </c>
      <c r="F279" s="24">
        <v>1.0</v>
      </c>
      <c r="G279" s="24">
        <v>24.0</v>
      </c>
      <c r="H279" s="24">
        <v>3.0</v>
      </c>
      <c r="I279" s="24">
        <v>36.0</v>
      </c>
      <c r="J279" s="24" t="s">
        <v>107</v>
      </c>
      <c r="K279" s="24">
        <v>36.0</v>
      </c>
      <c r="L279" s="24" t="s">
        <v>60</v>
      </c>
      <c r="O279" s="24" t="s">
        <v>180</v>
      </c>
      <c r="P279" s="24" t="s">
        <v>219</v>
      </c>
      <c r="Q279" s="24" t="s">
        <v>64</v>
      </c>
      <c r="R279" s="34"/>
      <c r="S279" s="24" t="s">
        <v>65</v>
      </c>
      <c r="T279" s="34"/>
      <c r="U279" s="34"/>
      <c r="V279" s="24" t="s">
        <v>66</v>
      </c>
      <c r="W279" s="24" t="s">
        <v>66</v>
      </c>
      <c r="X279" s="24" t="s">
        <v>81</v>
      </c>
      <c r="Y279" s="24" t="s">
        <v>154</v>
      </c>
      <c r="Z279" s="24" t="s">
        <v>67</v>
      </c>
      <c r="AC279" s="24" t="s">
        <v>145</v>
      </c>
      <c r="AD279" s="34"/>
      <c r="AE279" s="34"/>
      <c r="AF279" s="24" t="s">
        <v>69</v>
      </c>
      <c r="AG279" s="24" t="s">
        <v>70</v>
      </c>
      <c r="AH279" s="24" t="s">
        <v>83</v>
      </c>
      <c r="AI279" s="24">
        <v>24.0</v>
      </c>
      <c r="AJ279" s="24" t="s">
        <v>84</v>
      </c>
      <c r="AK279" s="24">
        <v>6.0</v>
      </c>
      <c r="AL279" s="24" t="s">
        <v>73</v>
      </c>
      <c r="AM279" s="24" t="s">
        <v>38</v>
      </c>
      <c r="AN279" s="24" t="s">
        <v>337</v>
      </c>
      <c r="AP279" s="34"/>
      <c r="AZ279" s="34">
        <v>1.2693970281610791</v>
      </c>
      <c r="BA279" s="35">
        <f t="shared" si="10"/>
        <v>0.07523685031</v>
      </c>
      <c r="BB279" s="21">
        <f t="shared" si="6"/>
        <v>0.0009404606289</v>
      </c>
      <c r="BC279" s="24" t="s">
        <v>74</v>
      </c>
      <c r="BD279" s="16">
        <f t="shared" si="3"/>
        <v>1</v>
      </c>
      <c r="BE279" s="16"/>
    </row>
    <row r="280">
      <c r="A280" s="24">
        <v>116.0</v>
      </c>
      <c r="B280" s="24" t="s">
        <v>338</v>
      </c>
      <c r="C280" s="24" t="s">
        <v>339</v>
      </c>
      <c r="D280" s="24" t="s">
        <v>339</v>
      </c>
      <c r="E280" s="24">
        <v>2.0</v>
      </c>
      <c r="F280" s="24">
        <v>1.0</v>
      </c>
      <c r="G280" s="24">
        <v>80.0</v>
      </c>
      <c r="H280" s="24">
        <v>21.0</v>
      </c>
      <c r="I280" s="24">
        <v>21.0</v>
      </c>
      <c r="J280" s="24" t="s">
        <v>107</v>
      </c>
      <c r="K280" s="24">
        <v>21.0</v>
      </c>
      <c r="L280" s="24" t="s">
        <v>60</v>
      </c>
      <c r="O280" s="24" t="s">
        <v>63</v>
      </c>
      <c r="P280" s="24" t="s">
        <v>219</v>
      </c>
      <c r="Q280" s="24" t="s">
        <v>64</v>
      </c>
      <c r="R280" s="34"/>
      <c r="S280" s="24" t="s">
        <v>65</v>
      </c>
      <c r="T280" s="34"/>
      <c r="U280" s="34"/>
      <c r="V280" s="24" t="s">
        <v>66</v>
      </c>
      <c r="W280" s="24" t="s">
        <v>66</v>
      </c>
      <c r="X280" s="24" t="s">
        <v>81</v>
      </c>
      <c r="Y280" s="24" t="s">
        <v>81</v>
      </c>
      <c r="Z280" s="24" t="s">
        <v>67</v>
      </c>
      <c r="AA280" s="24" t="s">
        <v>340</v>
      </c>
      <c r="AC280" s="24" t="s">
        <v>341</v>
      </c>
      <c r="AD280" s="34"/>
      <c r="AE280" s="34"/>
      <c r="AF280" s="24" t="s">
        <v>69</v>
      </c>
      <c r="AG280" s="24" t="s">
        <v>70</v>
      </c>
      <c r="AH280" s="24" t="s">
        <v>83</v>
      </c>
      <c r="AI280" s="24">
        <v>4.0</v>
      </c>
      <c r="AJ280" s="24" t="s">
        <v>72</v>
      </c>
      <c r="AK280" s="24">
        <v>3.0</v>
      </c>
      <c r="AL280" s="24" t="s">
        <v>73</v>
      </c>
      <c r="AM280" s="24" t="s">
        <v>38</v>
      </c>
      <c r="AN280" s="34"/>
      <c r="AP280" s="34"/>
      <c r="AZ280" s="34">
        <v>0.30633978693914476</v>
      </c>
      <c r="BA280" s="35">
        <f t="shared" si="10"/>
        <v>0.01308652541</v>
      </c>
      <c r="BB280" s="21">
        <f t="shared" si="6"/>
        <v>0.0001635815676</v>
      </c>
      <c r="BC280" s="24" t="s">
        <v>74</v>
      </c>
      <c r="BD280" s="16">
        <f t="shared" si="3"/>
        <v>20</v>
      </c>
      <c r="BE280" s="16"/>
    </row>
    <row r="281">
      <c r="A281" s="24">
        <v>116.0</v>
      </c>
      <c r="B281" s="24" t="s">
        <v>338</v>
      </c>
      <c r="C281" s="24" t="s">
        <v>339</v>
      </c>
      <c r="D281" s="24" t="s">
        <v>339</v>
      </c>
      <c r="E281" s="24">
        <v>2.0</v>
      </c>
      <c r="F281" s="24">
        <v>1.0</v>
      </c>
      <c r="G281" s="24">
        <v>80.0</v>
      </c>
      <c r="H281" s="24">
        <v>21.0</v>
      </c>
      <c r="I281" s="24">
        <v>21.0</v>
      </c>
      <c r="J281" s="24" t="s">
        <v>107</v>
      </c>
      <c r="K281" s="24">
        <v>21.0</v>
      </c>
      <c r="L281" s="24" t="s">
        <v>60</v>
      </c>
      <c r="O281" s="24" t="s">
        <v>63</v>
      </c>
      <c r="P281" s="24" t="s">
        <v>219</v>
      </c>
      <c r="Q281" s="24" t="s">
        <v>64</v>
      </c>
      <c r="R281" s="34"/>
      <c r="S281" s="24" t="s">
        <v>65</v>
      </c>
      <c r="T281" s="34"/>
      <c r="U281" s="34"/>
      <c r="V281" s="24" t="s">
        <v>66</v>
      </c>
      <c r="W281" s="24" t="s">
        <v>66</v>
      </c>
      <c r="X281" s="24" t="s">
        <v>81</v>
      </c>
      <c r="Y281" s="24" t="s">
        <v>81</v>
      </c>
      <c r="Z281" s="24" t="s">
        <v>67</v>
      </c>
      <c r="AA281" s="24" t="s">
        <v>342</v>
      </c>
      <c r="AC281" s="24" t="s">
        <v>341</v>
      </c>
      <c r="AD281" s="34"/>
      <c r="AE281" s="34"/>
      <c r="AF281" s="24" t="s">
        <v>69</v>
      </c>
      <c r="AG281" s="24" t="s">
        <v>70</v>
      </c>
      <c r="AH281" s="24" t="s">
        <v>83</v>
      </c>
      <c r="AI281" s="24">
        <v>4.0</v>
      </c>
      <c r="AJ281" s="24" t="s">
        <v>72</v>
      </c>
      <c r="AK281" s="24">
        <v>3.0</v>
      </c>
      <c r="AL281" s="24" t="s">
        <v>73</v>
      </c>
      <c r="AM281" s="24" t="s">
        <v>38</v>
      </c>
      <c r="AN281" s="34"/>
      <c r="AP281" s="34"/>
      <c r="AZ281" s="34">
        <v>0.49600282485875485</v>
      </c>
      <c r="BA281" s="35">
        <f t="shared" si="10"/>
        <v>0.01403761751</v>
      </c>
      <c r="BB281" s="21">
        <f t="shared" si="6"/>
        <v>0.0001754702189</v>
      </c>
      <c r="BC281" s="24" t="s">
        <v>74</v>
      </c>
      <c r="BD281" s="16">
        <f t="shared" si="3"/>
        <v>20</v>
      </c>
      <c r="BE281" s="16"/>
    </row>
    <row r="282">
      <c r="A282" s="24">
        <v>116.0</v>
      </c>
      <c r="B282" s="24" t="s">
        <v>338</v>
      </c>
      <c r="C282" s="24" t="s">
        <v>339</v>
      </c>
      <c r="D282" s="24" t="s">
        <v>339</v>
      </c>
      <c r="E282" s="24">
        <v>2.0</v>
      </c>
      <c r="F282" s="24">
        <v>1.0</v>
      </c>
      <c r="G282" s="24">
        <v>80.0</v>
      </c>
      <c r="H282" s="24">
        <v>21.0</v>
      </c>
      <c r="I282" s="24">
        <v>21.0</v>
      </c>
      <c r="J282" s="24" t="s">
        <v>107</v>
      </c>
      <c r="K282" s="24">
        <v>21.0</v>
      </c>
      <c r="L282" s="24" t="s">
        <v>60</v>
      </c>
      <c r="O282" s="24" t="s">
        <v>63</v>
      </c>
      <c r="P282" s="24" t="s">
        <v>219</v>
      </c>
      <c r="Q282" s="24" t="s">
        <v>64</v>
      </c>
      <c r="R282" s="34"/>
      <c r="S282" s="24" t="s">
        <v>65</v>
      </c>
      <c r="T282" s="34"/>
      <c r="U282" s="34"/>
      <c r="V282" s="24" t="s">
        <v>66</v>
      </c>
      <c r="W282" s="24" t="s">
        <v>66</v>
      </c>
      <c r="X282" s="24" t="s">
        <v>81</v>
      </c>
      <c r="Y282" s="24" t="s">
        <v>81</v>
      </c>
      <c r="Z282" s="24" t="s">
        <v>67</v>
      </c>
      <c r="AA282" s="24" t="s">
        <v>343</v>
      </c>
      <c r="AC282" s="24" t="s">
        <v>341</v>
      </c>
      <c r="AD282" s="34"/>
      <c r="AE282" s="34"/>
      <c r="AF282" s="24" t="s">
        <v>69</v>
      </c>
      <c r="AG282" s="24" t="s">
        <v>70</v>
      </c>
      <c r="AH282" s="24" t="s">
        <v>83</v>
      </c>
      <c r="AI282" s="24">
        <v>4.0</v>
      </c>
      <c r="AJ282" s="24" t="s">
        <v>72</v>
      </c>
      <c r="AK282" s="24">
        <v>3.0</v>
      </c>
      <c r="AL282" s="24" t="s">
        <v>73</v>
      </c>
      <c r="AM282" s="24" t="s">
        <v>38</v>
      </c>
      <c r="AN282" s="34"/>
      <c r="AP282" s="34"/>
      <c r="AZ282" s="34">
        <v>1.4755433124792394</v>
      </c>
      <c r="BA282" s="35">
        <f t="shared" si="10"/>
        <v>0.02610767542</v>
      </c>
      <c r="BB282" s="21">
        <f t="shared" si="6"/>
        <v>0.001305383771</v>
      </c>
      <c r="BC282" s="24" t="s">
        <v>74</v>
      </c>
      <c r="BD282" s="16">
        <f t="shared" si="3"/>
        <v>20</v>
      </c>
      <c r="BE282" s="16"/>
    </row>
    <row r="283">
      <c r="A283" s="24">
        <v>116.0</v>
      </c>
      <c r="B283" s="24" t="s">
        <v>338</v>
      </c>
      <c r="C283" s="24" t="s">
        <v>339</v>
      </c>
      <c r="D283" s="24" t="s">
        <v>339</v>
      </c>
      <c r="E283" s="24">
        <v>2.0</v>
      </c>
      <c r="F283" s="24">
        <v>1.0</v>
      </c>
      <c r="G283" s="24">
        <v>80.0</v>
      </c>
      <c r="H283" s="24">
        <v>21.0</v>
      </c>
      <c r="I283" s="24">
        <v>21.0</v>
      </c>
      <c r="J283" s="24" t="s">
        <v>107</v>
      </c>
      <c r="K283" s="24">
        <v>21.0</v>
      </c>
      <c r="L283" s="24" t="s">
        <v>60</v>
      </c>
      <c r="O283" s="24" t="s">
        <v>63</v>
      </c>
      <c r="P283" s="24" t="s">
        <v>219</v>
      </c>
      <c r="Q283" s="24" t="s">
        <v>64</v>
      </c>
      <c r="R283" s="34"/>
      <c r="S283" s="24" t="s">
        <v>65</v>
      </c>
      <c r="T283" s="34"/>
      <c r="U283" s="34"/>
      <c r="V283" s="24" t="s">
        <v>66</v>
      </c>
      <c r="W283" s="24" t="s">
        <v>66</v>
      </c>
      <c r="X283" s="24" t="s">
        <v>81</v>
      </c>
      <c r="Y283" s="24" t="s">
        <v>81</v>
      </c>
      <c r="Z283" s="24" t="s">
        <v>67</v>
      </c>
      <c r="AA283" s="24" t="s">
        <v>344</v>
      </c>
      <c r="AC283" s="24" t="s">
        <v>341</v>
      </c>
      <c r="AD283" s="34"/>
      <c r="AE283" s="34"/>
      <c r="AF283" s="24" t="s">
        <v>69</v>
      </c>
      <c r="AG283" s="24" t="s">
        <v>70</v>
      </c>
      <c r="AH283" s="24" t="s">
        <v>83</v>
      </c>
      <c r="AI283" s="24">
        <v>4.0</v>
      </c>
      <c r="AJ283" s="24" t="s">
        <v>72</v>
      </c>
      <c r="AK283" s="24">
        <v>3.0</v>
      </c>
      <c r="AL283" s="24" t="s">
        <v>73</v>
      </c>
      <c r="AM283" s="24" t="s">
        <v>38</v>
      </c>
      <c r="AN283" s="34"/>
      <c r="AP283" s="34"/>
      <c r="AZ283" s="34">
        <v>1.7738187688717257</v>
      </c>
      <c r="BA283" s="35">
        <f t="shared" si="10"/>
        <v>0.03216520641</v>
      </c>
      <c r="BB283" s="21">
        <f t="shared" si="6"/>
        <v>0.00160826032</v>
      </c>
      <c r="BC283" s="24" t="s">
        <v>74</v>
      </c>
      <c r="BD283" s="16">
        <f t="shared" si="3"/>
        <v>20</v>
      </c>
      <c r="BE283" s="16"/>
    </row>
    <row r="284">
      <c r="A284" s="45">
        <v>118.0</v>
      </c>
      <c r="B284" s="46" t="s">
        <v>345</v>
      </c>
      <c r="C284" s="24" t="s">
        <v>346</v>
      </c>
      <c r="D284" s="24" t="s">
        <v>346</v>
      </c>
      <c r="E284" s="24">
        <v>1.0</v>
      </c>
      <c r="F284" s="24">
        <v>1.0</v>
      </c>
      <c r="G284" s="24">
        <v>20.0</v>
      </c>
      <c r="I284" s="24">
        <v>34.31</v>
      </c>
      <c r="J284" s="24" t="s">
        <v>107</v>
      </c>
      <c r="K284" s="24">
        <v>34.31</v>
      </c>
      <c r="L284" s="24" t="s">
        <v>60</v>
      </c>
      <c r="O284" s="24" t="s">
        <v>63</v>
      </c>
      <c r="P284" s="24" t="s">
        <v>219</v>
      </c>
      <c r="Q284" s="24" t="s">
        <v>64</v>
      </c>
      <c r="R284" s="34"/>
      <c r="S284" s="24" t="s">
        <v>65</v>
      </c>
      <c r="T284" s="34"/>
      <c r="U284" s="34"/>
      <c r="V284" s="24" t="s">
        <v>66</v>
      </c>
      <c r="W284" s="24" t="s">
        <v>66</v>
      </c>
      <c r="X284" s="34"/>
      <c r="Z284" s="24" t="s">
        <v>67</v>
      </c>
      <c r="AC284" s="24" t="s">
        <v>145</v>
      </c>
      <c r="AD284" s="34"/>
      <c r="AE284" s="34"/>
      <c r="AF284" s="24" t="s">
        <v>69</v>
      </c>
      <c r="AG284" s="24" t="s">
        <v>70</v>
      </c>
      <c r="AH284" s="24" t="s">
        <v>83</v>
      </c>
      <c r="AI284" s="24">
        <v>6.0</v>
      </c>
      <c r="AJ284" s="24" t="s">
        <v>72</v>
      </c>
      <c r="AK284" s="24">
        <v>3.0</v>
      </c>
      <c r="AL284" s="24" t="s">
        <v>73</v>
      </c>
      <c r="AM284" s="24" t="s">
        <v>38</v>
      </c>
      <c r="AN284" s="34"/>
      <c r="AP284" s="34"/>
      <c r="AQ284" s="24" t="s">
        <v>347</v>
      </c>
      <c r="AZ284" s="35">
        <v>2.227272727272727</v>
      </c>
      <c r="BA284" s="35">
        <f t="shared" si="10"/>
        <v>0.174018595</v>
      </c>
      <c r="BB284" s="21">
        <f t="shared" si="6"/>
        <v>0.008700929752</v>
      </c>
      <c r="BC284" s="24" t="s">
        <v>86</v>
      </c>
      <c r="BD284" s="16">
        <f t="shared" si="3"/>
        <v>3.333333333</v>
      </c>
      <c r="BE284" s="16"/>
    </row>
    <row r="285">
      <c r="A285" s="45">
        <v>118.0</v>
      </c>
      <c r="B285" s="46" t="s">
        <v>345</v>
      </c>
      <c r="C285" s="24" t="s">
        <v>346</v>
      </c>
      <c r="D285" s="24" t="s">
        <v>346</v>
      </c>
      <c r="E285" s="24">
        <v>1.0</v>
      </c>
      <c r="F285" s="24">
        <v>1.0</v>
      </c>
      <c r="G285" s="24">
        <v>20.0</v>
      </c>
      <c r="I285" s="24">
        <v>34.31</v>
      </c>
      <c r="J285" s="24" t="s">
        <v>107</v>
      </c>
      <c r="K285" s="24">
        <v>34.31</v>
      </c>
      <c r="L285" s="24" t="s">
        <v>60</v>
      </c>
      <c r="O285" s="24" t="s">
        <v>63</v>
      </c>
      <c r="P285" s="24" t="s">
        <v>219</v>
      </c>
      <c r="Q285" s="24" t="s">
        <v>64</v>
      </c>
      <c r="R285" s="34"/>
      <c r="S285" s="24" t="s">
        <v>65</v>
      </c>
      <c r="T285" s="34"/>
      <c r="U285" s="34"/>
      <c r="V285" s="24" t="s">
        <v>66</v>
      </c>
      <c r="W285" s="24" t="s">
        <v>66</v>
      </c>
      <c r="X285" s="34"/>
      <c r="Z285" s="24" t="s">
        <v>67</v>
      </c>
      <c r="AC285" s="24" t="s">
        <v>145</v>
      </c>
      <c r="AD285" s="34"/>
      <c r="AE285" s="34"/>
      <c r="AF285" s="24" t="s">
        <v>69</v>
      </c>
      <c r="AG285" s="24" t="s">
        <v>70</v>
      </c>
      <c r="AH285" s="24" t="s">
        <v>83</v>
      </c>
      <c r="AI285" s="24">
        <v>6.0</v>
      </c>
      <c r="AJ285" s="24" t="s">
        <v>72</v>
      </c>
      <c r="AK285" s="24">
        <v>3.0</v>
      </c>
      <c r="AL285" s="24" t="s">
        <v>73</v>
      </c>
      <c r="AM285" s="24" t="s">
        <v>38</v>
      </c>
      <c r="AN285" s="34"/>
      <c r="AP285" s="34"/>
      <c r="AQ285" s="24" t="s">
        <v>347</v>
      </c>
      <c r="AZ285" s="35">
        <v>-0.5</v>
      </c>
      <c r="BA285" s="35">
        <f t="shared" si="10"/>
        <v>0.05625</v>
      </c>
      <c r="BB285" s="21">
        <f t="shared" si="6"/>
        <v>0.0028125</v>
      </c>
      <c r="BC285" s="24" t="s">
        <v>86</v>
      </c>
      <c r="BD285" s="16">
        <f t="shared" si="3"/>
        <v>3.333333333</v>
      </c>
      <c r="BE285" s="16"/>
    </row>
    <row r="286">
      <c r="A286" s="77">
        <v>118.0</v>
      </c>
      <c r="B286" s="78" t="s">
        <v>345</v>
      </c>
      <c r="C286" s="79" t="s">
        <v>346</v>
      </c>
      <c r="D286" s="79" t="s">
        <v>346</v>
      </c>
      <c r="E286" s="79">
        <v>1.0</v>
      </c>
      <c r="F286" s="79">
        <v>2.0</v>
      </c>
      <c r="G286" s="79">
        <v>20.0</v>
      </c>
      <c r="H286" s="80"/>
      <c r="I286" s="79">
        <v>33.46</v>
      </c>
      <c r="J286" s="79" t="s">
        <v>107</v>
      </c>
      <c r="K286" s="79">
        <v>33.46</v>
      </c>
      <c r="L286" s="79" t="s">
        <v>171</v>
      </c>
      <c r="M286" s="80"/>
      <c r="N286" s="80"/>
      <c r="O286" s="79" t="s">
        <v>171</v>
      </c>
      <c r="P286" s="24" t="s">
        <v>219</v>
      </c>
      <c r="Q286" s="24" t="s">
        <v>64</v>
      </c>
      <c r="R286" s="80"/>
      <c r="S286" s="24" t="s">
        <v>65</v>
      </c>
      <c r="T286" s="80"/>
      <c r="U286" s="80"/>
      <c r="V286" s="24" t="s">
        <v>66</v>
      </c>
      <c r="W286" s="24" t="s">
        <v>66</v>
      </c>
      <c r="X286" s="80"/>
      <c r="Y286" s="80"/>
      <c r="Z286" s="24" t="s">
        <v>67</v>
      </c>
      <c r="AA286" s="80"/>
      <c r="AB286" s="80"/>
      <c r="AC286" s="24" t="s">
        <v>145</v>
      </c>
      <c r="AD286" s="80"/>
      <c r="AE286" s="80"/>
      <c r="AF286" s="24" t="s">
        <v>176</v>
      </c>
      <c r="AG286" s="24" t="s">
        <v>177</v>
      </c>
      <c r="AH286" s="24"/>
      <c r="AI286" s="24">
        <v>6.0</v>
      </c>
      <c r="AJ286" s="24" t="s">
        <v>72</v>
      </c>
      <c r="AK286" s="24">
        <v>3.0</v>
      </c>
      <c r="AL286" s="24" t="s">
        <v>73</v>
      </c>
      <c r="AM286" s="24" t="s">
        <v>38</v>
      </c>
      <c r="AN286" s="80"/>
      <c r="AO286" s="80"/>
      <c r="AP286" s="80"/>
      <c r="AQ286" s="24" t="s">
        <v>347</v>
      </c>
      <c r="AR286" s="80"/>
      <c r="AS286" s="80"/>
      <c r="AT286" s="80"/>
      <c r="AU286" s="80"/>
      <c r="AV286" s="80"/>
      <c r="AW286" s="80"/>
      <c r="AX286" s="80"/>
      <c r="AY286" s="80"/>
      <c r="AZ286" s="81">
        <v>2.5714285714285716</v>
      </c>
      <c r="BA286" s="35">
        <f t="shared" si="10"/>
        <v>0.2153061224</v>
      </c>
      <c r="BB286" s="21">
        <f t="shared" si="6"/>
        <v>0.02153061224</v>
      </c>
      <c r="BC286" s="24" t="s">
        <v>86</v>
      </c>
      <c r="BD286" s="16">
        <f t="shared" si="3"/>
        <v>3.333333333</v>
      </c>
      <c r="BE286" s="16"/>
    </row>
    <row r="287">
      <c r="A287" s="77">
        <v>118.0</v>
      </c>
      <c r="B287" s="78" t="s">
        <v>345</v>
      </c>
      <c r="C287" s="79" t="s">
        <v>346</v>
      </c>
      <c r="D287" s="79" t="s">
        <v>346</v>
      </c>
      <c r="E287" s="79">
        <v>1.0</v>
      </c>
      <c r="F287" s="79">
        <v>2.0</v>
      </c>
      <c r="G287" s="79">
        <v>20.0</v>
      </c>
      <c r="H287" s="80"/>
      <c r="I287" s="79">
        <v>33.46</v>
      </c>
      <c r="J287" s="79" t="s">
        <v>107</v>
      </c>
      <c r="K287" s="79">
        <v>33.46</v>
      </c>
      <c r="L287" s="79" t="s">
        <v>171</v>
      </c>
      <c r="M287" s="80"/>
      <c r="N287" s="80"/>
      <c r="O287" s="79" t="s">
        <v>171</v>
      </c>
      <c r="P287" s="24" t="s">
        <v>219</v>
      </c>
      <c r="Q287" s="24" t="s">
        <v>64</v>
      </c>
      <c r="R287" s="80"/>
      <c r="S287" s="24" t="s">
        <v>65</v>
      </c>
      <c r="T287" s="80"/>
      <c r="U287" s="80"/>
      <c r="V287" s="24" t="s">
        <v>66</v>
      </c>
      <c r="W287" s="24" t="s">
        <v>66</v>
      </c>
      <c r="X287" s="80"/>
      <c r="Y287" s="80"/>
      <c r="Z287" s="24" t="s">
        <v>67</v>
      </c>
      <c r="AA287" s="80"/>
      <c r="AB287" s="80"/>
      <c r="AC287" s="24" t="s">
        <v>145</v>
      </c>
      <c r="AD287" s="80"/>
      <c r="AE287" s="80"/>
      <c r="AF287" s="24" t="s">
        <v>176</v>
      </c>
      <c r="AG287" s="24" t="s">
        <v>177</v>
      </c>
      <c r="AH287" s="24"/>
      <c r="AI287" s="24">
        <v>6.0</v>
      </c>
      <c r="AJ287" s="24" t="s">
        <v>72</v>
      </c>
      <c r="AK287" s="24">
        <v>3.0</v>
      </c>
      <c r="AL287" s="24" t="s">
        <v>73</v>
      </c>
      <c r="AM287" s="24" t="s">
        <v>38</v>
      </c>
      <c r="AN287" s="80"/>
      <c r="AO287" s="80"/>
      <c r="AP287" s="80"/>
      <c r="AQ287" s="24" t="s">
        <v>347</v>
      </c>
      <c r="AR287" s="80"/>
      <c r="AS287" s="80"/>
      <c r="AT287" s="80"/>
      <c r="AU287" s="80"/>
      <c r="AV287" s="80"/>
      <c r="AW287" s="80"/>
      <c r="AX287" s="80"/>
      <c r="AY287" s="80"/>
      <c r="AZ287" s="81">
        <v>0.16129032258064513</v>
      </c>
      <c r="BA287" s="35">
        <f t="shared" si="10"/>
        <v>0.0506503642</v>
      </c>
      <c r="BB287" s="21">
        <f t="shared" si="6"/>
        <v>0.00506503642</v>
      </c>
      <c r="BC287" s="24" t="s">
        <v>86</v>
      </c>
      <c r="BD287" s="16">
        <f t="shared" si="3"/>
        <v>3.333333333</v>
      </c>
      <c r="BE287" s="16"/>
    </row>
    <row r="288">
      <c r="A288" s="45">
        <v>118.0</v>
      </c>
      <c r="B288" s="46" t="s">
        <v>345</v>
      </c>
      <c r="C288" s="24" t="s">
        <v>346</v>
      </c>
      <c r="D288" s="24" t="s">
        <v>346</v>
      </c>
      <c r="E288" s="24">
        <v>2.0</v>
      </c>
      <c r="F288" s="24">
        <v>1.0</v>
      </c>
      <c r="G288" s="24">
        <v>10.0</v>
      </c>
      <c r="I288" s="24">
        <v>36.5</v>
      </c>
      <c r="J288" s="24" t="s">
        <v>107</v>
      </c>
      <c r="K288" s="24">
        <v>36.5</v>
      </c>
      <c r="L288" s="24" t="s">
        <v>60</v>
      </c>
      <c r="O288" s="24" t="s">
        <v>63</v>
      </c>
      <c r="P288" s="24" t="s">
        <v>219</v>
      </c>
      <c r="Q288" s="24" t="s">
        <v>64</v>
      </c>
      <c r="R288" s="34"/>
      <c r="S288" s="24" t="s">
        <v>65</v>
      </c>
      <c r="T288" s="34"/>
      <c r="U288" s="34"/>
      <c r="V288" s="24" t="s">
        <v>66</v>
      </c>
      <c r="W288" s="24" t="s">
        <v>66</v>
      </c>
      <c r="X288" s="34"/>
      <c r="Z288" s="24" t="s">
        <v>67</v>
      </c>
      <c r="AC288" s="24" t="s">
        <v>145</v>
      </c>
      <c r="AD288" s="34"/>
      <c r="AE288" s="34"/>
      <c r="AF288" s="24" t="s">
        <v>69</v>
      </c>
      <c r="AG288" s="24" t="s">
        <v>70</v>
      </c>
      <c r="AH288" s="24"/>
      <c r="AI288" s="24">
        <v>6.0</v>
      </c>
      <c r="AJ288" s="24" t="s">
        <v>72</v>
      </c>
      <c r="AK288" s="24">
        <v>3.0</v>
      </c>
      <c r="AL288" s="24" t="s">
        <v>73</v>
      </c>
      <c r="AM288" s="24" t="s">
        <v>38</v>
      </c>
      <c r="AN288" s="34"/>
      <c r="AP288" s="34"/>
      <c r="AQ288" s="24" t="s">
        <v>348</v>
      </c>
      <c r="AZ288" s="35">
        <v>0.8374559278444378</v>
      </c>
      <c r="BA288" s="35">
        <f t="shared" si="10"/>
        <v>0.1350666216</v>
      </c>
      <c r="BB288" s="21">
        <f t="shared" si="6"/>
        <v>0.006753331078</v>
      </c>
      <c r="BC288" s="24" t="s">
        <v>86</v>
      </c>
      <c r="BD288" s="16">
        <f t="shared" si="3"/>
        <v>1.666666667</v>
      </c>
      <c r="BE288" s="16"/>
    </row>
    <row r="289">
      <c r="A289" s="77">
        <v>118.0</v>
      </c>
      <c r="B289" s="78" t="s">
        <v>345</v>
      </c>
      <c r="C289" s="79" t="s">
        <v>346</v>
      </c>
      <c r="D289" s="79" t="s">
        <v>346</v>
      </c>
      <c r="E289" s="79">
        <v>2.0</v>
      </c>
      <c r="F289" s="79">
        <v>1.0</v>
      </c>
      <c r="G289" s="79">
        <v>10.0</v>
      </c>
      <c r="H289" s="80"/>
      <c r="I289" s="79">
        <v>36.15</v>
      </c>
      <c r="J289" s="79" t="s">
        <v>107</v>
      </c>
      <c r="K289" s="79">
        <v>36.15</v>
      </c>
      <c r="L289" s="79" t="s">
        <v>171</v>
      </c>
      <c r="M289" s="80"/>
      <c r="N289" s="80"/>
      <c r="O289" s="79" t="s">
        <v>171</v>
      </c>
      <c r="P289" s="24" t="s">
        <v>219</v>
      </c>
      <c r="Q289" s="24" t="s">
        <v>64</v>
      </c>
      <c r="R289" s="80"/>
      <c r="S289" s="24" t="s">
        <v>65</v>
      </c>
      <c r="T289" s="80"/>
      <c r="U289" s="80"/>
      <c r="V289" s="24" t="s">
        <v>66</v>
      </c>
      <c r="W289" s="24" t="s">
        <v>66</v>
      </c>
      <c r="X289" s="80"/>
      <c r="Y289" s="80"/>
      <c r="Z289" s="24" t="s">
        <v>67</v>
      </c>
      <c r="AA289" s="80"/>
      <c r="AB289" s="80"/>
      <c r="AC289" s="24" t="s">
        <v>145</v>
      </c>
      <c r="AD289" s="80"/>
      <c r="AE289" s="80"/>
      <c r="AF289" s="24" t="s">
        <v>176</v>
      </c>
      <c r="AG289" s="24" t="s">
        <v>177</v>
      </c>
      <c r="AH289" s="24"/>
      <c r="AI289" s="24">
        <v>6.0</v>
      </c>
      <c r="AJ289" s="24" t="s">
        <v>72</v>
      </c>
      <c r="AK289" s="24">
        <v>3.0</v>
      </c>
      <c r="AL289" s="24" t="s">
        <v>73</v>
      </c>
      <c r="AM289" s="24" t="s">
        <v>38</v>
      </c>
      <c r="AN289" s="80"/>
      <c r="AO289" s="80"/>
      <c r="AP289" s="80"/>
      <c r="AQ289" s="24" t="s">
        <v>348</v>
      </c>
      <c r="AR289" s="80"/>
      <c r="AS289" s="80"/>
      <c r="AT289" s="80"/>
      <c r="AU289" s="80"/>
      <c r="AV289" s="80"/>
      <c r="AW289" s="80"/>
      <c r="AX289" s="80"/>
      <c r="AY289" s="80"/>
      <c r="AZ289" s="81">
        <v>1.0863615139138643</v>
      </c>
      <c r="BA289" s="35">
        <f t="shared" si="10"/>
        <v>0.1590090669</v>
      </c>
      <c r="BB289" s="21">
        <f t="shared" si="6"/>
        <v>0.007950453347</v>
      </c>
      <c r="BC289" s="24" t="s">
        <v>86</v>
      </c>
      <c r="BD289" s="16">
        <f t="shared" si="3"/>
        <v>1.666666667</v>
      </c>
      <c r="BE289" s="16"/>
    </row>
    <row r="290">
      <c r="A290" s="24">
        <v>124.0</v>
      </c>
      <c r="B290" s="24" t="s">
        <v>349</v>
      </c>
      <c r="C290" s="24" t="s">
        <v>350</v>
      </c>
      <c r="D290" s="24" t="s">
        <v>350</v>
      </c>
      <c r="E290" s="24">
        <v>1.0</v>
      </c>
      <c r="F290" s="24">
        <v>1.0</v>
      </c>
      <c r="G290" s="24">
        <v>20.0</v>
      </c>
      <c r="H290" s="24">
        <v>3.2</v>
      </c>
      <c r="I290" s="24">
        <v>38.4</v>
      </c>
      <c r="J290" s="24" t="s">
        <v>59</v>
      </c>
      <c r="K290" s="24">
        <v>38.4</v>
      </c>
      <c r="L290" s="24" t="s">
        <v>60</v>
      </c>
      <c r="O290" s="24" t="s">
        <v>63</v>
      </c>
      <c r="P290" s="24" t="s">
        <v>219</v>
      </c>
      <c r="Q290" s="24" t="s">
        <v>97</v>
      </c>
      <c r="R290" s="34"/>
      <c r="S290" s="34"/>
      <c r="T290" s="34"/>
      <c r="U290" s="34"/>
      <c r="V290" s="24" t="s">
        <v>66</v>
      </c>
      <c r="W290" s="24" t="s">
        <v>66</v>
      </c>
      <c r="X290" s="24" t="s">
        <v>154</v>
      </c>
      <c r="Y290" s="24" t="s">
        <v>81</v>
      </c>
      <c r="Z290" s="24" t="s">
        <v>67</v>
      </c>
      <c r="AC290" s="24" t="s">
        <v>145</v>
      </c>
      <c r="AD290" s="34"/>
      <c r="AE290" s="34"/>
      <c r="AF290" s="24" t="s">
        <v>69</v>
      </c>
      <c r="AG290" s="24" t="s">
        <v>70</v>
      </c>
      <c r="AH290" s="34"/>
      <c r="AI290" s="24">
        <v>4.0</v>
      </c>
      <c r="AJ290" s="24" t="s">
        <v>72</v>
      </c>
      <c r="AK290" s="24">
        <v>3.0</v>
      </c>
      <c r="AL290" s="24" t="s">
        <v>73</v>
      </c>
      <c r="AM290" s="24" t="s">
        <v>38</v>
      </c>
      <c r="AN290" s="34"/>
      <c r="AP290" s="34"/>
      <c r="AV290" s="24">
        <v>1.9</v>
      </c>
      <c r="AW290" s="24">
        <v>19.0</v>
      </c>
      <c r="AZ290" s="48">
        <v>0.8497</v>
      </c>
      <c r="BA290" s="35">
        <f t="shared" si="10"/>
        <v>0.06804975225</v>
      </c>
      <c r="BB290" s="21">
        <f t="shared" si="6"/>
        <v>0.003402487613</v>
      </c>
      <c r="BC290" s="24" t="s">
        <v>151</v>
      </c>
      <c r="BD290" s="16">
        <f t="shared" si="3"/>
        <v>5</v>
      </c>
      <c r="BE290" s="16"/>
    </row>
    <row r="291">
      <c r="A291" s="24">
        <v>124.0</v>
      </c>
      <c r="B291" s="24" t="s">
        <v>349</v>
      </c>
      <c r="C291" s="24" t="s">
        <v>350</v>
      </c>
      <c r="D291" s="24" t="s">
        <v>350</v>
      </c>
      <c r="E291" s="24">
        <v>1.0</v>
      </c>
      <c r="F291" s="24">
        <v>2.0</v>
      </c>
      <c r="G291" s="24">
        <v>20.0</v>
      </c>
      <c r="H291" s="24">
        <v>5.3</v>
      </c>
      <c r="I291" s="24">
        <v>63.6</v>
      </c>
      <c r="J291" s="24" t="s">
        <v>59</v>
      </c>
      <c r="K291" s="24">
        <v>63.6</v>
      </c>
      <c r="L291" s="24" t="s">
        <v>60</v>
      </c>
      <c r="O291" s="24" t="s">
        <v>63</v>
      </c>
      <c r="P291" s="24" t="s">
        <v>219</v>
      </c>
      <c r="Q291" s="24" t="s">
        <v>97</v>
      </c>
      <c r="R291" s="34"/>
      <c r="S291" s="34"/>
      <c r="T291" s="34"/>
      <c r="U291" s="34"/>
      <c r="V291" s="24" t="s">
        <v>66</v>
      </c>
      <c r="W291" s="24" t="s">
        <v>66</v>
      </c>
      <c r="X291" s="24" t="s">
        <v>154</v>
      </c>
      <c r="Y291" s="24" t="s">
        <v>81</v>
      </c>
      <c r="Z291" s="24" t="s">
        <v>67</v>
      </c>
      <c r="AC291" s="24" t="s">
        <v>145</v>
      </c>
      <c r="AD291" s="34"/>
      <c r="AE291" s="34"/>
      <c r="AF291" s="24" t="s">
        <v>69</v>
      </c>
      <c r="AG291" s="24" t="s">
        <v>70</v>
      </c>
      <c r="AH291" s="34"/>
      <c r="AI291" s="24">
        <v>4.0</v>
      </c>
      <c r="AJ291" s="24" t="s">
        <v>351</v>
      </c>
      <c r="AK291" s="24">
        <v>3.0</v>
      </c>
      <c r="AL291" s="24" t="s">
        <v>73</v>
      </c>
      <c r="AM291" s="24" t="s">
        <v>38</v>
      </c>
      <c r="AN291" s="34"/>
      <c r="AP291" s="34"/>
      <c r="AV291" s="24">
        <v>11.7</v>
      </c>
      <c r="AW291" s="24">
        <v>19.0</v>
      </c>
      <c r="AZ291" s="48">
        <v>5.2324</v>
      </c>
      <c r="BA291" s="35">
        <f t="shared" si="10"/>
        <v>0.734450244</v>
      </c>
      <c r="BB291" s="21">
        <f t="shared" si="6"/>
        <v>0.0367225122</v>
      </c>
      <c r="BC291" s="24" t="s">
        <v>151</v>
      </c>
      <c r="BD291" s="16">
        <f t="shared" si="3"/>
        <v>5</v>
      </c>
      <c r="BE291" s="16"/>
    </row>
    <row r="292">
      <c r="A292" s="24">
        <v>124.0</v>
      </c>
      <c r="B292" s="24" t="s">
        <v>349</v>
      </c>
      <c r="C292" s="24" t="s">
        <v>350</v>
      </c>
      <c r="D292" s="24" t="s">
        <v>350</v>
      </c>
      <c r="E292" s="24">
        <v>2.0</v>
      </c>
      <c r="F292" s="24">
        <v>1.0</v>
      </c>
      <c r="G292" s="24">
        <v>20.0</v>
      </c>
      <c r="H292" s="24">
        <v>3.5</v>
      </c>
      <c r="I292" s="24">
        <v>42.0</v>
      </c>
      <c r="J292" s="24" t="s">
        <v>59</v>
      </c>
      <c r="K292" s="24">
        <v>42.0</v>
      </c>
      <c r="L292" s="24" t="s">
        <v>60</v>
      </c>
      <c r="O292" s="24" t="s">
        <v>63</v>
      </c>
      <c r="P292" s="24" t="s">
        <v>219</v>
      </c>
      <c r="Q292" s="24" t="s">
        <v>97</v>
      </c>
      <c r="R292" s="34"/>
      <c r="S292" s="34"/>
      <c r="T292" s="34"/>
      <c r="U292" s="34"/>
      <c r="V292" s="24" t="s">
        <v>66</v>
      </c>
      <c r="W292" s="24" t="s">
        <v>66</v>
      </c>
      <c r="X292" s="24" t="s">
        <v>81</v>
      </c>
      <c r="Y292" s="24" t="s">
        <v>81</v>
      </c>
      <c r="Z292" s="24" t="s">
        <v>67</v>
      </c>
      <c r="AC292" s="24" t="s">
        <v>145</v>
      </c>
      <c r="AD292" s="34"/>
      <c r="AE292" s="34"/>
      <c r="AF292" s="24" t="s">
        <v>69</v>
      </c>
      <c r="AG292" s="24" t="s">
        <v>70</v>
      </c>
      <c r="AH292" s="34"/>
      <c r="AI292" s="24">
        <v>4.0</v>
      </c>
      <c r="AJ292" s="24" t="s">
        <v>351</v>
      </c>
      <c r="AK292" s="24">
        <v>3.0</v>
      </c>
      <c r="AL292" s="24" t="s">
        <v>73</v>
      </c>
      <c r="AM292" s="24" t="s">
        <v>38</v>
      </c>
      <c r="AN292" s="34"/>
      <c r="AP292" s="34"/>
      <c r="AV292" s="24">
        <v>7.6</v>
      </c>
      <c r="AW292" s="24">
        <v>19.0</v>
      </c>
      <c r="AZ292" s="48">
        <v>3.3988</v>
      </c>
      <c r="BA292" s="35">
        <f t="shared" si="10"/>
        <v>0.338796036</v>
      </c>
      <c r="BB292" s="21">
        <f t="shared" si="6"/>
        <v>0.0169398018</v>
      </c>
      <c r="BC292" s="24" t="s">
        <v>151</v>
      </c>
      <c r="BD292" s="16">
        <f t="shared" si="3"/>
        <v>5</v>
      </c>
      <c r="BE292" s="16"/>
    </row>
    <row r="293">
      <c r="A293" s="24">
        <v>124.0</v>
      </c>
      <c r="B293" s="24" t="s">
        <v>349</v>
      </c>
      <c r="C293" s="24" t="s">
        <v>350</v>
      </c>
      <c r="D293" s="24" t="s">
        <v>350</v>
      </c>
      <c r="E293" s="24">
        <v>2.0</v>
      </c>
      <c r="F293" s="24">
        <v>2.0</v>
      </c>
      <c r="G293" s="24">
        <v>20.0</v>
      </c>
      <c r="H293" s="24">
        <v>5.4</v>
      </c>
      <c r="I293" s="24">
        <v>64.8</v>
      </c>
      <c r="J293" s="24" t="s">
        <v>59</v>
      </c>
      <c r="K293" s="24">
        <v>64.8</v>
      </c>
      <c r="L293" s="24" t="s">
        <v>60</v>
      </c>
      <c r="O293" s="24" t="s">
        <v>63</v>
      </c>
      <c r="P293" s="24" t="s">
        <v>219</v>
      </c>
      <c r="Q293" s="24" t="s">
        <v>97</v>
      </c>
      <c r="R293" s="34"/>
      <c r="S293" s="34"/>
      <c r="T293" s="34"/>
      <c r="U293" s="34"/>
      <c r="V293" s="24" t="s">
        <v>66</v>
      </c>
      <c r="W293" s="24" t="s">
        <v>66</v>
      </c>
      <c r="X293" s="24" t="s">
        <v>81</v>
      </c>
      <c r="Y293" s="24" t="s">
        <v>81</v>
      </c>
      <c r="Z293" s="24" t="s">
        <v>67</v>
      </c>
      <c r="AC293" s="24" t="s">
        <v>145</v>
      </c>
      <c r="AD293" s="34"/>
      <c r="AE293" s="34"/>
      <c r="AF293" s="24" t="s">
        <v>69</v>
      </c>
      <c r="AG293" s="24" t="s">
        <v>70</v>
      </c>
      <c r="AH293" s="34"/>
      <c r="AI293" s="24">
        <v>4.0</v>
      </c>
      <c r="AJ293" s="24" t="s">
        <v>351</v>
      </c>
      <c r="AK293" s="24">
        <v>3.0</v>
      </c>
      <c r="AL293" s="24" t="s">
        <v>73</v>
      </c>
      <c r="AM293" s="24" t="s">
        <v>38</v>
      </c>
      <c r="AN293" s="34"/>
      <c r="AP293" s="34"/>
      <c r="AV293" s="24">
        <v>5.7</v>
      </c>
      <c r="AW293" s="24">
        <v>19.0</v>
      </c>
      <c r="AZ293" s="48">
        <v>2.5491</v>
      </c>
      <c r="BA293" s="35">
        <f t="shared" si="10"/>
        <v>0.2124477703</v>
      </c>
      <c r="BB293" s="21">
        <f t="shared" si="6"/>
        <v>0.01062238851</v>
      </c>
      <c r="BC293" s="24" t="s">
        <v>151</v>
      </c>
      <c r="BD293" s="16">
        <f t="shared" si="3"/>
        <v>5</v>
      </c>
      <c r="BE293" s="16"/>
    </row>
    <row r="294">
      <c r="A294" s="24">
        <v>124.0</v>
      </c>
      <c r="B294" s="24" t="s">
        <v>349</v>
      </c>
      <c r="C294" s="24" t="s">
        <v>350</v>
      </c>
      <c r="D294" s="24" t="s">
        <v>350</v>
      </c>
      <c r="E294" s="24">
        <v>3.0</v>
      </c>
      <c r="F294" s="24">
        <v>1.0</v>
      </c>
      <c r="G294" s="24">
        <v>20.0</v>
      </c>
      <c r="H294" s="24">
        <v>3.5</v>
      </c>
      <c r="I294" s="24">
        <v>42.0</v>
      </c>
      <c r="J294" s="24" t="s">
        <v>59</v>
      </c>
      <c r="K294" s="24">
        <v>42.0</v>
      </c>
      <c r="L294" s="24" t="s">
        <v>60</v>
      </c>
      <c r="O294" s="24" t="s">
        <v>63</v>
      </c>
      <c r="P294" s="24" t="s">
        <v>219</v>
      </c>
      <c r="Q294" s="24" t="s">
        <v>97</v>
      </c>
      <c r="R294" s="34"/>
      <c r="S294" s="34"/>
      <c r="T294" s="34"/>
      <c r="U294" s="34"/>
      <c r="V294" s="24" t="s">
        <v>66</v>
      </c>
      <c r="W294" s="24" t="s">
        <v>66</v>
      </c>
      <c r="X294" s="24" t="s">
        <v>81</v>
      </c>
      <c r="Y294" s="24" t="s">
        <v>81</v>
      </c>
      <c r="Z294" s="24" t="s">
        <v>67</v>
      </c>
      <c r="AC294" s="24" t="s">
        <v>145</v>
      </c>
      <c r="AD294" s="34"/>
      <c r="AE294" s="34"/>
      <c r="AF294" s="24" t="s">
        <v>69</v>
      </c>
      <c r="AG294" s="24" t="s">
        <v>70</v>
      </c>
      <c r="AH294" s="34"/>
      <c r="AI294" s="24">
        <v>4.0</v>
      </c>
      <c r="AJ294" s="24" t="s">
        <v>351</v>
      </c>
      <c r="AK294" s="24">
        <v>3.0</v>
      </c>
      <c r="AL294" s="24" t="s">
        <v>73</v>
      </c>
      <c r="AM294" s="24" t="s">
        <v>38</v>
      </c>
      <c r="AN294" s="34"/>
      <c r="AP294" s="34"/>
      <c r="AQ294" s="24" t="s">
        <v>352</v>
      </c>
      <c r="AV294" s="24">
        <v>6.1</v>
      </c>
      <c r="AW294" s="24">
        <v>19.0</v>
      </c>
      <c r="AZ294" s="48">
        <v>2.728</v>
      </c>
      <c r="BA294" s="35">
        <f t="shared" si="10"/>
        <v>0.2360496</v>
      </c>
      <c r="BB294" s="21">
        <f t="shared" si="6"/>
        <v>0.0147531</v>
      </c>
      <c r="BC294" s="24" t="s">
        <v>151</v>
      </c>
      <c r="BD294" s="16">
        <f t="shared" si="3"/>
        <v>5</v>
      </c>
      <c r="BE294" s="16"/>
    </row>
    <row r="295">
      <c r="A295" s="24">
        <v>124.0</v>
      </c>
      <c r="B295" s="24" t="s">
        <v>349</v>
      </c>
      <c r="C295" s="24" t="s">
        <v>350</v>
      </c>
      <c r="D295" s="24" t="s">
        <v>350</v>
      </c>
      <c r="E295" s="24">
        <v>3.0</v>
      </c>
      <c r="F295" s="24">
        <v>2.0</v>
      </c>
      <c r="G295" s="24">
        <v>20.0</v>
      </c>
      <c r="H295" s="24">
        <v>5.4</v>
      </c>
      <c r="I295" s="24">
        <v>64.8</v>
      </c>
      <c r="J295" s="24" t="s">
        <v>59</v>
      </c>
      <c r="K295" s="24">
        <v>64.8</v>
      </c>
      <c r="L295" s="24" t="s">
        <v>60</v>
      </c>
      <c r="O295" s="24" t="s">
        <v>63</v>
      </c>
      <c r="P295" s="24" t="s">
        <v>219</v>
      </c>
      <c r="Q295" s="24" t="s">
        <v>97</v>
      </c>
      <c r="R295" s="34"/>
      <c r="S295" s="34"/>
      <c r="T295" s="34"/>
      <c r="U295" s="34"/>
      <c r="V295" s="24" t="s">
        <v>66</v>
      </c>
      <c r="W295" s="24" t="s">
        <v>66</v>
      </c>
      <c r="X295" s="24" t="s">
        <v>81</v>
      </c>
      <c r="Y295" s="24" t="s">
        <v>81</v>
      </c>
      <c r="Z295" s="24" t="s">
        <v>67</v>
      </c>
      <c r="AC295" s="24" t="s">
        <v>145</v>
      </c>
      <c r="AD295" s="34"/>
      <c r="AE295" s="34"/>
      <c r="AF295" s="24" t="s">
        <v>69</v>
      </c>
      <c r="AG295" s="24" t="s">
        <v>70</v>
      </c>
      <c r="AH295" s="34"/>
      <c r="AI295" s="24">
        <v>4.0</v>
      </c>
      <c r="AJ295" s="24" t="s">
        <v>351</v>
      </c>
      <c r="AK295" s="24">
        <v>3.0</v>
      </c>
      <c r="AL295" s="24" t="s">
        <v>73</v>
      </c>
      <c r="AM295" s="24" t="s">
        <v>38</v>
      </c>
      <c r="AN295" s="34"/>
      <c r="AP295" s="34"/>
      <c r="AQ295" s="24" t="s">
        <v>352</v>
      </c>
      <c r="AV295" s="24">
        <v>5.7</v>
      </c>
      <c r="AW295" s="24">
        <v>19.0</v>
      </c>
      <c r="AZ295" s="48">
        <v>2.5491</v>
      </c>
      <c r="BA295" s="35">
        <f t="shared" si="10"/>
        <v>0.2124477703</v>
      </c>
      <c r="BB295" s="21">
        <f t="shared" si="6"/>
        <v>0.01327798564</v>
      </c>
      <c r="BC295" s="24" t="s">
        <v>151</v>
      </c>
      <c r="BD295" s="16">
        <f t="shared" si="3"/>
        <v>5</v>
      </c>
      <c r="BE295" s="16"/>
    </row>
    <row r="296">
      <c r="A296" s="24">
        <v>146.0</v>
      </c>
      <c r="B296" s="24" t="s">
        <v>353</v>
      </c>
      <c r="C296" s="24" t="s">
        <v>354</v>
      </c>
      <c r="D296" s="31" t="s">
        <v>354</v>
      </c>
      <c r="E296" s="24">
        <v>1.0</v>
      </c>
      <c r="F296" s="24">
        <v>1.0</v>
      </c>
      <c r="G296" s="24">
        <v>16.0</v>
      </c>
      <c r="H296" s="24" t="s">
        <v>355</v>
      </c>
      <c r="I296" s="24">
        <v>50.0</v>
      </c>
      <c r="J296" s="24" t="s">
        <v>59</v>
      </c>
      <c r="K296" s="24">
        <v>50.0</v>
      </c>
      <c r="L296" s="24" t="s">
        <v>171</v>
      </c>
      <c r="O296" s="24" t="s">
        <v>171</v>
      </c>
      <c r="P296" s="24" t="s">
        <v>219</v>
      </c>
      <c r="Q296" s="24" t="s">
        <v>64</v>
      </c>
      <c r="R296" s="34"/>
      <c r="S296" s="34"/>
      <c r="T296" s="34"/>
      <c r="U296" s="34"/>
      <c r="V296" s="24" t="s">
        <v>66</v>
      </c>
      <c r="W296" s="24" t="s">
        <v>66</v>
      </c>
      <c r="X296" s="34"/>
      <c r="Z296" s="24" t="s">
        <v>67</v>
      </c>
      <c r="AC296" s="24" t="s">
        <v>145</v>
      </c>
      <c r="AD296" s="34"/>
      <c r="AE296" s="34"/>
      <c r="AF296" s="24" t="s">
        <v>69</v>
      </c>
      <c r="AG296" s="24" t="s">
        <v>160</v>
      </c>
      <c r="AH296" s="34"/>
      <c r="AI296" s="24">
        <v>9.0</v>
      </c>
      <c r="AJ296" s="24" t="s">
        <v>72</v>
      </c>
      <c r="AK296" s="24">
        <v>2.0</v>
      </c>
      <c r="AL296" s="24" t="s">
        <v>73</v>
      </c>
      <c r="AM296" s="24" t="s">
        <v>38</v>
      </c>
      <c r="AN296" s="34"/>
      <c r="AP296" s="34"/>
      <c r="AQ296" s="24" t="s">
        <v>356</v>
      </c>
      <c r="AZ296" s="34">
        <v>1.2222222222222223</v>
      </c>
      <c r="BA296" s="35">
        <f t="shared" si="10"/>
        <v>0.1091820988</v>
      </c>
      <c r="BB296" s="21">
        <f t="shared" si="6"/>
        <v>0.006823881173</v>
      </c>
      <c r="BC296" s="24" t="s">
        <v>86</v>
      </c>
      <c r="BD296" s="16">
        <f t="shared" si="3"/>
        <v>1.777777778</v>
      </c>
      <c r="BE296" s="16"/>
    </row>
    <row r="297">
      <c r="A297" s="24">
        <v>146.0</v>
      </c>
      <c r="B297" s="24" t="s">
        <v>353</v>
      </c>
      <c r="C297" s="31" t="s">
        <v>354</v>
      </c>
      <c r="D297" s="31" t="s">
        <v>354</v>
      </c>
      <c r="E297" s="24">
        <v>1.0</v>
      </c>
      <c r="F297" s="24">
        <v>1.0</v>
      </c>
      <c r="G297" s="24">
        <v>16.0</v>
      </c>
      <c r="H297" s="24" t="s">
        <v>357</v>
      </c>
      <c r="I297" s="24">
        <v>50.0</v>
      </c>
      <c r="J297" s="24" t="s">
        <v>59</v>
      </c>
      <c r="K297" s="24">
        <v>50.0</v>
      </c>
      <c r="L297" s="24" t="s">
        <v>171</v>
      </c>
      <c r="O297" s="24" t="s">
        <v>171</v>
      </c>
      <c r="P297" s="24" t="s">
        <v>219</v>
      </c>
      <c r="Q297" s="24" t="s">
        <v>64</v>
      </c>
      <c r="R297" s="34"/>
      <c r="S297" s="34"/>
      <c r="T297" s="34"/>
      <c r="U297" s="34"/>
      <c r="V297" s="24" t="s">
        <v>66</v>
      </c>
      <c r="W297" s="24" t="s">
        <v>66</v>
      </c>
      <c r="X297" s="34"/>
      <c r="Z297" s="24" t="s">
        <v>67</v>
      </c>
      <c r="AC297" s="24" t="s">
        <v>145</v>
      </c>
      <c r="AD297" s="34"/>
      <c r="AE297" s="34"/>
      <c r="AF297" s="24" t="s">
        <v>69</v>
      </c>
      <c r="AG297" s="24" t="s">
        <v>160</v>
      </c>
      <c r="AH297" s="34"/>
      <c r="AI297" s="24">
        <v>9.0</v>
      </c>
      <c r="AJ297" s="24" t="s">
        <v>72</v>
      </c>
      <c r="AK297" s="24">
        <v>2.0</v>
      </c>
      <c r="AL297" s="24" t="s">
        <v>73</v>
      </c>
      <c r="AM297" s="24" t="s">
        <v>38</v>
      </c>
      <c r="AN297" s="34"/>
      <c r="AP297" s="34"/>
      <c r="AQ297" s="24" t="s">
        <v>358</v>
      </c>
      <c r="AZ297" s="34">
        <v>4.4</v>
      </c>
      <c r="BA297" s="35">
        <f t="shared" si="10"/>
        <v>0.6675</v>
      </c>
      <c r="BB297" s="21">
        <f t="shared" si="6"/>
        <v>0.04171875</v>
      </c>
      <c r="BC297" s="24" t="s">
        <v>86</v>
      </c>
      <c r="BD297" s="16">
        <f t="shared" si="3"/>
        <v>1.777777778</v>
      </c>
      <c r="BE297" s="16"/>
    </row>
    <row r="298">
      <c r="A298" s="24">
        <v>146.0</v>
      </c>
      <c r="B298" s="24" t="s">
        <v>353</v>
      </c>
      <c r="C298" s="31" t="s">
        <v>354</v>
      </c>
      <c r="D298" s="31" t="s">
        <v>354</v>
      </c>
      <c r="E298" s="24">
        <v>1.0</v>
      </c>
      <c r="F298" s="24">
        <v>2.0</v>
      </c>
      <c r="G298" s="24">
        <v>16.0</v>
      </c>
      <c r="H298" s="24" t="s">
        <v>359</v>
      </c>
      <c r="I298" s="24">
        <v>44.0</v>
      </c>
      <c r="J298" s="24" t="s">
        <v>59</v>
      </c>
      <c r="K298" s="24">
        <v>44.0</v>
      </c>
      <c r="L298" s="24" t="s">
        <v>171</v>
      </c>
      <c r="O298" s="24" t="s">
        <v>171</v>
      </c>
      <c r="P298" s="24" t="s">
        <v>219</v>
      </c>
      <c r="Q298" s="24" t="s">
        <v>64</v>
      </c>
      <c r="R298" s="34"/>
      <c r="S298" s="34"/>
      <c r="T298" s="34"/>
      <c r="U298" s="34"/>
      <c r="V298" s="24" t="s">
        <v>66</v>
      </c>
      <c r="W298" s="24" t="s">
        <v>66</v>
      </c>
      <c r="X298" s="34"/>
      <c r="Z298" s="24" t="s">
        <v>67</v>
      </c>
      <c r="AC298" s="24" t="s">
        <v>145</v>
      </c>
      <c r="AD298" s="34"/>
      <c r="AE298" s="34"/>
      <c r="AF298" s="24" t="s">
        <v>69</v>
      </c>
      <c r="AG298" s="24" t="s">
        <v>360</v>
      </c>
      <c r="AH298" s="34"/>
      <c r="AI298" s="24">
        <v>9.0</v>
      </c>
      <c r="AJ298" s="24" t="s">
        <v>72</v>
      </c>
      <c r="AK298" s="24">
        <v>2.0</v>
      </c>
      <c r="AL298" s="24" t="s">
        <v>73</v>
      </c>
      <c r="AM298" s="24" t="s">
        <v>38</v>
      </c>
      <c r="AN298" s="34"/>
      <c r="AP298" s="34"/>
      <c r="AQ298" s="24" t="s">
        <v>356</v>
      </c>
      <c r="AZ298" s="34">
        <v>0.9444444444444445</v>
      </c>
      <c r="BA298" s="35">
        <f t="shared" si="10"/>
        <v>0.0903742284</v>
      </c>
      <c r="BB298" s="21">
        <f t="shared" si="6"/>
        <v>0.005648389275</v>
      </c>
      <c r="BC298" s="24" t="s">
        <v>86</v>
      </c>
      <c r="BD298" s="16">
        <f t="shared" si="3"/>
        <v>1.777777778</v>
      </c>
      <c r="BE298" s="16"/>
    </row>
    <row r="299">
      <c r="A299" s="24">
        <v>146.0</v>
      </c>
      <c r="B299" s="24" t="s">
        <v>353</v>
      </c>
      <c r="C299" s="24" t="s">
        <v>354</v>
      </c>
      <c r="D299" s="24" t="s">
        <v>354</v>
      </c>
      <c r="E299" s="24">
        <v>1.0</v>
      </c>
      <c r="F299" s="24">
        <v>2.0</v>
      </c>
      <c r="G299" s="24">
        <v>16.0</v>
      </c>
      <c r="H299" s="24" t="s">
        <v>361</v>
      </c>
      <c r="I299" s="24">
        <v>44.0</v>
      </c>
      <c r="J299" s="24" t="s">
        <v>59</v>
      </c>
      <c r="K299" s="24">
        <v>44.0</v>
      </c>
      <c r="L299" s="24" t="s">
        <v>171</v>
      </c>
      <c r="O299" s="24" t="s">
        <v>171</v>
      </c>
      <c r="P299" s="24" t="s">
        <v>219</v>
      </c>
      <c r="Q299" s="24" t="s">
        <v>64</v>
      </c>
      <c r="R299" s="34"/>
      <c r="S299" s="34"/>
      <c r="T299" s="34"/>
      <c r="U299" s="34"/>
      <c r="V299" s="24" t="s">
        <v>66</v>
      </c>
      <c r="W299" s="24" t="s">
        <v>66</v>
      </c>
      <c r="X299" s="34"/>
      <c r="Z299" s="24" t="s">
        <v>67</v>
      </c>
      <c r="AC299" s="24" t="s">
        <v>145</v>
      </c>
      <c r="AD299" s="34"/>
      <c r="AE299" s="34"/>
      <c r="AF299" s="24" t="s">
        <v>69</v>
      </c>
      <c r="AG299" s="24" t="s">
        <v>360</v>
      </c>
      <c r="AH299" s="34"/>
      <c r="AI299" s="24">
        <v>9.0</v>
      </c>
      <c r="AJ299" s="24" t="s">
        <v>72</v>
      </c>
      <c r="AK299" s="24">
        <v>2.0</v>
      </c>
      <c r="AL299" s="24" t="s">
        <v>73</v>
      </c>
      <c r="AM299" s="24" t="s">
        <v>38</v>
      </c>
      <c r="AN299" s="34"/>
      <c r="AP299" s="34"/>
      <c r="AQ299" s="24" t="s">
        <v>358</v>
      </c>
      <c r="AZ299" s="34">
        <v>-0.23076923076923062</v>
      </c>
      <c r="BA299" s="35">
        <f t="shared" si="10"/>
        <v>0.06416420118</v>
      </c>
      <c r="BB299" s="21">
        <f t="shared" si="6"/>
        <v>0.004010262574</v>
      </c>
      <c r="BC299" s="24" t="s">
        <v>86</v>
      </c>
      <c r="BD299" s="16">
        <f t="shared" si="3"/>
        <v>1.777777778</v>
      </c>
      <c r="BE299" s="16"/>
    </row>
    <row r="300">
      <c r="A300" s="24">
        <v>146.0</v>
      </c>
      <c r="B300" s="24" t="s">
        <v>353</v>
      </c>
      <c r="C300" s="31" t="s">
        <v>354</v>
      </c>
      <c r="D300" s="31" t="s">
        <v>354</v>
      </c>
      <c r="E300" s="24">
        <v>1.0</v>
      </c>
      <c r="F300" s="24">
        <v>3.0</v>
      </c>
      <c r="G300" s="24">
        <v>16.0</v>
      </c>
      <c r="H300" s="24" t="s">
        <v>361</v>
      </c>
      <c r="I300" s="24">
        <v>45.0</v>
      </c>
      <c r="J300" s="24" t="s">
        <v>59</v>
      </c>
      <c r="K300" s="24">
        <v>45.0</v>
      </c>
      <c r="L300" s="24" t="s">
        <v>171</v>
      </c>
      <c r="O300" s="24" t="s">
        <v>171</v>
      </c>
      <c r="P300" s="24" t="s">
        <v>219</v>
      </c>
      <c r="Q300" s="24" t="s">
        <v>64</v>
      </c>
      <c r="R300" s="34"/>
      <c r="S300" s="34"/>
      <c r="T300" s="34"/>
      <c r="U300" s="34"/>
      <c r="V300" s="24" t="s">
        <v>66</v>
      </c>
      <c r="W300" s="24" t="s">
        <v>66</v>
      </c>
      <c r="X300" s="34"/>
      <c r="Z300" s="24" t="s">
        <v>67</v>
      </c>
      <c r="AC300" s="24" t="s">
        <v>145</v>
      </c>
      <c r="AD300" s="34"/>
      <c r="AE300" s="34"/>
      <c r="AF300" s="24" t="s">
        <v>215</v>
      </c>
      <c r="AG300" s="24" t="s">
        <v>70</v>
      </c>
      <c r="AH300" s="34"/>
      <c r="AI300" s="24">
        <v>9.0</v>
      </c>
      <c r="AJ300" s="24" t="s">
        <v>72</v>
      </c>
      <c r="AK300" s="24">
        <v>2.0</v>
      </c>
      <c r="AL300" s="24" t="s">
        <v>73</v>
      </c>
      <c r="AM300" s="24" t="s">
        <v>38</v>
      </c>
      <c r="AN300" s="34"/>
      <c r="AP300" s="34"/>
      <c r="AQ300" s="24" t="s">
        <v>356</v>
      </c>
      <c r="AZ300" s="34">
        <v>1.6666666666666665</v>
      </c>
      <c r="BA300" s="35">
        <f t="shared" si="10"/>
        <v>0.1493055556</v>
      </c>
      <c r="BB300" s="21">
        <f t="shared" si="6"/>
        <v>0.006221064815</v>
      </c>
      <c r="BC300" s="24" t="s">
        <v>86</v>
      </c>
      <c r="BD300" s="16">
        <f t="shared" si="3"/>
        <v>1.777777778</v>
      </c>
      <c r="BE300" s="16"/>
    </row>
    <row r="301">
      <c r="A301" s="24">
        <v>146.0</v>
      </c>
      <c r="B301" s="24" t="s">
        <v>353</v>
      </c>
      <c r="C301" s="31" t="s">
        <v>354</v>
      </c>
      <c r="D301" s="31" t="s">
        <v>354</v>
      </c>
      <c r="E301" s="24">
        <v>1.0</v>
      </c>
      <c r="F301" s="24">
        <v>3.0</v>
      </c>
      <c r="G301" s="24">
        <v>16.0</v>
      </c>
      <c r="H301" s="24" t="s">
        <v>362</v>
      </c>
      <c r="I301" s="24">
        <v>45.0</v>
      </c>
      <c r="J301" s="24" t="s">
        <v>59</v>
      </c>
      <c r="K301" s="24">
        <v>45.0</v>
      </c>
      <c r="L301" s="24" t="s">
        <v>171</v>
      </c>
      <c r="O301" s="24" t="s">
        <v>171</v>
      </c>
      <c r="P301" s="24" t="s">
        <v>219</v>
      </c>
      <c r="Q301" s="24" t="s">
        <v>64</v>
      </c>
      <c r="R301" s="24"/>
      <c r="S301" s="34"/>
      <c r="T301" s="34"/>
      <c r="U301" s="34"/>
      <c r="V301" s="24" t="s">
        <v>66</v>
      </c>
      <c r="W301" s="24" t="s">
        <v>66</v>
      </c>
      <c r="X301" s="34"/>
      <c r="Z301" s="24" t="s">
        <v>67</v>
      </c>
      <c r="AC301" s="24" t="s">
        <v>145</v>
      </c>
      <c r="AD301" s="34"/>
      <c r="AE301" s="34"/>
      <c r="AF301" s="24" t="s">
        <v>215</v>
      </c>
      <c r="AG301" s="24" t="s">
        <v>70</v>
      </c>
      <c r="AH301" s="34"/>
      <c r="AI301" s="24">
        <v>9.0</v>
      </c>
      <c r="AJ301" s="24" t="s">
        <v>72</v>
      </c>
      <c r="AK301" s="24">
        <v>2.0</v>
      </c>
      <c r="AL301" s="24" t="s">
        <v>73</v>
      </c>
      <c r="AM301" s="24" t="s">
        <v>38</v>
      </c>
      <c r="AN301" s="34"/>
      <c r="AP301" s="34"/>
      <c r="AQ301" s="24" t="s">
        <v>358</v>
      </c>
      <c r="AZ301" s="34">
        <v>1.5000000000000004</v>
      </c>
      <c r="BA301" s="35">
        <f t="shared" si="10"/>
        <v>0.1328125</v>
      </c>
      <c r="BB301" s="21">
        <f t="shared" si="6"/>
        <v>0.005533854167</v>
      </c>
      <c r="BC301" s="24" t="s">
        <v>86</v>
      </c>
      <c r="BD301" s="16">
        <f t="shared" si="3"/>
        <v>1.777777778</v>
      </c>
      <c r="BE301" s="16"/>
    </row>
    <row r="302">
      <c r="A302" s="24">
        <v>147.0</v>
      </c>
      <c r="B302" s="24" t="s">
        <v>363</v>
      </c>
      <c r="C302" s="24" t="s">
        <v>364</v>
      </c>
      <c r="D302" s="24" t="s">
        <v>364</v>
      </c>
      <c r="E302" s="24">
        <v>1.0</v>
      </c>
      <c r="F302" s="24">
        <v>1.0</v>
      </c>
      <c r="G302" s="24">
        <v>24.0</v>
      </c>
      <c r="H302" s="24">
        <v>420.29</v>
      </c>
      <c r="I302" s="24">
        <v>14.0</v>
      </c>
      <c r="J302" s="24" t="s">
        <v>365</v>
      </c>
      <c r="K302" s="24">
        <v>14.0</v>
      </c>
      <c r="L302" s="24" t="s">
        <v>60</v>
      </c>
      <c r="O302" s="24" t="s">
        <v>63</v>
      </c>
      <c r="P302" s="24" t="s">
        <v>219</v>
      </c>
      <c r="Q302" s="24" t="s">
        <v>64</v>
      </c>
      <c r="R302" s="24" t="s">
        <v>65</v>
      </c>
      <c r="S302" s="34"/>
      <c r="T302" s="34"/>
      <c r="U302" s="34"/>
      <c r="V302" s="24" t="s">
        <v>66</v>
      </c>
      <c r="W302" s="24" t="s">
        <v>66</v>
      </c>
      <c r="X302" s="34"/>
      <c r="Z302" s="24" t="s">
        <v>67</v>
      </c>
      <c r="AC302" s="24" t="s">
        <v>145</v>
      </c>
      <c r="AD302" s="34"/>
      <c r="AE302" s="34"/>
      <c r="AF302" s="24" t="s">
        <v>69</v>
      </c>
      <c r="AG302" s="24" t="s">
        <v>70</v>
      </c>
      <c r="AH302" s="24" t="s">
        <v>108</v>
      </c>
      <c r="AI302" s="24">
        <v>12.0</v>
      </c>
      <c r="AJ302" s="24" t="s">
        <v>72</v>
      </c>
      <c r="AK302" s="24">
        <v>2.0</v>
      </c>
      <c r="AL302" s="24" t="s">
        <v>73</v>
      </c>
      <c r="AM302" s="24" t="s">
        <v>38</v>
      </c>
      <c r="AN302" s="34"/>
      <c r="AP302" s="34"/>
      <c r="AZ302" s="34">
        <v>0.5600329112773405</v>
      </c>
      <c r="BA302" s="35">
        <f t="shared" si="10"/>
        <v>0.04820076795</v>
      </c>
      <c r="BB302" s="21">
        <f t="shared" si="6"/>
        <v>0.002008365331</v>
      </c>
      <c r="BC302" s="24" t="s">
        <v>74</v>
      </c>
      <c r="BD302" s="16">
        <f t="shared" si="3"/>
        <v>2</v>
      </c>
      <c r="BE302" s="16"/>
    </row>
    <row r="303">
      <c r="A303" s="24">
        <v>147.0</v>
      </c>
      <c r="B303" s="24" t="s">
        <v>363</v>
      </c>
      <c r="C303" s="24" t="s">
        <v>364</v>
      </c>
      <c r="D303" s="24" t="s">
        <v>364</v>
      </c>
      <c r="E303" s="24">
        <v>1.0</v>
      </c>
      <c r="F303" s="24">
        <v>2.0</v>
      </c>
      <c r="G303" s="24">
        <v>24.0</v>
      </c>
      <c r="H303" s="24">
        <v>481.79</v>
      </c>
      <c r="I303" s="24">
        <v>16.0</v>
      </c>
      <c r="J303" s="24" t="s">
        <v>365</v>
      </c>
      <c r="K303" s="24">
        <v>16.0</v>
      </c>
      <c r="L303" s="24" t="s">
        <v>60</v>
      </c>
      <c r="O303" s="24" t="s">
        <v>63</v>
      </c>
      <c r="P303" s="24" t="s">
        <v>219</v>
      </c>
      <c r="Q303" s="24" t="s">
        <v>64</v>
      </c>
      <c r="R303" s="24" t="s">
        <v>65</v>
      </c>
      <c r="S303" s="34"/>
      <c r="T303" s="34"/>
      <c r="U303" s="34"/>
      <c r="V303" s="24" t="s">
        <v>66</v>
      </c>
      <c r="W303" s="24" t="s">
        <v>66</v>
      </c>
      <c r="X303" s="34"/>
      <c r="Z303" s="24" t="s">
        <v>67</v>
      </c>
      <c r="AC303" s="24" t="s">
        <v>145</v>
      </c>
      <c r="AD303" s="34"/>
      <c r="AE303" s="34"/>
      <c r="AF303" s="24" t="s">
        <v>69</v>
      </c>
      <c r="AG303" s="24" t="s">
        <v>70</v>
      </c>
      <c r="AH303" s="24" t="s">
        <v>108</v>
      </c>
      <c r="AI303" s="24">
        <v>12.0</v>
      </c>
      <c r="AJ303" s="24" t="s">
        <v>72</v>
      </c>
      <c r="AK303" s="24">
        <v>2.0</v>
      </c>
      <c r="AL303" s="24" t="s">
        <v>73</v>
      </c>
      <c r="AM303" s="24" t="s">
        <v>38</v>
      </c>
      <c r="AN303" s="34"/>
      <c r="AP303" s="34"/>
      <c r="AZ303" s="34">
        <v>0.42900667811455806</v>
      </c>
      <c r="BA303" s="35">
        <f t="shared" si="10"/>
        <v>0.04550097354</v>
      </c>
      <c r="BB303" s="21">
        <f t="shared" si="6"/>
        <v>0.004550097354</v>
      </c>
      <c r="BC303" s="24" t="s">
        <v>74</v>
      </c>
      <c r="BD303" s="16">
        <f t="shared" si="3"/>
        <v>2</v>
      </c>
      <c r="BE303" s="16"/>
    </row>
    <row r="304">
      <c r="A304" s="24">
        <v>147.0</v>
      </c>
      <c r="B304" s="24" t="s">
        <v>363</v>
      </c>
      <c r="C304" s="24" t="s">
        <v>364</v>
      </c>
      <c r="D304" s="24" t="s">
        <v>364</v>
      </c>
      <c r="E304" s="24">
        <v>1.0</v>
      </c>
      <c r="F304" s="24">
        <v>3.0</v>
      </c>
      <c r="G304" s="24">
        <v>24.0</v>
      </c>
      <c r="H304" s="24">
        <v>601.67</v>
      </c>
      <c r="I304" s="24">
        <v>20.0</v>
      </c>
      <c r="J304" s="24" t="s">
        <v>365</v>
      </c>
      <c r="K304" s="24">
        <v>20.0</v>
      </c>
      <c r="L304" s="24" t="s">
        <v>60</v>
      </c>
      <c r="O304" s="24" t="s">
        <v>63</v>
      </c>
      <c r="P304" s="24" t="s">
        <v>219</v>
      </c>
      <c r="Q304" s="24" t="s">
        <v>64</v>
      </c>
      <c r="R304" s="24" t="s">
        <v>65</v>
      </c>
      <c r="S304" s="34"/>
      <c r="T304" s="34"/>
      <c r="U304" s="34"/>
      <c r="V304" s="24" t="s">
        <v>66</v>
      </c>
      <c r="W304" s="24" t="s">
        <v>66</v>
      </c>
      <c r="X304" s="34"/>
      <c r="Z304" s="24" t="s">
        <v>67</v>
      </c>
      <c r="AC304" s="24" t="s">
        <v>145</v>
      </c>
      <c r="AD304" s="34"/>
      <c r="AE304" s="34"/>
      <c r="AF304" s="24" t="s">
        <v>69</v>
      </c>
      <c r="AG304" s="24" t="s">
        <v>70</v>
      </c>
      <c r="AH304" s="24" t="s">
        <v>108</v>
      </c>
      <c r="AI304" s="24">
        <v>12.0</v>
      </c>
      <c r="AJ304" s="24" t="s">
        <v>72</v>
      </c>
      <c r="AK304" s="24">
        <v>2.0</v>
      </c>
      <c r="AL304" s="24" t="s">
        <v>73</v>
      </c>
      <c r="AM304" s="24" t="s">
        <v>38</v>
      </c>
      <c r="AN304" s="34"/>
      <c r="AP304" s="34"/>
      <c r="AZ304" s="34">
        <v>0.393667994375875</v>
      </c>
      <c r="BA304" s="35">
        <f t="shared" si="10"/>
        <v>0.04489530187</v>
      </c>
      <c r="BB304" s="21">
        <f t="shared" si="6"/>
        <v>0.002244765094</v>
      </c>
      <c r="BC304" s="24" t="s">
        <v>74</v>
      </c>
      <c r="BD304" s="16">
        <f t="shared" si="3"/>
        <v>2</v>
      </c>
      <c r="BE304" s="16"/>
    </row>
    <row r="305">
      <c r="A305" s="24">
        <v>149.0</v>
      </c>
      <c r="B305" s="24" t="s">
        <v>366</v>
      </c>
      <c r="C305" s="24" t="s">
        <v>367</v>
      </c>
      <c r="D305" s="24" t="s">
        <v>367</v>
      </c>
      <c r="E305" s="24">
        <v>1.0</v>
      </c>
      <c r="F305" s="24">
        <v>1.0</v>
      </c>
      <c r="G305" s="24">
        <v>10.0</v>
      </c>
      <c r="H305" s="24" t="s">
        <v>368</v>
      </c>
      <c r="I305" s="24">
        <v>53.0</v>
      </c>
      <c r="J305" s="24" t="s">
        <v>59</v>
      </c>
      <c r="K305" s="24">
        <v>53.0</v>
      </c>
      <c r="L305" s="24" t="s">
        <v>60</v>
      </c>
      <c r="O305" s="24" t="s">
        <v>63</v>
      </c>
      <c r="P305" s="24" t="s">
        <v>286</v>
      </c>
      <c r="Q305" s="24" t="s">
        <v>144</v>
      </c>
      <c r="R305" s="24" t="s">
        <v>122</v>
      </c>
      <c r="S305" s="34"/>
      <c r="T305" s="34"/>
      <c r="U305" s="34"/>
      <c r="V305" s="24" t="s">
        <v>66</v>
      </c>
      <c r="W305" s="24" t="s">
        <v>66</v>
      </c>
      <c r="X305" s="34"/>
      <c r="Z305" s="24" t="s">
        <v>123</v>
      </c>
      <c r="AC305" s="24" t="s">
        <v>341</v>
      </c>
      <c r="AD305" s="34"/>
      <c r="AE305" s="34"/>
      <c r="AF305" s="24" t="s">
        <v>69</v>
      </c>
      <c r="AG305" s="24" t="s">
        <v>70</v>
      </c>
      <c r="AH305" s="34"/>
      <c r="AI305" s="24">
        <v>10.0</v>
      </c>
      <c r="AJ305" s="24" t="s">
        <v>72</v>
      </c>
      <c r="AK305" s="24">
        <v>2.0</v>
      </c>
      <c r="AL305" s="24" t="s">
        <v>73</v>
      </c>
      <c r="AM305" s="24" t="s">
        <v>38</v>
      </c>
      <c r="AN305" s="34"/>
      <c r="AP305" s="34"/>
      <c r="AQ305" s="24" t="s">
        <v>369</v>
      </c>
      <c r="AZ305" s="34">
        <v>0.31578947368421056</v>
      </c>
      <c r="BA305" s="35">
        <f t="shared" si="10"/>
        <v>0.1049861496</v>
      </c>
      <c r="BB305" s="21">
        <f t="shared" si="6"/>
        <v>0.008748845799</v>
      </c>
      <c r="BC305" s="24" t="s">
        <v>86</v>
      </c>
      <c r="BD305" s="16">
        <f t="shared" si="3"/>
        <v>1</v>
      </c>
      <c r="BE305" s="16"/>
    </row>
    <row r="306">
      <c r="A306" s="24">
        <v>149.0</v>
      </c>
      <c r="B306" s="24" t="s">
        <v>366</v>
      </c>
      <c r="C306" s="24" t="s">
        <v>367</v>
      </c>
      <c r="D306" s="24" t="s">
        <v>367</v>
      </c>
      <c r="E306" s="24">
        <v>2.0</v>
      </c>
      <c r="F306" s="24">
        <v>1.0</v>
      </c>
      <c r="G306" s="24">
        <v>20.0</v>
      </c>
      <c r="H306" s="24" t="s">
        <v>357</v>
      </c>
      <c r="I306" s="24">
        <v>52.0</v>
      </c>
      <c r="J306" s="24" t="s">
        <v>59</v>
      </c>
      <c r="K306" s="24">
        <v>52.0</v>
      </c>
      <c r="L306" s="24" t="s">
        <v>60</v>
      </c>
      <c r="O306" s="24" t="s">
        <v>63</v>
      </c>
      <c r="P306" s="24" t="s">
        <v>286</v>
      </c>
      <c r="Q306" s="24"/>
      <c r="R306" s="24" t="s">
        <v>122</v>
      </c>
      <c r="S306" s="34"/>
      <c r="T306" s="34"/>
      <c r="U306" s="34"/>
      <c r="V306" s="24" t="s">
        <v>66</v>
      </c>
      <c r="W306" s="24" t="s">
        <v>66</v>
      </c>
      <c r="X306" s="34"/>
      <c r="Z306" s="24" t="s">
        <v>123</v>
      </c>
      <c r="AC306" s="24" t="s">
        <v>341</v>
      </c>
      <c r="AD306" s="34"/>
      <c r="AE306" s="34"/>
      <c r="AF306" s="24" t="s">
        <v>69</v>
      </c>
      <c r="AG306" s="24" t="s">
        <v>70</v>
      </c>
      <c r="AH306" s="34"/>
      <c r="AI306" s="24">
        <v>10.0</v>
      </c>
      <c r="AJ306" s="24" t="s">
        <v>72</v>
      </c>
      <c r="AK306" s="24">
        <v>2.0</v>
      </c>
      <c r="AL306" s="24" t="s">
        <v>73</v>
      </c>
      <c r="AM306" s="24" t="s">
        <v>38</v>
      </c>
      <c r="AN306" s="34"/>
      <c r="AP306" s="34"/>
      <c r="AQ306" s="24" t="s">
        <v>369</v>
      </c>
      <c r="AZ306" s="34">
        <v>0.2105263157894739</v>
      </c>
      <c r="BA306" s="35">
        <f t="shared" si="10"/>
        <v>0.05110803324</v>
      </c>
      <c r="BB306" s="21">
        <f t="shared" si="6"/>
        <v>0.00425900277</v>
      </c>
      <c r="BC306" s="24" t="s">
        <v>86</v>
      </c>
      <c r="BD306" s="16">
        <f t="shared" si="3"/>
        <v>2</v>
      </c>
      <c r="BE306" s="16"/>
    </row>
    <row r="307">
      <c r="A307" s="24">
        <v>120.0</v>
      </c>
      <c r="B307" s="24" t="s">
        <v>370</v>
      </c>
      <c r="C307" s="24" t="s">
        <v>371</v>
      </c>
      <c r="D307" s="24" t="s">
        <v>372</v>
      </c>
      <c r="E307" s="24">
        <v>1.0</v>
      </c>
      <c r="F307" s="24">
        <v>1.0</v>
      </c>
      <c r="G307" s="24">
        <v>12.0</v>
      </c>
      <c r="H307" s="24">
        <v>30.66</v>
      </c>
      <c r="I307" s="24">
        <v>30.66</v>
      </c>
      <c r="J307" s="24" t="s">
        <v>107</v>
      </c>
      <c r="K307" s="24">
        <v>30.66</v>
      </c>
      <c r="L307" s="24" t="s">
        <v>60</v>
      </c>
      <c r="O307" s="24" t="s">
        <v>63</v>
      </c>
      <c r="P307" s="24" t="s">
        <v>219</v>
      </c>
      <c r="Q307" s="24" t="s">
        <v>317</v>
      </c>
      <c r="R307" s="24" t="s">
        <v>64</v>
      </c>
      <c r="S307" s="34"/>
      <c r="T307" s="34"/>
      <c r="U307" s="34"/>
      <c r="V307" s="24" t="s">
        <v>66</v>
      </c>
      <c r="W307" s="24" t="s">
        <v>66</v>
      </c>
      <c r="X307" s="24" t="s">
        <v>81</v>
      </c>
      <c r="Z307" s="24" t="s">
        <v>67</v>
      </c>
      <c r="AC307" s="24" t="s">
        <v>341</v>
      </c>
      <c r="AD307" s="34"/>
      <c r="AE307" s="34"/>
      <c r="AF307" s="24" t="s">
        <v>69</v>
      </c>
      <c r="AG307" s="24" t="s">
        <v>70</v>
      </c>
      <c r="AH307" s="34"/>
      <c r="AI307" s="24">
        <v>16.0</v>
      </c>
      <c r="AJ307" s="24" t="s">
        <v>84</v>
      </c>
      <c r="AK307" s="24">
        <v>5.0</v>
      </c>
      <c r="AL307" s="24" t="s">
        <v>73</v>
      </c>
      <c r="AM307" s="24" t="s">
        <v>38</v>
      </c>
      <c r="AN307" s="34"/>
      <c r="AP307" s="24" t="s">
        <v>373</v>
      </c>
      <c r="AQ307" s="24" t="s">
        <v>374</v>
      </c>
      <c r="AZ307" s="35">
        <v>-0.7100469468046932</v>
      </c>
      <c r="BA307" s="35">
        <f t="shared" si="10"/>
        <v>0.1043402778</v>
      </c>
      <c r="BB307" s="21">
        <f t="shared" si="6"/>
        <v>0.008695023148</v>
      </c>
      <c r="BC307" s="24" t="s">
        <v>86</v>
      </c>
      <c r="BD307" s="16">
        <f t="shared" si="3"/>
        <v>0.75</v>
      </c>
      <c r="BE307" s="16"/>
    </row>
    <row r="308">
      <c r="A308" s="24">
        <v>120.0</v>
      </c>
      <c r="B308" s="24" t="s">
        <v>370</v>
      </c>
      <c r="C308" s="24" t="s">
        <v>371</v>
      </c>
      <c r="D308" s="24" t="s">
        <v>372</v>
      </c>
      <c r="E308" s="24">
        <v>1.0</v>
      </c>
      <c r="F308" s="24">
        <v>1.0</v>
      </c>
      <c r="G308" s="24">
        <v>12.0</v>
      </c>
      <c r="H308" s="24">
        <v>30.66</v>
      </c>
      <c r="I308" s="24">
        <v>30.66</v>
      </c>
      <c r="J308" s="24" t="s">
        <v>107</v>
      </c>
      <c r="K308" s="24">
        <v>30.66</v>
      </c>
      <c r="L308" s="24" t="s">
        <v>60</v>
      </c>
      <c r="O308" s="24" t="s">
        <v>63</v>
      </c>
      <c r="P308" s="24" t="s">
        <v>219</v>
      </c>
      <c r="Q308" s="24" t="s">
        <v>317</v>
      </c>
      <c r="R308" s="24" t="s">
        <v>64</v>
      </c>
      <c r="S308" s="34"/>
      <c r="T308" s="34"/>
      <c r="U308" s="34"/>
      <c r="V308" s="24" t="s">
        <v>66</v>
      </c>
      <c r="W308" s="24" t="s">
        <v>66</v>
      </c>
      <c r="X308" s="24" t="s">
        <v>81</v>
      </c>
      <c r="Z308" s="24" t="s">
        <v>67</v>
      </c>
      <c r="AC308" s="24" t="s">
        <v>341</v>
      </c>
      <c r="AD308" s="34"/>
      <c r="AE308" s="34"/>
      <c r="AF308" s="24" t="s">
        <v>69</v>
      </c>
      <c r="AG308" s="24" t="s">
        <v>70</v>
      </c>
      <c r="AH308" s="34"/>
      <c r="AI308" s="24">
        <v>16.0</v>
      </c>
      <c r="AJ308" s="24" t="s">
        <v>84</v>
      </c>
      <c r="AK308" s="24">
        <v>5.0</v>
      </c>
      <c r="AL308" s="24" t="s">
        <v>73</v>
      </c>
      <c r="AM308" s="24" t="s">
        <v>38</v>
      </c>
      <c r="AN308" s="34"/>
      <c r="AP308" s="24" t="s">
        <v>375</v>
      </c>
      <c r="AQ308" s="24"/>
      <c r="AZ308" s="35">
        <v>-0.08040844011283468</v>
      </c>
      <c r="BA308" s="35">
        <f t="shared" si="10"/>
        <v>0.08360272989</v>
      </c>
      <c r="BB308" s="21">
        <f t="shared" si="6"/>
        <v>0.006966894157</v>
      </c>
      <c r="BC308" s="24" t="s">
        <v>86</v>
      </c>
      <c r="BD308" s="16">
        <f t="shared" si="3"/>
        <v>0.75</v>
      </c>
      <c r="BE308" s="16"/>
    </row>
    <row r="309">
      <c r="A309" s="24">
        <v>120.0</v>
      </c>
      <c r="B309" s="24" t="s">
        <v>370</v>
      </c>
      <c r="C309" s="24" t="s">
        <v>371</v>
      </c>
      <c r="D309" s="24" t="s">
        <v>372</v>
      </c>
      <c r="E309" s="24">
        <v>1.0</v>
      </c>
      <c r="F309" s="24">
        <v>2.0</v>
      </c>
      <c r="G309" s="24">
        <v>12.0</v>
      </c>
      <c r="H309" s="24">
        <v>30.66</v>
      </c>
      <c r="I309" s="24">
        <v>30.66</v>
      </c>
      <c r="J309" s="24" t="s">
        <v>107</v>
      </c>
      <c r="K309" s="24">
        <v>30.66</v>
      </c>
      <c r="L309" s="24" t="s">
        <v>60</v>
      </c>
      <c r="O309" s="24" t="s">
        <v>63</v>
      </c>
      <c r="P309" s="24" t="s">
        <v>219</v>
      </c>
      <c r="Q309" s="24" t="s">
        <v>317</v>
      </c>
      <c r="R309" s="24" t="s">
        <v>64</v>
      </c>
      <c r="S309" s="34"/>
      <c r="T309" s="34"/>
      <c r="U309" s="34"/>
      <c r="V309" s="24" t="s">
        <v>66</v>
      </c>
      <c r="W309" s="24" t="s">
        <v>66</v>
      </c>
      <c r="X309" s="24" t="s">
        <v>81</v>
      </c>
      <c r="Z309" s="24" t="s">
        <v>67</v>
      </c>
      <c r="AC309" s="24" t="s">
        <v>341</v>
      </c>
      <c r="AD309" s="34"/>
      <c r="AE309" s="34"/>
      <c r="AF309" s="24" t="s">
        <v>69</v>
      </c>
      <c r="AG309" s="24" t="s">
        <v>70</v>
      </c>
      <c r="AH309" s="34"/>
      <c r="AI309" s="24">
        <v>16.0</v>
      </c>
      <c r="AJ309" s="24" t="s">
        <v>84</v>
      </c>
      <c r="AK309" s="24">
        <v>5.0</v>
      </c>
      <c r="AL309" s="24" t="s">
        <v>73</v>
      </c>
      <c r="AM309" s="24" t="s">
        <v>38</v>
      </c>
      <c r="AN309" s="34"/>
      <c r="AP309" s="24" t="s">
        <v>373</v>
      </c>
      <c r="AQ309" s="24" t="s">
        <v>376</v>
      </c>
      <c r="AZ309" s="35">
        <v>-0.903755757515422</v>
      </c>
      <c r="BA309" s="35">
        <f t="shared" si="10"/>
        <v>0.1173656029</v>
      </c>
      <c r="BB309" s="21">
        <f t="shared" si="6"/>
        <v>0.00733535018</v>
      </c>
      <c r="BC309" s="24" t="s">
        <v>86</v>
      </c>
      <c r="BD309" s="16">
        <f t="shared" si="3"/>
        <v>0.75</v>
      </c>
      <c r="BE309" s="16"/>
    </row>
    <row r="310">
      <c r="A310" s="24">
        <v>120.0</v>
      </c>
      <c r="B310" s="24" t="s">
        <v>370</v>
      </c>
      <c r="C310" s="24" t="s">
        <v>371</v>
      </c>
      <c r="D310" s="24" t="s">
        <v>372</v>
      </c>
      <c r="E310" s="24">
        <v>1.0</v>
      </c>
      <c r="F310" s="24">
        <v>2.0</v>
      </c>
      <c r="G310" s="24">
        <v>12.0</v>
      </c>
      <c r="H310" s="24">
        <v>30.66</v>
      </c>
      <c r="I310" s="24">
        <v>30.66</v>
      </c>
      <c r="J310" s="24" t="s">
        <v>107</v>
      </c>
      <c r="K310" s="24">
        <v>30.66</v>
      </c>
      <c r="L310" s="24" t="s">
        <v>60</v>
      </c>
      <c r="O310" s="24" t="s">
        <v>63</v>
      </c>
      <c r="P310" s="24" t="s">
        <v>219</v>
      </c>
      <c r="Q310" s="24" t="s">
        <v>317</v>
      </c>
      <c r="R310" s="24" t="s">
        <v>64</v>
      </c>
      <c r="S310" s="34"/>
      <c r="T310" s="34"/>
      <c r="U310" s="34"/>
      <c r="V310" s="24" t="s">
        <v>66</v>
      </c>
      <c r="W310" s="24" t="s">
        <v>66</v>
      </c>
      <c r="X310" s="24" t="s">
        <v>81</v>
      </c>
      <c r="Z310" s="24" t="s">
        <v>67</v>
      </c>
      <c r="AC310" s="24" t="s">
        <v>341</v>
      </c>
      <c r="AD310" s="34"/>
      <c r="AE310" s="34"/>
      <c r="AF310" s="24" t="s">
        <v>69</v>
      </c>
      <c r="AG310" s="24" t="s">
        <v>70</v>
      </c>
      <c r="AH310" s="34"/>
      <c r="AI310" s="24">
        <v>16.0</v>
      </c>
      <c r="AJ310" s="24" t="s">
        <v>84</v>
      </c>
      <c r="AK310" s="24">
        <v>5.0</v>
      </c>
      <c r="AL310" s="24" t="s">
        <v>73</v>
      </c>
      <c r="AM310" s="24" t="s">
        <v>38</v>
      </c>
      <c r="AN310" s="34"/>
      <c r="AP310" s="24" t="s">
        <v>375</v>
      </c>
      <c r="AQ310" s="24"/>
      <c r="AZ310" s="35">
        <v>0.48166951655307033</v>
      </c>
      <c r="BA310" s="35">
        <f t="shared" si="10"/>
        <v>0.09300023013</v>
      </c>
      <c r="BB310" s="21">
        <f t="shared" si="6"/>
        <v>0.005812514383</v>
      </c>
      <c r="BC310" s="24" t="s">
        <v>86</v>
      </c>
      <c r="BD310" s="16">
        <f t="shared" si="3"/>
        <v>0.75</v>
      </c>
      <c r="BE310" s="16"/>
    </row>
    <row r="311">
      <c r="A311" s="24">
        <v>120.0</v>
      </c>
      <c r="B311" s="24" t="s">
        <v>370</v>
      </c>
      <c r="C311" s="24" t="s">
        <v>371</v>
      </c>
      <c r="D311" s="24" t="s">
        <v>372</v>
      </c>
      <c r="E311" s="24">
        <v>2.0</v>
      </c>
      <c r="F311" s="24">
        <v>1.0</v>
      </c>
      <c r="G311" s="24">
        <v>16.0</v>
      </c>
      <c r="H311" s="24">
        <v>29.78</v>
      </c>
      <c r="I311" s="24">
        <v>29.78</v>
      </c>
      <c r="J311" s="24" t="s">
        <v>107</v>
      </c>
      <c r="K311" s="24">
        <v>29.78</v>
      </c>
      <c r="L311" s="24" t="s">
        <v>60</v>
      </c>
      <c r="O311" s="24" t="s">
        <v>63</v>
      </c>
      <c r="P311" s="24" t="s">
        <v>219</v>
      </c>
      <c r="Q311" s="24" t="s">
        <v>317</v>
      </c>
      <c r="R311" s="24"/>
      <c r="S311" s="34"/>
      <c r="T311" s="34"/>
      <c r="U311" s="34"/>
      <c r="V311" s="24" t="s">
        <v>66</v>
      </c>
      <c r="W311" s="24" t="s">
        <v>66</v>
      </c>
      <c r="X311" s="24" t="s">
        <v>81</v>
      </c>
      <c r="Z311" s="24" t="s">
        <v>67</v>
      </c>
      <c r="AC311" s="24" t="s">
        <v>145</v>
      </c>
      <c r="AD311" s="34"/>
      <c r="AE311" s="34"/>
      <c r="AF311" s="24" t="s">
        <v>69</v>
      </c>
      <c r="AG311" s="24" t="s">
        <v>70</v>
      </c>
      <c r="AH311" s="34"/>
      <c r="AI311" s="24">
        <v>3.0</v>
      </c>
      <c r="AJ311" s="24" t="s">
        <v>72</v>
      </c>
      <c r="AK311" s="24">
        <v>3.0</v>
      </c>
      <c r="AL311" s="24" t="s">
        <v>73</v>
      </c>
      <c r="AM311" s="24" t="s">
        <v>38</v>
      </c>
      <c r="AN311" s="34"/>
      <c r="AP311" s="24" t="s">
        <v>373</v>
      </c>
      <c r="AQ311" s="24" t="s">
        <v>377</v>
      </c>
      <c r="AZ311" s="34">
        <v>0.421875</v>
      </c>
      <c r="BA311" s="35">
        <f t="shared" si="10"/>
        <v>0.06806182861</v>
      </c>
      <c r="BB311" s="21">
        <f t="shared" si="6"/>
        <v>0.004253864288</v>
      </c>
      <c r="BC311" s="24" t="s">
        <v>86</v>
      </c>
      <c r="BD311" s="16">
        <f t="shared" si="3"/>
        <v>5.333333333</v>
      </c>
      <c r="BE311" s="16"/>
    </row>
    <row r="312">
      <c r="A312" s="24">
        <v>120.0</v>
      </c>
      <c r="B312" s="24" t="s">
        <v>370</v>
      </c>
      <c r="C312" s="24" t="s">
        <v>371</v>
      </c>
      <c r="D312" s="24" t="s">
        <v>372</v>
      </c>
      <c r="E312" s="24">
        <v>2.0</v>
      </c>
      <c r="F312" s="24">
        <v>2.0</v>
      </c>
      <c r="G312" s="24">
        <v>16.0</v>
      </c>
      <c r="H312" s="24">
        <v>29.78</v>
      </c>
      <c r="I312" s="24">
        <v>29.78</v>
      </c>
      <c r="J312" s="24" t="s">
        <v>107</v>
      </c>
      <c r="K312" s="24">
        <v>29.78</v>
      </c>
      <c r="L312" s="24" t="s">
        <v>60</v>
      </c>
      <c r="O312" s="24" t="s">
        <v>63</v>
      </c>
      <c r="P312" s="24" t="s">
        <v>219</v>
      </c>
      <c r="Q312" s="24"/>
      <c r="R312" s="24" t="s">
        <v>64</v>
      </c>
      <c r="S312" s="34"/>
      <c r="T312" s="34"/>
      <c r="U312" s="34"/>
      <c r="V312" s="24" t="s">
        <v>66</v>
      </c>
      <c r="W312" s="24" t="s">
        <v>66</v>
      </c>
      <c r="X312" s="24" t="s">
        <v>81</v>
      </c>
      <c r="Z312" s="24" t="s">
        <v>67</v>
      </c>
      <c r="AC312" s="24" t="s">
        <v>145</v>
      </c>
      <c r="AD312" s="34"/>
      <c r="AE312" s="34"/>
      <c r="AF312" s="24" t="s">
        <v>69</v>
      </c>
      <c r="AG312" s="24" t="s">
        <v>70</v>
      </c>
      <c r="AH312" s="34"/>
      <c r="AI312" s="24">
        <v>3.0</v>
      </c>
      <c r="AJ312" s="24" t="s">
        <v>72</v>
      </c>
      <c r="AK312" s="24">
        <v>3.0</v>
      </c>
      <c r="AL312" s="24" t="s">
        <v>73</v>
      </c>
      <c r="AM312" s="24" t="s">
        <v>38</v>
      </c>
      <c r="AN312" s="34"/>
      <c r="AP312" s="24" t="s">
        <v>373</v>
      </c>
      <c r="AQ312" s="24" t="s">
        <v>378</v>
      </c>
      <c r="AZ312" s="34">
        <v>0.19396551724137925</v>
      </c>
      <c r="BA312" s="35">
        <f t="shared" si="10"/>
        <v>0.06367570693</v>
      </c>
      <c r="BB312" s="21">
        <f t="shared" si="6"/>
        <v>0.003979731683</v>
      </c>
      <c r="BC312" s="24" t="s">
        <v>86</v>
      </c>
      <c r="BD312" s="16">
        <f t="shared" si="3"/>
        <v>5.333333333</v>
      </c>
      <c r="BE312" s="16"/>
    </row>
    <row r="313">
      <c r="A313" s="24">
        <v>120.0</v>
      </c>
      <c r="B313" s="24" t="s">
        <v>370</v>
      </c>
      <c r="C313" s="24" t="s">
        <v>371</v>
      </c>
      <c r="D313" s="24" t="s">
        <v>372</v>
      </c>
      <c r="E313" s="24">
        <v>2.0</v>
      </c>
      <c r="F313" s="24">
        <v>1.0</v>
      </c>
      <c r="G313" s="24">
        <v>16.0</v>
      </c>
      <c r="H313" s="24">
        <v>29.78</v>
      </c>
      <c r="I313" s="24">
        <v>29.78</v>
      </c>
      <c r="J313" s="24" t="s">
        <v>107</v>
      </c>
      <c r="K313" s="24">
        <v>29.78</v>
      </c>
      <c r="L313" s="24" t="s">
        <v>60</v>
      </c>
      <c r="O313" s="24" t="s">
        <v>63</v>
      </c>
      <c r="P313" s="24" t="s">
        <v>219</v>
      </c>
      <c r="Q313" s="24" t="s">
        <v>317</v>
      </c>
      <c r="R313" s="24"/>
      <c r="S313" s="34"/>
      <c r="T313" s="34"/>
      <c r="U313" s="34"/>
      <c r="V313" s="24" t="s">
        <v>66</v>
      </c>
      <c r="W313" s="24" t="s">
        <v>66</v>
      </c>
      <c r="X313" s="24" t="s">
        <v>81</v>
      </c>
      <c r="Z313" s="24" t="s">
        <v>67</v>
      </c>
      <c r="AC313" s="24" t="s">
        <v>145</v>
      </c>
      <c r="AD313" s="34"/>
      <c r="AE313" s="34"/>
      <c r="AF313" s="24" t="s">
        <v>69</v>
      </c>
      <c r="AG313" s="24" t="s">
        <v>70</v>
      </c>
      <c r="AH313" s="34"/>
      <c r="AI313" s="24">
        <v>3.0</v>
      </c>
      <c r="AJ313" s="24" t="s">
        <v>72</v>
      </c>
      <c r="AK313" s="24">
        <v>3.0</v>
      </c>
      <c r="AL313" s="24" t="s">
        <v>73</v>
      </c>
      <c r="AM313" s="24" t="s">
        <v>38</v>
      </c>
      <c r="AN313" s="34"/>
      <c r="AP313" s="24" t="s">
        <v>375</v>
      </c>
      <c r="AQ313" s="24" t="s">
        <v>377</v>
      </c>
      <c r="AZ313" s="34">
        <v>0.19396551724137925</v>
      </c>
      <c r="BA313" s="35">
        <f t="shared" si="10"/>
        <v>0.06367570693</v>
      </c>
      <c r="BB313" s="21">
        <f t="shared" si="6"/>
        <v>0.003979731683</v>
      </c>
      <c r="BC313" s="24" t="s">
        <v>86</v>
      </c>
      <c r="BD313" s="16">
        <f t="shared" si="3"/>
        <v>5.333333333</v>
      </c>
      <c r="BE313" s="16"/>
    </row>
    <row r="314">
      <c r="A314" s="24">
        <v>120.0</v>
      </c>
      <c r="B314" s="24" t="s">
        <v>370</v>
      </c>
      <c r="C314" s="24" t="s">
        <v>371</v>
      </c>
      <c r="D314" s="24" t="s">
        <v>372</v>
      </c>
      <c r="E314" s="24">
        <v>2.0</v>
      </c>
      <c r="F314" s="24">
        <v>2.0</v>
      </c>
      <c r="G314" s="24">
        <v>16.0</v>
      </c>
      <c r="H314" s="24">
        <v>29.78</v>
      </c>
      <c r="I314" s="24">
        <v>29.78</v>
      </c>
      <c r="J314" s="24" t="s">
        <v>107</v>
      </c>
      <c r="K314" s="24">
        <v>29.78</v>
      </c>
      <c r="L314" s="24" t="s">
        <v>60</v>
      </c>
      <c r="O314" s="24" t="s">
        <v>63</v>
      </c>
      <c r="P314" s="24" t="s">
        <v>219</v>
      </c>
      <c r="Q314" s="24"/>
      <c r="R314" s="24" t="s">
        <v>64</v>
      </c>
      <c r="S314" s="34"/>
      <c r="T314" s="34"/>
      <c r="U314" s="34"/>
      <c r="V314" s="24" t="s">
        <v>66</v>
      </c>
      <c r="W314" s="24" t="s">
        <v>66</v>
      </c>
      <c r="X314" s="24" t="s">
        <v>81</v>
      </c>
      <c r="Z314" s="24" t="s">
        <v>67</v>
      </c>
      <c r="AC314" s="24" t="s">
        <v>145</v>
      </c>
      <c r="AD314" s="34"/>
      <c r="AE314" s="34"/>
      <c r="AF314" s="24" t="s">
        <v>69</v>
      </c>
      <c r="AG314" s="24" t="s">
        <v>70</v>
      </c>
      <c r="AH314" s="34"/>
      <c r="AI314" s="24">
        <v>3.0</v>
      </c>
      <c r="AJ314" s="24" t="s">
        <v>72</v>
      </c>
      <c r="AK314" s="24">
        <v>3.0</v>
      </c>
      <c r="AL314" s="24" t="s">
        <v>73</v>
      </c>
      <c r="AM314" s="24" t="s">
        <v>38</v>
      </c>
      <c r="AN314" s="34"/>
      <c r="AP314" s="24" t="s">
        <v>375</v>
      </c>
      <c r="AQ314" s="24" t="s">
        <v>378</v>
      </c>
      <c r="AZ314" s="34">
        <v>0.08499999999999999</v>
      </c>
      <c r="BA314" s="35">
        <f t="shared" si="10"/>
        <v>0.06272578125</v>
      </c>
      <c r="BB314" s="21">
        <f t="shared" si="6"/>
        <v>0.003920361328</v>
      </c>
      <c r="BC314" s="24" t="s">
        <v>86</v>
      </c>
      <c r="BD314" s="16">
        <f t="shared" si="3"/>
        <v>5.333333333</v>
      </c>
      <c r="BE314" s="16"/>
    </row>
    <row r="315">
      <c r="A315" s="24">
        <v>120.0</v>
      </c>
      <c r="B315" s="24" t="s">
        <v>370</v>
      </c>
      <c r="C315" s="24" t="s">
        <v>371</v>
      </c>
      <c r="D315" s="24" t="s">
        <v>372</v>
      </c>
      <c r="E315" s="24">
        <v>3.0</v>
      </c>
      <c r="F315" s="24">
        <v>1.0</v>
      </c>
      <c r="G315" s="24">
        <v>16.0</v>
      </c>
      <c r="H315" s="24">
        <v>19.58</v>
      </c>
      <c r="I315" s="24">
        <v>19.58</v>
      </c>
      <c r="J315" s="24" t="s">
        <v>107</v>
      </c>
      <c r="K315" s="24">
        <v>19.58</v>
      </c>
      <c r="L315" s="24" t="s">
        <v>60</v>
      </c>
      <c r="O315" s="24" t="s">
        <v>63</v>
      </c>
      <c r="P315" s="24" t="s">
        <v>219</v>
      </c>
      <c r="Q315" s="24" t="s">
        <v>317</v>
      </c>
      <c r="R315" s="34"/>
      <c r="S315" s="34"/>
      <c r="T315" s="34"/>
      <c r="U315" s="34"/>
      <c r="V315" s="24" t="s">
        <v>66</v>
      </c>
      <c r="W315" s="24" t="s">
        <v>66</v>
      </c>
      <c r="X315" s="24" t="s">
        <v>81</v>
      </c>
      <c r="Z315" s="24" t="s">
        <v>67</v>
      </c>
      <c r="AC315" s="24" t="s">
        <v>145</v>
      </c>
      <c r="AD315" s="34"/>
      <c r="AE315" s="34"/>
      <c r="AF315" s="24" t="s">
        <v>69</v>
      </c>
      <c r="AG315" s="24" t="s">
        <v>70</v>
      </c>
      <c r="AH315" s="34"/>
      <c r="AI315" s="24">
        <v>3.0</v>
      </c>
      <c r="AJ315" s="24" t="s">
        <v>72</v>
      </c>
      <c r="AK315" s="24">
        <v>3.0</v>
      </c>
      <c r="AL315" s="24" t="s">
        <v>73</v>
      </c>
      <c r="AM315" s="24" t="s">
        <v>38</v>
      </c>
      <c r="AN315" s="34"/>
      <c r="AP315" s="24" t="s">
        <v>373</v>
      </c>
      <c r="AQ315" s="24" t="s">
        <v>377</v>
      </c>
      <c r="AZ315" s="34">
        <v>0.30612244897959184</v>
      </c>
      <c r="BA315" s="35">
        <f t="shared" si="10"/>
        <v>0.06542846731</v>
      </c>
      <c r="BB315" s="21">
        <f t="shared" si="6"/>
        <v>0.004089279207</v>
      </c>
      <c r="BC315" s="24" t="s">
        <v>86</v>
      </c>
      <c r="BD315" s="16">
        <f t="shared" si="3"/>
        <v>5.333333333</v>
      </c>
      <c r="BE315" s="16"/>
    </row>
    <row r="316">
      <c r="A316" s="24">
        <v>120.0</v>
      </c>
      <c r="B316" s="24" t="s">
        <v>370</v>
      </c>
      <c r="C316" s="24" t="s">
        <v>371</v>
      </c>
      <c r="D316" s="24" t="s">
        <v>372</v>
      </c>
      <c r="E316" s="24">
        <v>3.0</v>
      </c>
      <c r="F316" s="24">
        <v>2.0</v>
      </c>
      <c r="G316" s="24">
        <v>16.0</v>
      </c>
      <c r="H316" s="24">
        <v>19.58</v>
      </c>
      <c r="I316" s="24">
        <v>19.58</v>
      </c>
      <c r="J316" s="24" t="s">
        <v>107</v>
      </c>
      <c r="K316" s="24">
        <v>19.58</v>
      </c>
      <c r="L316" s="24" t="s">
        <v>60</v>
      </c>
      <c r="O316" s="24" t="s">
        <v>63</v>
      </c>
      <c r="P316" s="24" t="s">
        <v>219</v>
      </c>
      <c r="R316" s="24" t="s">
        <v>64</v>
      </c>
      <c r="S316" s="34"/>
      <c r="T316" s="34"/>
      <c r="U316" s="34"/>
      <c r="V316" s="24" t="s">
        <v>66</v>
      </c>
      <c r="W316" s="24" t="s">
        <v>66</v>
      </c>
      <c r="X316" s="24" t="s">
        <v>81</v>
      </c>
      <c r="Z316" s="24" t="s">
        <v>67</v>
      </c>
      <c r="AC316" s="24" t="s">
        <v>145</v>
      </c>
      <c r="AD316" s="34"/>
      <c r="AE316" s="34"/>
      <c r="AF316" s="24" t="s">
        <v>69</v>
      </c>
      <c r="AG316" s="24" t="s">
        <v>70</v>
      </c>
      <c r="AH316" s="34"/>
      <c r="AI316" s="24">
        <v>3.0</v>
      </c>
      <c r="AJ316" s="24" t="s">
        <v>72</v>
      </c>
      <c r="AK316" s="24">
        <v>3.0</v>
      </c>
      <c r="AL316" s="24" t="s">
        <v>73</v>
      </c>
      <c r="AM316" s="24" t="s">
        <v>38</v>
      </c>
      <c r="AN316" s="34"/>
      <c r="AP316" s="24" t="s">
        <v>373</v>
      </c>
      <c r="AQ316" s="24" t="s">
        <v>378</v>
      </c>
      <c r="AZ316" s="34">
        <v>0.24305555555555555</v>
      </c>
      <c r="BA316" s="35">
        <f t="shared" si="10"/>
        <v>0.0643461251</v>
      </c>
      <c r="BB316" s="21">
        <f t="shared" si="6"/>
        <v>0.004021632819</v>
      </c>
      <c r="BC316" s="24" t="s">
        <v>86</v>
      </c>
      <c r="BD316" s="16">
        <f t="shared" si="3"/>
        <v>5.333333333</v>
      </c>
      <c r="BE316" s="16"/>
    </row>
    <row r="317">
      <c r="A317" s="24">
        <v>120.0</v>
      </c>
      <c r="B317" s="24" t="s">
        <v>370</v>
      </c>
      <c r="C317" s="24" t="s">
        <v>371</v>
      </c>
      <c r="D317" s="24" t="s">
        <v>372</v>
      </c>
      <c r="E317" s="24">
        <v>3.0</v>
      </c>
      <c r="F317" s="24">
        <v>2.0</v>
      </c>
      <c r="G317" s="24">
        <v>16.0</v>
      </c>
      <c r="H317" s="24">
        <v>19.58</v>
      </c>
      <c r="I317" s="24">
        <v>19.58</v>
      </c>
      <c r="J317" s="24" t="s">
        <v>107</v>
      </c>
      <c r="K317" s="24">
        <v>19.58</v>
      </c>
      <c r="L317" s="24" t="s">
        <v>60</v>
      </c>
      <c r="O317" s="24" t="s">
        <v>63</v>
      </c>
      <c r="P317" s="24" t="s">
        <v>219</v>
      </c>
      <c r="Q317" s="24" t="s">
        <v>317</v>
      </c>
      <c r="R317" s="24"/>
      <c r="S317" s="34"/>
      <c r="T317" s="34"/>
      <c r="U317" s="34"/>
      <c r="V317" s="24" t="s">
        <v>66</v>
      </c>
      <c r="W317" s="24" t="s">
        <v>66</v>
      </c>
      <c r="X317" s="24" t="s">
        <v>81</v>
      </c>
      <c r="Z317" s="24" t="s">
        <v>67</v>
      </c>
      <c r="AC317" s="24" t="s">
        <v>145</v>
      </c>
      <c r="AD317" s="34"/>
      <c r="AE317" s="34"/>
      <c r="AF317" s="24" t="s">
        <v>69</v>
      </c>
      <c r="AG317" s="24" t="s">
        <v>70</v>
      </c>
      <c r="AH317" s="34"/>
      <c r="AI317" s="24">
        <v>3.0</v>
      </c>
      <c r="AJ317" s="24" t="s">
        <v>72</v>
      </c>
      <c r="AK317" s="24">
        <v>3.0</v>
      </c>
      <c r="AL317" s="24" t="s">
        <v>73</v>
      </c>
      <c r="AM317" s="24" t="s">
        <v>38</v>
      </c>
      <c r="AN317" s="34"/>
      <c r="AP317" s="24" t="s">
        <v>375</v>
      </c>
      <c r="AQ317" s="24" t="s">
        <v>377</v>
      </c>
      <c r="AZ317" s="34">
        <v>0.14979338842975207</v>
      </c>
      <c r="BA317" s="35">
        <f t="shared" si="10"/>
        <v>0.06320118935</v>
      </c>
      <c r="BB317" s="21">
        <f t="shared" si="6"/>
        <v>0.003950074334</v>
      </c>
      <c r="BC317" s="24" t="s">
        <v>86</v>
      </c>
      <c r="BD317" s="16">
        <f t="shared" si="3"/>
        <v>5.333333333</v>
      </c>
      <c r="BE317" s="16"/>
    </row>
    <row r="318">
      <c r="A318" s="24">
        <v>120.0</v>
      </c>
      <c r="B318" s="24" t="s">
        <v>370</v>
      </c>
      <c r="C318" s="24" t="s">
        <v>371</v>
      </c>
      <c r="D318" s="24" t="s">
        <v>372</v>
      </c>
      <c r="E318" s="24">
        <v>3.0</v>
      </c>
      <c r="F318" s="24">
        <v>2.0</v>
      </c>
      <c r="G318" s="24">
        <v>16.0</v>
      </c>
      <c r="H318" s="24">
        <v>19.58</v>
      </c>
      <c r="I318" s="24">
        <v>19.58</v>
      </c>
      <c r="J318" s="24" t="s">
        <v>107</v>
      </c>
      <c r="K318" s="24">
        <v>19.58</v>
      </c>
      <c r="L318" s="24" t="s">
        <v>60</v>
      </c>
      <c r="O318" s="24" t="s">
        <v>63</v>
      </c>
      <c r="P318" s="24" t="s">
        <v>219</v>
      </c>
      <c r="R318" s="24" t="s">
        <v>64</v>
      </c>
      <c r="S318" s="34"/>
      <c r="T318" s="34"/>
      <c r="U318" s="34"/>
      <c r="V318" s="24" t="s">
        <v>66</v>
      </c>
      <c r="W318" s="24" t="s">
        <v>66</v>
      </c>
      <c r="X318" s="24" t="s">
        <v>81</v>
      </c>
      <c r="Z318" s="24" t="s">
        <v>67</v>
      </c>
      <c r="AC318" s="24" t="s">
        <v>145</v>
      </c>
      <c r="AD318" s="34"/>
      <c r="AE318" s="34"/>
      <c r="AF318" s="24" t="s">
        <v>69</v>
      </c>
      <c r="AG318" s="24" t="s">
        <v>70</v>
      </c>
      <c r="AH318" s="34"/>
      <c r="AI318" s="24">
        <v>3.0</v>
      </c>
      <c r="AJ318" s="24" t="s">
        <v>72</v>
      </c>
      <c r="AK318" s="24">
        <v>3.0</v>
      </c>
      <c r="AL318" s="24" t="s">
        <v>73</v>
      </c>
      <c r="AM318" s="24" t="s">
        <v>38</v>
      </c>
      <c r="AN318" s="34"/>
      <c r="AP318" s="24" t="s">
        <v>375</v>
      </c>
      <c r="AQ318" s="24" t="s">
        <v>378</v>
      </c>
      <c r="AZ318" s="34">
        <v>0.24305555555555555</v>
      </c>
      <c r="BA318" s="35">
        <f t="shared" si="10"/>
        <v>0.0643461251</v>
      </c>
      <c r="BB318" s="21">
        <f t="shared" si="6"/>
        <v>0.004021632819</v>
      </c>
      <c r="BC318" s="24" t="s">
        <v>86</v>
      </c>
      <c r="BD318" s="16">
        <f t="shared" si="3"/>
        <v>5.333333333</v>
      </c>
      <c r="BE318" s="16"/>
    </row>
    <row r="319">
      <c r="A319" s="24">
        <v>132.0</v>
      </c>
      <c r="B319" s="31" t="s">
        <v>379</v>
      </c>
      <c r="C319" s="24" t="s">
        <v>380</v>
      </c>
      <c r="D319" s="24" t="s">
        <v>381</v>
      </c>
      <c r="E319" s="24">
        <v>1.0</v>
      </c>
      <c r="F319" s="24">
        <v>1.0</v>
      </c>
      <c r="G319" s="24">
        <v>16.0</v>
      </c>
      <c r="H319" s="24">
        <v>37.0</v>
      </c>
      <c r="I319" s="24">
        <v>37.0</v>
      </c>
      <c r="J319" s="24" t="s">
        <v>107</v>
      </c>
      <c r="K319" s="24">
        <v>37.0</v>
      </c>
      <c r="L319" s="24" t="s">
        <v>60</v>
      </c>
      <c r="O319" s="24" t="s">
        <v>63</v>
      </c>
      <c r="P319" s="24" t="s">
        <v>219</v>
      </c>
      <c r="Q319" s="24" t="s">
        <v>65</v>
      </c>
      <c r="R319" s="34"/>
      <c r="S319" s="34"/>
      <c r="T319" s="34"/>
      <c r="U319" s="34"/>
      <c r="V319" s="24" t="s">
        <v>66</v>
      </c>
      <c r="W319" s="24" t="s">
        <v>66</v>
      </c>
      <c r="X319" s="24" t="s">
        <v>81</v>
      </c>
      <c r="Z319" s="24" t="s">
        <v>67</v>
      </c>
      <c r="AC319" s="24" t="s">
        <v>341</v>
      </c>
      <c r="AD319" s="34"/>
      <c r="AE319" s="34"/>
      <c r="AF319" s="24" t="s">
        <v>69</v>
      </c>
      <c r="AG319" s="24" t="s">
        <v>70</v>
      </c>
      <c r="AH319" s="34"/>
      <c r="AI319" s="24">
        <v>15.0</v>
      </c>
      <c r="AJ319" s="24" t="s">
        <v>84</v>
      </c>
      <c r="AK319" s="24">
        <v>5.0</v>
      </c>
      <c r="AL319" s="24" t="s">
        <v>73</v>
      </c>
      <c r="AM319" s="24" t="s">
        <v>38</v>
      </c>
      <c r="AN319" s="34"/>
      <c r="AP319" s="34"/>
      <c r="AQ319" s="24" t="s">
        <v>382</v>
      </c>
      <c r="AZ319" s="35">
        <v>1.5731188879533944</v>
      </c>
      <c r="BA319" s="35">
        <f t="shared" si="10"/>
        <v>0.1398344699</v>
      </c>
      <c r="BB319" s="21">
        <f t="shared" si="6"/>
        <v>0.008739654366</v>
      </c>
      <c r="BC319" s="24" t="s">
        <v>86</v>
      </c>
      <c r="BD319" s="16">
        <f t="shared" si="3"/>
        <v>1.066666667</v>
      </c>
      <c r="BE319" s="16"/>
    </row>
    <row r="320">
      <c r="A320" s="24">
        <v>132.0</v>
      </c>
      <c r="B320" s="31" t="s">
        <v>379</v>
      </c>
      <c r="C320" s="24" t="s">
        <v>380</v>
      </c>
      <c r="D320" s="24" t="s">
        <v>381</v>
      </c>
      <c r="E320" s="24">
        <v>1.0</v>
      </c>
      <c r="F320" s="24">
        <v>2.0</v>
      </c>
      <c r="G320" s="24">
        <v>16.0</v>
      </c>
      <c r="H320" s="24">
        <v>37.0</v>
      </c>
      <c r="I320" s="24">
        <v>37.0</v>
      </c>
      <c r="J320" s="24" t="s">
        <v>107</v>
      </c>
      <c r="K320" s="24">
        <v>37.0</v>
      </c>
      <c r="L320" s="24" t="s">
        <v>60</v>
      </c>
      <c r="O320" s="24" t="s">
        <v>63</v>
      </c>
      <c r="P320" s="24" t="s">
        <v>219</v>
      </c>
      <c r="Q320" s="24" t="s">
        <v>65</v>
      </c>
      <c r="R320" s="34"/>
      <c r="S320" s="34"/>
      <c r="T320" s="34"/>
      <c r="U320" s="34"/>
      <c r="V320" s="24" t="s">
        <v>66</v>
      </c>
      <c r="W320" s="24" t="s">
        <v>66</v>
      </c>
      <c r="X320" s="24" t="s">
        <v>81</v>
      </c>
      <c r="Z320" s="24" t="s">
        <v>67</v>
      </c>
      <c r="AC320" s="24" t="s">
        <v>341</v>
      </c>
      <c r="AD320" s="34"/>
      <c r="AE320" s="34"/>
      <c r="AF320" s="24" t="s">
        <v>69</v>
      </c>
      <c r="AG320" s="24" t="s">
        <v>70</v>
      </c>
      <c r="AH320" s="34"/>
      <c r="AI320" s="24">
        <v>15.0</v>
      </c>
      <c r="AJ320" s="24" t="s">
        <v>84</v>
      </c>
      <c r="AK320" s="24">
        <v>5.0</v>
      </c>
      <c r="AL320" s="24" t="s">
        <v>73</v>
      </c>
      <c r="AM320" s="24" t="s">
        <v>38</v>
      </c>
      <c r="AN320" s="34"/>
      <c r="AP320" s="34"/>
      <c r="AQ320" s="24" t="s">
        <v>383</v>
      </c>
      <c r="AZ320" s="35">
        <v>1.9283675997070944</v>
      </c>
      <c r="BA320" s="35">
        <f t="shared" si="10"/>
        <v>0.1787063</v>
      </c>
      <c r="BB320" s="21">
        <f t="shared" si="6"/>
        <v>0.01116914375</v>
      </c>
      <c r="BC320" s="24" t="s">
        <v>86</v>
      </c>
      <c r="BD320" s="16">
        <f t="shared" si="3"/>
        <v>1.066666667</v>
      </c>
      <c r="BE320" s="16"/>
    </row>
    <row r="321">
      <c r="A321" s="24">
        <v>132.0</v>
      </c>
      <c r="B321" s="31" t="s">
        <v>379</v>
      </c>
      <c r="C321" s="24" t="s">
        <v>380</v>
      </c>
      <c r="D321" s="24" t="s">
        <v>381</v>
      </c>
      <c r="E321" s="24">
        <v>2.0</v>
      </c>
      <c r="F321" s="24">
        <v>1.0</v>
      </c>
      <c r="G321" s="24">
        <v>16.0</v>
      </c>
      <c r="H321" s="24">
        <v>38.0</v>
      </c>
      <c r="I321" s="24">
        <v>38.0</v>
      </c>
      <c r="J321" s="24" t="s">
        <v>107</v>
      </c>
      <c r="K321" s="24">
        <v>38.0</v>
      </c>
      <c r="L321" s="24" t="s">
        <v>60</v>
      </c>
      <c r="O321" s="24" t="s">
        <v>63</v>
      </c>
      <c r="P321" s="24" t="s">
        <v>219</v>
      </c>
      <c r="Q321" s="24" t="s">
        <v>65</v>
      </c>
      <c r="R321" s="34"/>
      <c r="S321" s="34"/>
      <c r="T321" s="34"/>
      <c r="U321" s="34"/>
      <c r="V321" s="24" t="s">
        <v>66</v>
      </c>
      <c r="W321" s="24" t="s">
        <v>66</v>
      </c>
      <c r="X321" s="24" t="s">
        <v>81</v>
      </c>
      <c r="Z321" s="24" t="s">
        <v>67</v>
      </c>
      <c r="AC321" s="24" t="s">
        <v>341</v>
      </c>
      <c r="AD321" s="34"/>
      <c r="AE321" s="34"/>
      <c r="AF321" s="24" t="s">
        <v>69</v>
      </c>
      <c r="AG321" s="24" t="s">
        <v>70</v>
      </c>
      <c r="AH321" s="34"/>
      <c r="AI321" s="24">
        <v>15.0</v>
      </c>
      <c r="AJ321" s="24" t="s">
        <v>84</v>
      </c>
      <c r="AK321" s="24">
        <v>5.0</v>
      </c>
      <c r="AL321" s="24" t="s">
        <v>73</v>
      </c>
      <c r="AM321" s="24" t="s">
        <v>38</v>
      </c>
      <c r="AN321" s="34"/>
      <c r="AP321" s="34"/>
      <c r="AQ321" s="24" t="s">
        <v>384</v>
      </c>
      <c r="AZ321" s="35">
        <v>1.6167420972774396</v>
      </c>
      <c r="BA321" s="35">
        <f t="shared" si="10"/>
        <v>0.144182969</v>
      </c>
      <c r="BB321" s="21">
        <f t="shared" si="6"/>
        <v>0.0102987835</v>
      </c>
      <c r="BC321" s="24" t="s">
        <v>86</v>
      </c>
      <c r="BD321" s="16">
        <f t="shared" si="3"/>
        <v>1.066666667</v>
      </c>
      <c r="BE321" s="16"/>
    </row>
    <row r="322">
      <c r="A322" s="24">
        <v>132.0</v>
      </c>
      <c r="B322" s="31" t="s">
        <v>379</v>
      </c>
      <c r="C322" s="24" t="s">
        <v>380</v>
      </c>
      <c r="D322" s="24" t="s">
        <v>381</v>
      </c>
      <c r="E322" s="24">
        <v>2.0</v>
      </c>
      <c r="F322" s="24">
        <v>2.0</v>
      </c>
      <c r="G322" s="24">
        <v>16.0</v>
      </c>
      <c r="H322" s="24">
        <v>38.0</v>
      </c>
      <c r="I322" s="24">
        <v>38.0</v>
      </c>
      <c r="J322" s="24" t="s">
        <v>107</v>
      </c>
      <c r="K322" s="24">
        <v>38.0</v>
      </c>
      <c r="L322" s="24" t="s">
        <v>60</v>
      </c>
      <c r="O322" s="24" t="s">
        <v>63</v>
      </c>
      <c r="P322" s="24" t="s">
        <v>219</v>
      </c>
      <c r="Q322" s="24" t="s">
        <v>65</v>
      </c>
      <c r="R322" s="34"/>
      <c r="S322" s="34"/>
      <c r="T322" s="34"/>
      <c r="U322" s="34"/>
      <c r="V322" s="24" t="s">
        <v>66</v>
      </c>
      <c r="W322" s="24" t="s">
        <v>66</v>
      </c>
      <c r="X322" s="24" t="s">
        <v>81</v>
      </c>
      <c r="Z322" s="24" t="s">
        <v>67</v>
      </c>
      <c r="AC322" s="24" t="s">
        <v>341</v>
      </c>
      <c r="AD322" s="34"/>
      <c r="AE322" s="34"/>
      <c r="AF322" s="24" t="s">
        <v>69</v>
      </c>
      <c r="AG322" s="24" t="s">
        <v>70</v>
      </c>
      <c r="AH322" s="34"/>
      <c r="AI322" s="24">
        <v>15.0</v>
      </c>
      <c r="AJ322" s="24" t="s">
        <v>84</v>
      </c>
      <c r="AK322" s="24">
        <v>5.0</v>
      </c>
      <c r="AL322" s="24" t="s">
        <v>73</v>
      </c>
      <c r="AM322" s="24" t="s">
        <v>38</v>
      </c>
      <c r="AN322" s="34"/>
      <c r="AP322" s="34"/>
      <c r="AQ322" s="24" t="s">
        <v>383</v>
      </c>
      <c r="AZ322" s="35">
        <v>1.8676808464284982</v>
      </c>
      <c r="BA322" s="35">
        <f t="shared" si="10"/>
        <v>0.171507242</v>
      </c>
      <c r="BB322" s="21">
        <f t="shared" si="6"/>
        <v>0.01225051729</v>
      </c>
      <c r="BC322" s="24" t="s">
        <v>86</v>
      </c>
      <c r="BD322" s="16">
        <f t="shared" si="3"/>
        <v>1.066666667</v>
      </c>
      <c r="BE322" s="16"/>
    </row>
    <row r="323">
      <c r="A323" s="24">
        <v>132.0</v>
      </c>
      <c r="B323" s="31" t="s">
        <v>379</v>
      </c>
      <c r="C323" s="24" t="s">
        <v>380</v>
      </c>
      <c r="D323" s="24" t="s">
        <v>381</v>
      </c>
      <c r="E323" s="24">
        <v>3.0</v>
      </c>
      <c r="F323" s="24">
        <v>1.0</v>
      </c>
      <c r="G323" s="24">
        <v>14.0</v>
      </c>
      <c r="H323" s="24">
        <v>38.0</v>
      </c>
      <c r="I323" s="24">
        <v>38.0</v>
      </c>
      <c r="J323" s="24" t="s">
        <v>107</v>
      </c>
      <c r="K323" s="24">
        <v>38.0</v>
      </c>
      <c r="L323" s="24" t="s">
        <v>60</v>
      </c>
      <c r="O323" s="24" t="s">
        <v>63</v>
      </c>
      <c r="P323" s="24" t="s">
        <v>219</v>
      </c>
      <c r="Q323" s="24" t="s">
        <v>65</v>
      </c>
      <c r="R323" s="34"/>
      <c r="S323" s="34"/>
      <c r="T323" s="34"/>
      <c r="U323" s="34"/>
      <c r="V323" s="24" t="s">
        <v>66</v>
      </c>
      <c r="W323" s="24" t="s">
        <v>66</v>
      </c>
      <c r="X323" s="24" t="s">
        <v>81</v>
      </c>
      <c r="Z323" s="24" t="s">
        <v>67</v>
      </c>
      <c r="AC323" s="24" t="s">
        <v>341</v>
      </c>
      <c r="AD323" s="34"/>
      <c r="AE323" s="34"/>
      <c r="AF323" s="24" t="s">
        <v>69</v>
      </c>
      <c r="AG323" s="24" t="s">
        <v>70</v>
      </c>
      <c r="AH323" s="34"/>
      <c r="AI323" s="24">
        <v>15.0</v>
      </c>
      <c r="AJ323" s="24" t="s">
        <v>84</v>
      </c>
      <c r="AK323" s="24">
        <v>5.0</v>
      </c>
      <c r="AL323" s="24" t="s">
        <v>73</v>
      </c>
      <c r="AM323" s="24" t="s">
        <v>38</v>
      </c>
      <c r="AN323" s="34"/>
      <c r="AP323" s="34"/>
      <c r="AQ323" s="24" t="s">
        <v>382</v>
      </c>
      <c r="AZ323" s="35">
        <v>1.8292547224228157</v>
      </c>
      <c r="BA323" s="35">
        <f t="shared" si="10"/>
        <v>0.1909347443</v>
      </c>
      <c r="BB323" s="21"/>
      <c r="BC323" s="24" t="s">
        <v>86</v>
      </c>
      <c r="BD323" s="16">
        <f t="shared" si="3"/>
        <v>0.9333333333</v>
      </c>
      <c r="BE323" s="16"/>
    </row>
    <row r="324">
      <c r="A324" s="24">
        <v>132.0</v>
      </c>
      <c r="B324" s="31" t="s">
        <v>379</v>
      </c>
      <c r="C324" s="24" t="s">
        <v>380</v>
      </c>
      <c r="D324" s="24" t="s">
        <v>381</v>
      </c>
      <c r="E324" s="24">
        <v>3.0</v>
      </c>
      <c r="F324" s="24">
        <v>2.0</v>
      </c>
      <c r="G324" s="24">
        <v>14.0</v>
      </c>
      <c r="H324" s="24">
        <v>38.0</v>
      </c>
      <c r="I324" s="24">
        <v>38.0</v>
      </c>
      <c r="J324" s="24" t="s">
        <v>107</v>
      </c>
      <c r="K324" s="24">
        <v>38.0</v>
      </c>
      <c r="L324" s="24" t="s">
        <v>60</v>
      </c>
      <c r="O324" s="24" t="s">
        <v>63</v>
      </c>
      <c r="P324" s="24" t="s">
        <v>219</v>
      </c>
      <c r="Q324" s="24" t="s">
        <v>65</v>
      </c>
      <c r="R324" s="34"/>
      <c r="S324" s="34"/>
      <c r="T324" s="34"/>
      <c r="U324" s="34"/>
      <c r="V324" s="24" t="s">
        <v>66</v>
      </c>
      <c r="W324" s="24" t="s">
        <v>66</v>
      </c>
      <c r="X324" s="24" t="s">
        <v>81</v>
      </c>
      <c r="Z324" s="24" t="s">
        <v>67</v>
      </c>
      <c r="AC324" s="24" t="s">
        <v>341</v>
      </c>
      <c r="AD324" s="34"/>
      <c r="AE324" s="34"/>
      <c r="AF324" s="24" t="s">
        <v>69</v>
      </c>
      <c r="AG324" s="24" t="s">
        <v>70</v>
      </c>
      <c r="AH324" s="34"/>
      <c r="AI324" s="24">
        <v>15.0</v>
      </c>
      <c r="AJ324" s="24" t="s">
        <v>84</v>
      </c>
      <c r="AK324" s="24">
        <v>5.0</v>
      </c>
      <c r="AL324" s="24" t="s">
        <v>73</v>
      </c>
      <c r="AM324" s="24" t="s">
        <v>38</v>
      </c>
      <c r="AN324" s="34"/>
      <c r="AP324" s="34"/>
      <c r="AQ324" s="24" t="s">
        <v>383</v>
      </c>
      <c r="AZ324" s="35">
        <v>1.3346146632541065</v>
      </c>
      <c r="BA324" s="35">
        <f t="shared" si="10"/>
        <v>0.135042725</v>
      </c>
      <c r="BB324" s="21"/>
      <c r="BC324" s="24" t="s">
        <v>86</v>
      </c>
      <c r="BD324" s="16">
        <f t="shared" si="3"/>
        <v>0.9333333333</v>
      </c>
      <c r="BE324" s="16"/>
    </row>
    <row r="325">
      <c r="A325" s="24">
        <v>150.0</v>
      </c>
      <c r="B325" s="24" t="s">
        <v>385</v>
      </c>
      <c r="C325" s="24" t="s">
        <v>386</v>
      </c>
      <c r="D325" s="24" t="s">
        <v>386</v>
      </c>
      <c r="J325" s="34"/>
      <c r="K325" s="34"/>
      <c r="L325" s="34"/>
      <c r="O325" s="34"/>
      <c r="P325" s="34"/>
      <c r="R325" s="34"/>
      <c r="S325" s="34"/>
      <c r="T325" s="34"/>
      <c r="U325" s="34"/>
      <c r="V325" s="34"/>
      <c r="X325" s="34"/>
      <c r="Z325" s="34"/>
      <c r="AD325" s="34"/>
      <c r="AE325" s="34"/>
      <c r="AF325" s="34"/>
      <c r="AG325" s="34"/>
      <c r="AH325" s="34"/>
      <c r="AL325" s="24" t="s">
        <v>73</v>
      </c>
      <c r="AM325" s="24" t="s">
        <v>38</v>
      </c>
      <c r="AN325" s="34"/>
      <c r="AP325" s="34"/>
      <c r="AZ325" s="35"/>
      <c r="BA325" s="35"/>
      <c r="BB325" s="21"/>
      <c r="BC325" s="34"/>
      <c r="BD325" s="16" t="str">
        <f t="shared" si="3"/>
        <v>#DIV/0!</v>
      </c>
      <c r="BE325" s="16"/>
    </row>
    <row r="326">
      <c r="A326" s="24">
        <v>150.0</v>
      </c>
      <c r="B326" s="24" t="s">
        <v>385</v>
      </c>
      <c r="C326" s="24" t="s">
        <v>386</v>
      </c>
      <c r="D326" s="24" t="s">
        <v>386</v>
      </c>
      <c r="J326" s="34"/>
      <c r="K326" s="34"/>
      <c r="L326" s="34"/>
      <c r="O326" s="34"/>
      <c r="P326" s="34"/>
      <c r="R326" s="34"/>
      <c r="S326" s="34"/>
      <c r="T326" s="34"/>
      <c r="U326" s="34"/>
      <c r="V326" s="34"/>
      <c r="X326" s="34"/>
      <c r="Z326" s="34"/>
      <c r="AD326" s="34"/>
      <c r="AE326" s="34"/>
      <c r="AF326" s="34"/>
      <c r="AG326" s="34"/>
      <c r="AH326" s="34"/>
      <c r="AL326" s="24" t="s">
        <v>73</v>
      </c>
      <c r="AM326" s="24" t="s">
        <v>38</v>
      </c>
      <c r="AN326" s="34"/>
      <c r="AP326" s="34"/>
      <c r="AZ326" s="35"/>
      <c r="BA326" s="35"/>
      <c r="BB326" s="21"/>
      <c r="BC326" s="34"/>
      <c r="BD326" s="16" t="str">
        <f t="shared" si="3"/>
        <v>#DIV/0!</v>
      </c>
      <c r="BE326" s="16"/>
    </row>
    <row r="327">
      <c r="A327" s="24">
        <v>151.0</v>
      </c>
      <c r="B327" s="24" t="s">
        <v>387</v>
      </c>
      <c r="C327" s="24" t="s">
        <v>388</v>
      </c>
      <c r="D327" s="24" t="s">
        <v>388</v>
      </c>
      <c r="J327" s="34"/>
      <c r="K327" s="34"/>
      <c r="L327" s="34"/>
      <c r="O327" s="34"/>
      <c r="P327" s="34"/>
      <c r="R327" s="34"/>
      <c r="S327" s="34"/>
      <c r="T327" s="34"/>
      <c r="U327" s="34"/>
      <c r="V327" s="34"/>
      <c r="X327" s="34"/>
      <c r="Z327" s="34"/>
      <c r="AD327" s="34"/>
      <c r="AE327" s="34"/>
      <c r="AF327" s="34"/>
      <c r="AG327" s="34"/>
      <c r="AH327" s="34"/>
      <c r="AL327" s="24" t="s">
        <v>73</v>
      </c>
      <c r="AM327" s="24" t="s">
        <v>38</v>
      </c>
      <c r="AN327" s="34"/>
      <c r="AP327" s="34"/>
      <c r="AZ327" s="35"/>
      <c r="BA327" s="35"/>
      <c r="BB327" s="35"/>
      <c r="BC327" s="34"/>
      <c r="BD327" s="16" t="str">
        <f t="shared" si="3"/>
        <v>#DIV/0!</v>
      </c>
      <c r="BE327" s="16"/>
    </row>
    <row r="328">
      <c r="A328" s="24">
        <v>98.0</v>
      </c>
      <c r="J328" s="34"/>
      <c r="K328" s="34"/>
      <c r="L328" s="34"/>
      <c r="O328" s="34"/>
      <c r="P328" s="34"/>
      <c r="R328" s="34"/>
      <c r="S328" s="34"/>
      <c r="T328" s="34"/>
      <c r="U328" s="34"/>
      <c r="V328" s="34"/>
      <c r="X328" s="34"/>
      <c r="Z328" s="34"/>
      <c r="AD328" s="34"/>
      <c r="AE328" s="34"/>
      <c r="AF328" s="34"/>
      <c r="AG328" s="34"/>
      <c r="AH328" s="34"/>
      <c r="AL328" s="34"/>
      <c r="AM328" s="34"/>
      <c r="AN328" s="34"/>
      <c r="AP328" s="34"/>
      <c r="AZ328" s="35"/>
      <c r="BA328" s="35"/>
      <c r="BB328" s="35"/>
      <c r="BC328" s="34"/>
      <c r="BD328" s="16" t="str">
        <f t="shared" si="3"/>
        <v>#DIV/0!</v>
      </c>
      <c r="BE328" s="16"/>
    </row>
    <row r="329">
      <c r="K329" s="34"/>
      <c r="L329" s="34"/>
      <c r="AZ329" s="35"/>
      <c r="BA329" s="35"/>
      <c r="BB329" s="35"/>
    </row>
    <row r="330">
      <c r="K330" s="34"/>
      <c r="L330" s="34"/>
      <c r="AZ330" s="35"/>
      <c r="BA330" s="35"/>
      <c r="BB330" s="35"/>
    </row>
    <row r="331">
      <c r="K331" s="34"/>
      <c r="L331" s="34"/>
      <c r="AZ331" s="35"/>
      <c r="BA331" s="35"/>
      <c r="BB331" s="35"/>
    </row>
    <row r="332">
      <c r="K332" s="34"/>
      <c r="L332" s="34"/>
      <c r="AZ332" s="35"/>
      <c r="BA332" s="35"/>
      <c r="BB332" s="35"/>
    </row>
    <row r="333">
      <c r="K333" s="34"/>
      <c r="L333" s="34"/>
      <c r="AZ333" s="35"/>
      <c r="BA333" s="35"/>
      <c r="BB333" s="35"/>
    </row>
    <row r="334">
      <c r="K334" s="34"/>
      <c r="L334" s="34"/>
      <c r="AZ334" s="35"/>
      <c r="BA334" s="35"/>
      <c r="BB334" s="35"/>
    </row>
    <row r="335">
      <c r="K335" s="34"/>
      <c r="L335" s="34"/>
      <c r="AZ335" s="35"/>
      <c r="BA335" s="35"/>
      <c r="BB335" s="35"/>
    </row>
    <row r="336">
      <c r="K336" s="34"/>
      <c r="L336" s="34"/>
      <c r="AZ336" s="35"/>
      <c r="BA336" s="35"/>
      <c r="BB336" s="35"/>
    </row>
    <row r="337">
      <c r="K337" s="34"/>
      <c r="L337" s="34"/>
      <c r="AZ337" s="35"/>
      <c r="BA337" s="35"/>
      <c r="BB337" s="35"/>
    </row>
    <row r="338">
      <c r="K338" s="34"/>
      <c r="L338" s="34"/>
      <c r="AZ338" s="35"/>
      <c r="BA338" s="35"/>
      <c r="BB338" s="35"/>
    </row>
    <row r="339">
      <c r="K339" s="34"/>
      <c r="L339" s="34"/>
      <c r="AZ339" s="35"/>
      <c r="BA339" s="35"/>
      <c r="BB339" s="35"/>
    </row>
    <row r="340">
      <c r="K340" s="34"/>
      <c r="L340" s="34"/>
      <c r="AZ340" s="35"/>
      <c r="BA340" s="35"/>
      <c r="BB340" s="35"/>
    </row>
    <row r="341">
      <c r="K341" s="34"/>
      <c r="L341" s="34"/>
      <c r="AZ341" s="35"/>
      <c r="BA341" s="35"/>
      <c r="BB341" s="35"/>
    </row>
    <row r="342">
      <c r="K342" s="34"/>
      <c r="L342" s="34"/>
      <c r="AZ342" s="35"/>
      <c r="BA342" s="35"/>
      <c r="BB342" s="35"/>
    </row>
    <row r="343">
      <c r="K343" s="34"/>
      <c r="L343" s="34"/>
      <c r="AZ343" s="35"/>
      <c r="BA343" s="35"/>
      <c r="BB343" s="35"/>
    </row>
    <row r="344">
      <c r="K344" s="34"/>
      <c r="L344" s="34"/>
      <c r="AZ344" s="35"/>
      <c r="BA344" s="35"/>
      <c r="BB344" s="35"/>
    </row>
    <row r="345">
      <c r="K345" s="34"/>
      <c r="L345" s="34"/>
      <c r="AZ345" s="35"/>
      <c r="BA345" s="35"/>
      <c r="BB345" s="35"/>
    </row>
    <row r="346">
      <c r="K346" s="34"/>
      <c r="L346" s="34"/>
      <c r="AZ346" s="35"/>
      <c r="BA346" s="35"/>
      <c r="BB346" s="35"/>
    </row>
    <row r="347">
      <c r="K347" s="34"/>
      <c r="L347" s="34"/>
      <c r="AZ347" s="35"/>
      <c r="BA347" s="35"/>
      <c r="BB347" s="35"/>
    </row>
    <row r="348">
      <c r="K348" s="34"/>
      <c r="L348" s="34"/>
      <c r="AZ348" s="35"/>
      <c r="BA348" s="35"/>
      <c r="BB348" s="35"/>
    </row>
    <row r="349">
      <c r="K349" s="34"/>
      <c r="L349" s="34"/>
      <c r="AZ349" s="35"/>
      <c r="BA349" s="35"/>
      <c r="BB349" s="35"/>
    </row>
    <row r="350">
      <c r="K350" s="34"/>
      <c r="L350" s="34"/>
      <c r="AZ350" s="35"/>
      <c r="BA350" s="35"/>
      <c r="BB350" s="35"/>
    </row>
    <row r="351">
      <c r="K351" s="34"/>
      <c r="L351" s="34"/>
      <c r="AZ351" s="35"/>
      <c r="BA351" s="35"/>
      <c r="BB351" s="35"/>
    </row>
    <row r="352">
      <c r="K352" s="34"/>
      <c r="L352" s="34"/>
      <c r="AZ352" s="35"/>
      <c r="BA352" s="35"/>
      <c r="BB352" s="35"/>
    </row>
    <row r="353">
      <c r="K353" s="34"/>
      <c r="L353" s="34"/>
      <c r="AZ353" s="35"/>
      <c r="BA353" s="35"/>
      <c r="BB353" s="35"/>
    </row>
    <row r="354">
      <c r="K354" s="34"/>
      <c r="L354" s="34"/>
      <c r="AZ354" s="35"/>
      <c r="BA354" s="35"/>
      <c r="BB354" s="35"/>
    </row>
    <row r="355">
      <c r="K355" s="34"/>
      <c r="L355" s="34"/>
      <c r="AZ355" s="35"/>
      <c r="BA355" s="35"/>
      <c r="BB355" s="35"/>
    </row>
    <row r="356">
      <c r="K356" s="34"/>
      <c r="L356" s="34"/>
      <c r="AZ356" s="35"/>
      <c r="BA356" s="35"/>
      <c r="BB356" s="35"/>
    </row>
    <row r="357">
      <c r="K357" s="34"/>
      <c r="L357" s="34"/>
      <c r="AZ357" s="35"/>
      <c r="BA357" s="35"/>
      <c r="BB357" s="35"/>
    </row>
    <row r="358">
      <c r="K358" s="34"/>
      <c r="L358" s="34"/>
      <c r="AZ358" s="35"/>
      <c r="BA358" s="35"/>
      <c r="BB358" s="35"/>
    </row>
    <row r="359">
      <c r="K359" s="34"/>
      <c r="L359" s="34"/>
      <c r="AZ359" s="35"/>
      <c r="BA359" s="35"/>
      <c r="BB359" s="35"/>
    </row>
    <row r="360">
      <c r="K360" s="34"/>
      <c r="L360" s="34"/>
      <c r="AZ360" s="35"/>
      <c r="BA360" s="35"/>
      <c r="BB360" s="35"/>
    </row>
    <row r="361">
      <c r="K361" s="34"/>
      <c r="L361" s="34"/>
      <c r="AZ361" s="35"/>
      <c r="BA361" s="35"/>
      <c r="BB361" s="35"/>
    </row>
    <row r="362">
      <c r="K362" s="34"/>
      <c r="L362" s="34"/>
      <c r="AZ362" s="35"/>
      <c r="BA362" s="35"/>
      <c r="BB362" s="35"/>
    </row>
    <row r="363">
      <c r="K363" s="34"/>
      <c r="L363" s="34"/>
      <c r="AZ363" s="35"/>
      <c r="BA363" s="35"/>
      <c r="BB363" s="35"/>
    </row>
    <row r="364">
      <c r="K364" s="34"/>
      <c r="L364" s="34"/>
      <c r="AZ364" s="35"/>
      <c r="BA364" s="35"/>
      <c r="BB364" s="35"/>
    </row>
    <row r="365">
      <c r="K365" s="34"/>
      <c r="L365" s="34"/>
      <c r="AZ365" s="35"/>
      <c r="BA365" s="35"/>
      <c r="BB365" s="35"/>
    </row>
    <row r="366">
      <c r="K366" s="34"/>
      <c r="L366" s="34"/>
      <c r="AZ366" s="35"/>
      <c r="BA366" s="35"/>
      <c r="BB366" s="35"/>
    </row>
    <row r="367">
      <c r="K367" s="34"/>
      <c r="L367" s="34"/>
      <c r="AZ367" s="35"/>
      <c r="BA367" s="35"/>
      <c r="BB367" s="35"/>
    </row>
    <row r="368">
      <c r="K368" s="34"/>
      <c r="L368" s="34"/>
      <c r="AZ368" s="35"/>
      <c r="BA368" s="35"/>
      <c r="BB368" s="35"/>
    </row>
    <row r="369">
      <c r="K369" s="34"/>
      <c r="L369" s="34"/>
      <c r="AZ369" s="35"/>
      <c r="BA369" s="35"/>
      <c r="BB369" s="35"/>
    </row>
    <row r="370">
      <c r="K370" s="34"/>
      <c r="L370" s="34"/>
      <c r="AZ370" s="35"/>
      <c r="BA370" s="35"/>
      <c r="BB370" s="35"/>
    </row>
    <row r="371">
      <c r="K371" s="34"/>
      <c r="L371" s="34"/>
      <c r="AZ371" s="35"/>
      <c r="BA371" s="35"/>
      <c r="BB371" s="35"/>
    </row>
    <row r="372">
      <c r="K372" s="34"/>
      <c r="L372" s="34"/>
      <c r="AZ372" s="35"/>
      <c r="BA372" s="35"/>
      <c r="BB372" s="35"/>
    </row>
    <row r="373">
      <c r="K373" s="34"/>
      <c r="L373" s="34"/>
      <c r="AZ373" s="35"/>
      <c r="BA373" s="35"/>
      <c r="BB373" s="35"/>
    </row>
    <row r="374">
      <c r="K374" s="34"/>
      <c r="L374" s="34"/>
      <c r="AZ374" s="35"/>
      <c r="BA374" s="35"/>
      <c r="BB374" s="35"/>
    </row>
    <row r="375">
      <c r="K375" s="34"/>
      <c r="L375" s="34"/>
      <c r="AZ375" s="35"/>
      <c r="BA375" s="35"/>
      <c r="BB375" s="35"/>
    </row>
    <row r="376">
      <c r="K376" s="34"/>
      <c r="L376" s="34"/>
      <c r="AZ376" s="35"/>
      <c r="BA376" s="35"/>
      <c r="BB376" s="35"/>
    </row>
    <row r="377">
      <c r="K377" s="34"/>
      <c r="L377" s="34"/>
      <c r="AZ377" s="35"/>
      <c r="BA377" s="35"/>
      <c r="BB377" s="35"/>
    </row>
    <row r="378">
      <c r="K378" s="34"/>
      <c r="L378" s="34"/>
      <c r="AZ378" s="35"/>
      <c r="BA378" s="35"/>
      <c r="BB378" s="35"/>
    </row>
    <row r="379">
      <c r="K379" s="34"/>
      <c r="L379" s="34"/>
      <c r="AZ379" s="35"/>
      <c r="BA379" s="35"/>
      <c r="BB379" s="35"/>
    </row>
    <row r="380">
      <c r="K380" s="34"/>
      <c r="L380" s="34"/>
      <c r="AZ380" s="35"/>
      <c r="BA380" s="35"/>
      <c r="BB380" s="35"/>
    </row>
    <row r="381">
      <c r="K381" s="34"/>
      <c r="L381" s="34"/>
      <c r="AZ381" s="35"/>
      <c r="BA381" s="35"/>
      <c r="BB381" s="35"/>
    </row>
    <row r="382">
      <c r="K382" s="34"/>
      <c r="L382" s="34"/>
      <c r="AZ382" s="35"/>
      <c r="BA382" s="35"/>
      <c r="BB382" s="35"/>
    </row>
    <row r="383">
      <c r="K383" s="34"/>
      <c r="L383" s="34"/>
      <c r="AZ383" s="35"/>
      <c r="BA383" s="35"/>
      <c r="BB383" s="35"/>
    </row>
    <row r="384">
      <c r="K384" s="34"/>
      <c r="L384" s="34"/>
      <c r="AZ384" s="35"/>
      <c r="BA384" s="35"/>
      <c r="BB384" s="35"/>
    </row>
    <row r="385">
      <c r="K385" s="34"/>
      <c r="L385" s="34"/>
      <c r="AZ385" s="35"/>
      <c r="BA385" s="35"/>
      <c r="BB385" s="35"/>
    </row>
    <row r="386">
      <c r="K386" s="34"/>
      <c r="L386" s="34"/>
      <c r="AZ386" s="35"/>
      <c r="BA386" s="35"/>
      <c r="BB386" s="35"/>
    </row>
    <row r="387">
      <c r="K387" s="34"/>
      <c r="L387" s="34"/>
      <c r="AZ387" s="35"/>
      <c r="BA387" s="35"/>
      <c r="BB387" s="35"/>
    </row>
    <row r="388">
      <c r="K388" s="34"/>
      <c r="L388" s="34"/>
      <c r="AZ388" s="35"/>
      <c r="BA388" s="35"/>
      <c r="BB388" s="35"/>
    </row>
    <row r="389">
      <c r="K389" s="34"/>
      <c r="L389" s="34"/>
      <c r="AZ389" s="35"/>
      <c r="BA389" s="35"/>
      <c r="BB389" s="35"/>
    </row>
    <row r="390">
      <c r="K390" s="34"/>
      <c r="L390" s="34"/>
      <c r="AZ390" s="35"/>
      <c r="BA390" s="35"/>
      <c r="BB390" s="35"/>
    </row>
    <row r="391">
      <c r="K391" s="34"/>
      <c r="L391" s="34"/>
      <c r="AZ391" s="35"/>
      <c r="BA391" s="35"/>
      <c r="BB391" s="35"/>
    </row>
    <row r="392">
      <c r="K392" s="34"/>
      <c r="L392" s="34"/>
      <c r="AZ392" s="35"/>
      <c r="BA392" s="35"/>
      <c r="BB392" s="35"/>
    </row>
    <row r="393">
      <c r="K393" s="34"/>
      <c r="L393" s="34"/>
      <c r="AZ393" s="35"/>
      <c r="BA393" s="35"/>
      <c r="BB393" s="35"/>
    </row>
    <row r="394">
      <c r="K394" s="34"/>
      <c r="L394" s="34"/>
      <c r="AZ394" s="35"/>
      <c r="BA394" s="35"/>
      <c r="BB394" s="35"/>
    </row>
    <row r="395">
      <c r="K395" s="34"/>
      <c r="L395" s="34"/>
      <c r="AZ395" s="35"/>
      <c r="BA395" s="35"/>
      <c r="BB395" s="35"/>
    </row>
    <row r="396">
      <c r="K396" s="34"/>
      <c r="L396" s="34"/>
      <c r="AZ396" s="35"/>
      <c r="BA396" s="35"/>
      <c r="BB396" s="35"/>
    </row>
    <row r="397">
      <c r="K397" s="34"/>
      <c r="L397" s="34"/>
      <c r="AZ397" s="35"/>
      <c r="BA397" s="35"/>
      <c r="BB397" s="35"/>
    </row>
    <row r="398">
      <c r="K398" s="34"/>
      <c r="L398" s="34"/>
      <c r="AZ398" s="35"/>
      <c r="BA398" s="35"/>
      <c r="BB398" s="35"/>
    </row>
    <row r="399">
      <c r="K399" s="34"/>
      <c r="L399" s="34"/>
      <c r="AZ399" s="35"/>
      <c r="BA399" s="35"/>
      <c r="BB399" s="35"/>
    </row>
    <row r="400">
      <c r="K400" s="34"/>
      <c r="L400" s="34"/>
      <c r="AZ400" s="35"/>
      <c r="BA400" s="35"/>
      <c r="BB400" s="35"/>
    </row>
    <row r="401">
      <c r="K401" s="34"/>
      <c r="L401" s="34"/>
      <c r="AZ401" s="35"/>
      <c r="BA401" s="35"/>
      <c r="BB401" s="35"/>
    </row>
    <row r="402">
      <c r="K402" s="34"/>
      <c r="L402" s="34"/>
      <c r="AZ402" s="35"/>
      <c r="BA402" s="35"/>
      <c r="BB402" s="35"/>
    </row>
    <row r="403">
      <c r="K403" s="34"/>
      <c r="L403" s="34"/>
      <c r="AZ403" s="35"/>
      <c r="BA403" s="35"/>
      <c r="BB403" s="35"/>
    </row>
    <row r="404">
      <c r="K404" s="34"/>
      <c r="L404" s="34"/>
      <c r="AZ404" s="35"/>
      <c r="BA404" s="35"/>
      <c r="BB404" s="35"/>
    </row>
    <row r="405">
      <c r="K405" s="34"/>
      <c r="L405" s="34"/>
      <c r="AZ405" s="35"/>
      <c r="BA405" s="35"/>
      <c r="BB405" s="35"/>
    </row>
    <row r="406">
      <c r="K406" s="34"/>
      <c r="L406" s="34"/>
      <c r="AZ406" s="35"/>
      <c r="BA406" s="35"/>
      <c r="BB406" s="35"/>
    </row>
    <row r="407">
      <c r="K407" s="34"/>
      <c r="L407" s="34"/>
      <c r="AZ407" s="35"/>
      <c r="BA407" s="35"/>
      <c r="BB407" s="35"/>
    </row>
    <row r="408">
      <c r="K408" s="34"/>
      <c r="L408" s="34"/>
      <c r="AZ408" s="35"/>
      <c r="BA408" s="35"/>
      <c r="BB408" s="35"/>
    </row>
    <row r="409">
      <c r="K409" s="34"/>
      <c r="L409" s="34"/>
      <c r="AZ409" s="35"/>
      <c r="BA409" s="35"/>
      <c r="BB409" s="35"/>
    </row>
    <row r="410">
      <c r="K410" s="34"/>
      <c r="L410" s="34"/>
      <c r="AZ410" s="35"/>
      <c r="BA410" s="35"/>
      <c r="BB410" s="35"/>
    </row>
    <row r="411">
      <c r="K411" s="34"/>
      <c r="L411" s="34"/>
      <c r="AZ411" s="35"/>
      <c r="BA411" s="35"/>
      <c r="BB411" s="35"/>
    </row>
    <row r="412">
      <c r="K412" s="34"/>
      <c r="L412" s="34"/>
      <c r="AZ412" s="35"/>
      <c r="BA412" s="35"/>
      <c r="BB412" s="35"/>
    </row>
    <row r="413">
      <c r="K413" s="34"/>
      <c r="L413" s="34"/>
      <c r="AZ413" s="35"/>
      <c r="BA413" s="35"/>
      <c r="BB413" s="35"/>
    </row>
    <row r="414">
      <c r="K414" s="34"/>
      <c r="L414" s="34"/>
      <c r="AZ414" s="35"/>
      <c r="BA414" s="35"/>
      <c r="BB414" s="35"/>
    </row>
    <row r="415">
      <c r="K415" s="34"/>
      <c r="L415" s="34"/>
      <c r="AZ415" s="35"/>
      <c r="BA415" s="35"/>
      <c r="BB415" s="35"/>
    </row>
    <row r="416">
      <c r="K416" s="34"/>
      <c r="L416" s="34"/>
      <c r="AZ416" s="35"/>
      <c r="BA416" s="35"/>
      <c r="BB416" s="35"/>
    </row>
    <row r="417">
      <c r="K417" s="34"/>
      <c r="L417" s="34"/>
      <c r="AZ417" s="35"/>
      <c r="BA417" s="35"/>
      <c r="BB417" s="35"/>
    </row>
    <row r="418">
      <c r="K418" s="34"/>
      <c r="L418" s="34"/>
      <c r="AZ418" s="35"/>
      <c r="BA418" s="35"/>
      <c r="BB418" s="35"/>
    </row>
    <row r="419">
      <c r="K419" s="34"/>
      <c r="L419" s="34"/>
      <c r="AZ419" s="35"/>
      <c r="BA419" s="35"/>
      <c r="BB419" s="35"/>
    </row>
    <row r="420">
      <c r="K420" s="34"/>
      <c r="L420" s="34"/>
      <c r="AZ420" s="35"/>
      <c r="BA420" s="35"/>
      <c r="BB420" s="35"/>
    </row>
    <row r="421">
      <c r="K421" s="34"/>
      <c r="L421" s="34"/>
      <c r="AZ421" s="35"/>
      <c r="BA421" s="35"/>
      <c r="BB421" s="35"/>
    </row>
    <row r="422">
      <c r="K422" s="34"/>
      <c r="L422" s="34"/>
      <c r="AZ422" s="35"/>
      <c r="BA422" s="35"/>
      <c r="BB422" s="35"/>
    </row>
    <row r="423">
      <c r="K423" s="34"/>
      <c r="L423" s="34"/>
      <c r="AZ423" s="35"/>
      <c r="BA423" s="35"/>
      <c r="BB423" s="35"/>
    </row>
    <row r="424">
      <c r="K424" s="34"/>
      <c r="L424" s="34"/>
      <c r="AZ424" s="35"/>
      <c r="BA424" s="35"/>
      <c r="BB424" s="35"/>
    </row>
    <row r="425">
      <c r="K425" s="34"/>
      <c r="L425" s="34"/>
      <c r="AZ425" s="35"/>
      <c r="BA425" s="35"/>
      <c r="BB425" s="35"/>
    </row>
    <row r="426">
      <c r="K426" s="34"/>
      <c r="L426" s="34"/>
      <c r="AZ426" s="35"/>
      <c r="BA426" s="35"/>
      <c r="BB426" s="35"/>
    </row>
    <row r="427">
      <c r="K427" s="34"/>
      <c r="L427" s="34"/>
      <c r="AZ427" s="35"/>
      <c r="BA427" s="35"/>
      <c r="BB427" s="35"/>
    </row>
    <row r="428">
      <c r="K428" s="34"/>
      <c r="L428" s="34"/>
      <c r="AZ428" s="35"/>
      <c r="BA428" s="35"/>
      <c r="BB428" s="35"/>
    </row>
    <row r="429">
      <c r="K429" s="34"/>
      <c r="L429" s="34"/>
      <c r="AZ429" s="35"/>
      <c r="BA429" s="35"/>
      <c r="BB429" s="35"/>
    </row>
    <row r="430">
      <c r="K430" s="34"/>
      <c r="L430" s="34"/>
      <c r="AZ430" s="35"/>
      <c r="BA430" s="35"/>
      <c r="BB430" s="35"/>
    </row>
    <row r="431">
      <c r="K431" s="34"/>
      <c r="L431" s="34"/>
      <c r="AZ431" s="35"/>
      <c r="BA431" s="35"/>
      <c r="BB431" s="35"/>
    </row>
    <row r="432">
      <c r="K432" s="34"/>
      <c r="L432" s="34"/>
      <c r="AZ432" s="35"/>
      <c r="BA432" s="35"/>
      <c r="BB432" s="35"/>
    </row>
    <row r="433">
      <c r="K433" s="34"/>
      <c r="L433" s="34"/>
      <c r="AZ433" s="35"/>
      <c r="BA433" s="35"/>
      <c r="BB433" s="35"/>
    </row>
    <row r="434">
      <c r="K434" s="34"/>
      <c r="L434" s="34"/>
      <c r="AZ434" s="35"/>
      <c r="BA434" s="35"/>
      <c r="BB434" s="35"/>
    </row>
    <row r="435">
      <c r="K435" s="34"/>
      <c r="L435" s="34"/>
      <c r="AZ435" s="35"/>
      <c r="BA435" s="35"/>
      <c r="BB435" s="35"/>
    </row>
    <row r="436">
      <c r="K436" s="34"/>
      <c r="L436" s="34"/>
      <c r="AZ436" s="35"/>
      <c r="BA436" s="35"/>
      <c r="BB436" s="35"/>
    </row>
    <row r="437">
      <c r="K437" s="34"/>
      <c r="L437" s="34"/>
      <c r="AZ437" s="35"/>
      <c r="BA437" s="35"/>
      <c r="BB437" s="35"/>
    </row>
    <row r="438">
      <c r="K438" s="34"/>
      <c r="L438" s="34"/>
      <c r="AZ438" s="35"/>
      <c r="BA438" s="35"/>
      <c r="BB438" s="35"/>
    </row>
    <row r="439">
      <c r="K439" s="34"/>
      <c r="L439" s="34"/>
      <c r="AZ439" s="35"/>
      <c r="BA439" s="35"/>
      <c r="BB439" s="35"/>
    </row>
    <row r="440">
      <c r="K440" s="34"/>
      <c r="L440" s="34"/>
      <c r="AZ440" s="35"/>
      <c r="BA440" s="35"/>
      <c r="BB440" s="35"/>
    </row>
    <row r="441">
      <c r="K441" s="34"/>
      <c r="L441" s="34"/>
      <c r="AZ441" s="35"/>
      <c r="BA441" s="35"/>
      <c r="BB441" s="35"/>
    </row>
    <row r="442">
      <c r="K442" s="34"/>
      <c r="L442" s="34"/>
      <c r="AZ442" s="35"/>
      <c r="BA442" s="35"/>
      <c r="BB442" s="35"/>
    </row>
    <row r="443">
      <c r="K443" s="34"/>
      <c r="L443" s="34"/>
      <c r="AZ443" s="35"/>
      <c r="BA443" s="35"/>
      <c r="BB443" s="35"/>
    </row>
    <row r="444">
      <c r="K444" s="34"/>
      <c r="L444" s="34"/>
      <c r="AZ444" s="35"/>
      <c r="BA444" s="35"/>
      <c r="BB444" s="35"/>
    </row>
    <row r="445">
      <c r="K445" s="34"/>
      <c r="L445" s="34"/>
      <c r="AZ445" s="35"/>
      <c r="BA445" s="35"/>
      <c r="BB445" s="35"/>
    </row>
    <row r="446">
      <c r="K446" s="34"/>
      <c r="L446" s="34"/>
      <c r="AZ446" s="35"/>
      <c r="BA446" s="35"/>
      <c r="BB446" s="35"/>
    </row>
    <row r="447">
      <c r="K447" s="34"/>
      <c r="L447" s="34"/>
      <c r="AZ447" s="35"/>
      <c r="BA447" s="35"/>
      <c r="BB447" s="35"/>
    </row>
    <row r="448">
      <c r="K448" s="34"/>
      <c r="L448" s="34"/>
      <c r="AZ448" s="35"/>
      <c r="BA448" s="35"/>
      <c r="BB448" s="35"/>
    </row>
    <row r="449">
      <c r="K449" s="34"/>
      <c r="L449" s="34"/>
      <c r="AZ449" s="35"/>
      <c r="BA449" s="35"/>
      <c r="BB449" s="35"/>
    </row>
    <row r="450">
      <c r="K450" s="34"/>
      <c r="L450" s="34"/>
      <c r="AZ450" s="35"/>
      <c r="BA450" s="35"/>
      <c r="BB450" s="35"/>
    </row>
    <row r="451">
      <c r="K451" s="34"/>
      <c r="L451" s="34"/>
      <c r="AZ451" s="35"/>
      <c r="BA451" s="35"/>
      <c r="BB451" s="35"/>
    </row>
    <row r="452">
      <c r="K452" s="34"/>
      <c r="L452" s="34"/>
      <c r="AZ452" s="35"/>
      <c r="BA452" s="35"/>
      <c r="BB452" s="35"/>
    </row>
    <row r="453">
      <c r="K453" s="34"/>
      <c r="L453" s="34"/>
      <c r="AZ453" s="35"/>
      <c r="BA453" s="35"/>
      <c r="BB453" s="35"/>
    </row>
    <row r="454">
      <c r="K454" s="34"/>
      <c r="L454" s="34"/>
      <c r="AZ454" s="35"/>
      <c r="BA454" s="35"/>
      <c r="BB454" s="35"/>
    </row>
    <row r="455">
      <c r="K455" s="34"/>
      <c r="L455" s="34"/>
      <c r="AZ455" s="35"/>
      <c r="BA455" s="35"/>
      <c r="BB455" s="35"/>
    </row>
    <row r="456">
      <c r="K456" s="34"/>
      <c r="L456" s="34"/>
      <c r="AZ456" s="35"/>
      <c r="BA456" s="35"/>
      <c r="BB456" s="35"/>
    </row>
    <row r="457">
      <c r="K457" s="34"/>
      <c r="L457" s="34"/>
      <c r="AZ457" s="35"/>
      <c r="BA457" s="35"/>
      <c r="BB457" s="35"/>
    </row>
    <row r="458">
      <c r="K458" s="34"/>
      <c r="L458" s="34"/>
      <c r="AZ458" s="35"/>
      <c r="BA458" s="35"/>
      <c r="BB458" s="35"/>
    </row>
    <row r="459">
      <c r="K459" s="34"/>
      <c r="L459" s="34"/>
      <c r="AZ459" s="35"/>
      <c r="BA459" s="35"/>
      <c r="BB459" s="35"/>
    </row>
    <row r="460">
      <c r="K460" s="34"/>
      <c r="L460" s="34"/>
      <c r="AZ460" s="35"/>
      <c r="BA460" s="35"/>
      <c r="BB460" s="35"/>
    </row>
    <row r="461">
      <c r="K461" s="34"/>
      <c r="L461" s="34"/>
      <c r="AZ461" s="35"/>
      <c r="BA461" s="35"/>
      <c r="BB461" s="35"/>
    </row>
    <row r="462">
      <c r="K462" s="34"/>
      <c r="L462" s="34"/>
      <c r="AZ462" s="35"/>
      <c r="BA462" s="35"/>
      <c r="BB462" s="35"/>
    </row>
    <row r="463">
      <c r="K463" s="34"/>
      <c r="L463" s="34"/>
      <c r="AZ463" s="35"/>
      <c r="BA463" s="35"/>
      <c r="BB463" s="35"/>
    </row>
    <row r="464">
      <c r="K464" s="34"/>
      <c r="L464" s="34"/>
      <c r="AZ464" s="35"/>
      <c r="BA464" s="35"/>
      <c r="BB464" s="35"/>
    </row>
    <row r="465">
      <c r="K465" s="34"/>
      <c r="L465" s="34"/>
      <c r="AZ465" s="35"/>
      <c r="BA465" s="35"/>
      <c r="BB465" s="35"/>
    </row>
    <row r="466">
      <c r="K466" s="34"/>
      <c r="L466" s="34"/>
      <c r="AZ466" s="35"/>
      <c r="BA466" s="35"/>
      <c r="BB466" s="35"/>
    </row>
    <row r="467">
      <c r="K467" s="34"/>
      <c r="L467" s="34"/>
      <c r="AZ467" s="35"/>
      <c r="BA467" s="35"/>
      <c r="BB467" s="35"/>
    </row>
    <row r="468">
      <c r="K468" s="34"/>
      <c r="L468" s="34"/>
      <c r="AZ468" s="35"/>
      <c r="BA468" s="35"/>
      <c r="BB468" s="35"/>
    </row>
    <row r="469">
      <c r="K469" s="34"/>
      <c r="L469" s="34"/>
      <c r="AZ469" s="35"/>
      <c r="BA469" s="35"/>
      <c r="BB469" s="35"/>
    </row>
    <row r="470">
      <c r="K470" s="34"/>
      <c r="L470" s="34"/>
      <c r="AZ470" s="35"/>
      <c r="BA470" s="35"/>
      <c r="BB470" s="35"/>
    </row>
    <row r="471">
      <c r="K471" s="34"/>
      <c r="L471" s="34"/>
      <c r="AZ471" s="35"/>
      <c r="BA471" s="35"/>
      <c r="BB471" s="35"/>
    </row>
    <row r="472">
      <c r="K472" s="34"/>
      <c r="L472" s="34"/>
      <c r="AZ472" s="35"/>
      <c r="BA472" s="35"/>
      <c r="BB472" s="35"/>
    </row>
    <row r="473">
      <c r="K473" s="34"/>
      <c r="L473" s="34"/>
      <c r="AZ473" s="35"/>
      <c r="BA473" s="35"/>
      <c r="BB473" s="35"/>
    </row>
    <row r="474">
      <c r="K474" s="34"/>
      <c r="L474" s="34"/>
      <c r="AZ474" s="35"/>
      <c r="BA474" s="35"/>
      <c r="BB474" s="35"/>
    </row>
    <row r="475">
      <c r="K475" s="34"/>
      <c r="L475" s="34"/>
      <c r="AZ475" s="35"/>
      <c r="BA475" s="35"/>
      <c r="BB475" s="35"/>
    </row>
    <row r="476">
      <c r="K476" s="34"/>
      <c r="L476" s="34"/>
      <c r="AZ476" s="35"/>
      <c r="BA476" s="35"/>
      <c r="BB476" s="35"/>
    </row>
    <row r="477">
      <c r="K477" s="34"/>
      <c r="L477" s="34"/>
      <c r="AZ477" s="35"/>
      <c r="BA477" s="35"/>
      <c r="BB477" s="35"/>
    </row>
    <row r="478">
      <c r="K478" s="34"/>
      <c r="L478" s="34"/>
      <c r="AZ478" s="35"/>
      <c r="BA478" s="35"/>
      <c r="BB478" s="35"/>
    </row>
    <row r="479">
      <c r="K479" s="34"/>
      <c r="L479" s="34"/>
      <c r="AZ479" s="35"/>
      <c r="BA479" s="35"/>
      <c r="BB479" s="35"/>
    </row>
    <row r="480">
      <c r="K480" s="34"/>
      <c r="L480" s="34"/>
      <c r="AZ480" s="35"/>
      <c r="BA480" s="35"/>
      <c r="BB480" s="35"/>
    </row>
    <row r="481">
      <c r="K481" s="34"/>
      <c r="L481" s="34"/>
      <c r="AZ481" s="35"/>
      <c r="BA481" s="35"/>
      <c r="BB481" s="35"/>
    </row>
    <row r="482">
      <c r="K482" s="34"/>
      <c r="L482" s="34"/>
      <c r="AZ482" s="35"/>
      <c r="BA482" s="35"/>
      <c r="BB482" s="35"/>
    </row>
    <row r="483">
      <c r="K483" s="34"/>
      <c r="L483" s="34"/>
      <c r="AZ483" s="35"/>
      <c r="BA483" s="35"/>
      <c r="BB483" s="35"/>
    </row>
    <row r="484">
      <c r="K484" s="34"/>
      <c r="L484" s="34"/>
      <c r="AZ484" s="35"/>
      <c r="BA484" s="35"/>
      <c r="BB484" s="35"/>
    </row>
    <row r="485">
      <c r="K485" s="34"/>
      <c r="L485" s="34"/>
      <c r="AZ485" s="35"/>
      <c r="BA485" s="35"/>
      <c r="BB485" s="35"/>
    </row>
    <row r="486">
      <c r="K486" s="34"/>
      <c r="L486" s="34"/>
      <c r="AZ486" s="35"/>
      <c r="BA486" s="35"/>
      <c r="BB486" s="35"/>
    </row>
    <row r="487">
      <c r="K487" s="34"/>
      <c r="L487" s="34"/>
      <c r="AZ487" s="35"/>
      <c r="BA487" s="35"/>
      <c r="BB487" s="35"/>
    </row>
    <row r="488">
      <c r="K488" s="34"/>
      <c r="L488" s="34"/>
      <c r="AZ488" s="35"/>
      <c r="BA488" s="35"/>
      <c r="BB488" s="35"/>
    </row>
    <row r="489">
      <c r="K489" s="34"/>
      <c r="L489" s="34"/>
      <c r="AZ489" s="35"/>
      <c r="BA489" s="35"/>
      <c r="BB489" s="35"/>
    </row>
    <row r="490">
      <c r="K490" s="34"/>
      <c r="L490" s="34"/>
      <c r="AZ490" s="35"/>
      <c r="BA490" s="35"/>
      <c r="BB490" s="35"/>
    </row>
    <row r="491">
      <c r="K491" s="34"/>
      <c r="L491" s="34"/>
      <c r="AZ491" s="35"/>
      <c r="BA491" s="35"/>
      <c r="BB491" s="35"/>
    </row>
    <row r="492">
      <c r="K492" s="34"/>
      <c r="L492" s="34"/>
      <c r="AZ492" s="35"/>
      <c r="BA492" s="35"/>
      <c r="BB492" s="35"/>
    </row>
    <row r="493">
      <c r="K493" s="34"/>
      <c r="L493" s="34"/>
      <c r="AZ493" s="35"/>
      <c r="BA493" s="35"/>
      <c r="BB493" s="35"/>
    </row>
    <row r="494">
      <c r="K494" s="34"/>
      <c r="L494" s="34"/>
      <c r="AZ494" s="35"/>
      <c r="BA494" s="35"/>
      <c r="BB494" s="35"/>
    </row>
    <row r="495">
      <c r="K495" s="34"/>
      <c r="L495" s="34"/>
      <c r="AZ495" s="35"/>
      <c r="BA495" s="35"/>
      <c r="BB495" s="35"/>
    </row>
    <row r="496">
      <c r="K496" s="34"/>
      <c r="L496" s="34"/>
      <c r="AZ496" s="35"/>
      <c r="BA496" s="35"/>
      <c r="BB496" s="35"/>
    </row>
    <row r="497">
      <c r="K497" s="34"/>
      <c r="L497" s="34"/>
      <c r="AZ497" s="35"/>
      <c r="BA497" s="35"/>
      <c r="BB497" s="35"/>
    </row>
    <row r="498">
      <c r="K498" s="34"/>
      <c r="L498" s="34"/>
      <c r="AZ498" s="35"/>
      <c r="BA498" s="35"/>
      <c r="BB498" s="35"/>
    </row>
    <row r="499">
      <c r="K499" s="34"/>
      <c r="L499" s="34"/>
      <c r="AZ499" s="35"/>
      <c r="BA499" s="35"/>
      <c r="BB499" s="35"/>
    </row>
    <row r="500">
      <c r="K500" s="34"/>
      <c r="L500" s="34"/>
      <c r="AZ500" s="35"/>
      <c r="BA500" s="35"/>
      <c r="BB500" s="35"/>
    </row>
    <row r="501">
      <c r="K501" s="34"/>
      <c r="L501" s="34"/>
      <c r="AZ501" s="35"/>
      <c r="BA501" s="35"/>
      <c r="BB501" s="35"/>
    </row>
    <row r="502">
      <c r="K502" s="34"/>
      <c r="L502" s="34"/>
      <c r="AZ502" s="35"/>
      <c r="BA502" s="35"/>
      <c r="BB502" s="35"/>
    </row>
    <row r="503">
      <c r="K503" s="34"/>
      <c r="L503" s="34"/>
      <c r="AZ503" s="35"/>
      <c r="BA503" s="35"/>
      <c r="BB503" s="35"/>
    </row>
    <row r="504">
      <c r="K504" s="34"/>
      <c r="L504" s="34"/>
      <c r="AZ504" s="35"/>
      <c r="BA504" s="35"/>
      <c r="BB504" s="35"/>
    </row>
    <row r="505">
      <c r="K505" s="34"/>
      <c r="L505" s="34"/>
      <c r="AZ505" s="35"/>
      <c r="BA505" s="35"/>
      <c r="BB505" s="35"/>
    </row>
    <row r="506">
      <c r="K506" s="34"/>
      <c r="L506" s="34"/>
      <c r="AZ506" s="35"/>
      <c r="BA506" s="35"/>
      <c r="BB506" s="35"/>
    </row>
    <row r="507">
      <c r="K507" s="34"/>
      <c r="L507" s="34"/>
      <c r="AZ507" s="35"/>
      <c r="BA507" s="35"/>
      <c r="BB507" s="35"/>
    </row>
    <row r="508">
      <c r="K508" s="34"/>
      <c r="L508" s="34"/>
      <c r="AZ508" s="35"/>
      <c r="BA508" s="35"/>
      <c r="BB508" s="35"/>
    </row>
    <row r="509">
      <c r="K509" s="34"/>
      <c r="L509" s="34"/>
      <c r="AZ509" s="35"/>
      <c r="BA509" s="35"/>
      <c r="BB509" s="35"/>
    </row>
    <row r="510">
      <c r="K510" s="34"/>
      <c r="L510" s="34"/>
      <c r="AZ510" s="35"/>
      <c r="BA510" s="35"/>
      <c r="BB510" s="35"/>
    </row>
    <row r="511">
      <c r="K511" s="34"/>
      <c r="L511" s="34"/>
      <c r="AZ511" s="35"/>
      <c r="BA511" s="35"/>
      <c r="BB511" s="35"/>
    </row>
    <row r="512">
      <c r="K512" s="34"/>
      <c r="L512" s="34"/>
      <c r="AZ512" s="35"/>
      <c r="BA512" s="35"/>
      <c r="BB512" s="35"/>
    </row>
    <row r="513">
      <c r="K513" s="34"/>
      <c r="L513" s="34"/>
      <c r="AZ513" s="35"/>
      <c r="BA513" s="35"/>
      <c r="BB513" s="35"/>
    </row>
    <row r="514">
      <c r="K514" s="34"/>
      <c r="L514" s="34"/>
      <c r="AZ514" s="35"/>
      <c r="BA514" s="35"/>
      <c r="BB514" s="35"/>
    </row>
    <row r="515">
      <c r="K515" s="34"/>
      <c r="L515" s="34"/>
      <c r="AZ515" s="35"/>
      <c r="BA515" s="35"/>
      <c r="BB515" s="35"/>
    </row>
    <row r="516">
      <c r="K516" s="34"/>
      <c r="L516" s="34"/>
      <c r="AZ516" s="35"/>
      <c r="BA516" s="35"/>
      <c r="BB516" s="35"/>
    </row>
    <row r="517">
      <c r="K517" s="34"/>
      <c r="L517" s="34"/>
      <c r="AZ517" s="35"/>
      <c r="BA517" s="35"/>
      <c r="BB517" s="35"/>
    </row>
    <row r="518">
      <c r="K518" s="34"/>
      <c r="L518" s="34"/>
      <c r="AZ518" s="35"/>
      <c r="BA518" s="35"/>
      <c r="BB518" s="35"/>
    </row>
    <row r="519">
      <c r="K519" s="34"/>
      <c r="L519" s="34"/>
      <c r="AZ519" s="35"/>
      <c r="BA519" s="35"/>
      <c r="BB519" s="35"/>
    </row>
    <row r="520">
      <c r="K520" s="34"/>
      <c r="L520" s="34"/>
      <c r="AZ520" s="35"/>
      <c r="BA520" s="35"/>
      <c r="BB520" s="35"/>
    </row>
    <row r="521">
      <c r="K521" s="34"/>
      <c r="L521" s="34"/>
      <c r="AZ521" s="35"/>
      <c r="BA521" s="35"/>
      <c r="BB521" s="35"/>
    </row>
    <row r="522">
      <c r="K522" s="34"/>
      <c r="L522" s="34"/>
      <c r="AZ522" s="35"/>
      <c r="BA522" s="35"/>
      <c r="BB522" s="35"/>
    </row>
    <row r="523">
      <c r="K523" s="34"/>
      <c r="L523" s="34"/>
      <c r="AZ523" s="35"/>
      <c r="BA523" s="35"/>
      <c r="BB523" s="35"/>
    </row>
    <row r="524">
      <c r="K524" s="34"/>
      <c r="L524" s="34"/>
      <c r="AZ524" s="35"/>
      <c r="BA524" s="35"/>
      <c r="BB524" s="35"/>
    </row>
    <row r="525">
      <c r="K525" s="34"/>
      <c r="L525" s="34"/>
      <c r="AZ525" s="35"/>
      <c r="BA525" s="35"/>
      <c r="BB525" s="35"/>
    </row>
    <row r="526">
      <c r="K526" s="34"/>
      <c r="L526" s="34"/>
      <c r="AZ526" s="35"/>
      <c r="BA526" s="35"/>
      <c r="BB526" s="35"/>
    </row>
    <row r="527">
      <c r="K527" s="34"/>
      <c r="L527" s="34"/>
      <c r="AZ527" s="35"/>
      <c r="BA527" s="35"/>
      <c r="BB527" s="35"/>
    </row>
    <row r="528">
      <c r="K528" s="34"/>
      <c r="L528" s="34"/>
      <c r="AZ528" s="35"/>
      <c r="BA528" s="35"/>
      <c r="BB528" s="35"/>
    </row>
    <row r="529">
      <c r="K529" s="34"/>
      <c r="L529" s="34"/>
      <c r="AZ529" s="35"/>
      <c r="BA529" s="35"/>
      <c r="BB529" s="35"/>
    </row>
    <row r="530">
      <c r="K530" s="34"/>
      <c r="L530" s="34"/>
      <c r="AZ530" s="35"/>
      <c r="BA530" s="35"/>
      <c r="BB530" s="35"/>
    </row>
    <row r="531">
      <c r="K531" s="34"/>
      <c r="L531" s="34"/>
      <c r="AZ531" s="35"/>
      <c r="BA531" s="35"/>
      <c r="BB531" s="35"/>
    </row>
    <row r="532">
      <c r="K532" s="34"/>
      <c r="L532" s="34"/>
      <c r="AZ532" s="35"/>
      <c r="BA532" s="35"/>
      <c r="BB532" s="35"/>
    </row>
    <row r="533">
      <c r="K533" s="34"/>
      <c r="L533" s="34"/>
      <c r="AZ533" s="35"/>
      <c r="BA533" s="35"/>
      <c r="BB533" s="35"/>
    </row>
    <row r="534">
      <c r="K534" s="34"/>
      <c r="L534" s="34"/>
      <c r="AZ534" s="35"/>
      <c r="BA534" s="35"/>
      <c r="BB534" s="35"/>
    </row>
    <row r="535">
      <c r="K535" s="34"/>
      <c r="L535" s="34"/>
      <c r="AZ535" s="35"/>
      <c r="BA535" s="35"/>
      <c r="BB535" s="35"/>
    </row>
    <row r="536">
      <c r="K536" s="34"/>
      <c r="L536" s="34"/>
      <c r="AZ536" s="35"/>
      <c r="BA536" s="35"/>
      <c r="BB536" s="35"/>
    </row>
    <row r="537">
      <c r="K537" s="34"/>
      <c r="L537" s="34"/>
      <c r="AZ537" s="35"/>
      <c r="BA537" s="35"/>
      <c r="BB537" s="35"/>
    </row>
    <row r="538">
      <c r="K538" s="34"/>
      <c r="L538" s="34"/>
      <c r="AZ538" s="35"/>
      <c r="BA538" s="35"/>
      <c r="BB538" s="35"/>
    </row>
    <row r="539">
      <c r="K539" s="34"/>
      <c r="L539" s="34"/>
      <c r="AZ539" s="35"/>
      <c r="BA539" s="35"/>
      <c r="BB539" s="35"/>
    </row>
    <row r="540">
      <c r="K540" s="34"/>
      <c r="L540" s="34"/>
      <c r="AZ540" s="35"/>
      <c r="BA540" s="35"/>
      <c r="BB540" s="35"/>
    </row>
    <row r="541">
      <c r="K541" s="34"/>
      <c r="L541" s="34"/>
      <c r="AZ541" s="35"/>
      <c r="BA541" s="35"/>
      <c r="BB541" s="35"/>
    </row>
    <row r="542">
      <c r="K542" s="34"/>
      <c r="L542" s="34"/>
      <c r="AZ542" s="35"/>
      <c r="BA542" s="35"/>
      <c r="BB542" s="35"/>
    </row>
    <row r="543">
      <c r="K543" s="34"/>
      <c r="L543" s="34"/>
      <c r="AZ543" s="35"/>
      <c r="BA543" s="35"/>
      <c r="BB543" s="35"/>
    </row>
    <row r="544">
      <c r="K544" s="34"/>
      <c r="L544" s="34"/>
      <c r="AZ544" s="35"/>
      <c r="BA544" s="35"/>
      <c r="BB544" s="35"/>
    </row>
    <row r="545">
      <c r="K545" s="34"/>
      <c r="L545" s="34"/>
      <c r="AZ545" s="35"/>
      <c r="BA545" s="35"/>
      <c r="BB545" s="35"/>
    </row>
    <row r="546">
      <c r="K546" s="34"/>
      <c r="L546" s="34"/>
      <c r="AZ546" s="35"/>
      <c r="BA546" s="35"/>
      <c r="BB546" s="35"/>
    </row>
    <row r="547">
      <c r="K547" s="34"/>
      <c r="L547" s="34"/>
      <c r="AZ547" s="35"/>
      <c r="BA547" s="35"/>
      <c r="BB547" s="35"/>
    </row>
    <row r="548">
      <c r="K548" s="34"/>
      <c r="L548" s="34"/>
      <c r="AZ548" s="35"/>
      <c r="BA548" s="35"/>
      <c r="BB548" s="35"/>
    </row>
    <row r="549">
      <c r="K549" s="34"/>
      <c r="L549" s="34"/>
      <c r="AZ549" s="35"/>
      <c r="BA549" s="35"/>
      <c r="BB549" s="35"/>
    </row>
    <row r="550">
      <c r="K550" s="34"/>
      <c r="L550" s="34"/>
      <c r="AZ550" s="35"/>
      <c r="BA550" s="35"/>
      <c r="BB550" s="35"/>
    </row>
    <row r="551">
      <c r="K551" s="34"/>
      <c r="L551" s="34"/>
      <c r="AZ551" s="35"/>
      <c r="BA551" s="35"/>
      <c r="BB551" s="35"/>
    </row>
    <row r="552">
      <c r="K552" s="34"/>
      <c r="L552" s="34"/>
      <c r="AZ552" s="35"/>
      <c r="BA552" s="35"/>
      <c r="BB552" s="35"/>
    </row>
    <row r="553">
      <c r="K553" s="34"/>
      <c r="L553" s="34"/>
      <c r="AZ553" s="35"/>
      <c r="BA553" s="35"/>
      <c r="BB553" s="35"/>
    </row>
    <row r="554">
      <c r="K554" s="34"/>
      <c r="L554" s="34"/>
      <c r="AZ554" s="35"/>
      <c r="BA554" s="35"/>
      <c r="BB554" s="35"/>
    </row>
    <row r="555">
      <c r="K555" s="34"/>
      <c r="L555" s="34"/>
      <c r="AZ555" s="35"/>
      <c r="BA555" s="35"/>
      <c r="BB555" s="35"/>
    </row>
    <row r="556">
      <c r="K556" s="34"/>
      <c r="L556" s="34"/>
      <c r="AZ556" s="35"/>
      <c r="BA556" s="35"/>
      <c r="BB556" s="35"/>
    </row>
    <row r="557">
      <c r="K557" s="34"/>
      <c r="L557" s="34"/>
      <c r="AZ557" s="35"/>
      <c r="BA557" s="35"/>
      <c r="BB557" s="35"/>
    </row>
    <row r="558">
      <c r="K558" s="34"/>
      <c r="L558" s="34"/>
      <c r="AZ558" s="35"/>
      <c r="BA558" s="35"/>
      <c r="BB558" s="35"/>
    </row>
    <row r="559">
      <c r="K559" s="34"/>
      <c r="L559" s="34"/>
      <c r="AZ559" s="35"/>
      <c r="BA559" s="35"/>
      <c r="BB559" s="35"/>
    </row>
    <row r="560">
      <c r="K560" s="34"/>
      <c r="L560" s="34"/>
      <c r="AZ560" s="35"/>
      <c r="BA560" s="35"/>
      <c r="BB560" s="35"/>
    </row>
    <row r="561">
      <c r="K561" s="34"/>
      <c r="L561" s="34"/>
      <c r="AZ561" s="35"/>
      <c r="BA561" s="35"/>
      <c r="BB561" s="35"/>
    </row>
    <row r="562">
      <c r="K562" s="34"/>
      <c r="L562" s="34"/>
      <c r="AZ562" s="35"/>
      <c r="BA562" s="35"/>
      <c r="BB562" s="35"/>
    </row>
    <row r="563">
      <c r="K563" s="34"/>
      <c r="L563" s="34"/>
      <c r="AZ563" s="35"/>
      <c r="BA563" s="35"/>
      <c r="BB563" s="35"/>
    </row>
    <row r="564">
      <c r="K564" s="34"/>
      <c r="L564" s="34"/>
      <c r="AZ564" s="35"/>
      <c r="BA564" s="35"/>
      <c r="BB564" s="35"/>
    </row>
    <row r="565">
      <c r="K565" s="34"/>
      <c r="L565" s="34"/>
      <c r="AZ565" s="35"/>
      <c r="BA565" s="35"/>
      <c r="BB565" s="35"/>
    </row>
    <row r="566">
      <c r="K566" s="34"/>
      <c r="L566" s="34"/>
      <c r="AZ566" s="35"/>
      <c r="BA566" s="35"/>
      <c r="BB566" s="35"/>
    </row>
    <row r="567">
      <c r="K567" s="34"/>
      <c r="L567" s="34"/>
      <c r="AZ567" s="35"/>
      <c r="BA567" s="35"/>
      <c r="BB567" s="35"/>
    </row>
    <row r="568">
      <c r="K568" s="34"/>
      <c r="L568" s="34"/>
      <c r="AZ568" s="35"/>
      <c r="BA568" s="35"/>
      <c r="BB568" s="35"/>
    </row>
    <row r="569">
      <c r="K569" s="34"/>
      <c r="L569" s="34"/>
      <c r="AZ569" s="35"/>
      <c r="BA569" s="35"/>
      <c r="BB569" s="35"/>
    </row>
    <row r="570">
      <c r="K570" s="34"/>
      <c r="L570" s="34"/>
      <c r="AZ570" s="35"/>
      <c r="BA570" s="35"/>
      <c r="BB570" s="35"/>
    </row>
    <row r="571">
      <c r="K571" s="34"/>
      <c r="L571" s="34"/>
      <c r="AZ571" s="35"/>
      <c r="BA571" s="35"/>
      <c r="BB571" s="35"/>
    </row>
    <row r="572">
      <c r="K572" s="34"/>
      <c r="L572" s="34"/>
      <c r="AZ572" s="35"/>
      <c r="BA572" s="35"/>
      <c r="BB572" s="35"/>
    </row>
    <row r="573">
      <c r="K573" s="34"/>
      <c r="L573" s="34"/>
      <c r="AZ573" s="35"/>
      <c r="BA573" s="35"/>
      <c r="BB573" s="35"/>
    </row>
    <row r="574">
      <c r="K574" s="34"/>
      <c r="L574" s="34"/>
      <c r="AZ574" s="35"/>
      <c r="BA574" s="35"/>
      <c r="BB574" s="35"/>
    </row>
    <row r="575">
      <c r="K575" s="34"/>
      <c r="L575" s="34"/>
      <c r="AZ575" s="35"/>
      <c r="BA575" s="35"/>
      <c r="BB575" s="35"/>
    </row>
    <row r="576">
      <c r="K576" s="34"/>
      <c r="L576" s="34"/>
      <c r="AZ576" s="35"/>
      <c r="BA576" s="35"/>
      <c r="BB576" s="35"/>
    </row>
    <row r="577">
      <c r="K577" s="34"/>
      <c r="L577" s="34"/>
      <c r="AZ577" s="35"/>
      <c r="BA577" s="35"/>
      <c r="BB577" s="35"/>
    </row>
    <row r="578">
      <c r="K578" s="34"/>
      <c r="L578" s="34"/>
      <c r="AZ578" s="35"/>
      <c r="BA578" s="35"/>
      <c r="BB578" s="35"/>
    </row>
    <row r="579">
      <c r="K579" s="34"/>
      <c r="L579" s="34"/>
      <c r="AZ579" s="35"/>
      <c r="BA579" s="35"/>
      <c r="BB579" s="35"/>
    </row>
    <row r="580">
      <c r="K580" s="34"/>
      <c r="L580" s="34"/>
      <c r="AZ580" s="35"/>
      <c r="BA580" s="35"/>
      <c r="BB580" s="35"/>
    </row>
    <row r="581">
      <c r="K581" s="34"/>
      <c r="L581" s="34"/>
      <c r="AZ581" s="35"/>
      <c r="BA581" s="35"/>
      <c r="BB581" s="35"/>
    </row>
    <row r="582">
      <c r="K582" s="34"/>
      <c r="L582" s="34"/>
      <c r="AZ582" s="35"/>
      <c r="BA582" s="35"/>
      <c r="BB582" s="35"/>
    </row>
    <row r="583">
      <c r="K583" s="34"/>
      <c r="L583" s="34"/>
      <c r="AZ583" s="35"/>
      <c r="BA583" s="35"/>
      <c r="BB583" s="35"/>
    </row>
    <row r="584">
      <c r="K584" s="34"/>
      <c r="L584" s="34"/>
      <c r="AZ584" s="35"/>
      <c r="BA584" s="35"/>
      <c r="BB584" s="35"/>
    </row>
    <row r="585">
      <c r="K585" s="34"/>
      <c r="L585" s="34"/>
      <c r="AZ585" s="35"/>
      <c r="BA585" s="35"/>
      <c r="BB585" s="35"/>
    </row>
    <row r="586">
      <c r="K586" s="34"/>
      <c r="L586" s="34"/>
      <c r="AZ586" s="35"/>
      <c r="BA586" s="35"/>
      <c r="BB586" s="35"/>
    </row>
    <row r="587">
      <c r="K587" s="34"/>
      <c r="L587" s="34"/>
      <c r="AZ587" s="35"/>
      <c r="BA587" s="35"/>
      <c r="BB587" s="35"/>
    </row>
    <row r="588">
      <c r="K588" s="34"/>
      <c r="L588" s="34"/>
      <c r="AZ588" s="35"/>
      <c r="BA588" s="35"/>
      <c r="BB588" s="35"/>
    </row>
    <row r="589">
      <c r="K589" s="34"/>
      <c r="L589" s="34"/>
      <c r="AZ589" s="35"/>
      <c r="BA589" s="35"/>
      <c r="BB589" s="35"/>
    </row>
    <row r="590">
      <c r="K590" s="34"/>
      <c r="L590" s="34"/>
      <c r="AZ590" s="35"/>
      <c r="BA590" s="35"/>
      <c r="BB590" s="35"/>
    </row>
    <row r="591">
      <c r="K591" s="34"/>
      <c r="L591" s="34"/>
      <c r="AZ591" s="35"/>
      <c r="BA591" s="35"/>
      <c r="BB591" s="35"/>
    </row>
    <row r="592">
      <c r="K592" s="34"/>
      <c r="L592" s="34"/>
      <c r="AZ592" s="35"/>
      <c r="BA592" s="35"/>
      <c r="BB592" s="35"/>
    </row>
    <row r="593">
      <c r="K593" s="34"/>
      <c r="L593" s="34"/>
      <c r="AZ593" s="35"/>
      <c r="BA593" s="35"/>
      <c r="BB593" s="35"/>
    </row>
    <row r="594">
      <c r="K594" s="34"/>
      <c r="L594" s="34"/>
      <c r="AZ594" s="35"/>
      <c r="BA594" s="35"/>
      <c r="BB594" s="35"/>
    </row>
    <row r="595">
      <c r="K595" s="34"/>
      <c r="L595" s="34"/>
      <c r="AZ595" s="35"/>
      <c r="BA595" s="35"/>
      <c r="BB595" s="35"/>
    </row>
    <row r="596">
      <c r="K596" s="34"/>
      <c r="L596" s="34"/>
      <c r="AZ596" s="35"/>
      <c r="BA596" s="35"/>
      <c r="BB596" s="35"/>
    </row>
    <row r="597">
      <c r="K597" s="34"/>
      <c r="L597" s="34"/>
      <c r="AZ597" s="35"/>
      <c r="BA597" s="35"/>
      <c r="BB597" s="35"/>
    </row>
    <row r="598">
      <c r="K598" s="34"/>
      <c r="L598" s="34"/>
      <c r="AZ598" s="35"/>
      <c r="BA598" s="35"/>
      <c r="BB598" s="35"/>
    </row>
    <row r="599">
      <c r="K599" s="34"/>
      <c r="L599" s="34"/>
      <c r="AZ599" s="35"/>
      <c r="BA599" s="35"/>
      <c r="BB599" s="35"/>
    </row>
    <row r="600">
      <c r="K600" s="34"/>
      <c r="L600" s="34"/>
      <c r="AZ600" s="35"/>
      <c r="BA600" s="35"/>
      <c r="BB600" s="35"/>
    </row>
    <row r="601">
      <c r="K601" s="34"/>
      <c r="L601" s="34"/>
      <c r="AZ601" s="35"/>
      <c r="BA601" s="35"/>
      <c r="BB601" s="35"/>
    </row>
    <row r="602">
      <c r="K602" s="34"/>
      <c r="L602" s="34"/>
      <c r="AZ602" s="35"/>
      <c r="BA602" s="35"/>
      <c r="BB602" s="35"/>
    </row>
    <row r="603">
      <c r="K603" s="34"/>
      <c r="L603" s="34"/>
      <c r="AZ603" s="35"/>
      <c r="BA603" s="35"/>
      <c r="BB603" s="35"/>
    </row>
    <row r="604">
      <c r="K604" s="34"/>
      <c r="L604" s="34"/>
      <c r="AZ604" s="35"/>
      <c r="BA604" s="35"/>
      <c r="BB604" s="35"/>
    </row>
    <row r="605">
      <c r="K605" s="34"/>
      <c r="L605" s="34"/>
      <c r="AZ605" s="35"/>
      <c r="BA605" s="35"/>
      <c r="BB605" s="35"/>
    </row>
    <row r="606">
      <c r="K606" s="34"/>
      <c r="L606" s="34"/>
      <c r="AZ606" s="35"/>
      <c r="BA606" s="35"/>
      <c r="BB606" s="35"/>
    </row>
    <row r="607">
      <c r="K607" s="34"/>
      <c r="L607" s="34"/>
      <c r="AZ607" s="35"/>
      <c r="BA607" s="35"/>
      <c r="BB607" s="35"/>
    </row>
    <row r="608">
      <c r="K608" s="34"/>
      <c r="L608" s="34"/>
      <c r="AZ608" s="35"/>
      <c r="BA608" s="35"/>
      <c r="BB608" s="35"/>
    </row>
    <row r="609">
      <c r="K609" s="34"/>
      <c r="L609" s="34"/>
      <c r="AZ609" s="35"/>
      <c r="BA609" s="35"/>
      <c r="BB609" s="35"/>
    </row>
    <row r="610">
      <c r="K610" s="34"/>
      <c r="L610" s="34"/>
      <c r="AZ610" s="35"/>
      <c r="BA610" s="35"/>
      <c r="BB610" s="35"/>
    </row>
    <row r="611">
      <c r="K611" s="34"/>
      <c r="L611" s="34"/>
      <c r="AZ611" s="35"/>
      <c r="BA611" s="35"/>
      <c r="BB611" s="35"/>
    </row>
    <row r="612">
      <c r="K612" s="34"/>
      <c r="L612" s="34"/>
      <c r="AZ612" s="35"/>
      <c r="BA612" s="35"/>
      <c r="BB612" s="35"/>
    </row>
    <row r="613">
      <c r="K613" s="34"/>
      <c r="L613" s="34"/>
      <c r="AZ613" s="35"/>
      <c r="BA613" s="35"/>
      <c r="BB613" s="35"/>
    </row>
    <row r="614">
      <c r="K614" s="34"/>
      <c r="L614" s="34"/>
      <c r="AZ614" s="35"/>
      <c r="BA614" s="35"/>
      <c r="BB614" s="35"/>
    </row>
    <row r="615">
      <c r="K615" s="34"/>
      <c r="L615" s="34"/>
      <c r="AZ615" s="35"/>
      <c r="BA615" s="35"/>
      <c r="BB615" s="35"/>
    </row>
    <row r="616">
      <c r="K616" s="34"/>
      <c r="L616" s="34"/>
      <c r="AZ616" s="35"/>
      <c r="BA616" s="35"/>
      <c r="BB616" s="35"/>
    </row>
    <row r="617">
      <c r="K617" s="34"/>
      <c r="L617" s="34"/>
      <c r="AZ617" s="35"/>
      <c r="BA617" s="35"/>
      <c r="BB617" s="35"/>
    </row>
    <row r="618">
      <c r="K618" s="34"/>
      <c r="L618" s="34"/>
      <c r="AZ618" s="35"/>
      <c r="BA618" s="35"/>
      <c r="BB618" s="35"/>
    </row>
    <row r="619">
      <c r="K619" s="34"/>
      <c r="L619" s="34"/>
      <c r="AZ619" s="35"/>
      <c r="BA619" s="35"/>
      <c r="BB619" s="35"/>
    </row>
    <row r="620">
      <c r="K620" s="34"/>
      <c r="L620" s="34"/>
      <c r="AZ620" s="35"/>
      <c r="BA620" s="35"/>
      <c r="BB620" s="35"/>
    </row>
    <row r="621">
      <c r="K621" s="34"/>
      <c r="L621" s="34"/>
      <c r="AZ621" s="35"/>
      <c r="BA621" s="35"/>
      <c r="BB621" s="35"/>
    </row>
    <row r="622">
      <c r="K622" s="34"/>
      <c r="L622" s="34"/>
      <c r="AZ622" s="35"/>
      <c r="BA622" s="35"/>
      <c r="BB622" s="35"/>
    </row>
    <row r="623">
      <c r="K623" s="34"/>
      <c r="L623" s="34"/>
      <c r="AZ623" s="35"/>
      <c r="BA623" s="35"/>
      <c r="BB623" s="35"/>
    </row>
    <row r="624">
      <c r="K624" s="34"/>
      <c r="L624" s="34"/>
      <c r="AZ624" s="35"/>
      <c r="BA624" s="35"/>
      <c r="BB624" s="35"/>
    </row>
    <row r="625">
      <c r="K625" s="34"/>
      <c r="L625" s="34"/>
      <c r="AZ625" s="35"/>
      <c r="BA625" s="35"/>
      <c r="BB625" s="35"/>
    </row>
    <row r="626">
      <c r="K626" s="34"/>
      <c r="L626" s="34"/>
      <c r="AZ626" s="35"/>
      <c r="BA626" s="35"/>
      <c r="BB626" s="35"/>
    </row>
    <row r="627">
      <c r="K627" s="34"/>
      <c r="L627" s="34"/>
      <c r="AZ627" s="35"/>
      <c r="BA627" s="35"/>
      <c r="BB627" s="35"/>
    </row>
    <row r="628">
      <c r="K628" s="34"/>
      <c r="L628" s="34"/>
      <c r="AZ628" s="35"/>
      <c r="BA628" s="35"/>
      <c r="BB628" s="35"/>
    </row>
    <row r="629">
      <c r="K629" s="34"/>
      <c r="L629" s="34"/>
      <c r="AZ629" s="35"/>
      <c r="BA629" s="35"/>
      <c r="BB629" s="35"/>
    </row>
    <row r="630">
      <c r="K630" s="34"/>
      <c r="L630" s="34"/>
      <c r="AZ630" s="35"/>
      <c r="BA630" s="35"/>
      <c r="BB630" s="35"/>
    </row>
    <row r="631">
      <c r="K631" s="34"/>
      <c r="L631" s="34"/>
      <c r="AZ631" s="35"/>
      <c r="BA631" s="35"/>
      <c r="BB631" s="35"/>
    </row>
    <row r="632">
      <c r="K632" s="34"/>
      <c r="L632" s="34"/>
      <c r="AZ632" s="35"/>
      <c r="BA632" s="35"/>
      <c r="BB632" s="35"/>
    </row>
    <row r="633">
      <c r="K633" s="34"/>
      <c r="L633" s="34"/>
      <c r="AZ633" s="35"/>
      <c r="BA633" s="35"/>
      <c r="BB633" s="35"/>
    </row>
    <row r="634">
      <c r="K634" s="34"/>
      <c r="L634" s="34"/>
      <c r="AZ634" s="35"/>
      <c r="BA634" s="35"/>
      <c r="BB634" s="35"/>
    </row>
    <row r="635">
      <c r="K635" s="34"/>
      <c r="L635" s="34"/>
      <c r="AZ635" s="35"/>
      <c r="BA635" s="35"/>
      <c r="BB635" s="35"/>
    </row>
    <row r="636">
      <c r="K636" s="34"/>
      <c r="L636" s="34"/>
      <c r="AZ636" s="35"/>
      <c r="BA636" s="35"/>
      <c r="BB636" s="35"/>
    </row>
    <row r="637">
      <c r="K637" s="34"/>
      <c r="L637" s="34"/>
      <c r="AZ637" s="35"/>
      <c r="BA637" s="35"/>
      <c r="BB637" s="35"/>
    </row>
    <row r="638">
      <c r="K638" s="34"/>
      <c r="L638" s="34"/>
      <c r="AZ638" s="35"/>
      <c r="BA638" s="35"/>
      <c r="BB638" s="35"/>
    </row>
    <row r="639">
      <c r="K639" s="34"/>
      <c r="L639" s="34"/>
      <c r="AZ639" s="35"/>
      <c r="BA639" s="35"/>
      <c r="BB639" s="35"/>
    </row>
    <row r="640">
      <c r="K640" s="34"/>
      <c r="L640" s="34"/>
      <c r="AZ640" s="35"/>
      <c r="BA640" s="35"/>
      <c r="BB640" s="35"/>
    </row>
    <row r="641">
      <c r="K641" s="34"/>
      <c r="L641" s="34"/>
      <c r="AZ641" s="35"/>
      <c r="BA641" s="35"/>
      <c r="BB641" s="35"/>
    </row>
    <row r="642">
      <c r="K642" s="34"/>
      <c r="L642" s="34"/>
      <c r="AZ642" s="35"/>
      <c r="BA642" s="35"/>
      <c r="BB642" s="35"/>
    </row>
    <row r="643">
      <c r="K643" s="34"/>
      <c r="L643" s="34"/>
      <c r="AZ643" s="35"/>
      <c r="BA643" s="35"/>
      <c r="BB643" s="35"/>
    </row>
    <row r="644">
      <c r="K644" s="34"/>
      <c r="L644" s="34"/>
      <c r="AZ644" s="35"/>
      <c r="BA644" s="35"/>
      <c r="BB644" s="35"/>
    </row>
    <row r="645">
      <c r="K645" s="34"/>
      <c r="L645" s="34"/>
      <c r="AZ645" s="35"/>
      <c r="BA645" s="35"/>
      <c r="BB645" s="35"/>
    </row>
    <row r="646">
      <c r="K646" s="34"/>
      <c r="L646" s="34"/>
      <c r="AZ646" s="35"/>
      <c r="BA646" s="35"/>
      <c r="BB646" s="35"/>
    </row>
    <row r="647">
      <c r="K647" s="34"/>
      <c r="L647" s="34"/>
      <c r="AZ647" s="35"/>
      <c r="BA647" s="35"/>
      <c r="BB647" s="35"/>
    </row>
    <row r="648">
      <c r="K648" s="34"/>
      <c r="L648" s="34"/>
      <c r="AZ648" s="35"/>
      <c r="BA648" s="35"/>
      <c r="BB648" s="35"/>
    </row>
    <row r="649">
      <c r="K649" s="34"/>
      <c r="L649" s="34"/>
      <c r="AZ649" s="35"/>
      <c r="BA649" s="35"/>
      <c r="BB649" s="35"/>
    </row>
    <row r="650">
      <c r="K650" s="34"/>
      <c r="L650" s="34"/>
      <c r="AZ650" s="35"/>
      <c r="BA650" s="35"/>
      <c r="BB650" s="35"/>
    </row>
    <row r="651">
      <c r="K651" s="34"/>
      <c r="L651" s="34"/>
      <c r="AZ651" s="35"/>
      <c r="BA651" s="35"/>
      <c r="BB651" s="35"/>
    </row>
    <row r="652">
      <c r="K652" s="34"/>
      <c r="L652" s="34"/>
      <c r="AZ652" s="35"/>
      <c r="BA652" s="35"/>
      <c r="BB652" s="35"/>
    </row>
    <row r="653">
      <c r="K653" s="34"/>
      <c r="L653" s="34"/>
      <c r="AZ653" s="35"/>
      <c r="BA653" s="35"/>
      <c r="BB653" s="35"/>
    </row>
    <row r="654">
      <c r="K654" s="34"/>
      <c r="L654" s="34"/>
      <c r="AZ654" s="35"/>
      <c r="BA654" s="35"/>
      <c r="BB654" s="35"/>
    </row>
    <row r="655">
      <c r="K655" s="34"/>
      <c r="L655" s="34"/>
      <c r="AZ655" s="35"/>
      <c r="BA655" s="35"/>
      <c r="BB655" s="35"/>
    </row>
    <row r="656">
      <c r="K656" s="34"/>
      <c r="L656" s="34"/>
      <c r="AZ656" s="35"/>
      <c r="BA656" s="35"/>
      <c r="BB656" s="35"/>
    </row>
    <row r="657">
      <c r="K657" s="34"/>
      <c r="L657" s="34"/>
      <c r="AZ657" s="35"/>
      <c r="BA657" s="35"/>
      <c r="BB657" s="35"/>
    </row>
    <row r="658">
      <c r="K658" s="34"/>
      <c r="L658" s="34"/>
      <c r="AZ658" s="35"/>
      <c r="BA658" s="35"/>
      <c r="BB658" s="35"/>
    </row>
    <row r="659">
      <c r="K659" s="34"/>
      <c r="L659" s="34"/>
      <c r="AZ659" s="35"/>
      <c r="BA659" s="35"/>
      <c r="BB659" s="35"/>
    </row>
    <row r="660">
      <c r="K660" s="34"/>
      <c r="L660" s="34"/>
      <c r="AZ660" s="35"/>
      <c r="BA660" s="35"/>
      <c r="BB660" s="35"/>
    </row>
    <row r="661">
      <c r="K661" s="34"/>
      <c r="L661" s="34"/>
      <c r="AZ661" s="35"/>
      <c r="BA661" s="35"/>
      <c r="BB661" s="35"/>
    </row>
    <row r="662">
      <c r="K662" s="34"/>
      <c r="L662" s="34"/>
      <c r="AZ662" s="35"/>
      <c r="BA662" s="35"/>
      <c r="BB662" s="35"/>
    </row>
    <row r="663">
      <c r="K663" s="34"/>
      <c r="L663" s="34"/>
      <c r="AZ663" s="35"/>
      <c r="BA663" s="35"/>
      <c r="BB663" s="35"/>
    </row>
    <row r="664">
      <c r="K664" s="34"/>
      <c r="L664" s="34"/>
      <c r="AZ664" s="35"/>
      <c r="BA664" s="35"/>
      <c r="BB664" s="35"/>
    </row>
    <row r="665">
      <c r="K665" s="34"/>
      <c r="L665" s="34"/>
      <c r="AZ665" s="35"/>
      <c r="BA665" s="35"/>
      <c r="BB665" s="35"/>
    </row>
    <row r="666">
      <c r="K666" s="34"/>
      <c r="L666" s="34"/>
      <c r="AZ666" s="35"/>
      <c r="BA666" s="35"/>
      <c r="BB666" s="35"/>
    </row>
    <row r="667">
      <c r="K667" s="34"/>
      <c r="L667" s="34"/>
      <c r="AZ667" s="35"/>
      <c r="BA667" s="35"/>
      <c r="BB667" s="35"/>
    </row>
    <row r="668">
      <c r="K668" s="34"/>
      <c r="L668" s="34"/>
      <c r="AZ668" s="35"/>
      <c r="BA668" s="35"/>
      <c r="BB668" s="35"/>
    </row>
    <row r="669">
      <c r="K669" s="34"/>
      <c r="L669" s="34"/>
      <c r="AZ669" s="35"/>
      <c r="BA669" s="35"/>
      <c r="BB669" s="35"/>
    </row>
    <row r="670">
      <c r="K670" s="34"/>
      <c r="L670" s="34"/>
      <c r="AZ670" s="35"/>
      <c r="BA670" s="35"/>
      <c r="BB670" s="35"/>
    </row>
    <row r="671">
      <c r="K671" s="34"/>
      <c r="L671" s="34"/>
      <c r="AZ671" s="35"/>
      <c r="BA671" s="35"/>
      <c r="BB671" s="35"/>
    </row>
    <row r="672">
      <c r="K672" s="34"/>
      <c r="L672" s="34"/>
      <c r="AZ672" s="35"/>
      <c r="BA672" s="35"/>
      <c r="BB672" s="35"/>
    </row>
    <row r="673">
      <c r="K673" s="34"/>
      <c r="L673" s="34"/>
      <c r="AZ673" s="35"/>
      <c r="BA673" s="35"/>
      <c r="BB673" s="35"/>
    </row>
    <row r="674">
      <c r="K674" s="34"/>
      <c r="L674" s="34"/>
      <c r="AZ674" s="35"/>
      <c r="BA674" s="35"/>
      <c r="BB674" s="35"/>
    </row>
    <row r="675">
      <c r="K675" s="34"/>
      <c r="L675" s="34"/>
      <c r="AZ675" s="35"/>
      <c r="BA675" s="35"/>
      <c r="BB675" s="35"/>
    </row>
    <row r="676">
      <c r="K676" s="34"/>
      <c r="L676" s="34"/>
      <c r="AZ676" s="35"/>
      <c r="BA676" s="35"/>
      <c r="BB676" s="35"/>
    </row>
    <row r="677">
      <c r="K677" s="34"/>
      <c r="L677" s="34"/>
      <c r="AZ677" s="35"/>
      <c r="BA677" s="35"/>
      <c r="BB677" s="35"/>
    </row>
    <row r="678">
      <c r="K678" s="34"/>
      <c r="L678" s="34"/>
      <c r="AZ678" s="35"/>
      <c r="BA678" s="35"/>
      <c r="BB678" s="35"/>
    </row>
    <row r="679">
      <c r="K679" s="34"/>
      <c r="L679" s="34"/>
      <c r="AZ679" s="35"/>
      <c r="BA679" s="35"/>
      <c r="BB679" s="35"/>
    </row>
    <row r="680">
      <c r="K680" s="34"/>
      <c r="L680" s="34"/>
      <c r="AZ680" s="35"/>
      <c r="BA680" s="35"/>
      <c r="BB680" s="35"/>
    </row>
    <row r="681">
      <c r="K681" s="34"/>
      <c r="L681" s="34"/>
      <c r="AZ681" s="35"/>
      <c r="BA681" s="35"/>
      <c r="BB681" s="35"/>
    </row>
    <row r="682">
      <c r="K682" s="34"/>
      <c r="L682" s="34"/>
      <c r="AZ682" s="35"/>
      <c r="BA682" s="35"/>
      <c r="BB682" s="35"/>
    </row>
    <row r="683">
      <c r="K683" s="34"/>
      <c r="L683" s="34"/>
      <c r="AZ683" s="35"/>
      <c r="BA683" s="35"/>
      <c r="BB683" s="35"/>
    </row>
    <row r="684">
      <c r="K684" s="34"/>
      <c r="L684" s="34"/>
      <c r="AZ684" s="35"/>
      <c r="BA684" s="35"/>
      <c r="BB684" s="35"/>
    </row>
    <row r="685">
      <c r="K685" s="34"/>
      <c r="L685" s="34"/>
      <c r="AZ685" s="35"/>
      <c r="BA685" s="35"/>
      <c r="BB685" s="35"/>
    </row>
    <row r="686">
      <c r="K686" s="34"/>
      <c r="L686" s="34"/>
      <c r="AZ686" s="35"/>
      <c r="BA686" s="35"/>
      <c r="BB686" s="35"/>
    </row>
    <row r="687">
      <c r="K687" s="34"/>
      <c r="L687" s="34"/>
      <c r="AZ687" s="35"/>
      <c r="BA687" s="35"/>
      <c r="BB687" s="35"/>
    </row>
    <row r="688">
      <c r="K688" s="34"/>
      <c r="L688" s="34"/>
      <c r="AZ688" s="35"/>
      <c r="BA688" s="35"/>
      <c r="BB688" s="35"/>
    </row>
    <row r="689">
      <c r="K689" s="34"/>
      <c r="L689" s="34"/>
      <c r="AZ689" s="35"/>
      <c r="BA689" s="35"/>
      <c r="BB689" s="35"/>
    </row>
    <row r="690">
      <c r="K690" s="34"/>
      <c r="L690" s="34"/>
      <c r="AZ690" s="35"/>
      <c r="BA690" s="35"/>
      <c r="BB690" s="35"/>
    </row>
    <row r="691">
      <c r="K691" s="34"/>
      <c r="L691" s="34"/>
      <c r="AZ691" s="35"/>
      <c r="BA691" s="35"/>
      <c r="BB691" s="35"/>
    </row>
    <row r="692">
      <c r="K692" s="34"/>
      <c r="L692" s="34"/>
      <c r="AZ692" s="35"/>
      <c r="BA692" s="35"/>
      <c r="BB692" s="35"/>
    </row>
    <row r="693">
      <c r="K693" s="34"/>
      <c r="L693" s="34"/>
      <c r="AZ693" s="35"/>
      <c r="BA693" s="35"/>
      <c r="BB693" s="35"/>
    </row>
    <row r="694">
      <c r="K694" s="34"/>
      <c r="L694" s="34"/>
      <c r="AZ694" s="35"/>
      <c r="BA694" s="35"/>
      <c r="BB694" s="35"/>
    </row>
    <row r="695">
      <c r="K695" s="34"/>
      <c r="L695" s="34"/>
      <c r="AZ695" s="35"/>
      <c r="BA695" s="35"/>
      <c r="BB695" s="35"/>
    </row>
    <row r="696">
      <c r="K696" s="34"/>
      <c r="L696" s="34"/>
      <c r="AZ696" s="35"/>
      <c r="BA696" s="35"/>
      <c r="BB696" s="35"/>
    </row>
    <row r="697">
      <c r="K697" s="34"/>
      <c r="L697" s="34"/>
      <c r="AZ697" s="35"/>
      <c r="BA697" s="35"/>
      <c r="BB697" s="35"/>
    </row>
    <row r="698">
      <c r="K698" s="34"/>
      <c r="L698" s="34"/>
      <c r="AZ698" s="35"/>
      <c r="BA698" s="35"/>
      <c r="BB698" s="35"/>
    </row>
    <row r="699">
      <c r="K699" s="34"/>
      <c r="L699" s="34"/>
      <c r="AZ699" s="35"/>
      <c r="BA699" s="35"/>
      <c r="BB699" s="35"/>
    </row>
    <row r="700">
      <c r="K700" s="34"/>
      <c r="L700" s="34"/>
      <c r="AZ700" s="35"/>
      <c r="BA700" s="35"/>
      <c r="BB700" s="35"/>
    </row>
    <row r="701">
      <c r="K701" s="34"/>
      <c r="L701" s="34"/>
      <c r="AZ701" s="35"/>
      <c r="BA701" s="35"/>
      <c r="BB701" s="35"/>
    </row>
    <row r="702">
      <c r="K702" s="34"/>
      <c r="L702" s="34"/>
      <c r="AZ702" s="35"/>
      <c r="BA702" s="35"/>
      <c r="BB702" s="35"/>
    </row>
    <row r="703">
      <c r="K703" s="34"/>
      <c r="L703" s="34"/>
      <c r="AZ703" s="35"/>
      <c r="BA703" s="35"/>
      <c r="BB703" s="35"/>
    </row>
    <row r="704">
      <c r="K704" s="34"/>
      <c r="L704" s="34"/>
      <c r="AZ704" s="35"/>
      <c r="BA704" s="35"/>
      <c r="BB704" s="35"/>
    </row>
    <row r="705">
      <c r="K705" s="34"/>
      <c r="L705" s="34"/>
      <c r="AZ705" s="35"/>
      <c r="BA705" s="35"/>
      <c r="BB705" s="35"/>
    </row>
    <row r="706">
      <c r="K706" s="34"/>
      <c r="L706" s="34"/>
      <c r="AZ706" s="35"/>
      <c r="BA706" s="35"/>
      <c r="BB706" s="35"/>
    </row>
    <row r="707">
      <c r="K707" s="34"/>
      <c r="L707" s="34"/>
      <c r="AZ707" s="35"/>
      <c r="BA707" s="35"/>
      <c r="BB707" s="35"/>
    </row>
    <row r="708">
      <c r="K708" s="34"/>
      <c r="L708" s="34"/>
      <c r="AZ708" s="35"/>
      <c r="BA708" s="35"/>
      <c r="BB708" s="35"/>
    </row>
    <row r="709">
      <c r="K709" s="34"/>
      <c r="L709" s="34"/>
      <c r="AZ709" s="35"/>
      <c r="BA709" s="35"/>
      <c r="BB709" s="35"/>
    </row>
    <row r="710">
      <c r="K710" s="34"/>
      <c r="L710" s="34"/>
      <c r="AZ710" s="35"/>
      <c r="BA710" s="35"/>
      <c r="BB710" s="35"/>
    </row>
    <row r="711">
      <c r="K711" s="34"/>
      <c r="L711" s="34"/>
      <c r="AZ711" s="35"/>
      <c r="BA711" s="35"/>
      <c r="BB711" s="35"/>
    </row>
    <row r="712">
      <c r="K712" s="34"/>
      <c r="L712" s="34"/>
      <c r="AZ712" s="35"/>
      <c r="BA712" s="35"/>
      <c r="BB712" s="35"/>
    </row>
    <row r="713">
      <c r="K713" s="34"/>
      <c r="L713" s="34"/>
      <c r="AZ713" s="35"/>
      <c r="BA713" s="35"/>
      <c r="BB713" s="35"/>
    </row>
    <row r="714">
      <c r="K714" s="34"/>
      <c r="L714" s="34"/>
      <c r="AZ714" s="35"/>
      <c r="BA714" s="35"/>
      <c r="BB714" s="35"/>
    </row>
    <row r="715">
      <c r="K715" s="34"/>
      <c r="L715" s="34"/>
      <c r="AZ715" s="35"/>
      <c r="BA715" s="35"/>
      <c r="BB715" s="35"/>
    </row>
    <row r="716">
      <c r="K716" s="34"/>
      <c r="L716" s="34"/>
      <c r="AZ716" s="35"/>
      <c r="BA716" s="35"/>
      <c r="BB716" s="35"/>
    </row>
    <row r="717">
      <c r="K717" s="34"/>
      <c r="L717" s="34"/>
      <c r="AZ717" s="35"/>
      <c r="BA717" s="35"/>
      <c r="BB717" s="35"/>
    </row>
    <row r="718">
      <c r="K718" s="34"/>
      <c r="L718" s="34"/>
      <c r="AZ718" s="35"/>
      <c r="BA718" s="35"/>
      <c r="BB718" s="35"/>
    </row>
    <row r="719">
      <c r="K719" s="34"/>
      <c r="L719" s="34"/>
      <c r="AZ719" s="35"/>
      <c r="BA719" s="35"/>
      <c r="BB719" s="35"/>
    </row>
    <row r="720">
      <c r="K720" s="34"/>
      <c r="L720" s="34"/>
      <c r="AZ720" s="35"/>
      <c r="BA720" s="35"/>
      <c r="BB720" s="35"/>
    </row>
    <row r="721">
      <c r="K721" s="34"/>
      <c r="L721" s="34"/>
      <c r="AZ721" s="35"/>
      <c r="BA721" s="35"/>
      <c r="BB721" s="35"/>
    </row>
    <row r="722">
      <c r="K722" s="34"/>
      <c r="L722" s="34"/>
      <c r="AZ722" s="35"/>
      <c r="BA722" s="35"/>
      <c r="BB722" s="35"/>
    </row>
    <row r="723">
      <c r="K723" s="34"/>
      <c r="L723" s="34"/>
      <c r="AZ723" s="35"/>
      <c r="BA723" s="35"/>
      <c r="BB723" s="35"/>
    </row>
    <row r="724">
      <c r="K724" s="34"/>
      <c r="L724" s="34"/>
      <c r="AZ724" s="35"/>
      <c r="BA724" s="35"/>
      <c r="BB724" s="35"/>
    </row>
    <row r="725">
      <c r="K725" s="34"/>
      <c r="L725" s="34"/>
      <c r="AZ725" s="35"/>
      <c r="BA725" s="35"/>
      <c r="BB725" s="35"/>
    </row>
    <row r="726">
      <c r="K726" s="34"/>
      <c r="L726" s="34"/>
      <c r="AZ726" s="35"/>
      <c r="BA726" s="35"/>
      <c r="BB726" s="35"/>
    </row>
    <row r="727">
      <c r="K727" s="34"/>
      <c r="L727" s="34"/>
      <c r="AZ727" s="35"/>
      <c r="BA727" s="35"/>
      <c r="BB727" s="35"/>
    </row>
    <row r="728">
      <c r="K728" s="34"/>
      <c r="L728" s="34"/>
      <c r="AZ728" s="35"/>
      <c r="BA728" s="35"/>
      <c r="BB728" s="35"/>
    </row>
    <row r="729">
      <c r="K729" s="34"/>
      <c r="L729" s="34"/>
      <c r="AZ729" s="35"/>
      <c r="BA729" s="35"/>
      <c r="BB729" s="35"/>
    </row>
    <row r="730">
      <c r="K730" s="34"/>
      <c r="L730" s="34"/>
      <c r="AZ730" s="35"/>
      <c r="BA730" s="35"/>
      <c r="BB730" s="35"/>
    </row>
    <row r="731">
      <c r="K731" s="34"/>
      <c r="L731" s="34"/>
      <c r="AZ731" s="35"/>
      <c r="BA731" s="35"/>
      <c r="BB731" s="35"/>
    </row>
    <row r="732">
      <c r="K732" s="34"/>
      <c r="L732" s="34"/>
      <c r="AZ732" s="35"/>
      <c r="BA732" s="35"/>
      <c r="BB732" s="35"/>
    </row>
    <row r="733">
      <c r="K733" s="34"/>
      <c r="L733" s="34"/>
      <c r="AZ733" s="35"/>
      <c r="BA733" s="35"/>
      <c r="BB733" s="35"/>
    </row>
    <row r="734">
      <c r="K734" s="34"/>
      <c r="L734" s="34"/>
      <c r="AZ734" s="35"/>
      <c r="BA734" s="35"/>
      <c r="BB734" s="35"/>
    </row>
    <row r="735">
      <c r="K735" s="34"/>
      <c r="L735" s="34"/>
      <c r="AZ735" s="35"/>
      <c r="BA735" s="35"/>
      <c r="BB735" s="35"/>
    </row>
    <row r="736">
      <c r="K736" s="34"/>
      <c r="L736" s="34"/>
      <c r="AZ736" s="35"/>
      <c r="BA736" s="35"/>
      <c r="BB736" s="35"/>
    </row>
    <row r="737">
      <c r="K737" s="34"/>
      <c r="L737" s="34"/>
      <c r="AZ737" s="35"/>
      <c r="BA737" s="35"/>
      <c r="BB737" s="35"/>
    </row>
    <row r="738">
      <c r="K738" s="34"/>
      <c r="L738" s="34"/>
      <c r="AZ738" s="35"/>
      <c r="BA738" s="35"/>
      <c r="BB738" s="35"/>
    </row>
    <row r="739">
      <c r="K739" s="34"/>
      <c r="L739" s="34"/>
      <c r="AZ739" s="35"/>
      <c r="BA739" s="35"/>
      <c r="BB739" s="35"/>
    </row>
    <row r="740">
      <c r="K740" s="34"/>
      <c r="L740" s="34"/>
      <c r="AZ740" s="35"/>
      <c r="BA740" s="35"/>
      <c r="BB740" s="35"/>
    </row>
    <row r="741">
      <c r="K741" s="34"/>
      <c r="L741" s="34"/>
      <c r="AZ741" s="35"/>
      <c r="BA741" s="35"/>
      <c r="BB741" s="35"/>
    </row>
    <row r="742">
      <c r="K742" s="34"/>
      <c r="L742" s="34"/>
      <c r="AZ742" s="35"/>
      <c r="BA742" s="35"/>
      <c r="BB742" s="35"/>
    </row>
    <row r="743">
      <c r="K743" s="34"/>
      <c r="L743" s="34"/>
      <c r="AZ743" s="35"/>
      <c r="BA743" s="35"/>
      <c r="BB743" s="35"/>
    </row>
    <row r="744">
      <c r="K744" s="34"/>
      <c r="L744" s="34"/>
      <c r="AZ744" s="35"/>
      <c r="BA744" s="35"/>
      <c r="BB744" s="35"/>
    </row>
    <row r="745">
      <c r="K745" s="34"/>
      <c r="L745" s="34"/>
      <c r="AZ745" s="35"/>
      <c r="BA745" s="35"/>
      <c r="BB745" s="35"/>
    </row>
    <row r="746">
      <c r="K746" s="34"/>
      <c r="L746" s="34"/>
      <c r="AZ746" s="35"/>
      <c r="BA746" s="35"/>
      <c r="BB746" s="35"/>
    </row>
    <row r="747">
      <c r="K747" s="34"/>
      <c r="L747" s="34"/>
      <c r="AZ747" s="35"/>
      <c r="BA747" s="35"/>
      <c r="BB747" s="35"/>
    </row>
    <row r="748">
      <c r="K748" s="34"/>
      <c r="L748" s="34"/>
      <c r="AZ748" s="35"/>
      <c r="BA748" s="35"/>
      <c r="BB748" s="35"/>
    </row>
    <row r="749">
      <c r="K749" s="34"/>
      <c r="L749" s="34"/>
      <c r="AZ749" s="35"/>
      <c r="BA749" s="35"/>
      <c r="BB749" s="35"/>
    </row>
    <row r="750">
      <c r="K750" s="34"/>
      <c r="L750" s="34"/>
      <c r="AZ750" s="35"/>
      <c r="BA750" s="35"/>
      <c r="BB750" s="35"/>
    </row>
    <row r="751">
      <c r="K751" s="34"/>
      <c r="L751" s="34"/>
      <c r="AZ751" s="35"/>
      <c r="BA751" s="35"/>
      <c r="BB751" s="35"/>
    </row>
    <row r="752">
      <c r="K752" s="34"/>
      <c r="L752" s="34"/>
      <c r="AZ752" s="35"/>
      <c r="BA752" s="35"/>
      <c r="BB752" s="35"/>
    </row>
    <row r="753">
      <c r="K753" s="34"/>
      <c r="L753" s="34"/>
      <c r="AZ753" s="35"/>
      <c r="BA753" s="35"/>
      <c r="BB753" s="35"/>
    </row>
    <row r="754">
      <c r="K754" s="34"/>
      <c r="L754" s="34"/>
      <c r="AZ754" s="35"/>
      <c r="BA754" s="35"/>
      <c r="BB754" s="35"/>
    </row>
    <row r="755">
      <c r="K755" s="34"/>
      <c r="L755" s="34"/>
      <c r="AZ755" s="35"/>
      <c r="BA755" s="35"/>
      <c r="BB755" s="35"/>
    </row>
    <row r="756">
      <c r="K756" s="34"/>
      <c r="L756" s="34"/>
      <c r="AZ756" s="35"/>
      <c r="BA756" s="35"/>
      <c r="BB756" s="35"/>
    </row>
    <row r="757">
      <c r="K757" s="34"/>
      <c r="L757" s="34"/>
      <c r="AZ757" s="35"/>
      <c r="BA757" s="35"/>
      <c r="BB757" s="35"/>
    </row>
    <row r="758">
      <c r="K758" s="34"/>
      <c r="L758" s="34"/>
      <c r="AZ758" s="35"/>
      <c r="BA758" s="35"/>
      <c r="BB758" s="35"/>
    </row>
    <row r="759">
      <c r="K759" s="34"/>
      <c r="L759" s="34"/>
      <c r="AZ759" s="35"/>
      <c r="BA759" s="35"/>
      <c r="BB759" s="35"/>
    </row>
    <row r="760">
      <c r="K760" s="34"/>
      <c r="L760" s="34"/>
      <c r="AZ760" s="35"/>
      <c r="BA760" s="35"/>
      <c r="BB760" s="35"/>
    </row>
    <row r="761">
      <c r="K761" s="34"/>
      <c r="L761" s="34"/>
      <c r="AZ761" s="35"/>
      <c r="BA761" s="35"/>
      <c r="BB761" s="35"/>
    </row>
    <row r="762">
      <c r="K762" s="34"/>
      <c r="L762" s="34"/>
      <c r="AZ762" s="35"/>
      <c r="BA762" s="35"/>
      <c r="BB762" s="35"/>
    </row>
    <row r="763">
      <c r="K763" s="34"/>
      <c r="L763" s="34"/>
      <c r="AZ763" s="35"/>
      <c r="BA763" s="35"/>
      <c r="BB763" s="35"/>
    </row>
    <row r="764">
      <c r="K764" s="34"/>
      <c r="L764" s="34"/>
      <c r="AZ764" s="35"/>
      <c r="BA764" s="35"/>
      <c r="BB764" s="35"/>
    </row>
    <row r="765">
      <c r="K765" s="34"/>
      <c r="L765" s="34"/>
      <c r="AZ765" s="35"/>
      <c r="BA765" s="35"/>
      <c r="BB765" s="35"/>
    </row>
    <row r="766">
      <c r="K766" s="34"/>
      <c r="L766" s="34"/>
      <c r="AZ766" s="35"/>
      <c r="BA766" s="35"/>
      <c r="BB766" s="35"/>
    </row>
    <row r="767">
      <c r="K767" s="34"/>
      <c r="L767" s="34"/>
      <c r="AZ767" s="35"/>
      <c r="BA767" s="35"/>
      <c r="BB767" s="35"/>
    </row>
    <row r="768">
      <c r="K768" s="34"/>
      <c r="L768" s="34"/>
      <c r="AZ768" s="35"/>
      <c r="BA768" s="35"/>
      <c r="BB768" s="35"/>
    </row>
    <row r="769">
      <c r="K769" s="34"/>
      <c r="L769" s="34"/>
      <c r="AZ769" s="35"/>
      <c r="BA769" s="35"/>
      <c r="BB769" s="35"/>
    </row>
    <row r="770">
      <c r="K770" s="34"/>
      <c r="L770" s="34"/>
      <c r="AZ770" s="35"/>
      <c r="BA770" s="35"/>
      <c r="BB770" s="35"/>
    </row>
    <row r="771">
      <c r="K771" s="34"/>
      <c r="L771" s="34"/>
      <c r="AZ771" s="35"/>
      <c r="BA771" s="35"/>
      <c r="BB771" s="35"/>
    </row>
    <row r="772">
      <c r="K772" s="34"/>
      <c r="L772" s="34"/>
      <c r="AZ772" s="35"/>
      <c r="BA772" s="35"/>
      <c r="BB772" s="35"/>
    </row>
    <row r="773">
      <c r="K773" s="34"/>
      <c r="L773" s="34"/>
      <c r="AZ773" s="35"/>
      <c r="BA773" s="35"/>
      <c r="BB773" s="35"/>
    </row>
    <row r="774">
      <c r="K774" s="34"/>
      <c r="L774" s="34"/>
      <c r="AZ774" s="35"/>
      <c r="BA774" s="35"/>
      <c r="BB774" s="35"/>
    </row>
    <row r="775">
      <c r="K775" s="34"/>
      <c r="L775" s="34"/>
      <c r="AZ775" s="35"/>
      <c r="BA775" s="35"/>
      <c r="BB775" s="35"/>
    </row>
    <row r="776">
      <c r="K776" s="34"/>
      <c r="L776" s="34"/>
      <c r="AZ776" s="35"/>
      <c r="BA776" s="35"/>
      <c r="BB776" s="35"/>
    </row>
    <row r="777">
      <c r="K777" s="34"/>
      <c r="L777" s="34"/>
      <c r="AZ777" s="35"/>
      <c r="BA777" s="35"/>
      <c r="BB777" s="35"/>
    </row>
    <row r="778">
      <c r="K778" s="34"/>
      <c r="L778" s="34"/>
      <c r="AZ778" s="35"/>
      <c r="BA778" s="35"/>
      <c r="BB778" s="35"/>
    </row>
    <row r="779">
      <c r="K779" s="34"/>
      <c r="L779" s="34"/>
      <c r="AZ779" s="35"/>
      <c r="BA779" s="35"/>
      <c r="BB779" s="35"/>
    </row>
    <row r="780">
      <c r="K780" s="34"/>
      <c r="L780" s="34"/>
      <c r="AZ780" s="35"/>
      <c r="BA780" s="35"/>
      <c r="BB780" s="35"/>
    </row>
    <row r="781">
      <c r="K781" s="34"/>
      <c r="L781" s="34"/>
      <c r="AZ781" s="35"/>
      <c r="BA781" s="35"/>
      <c r="BB781" s="35"/>
    </row>
    <row r="782">
      <c r="K782" s="34"/>
      <c r="L782" s="34"/>
      <c r="AZ782" s="35"/>
      <c r="BA782" s="35"/>
      <c r="BB782" s="35"/>
    </row>
    <row r="783">
      <c r="K783" s="34"/>
      <c r="L783" s="34"/>
      <c r="AZ783" s="35"/>
      <c r="BA783" s="35"/>
      <c r="BB783" s="35"/>
    </row>
    <row r="784">
      <c r="K784" s="34"/>
      <c r="L784" s="34"/>
      <c r="AZ784" s="35"/>
      <c r="BA784" s="35"/>
      <c r="BB784" s="35"/>
    </row>
    <row r="785">
      <c r="K785" s="34"/>
      <c r="L785" s="34"/>
      <c r="AZ785" s="35"/>
      <c r="BA785" s="35"/>
      <c r="BB785" s="35"/>
    </row>
    <row r="786">
      <c r="K786" s="34"/>
      <c r="L786" s="34"/>
      <c r="AZ786" s="35"/>
      <c r="BA786" s="35"/>
      <c r="BB786" s="35"/>
    </row>
    <row r="787">
      <c r="K787" s="34"/>
      <c r="L787" s="34"/>
      <c r="AZ787" s="35"/>
      <c r="BA787" s="35"/>
      <c r="BB787" s="35"/>
    </row>
    <row r="788">
      <c r="K788" s="34"/>
      <c r="L788" s="34"/>
      <c r="AZ788" s="35"/>
      <c r="BA788" s="35"/>
      <c r="BB788" s="35"/>
    </row>
    <row r="789">
      <c r="K789" s="34"/>
      <c r="L789" s="34"/>
      <c r="AZ789" s="35"/>
      <c r="BA789" s="35"/>
      <c r="BB789" s="35"/>
    </row>
    <row r="790">
      <c r="K790" s="34"/>
      <c r="L790" s="34"/>
      <c r="AZ790" s="35"/>
      <c r="BA790" s="35"/>
      <c r="BB790" s="35"/>
    </row>
    <row r="791">
      <c r="K791" s="34"/>
      <c r="L791" s="34"/>
      <c r="AZ791" s="35"/>
      <c r="BA791" s="35"/>
      <c r="BB791" s="35"/>
    </row>
    <row r="792">
      <c r="K792" s="34"/>
      <c r="L792" s="34"/>
      <c r="AZ792" s="35"/>
      <c r="BA792" s="35"/>
      <c r="BB792" s="35"/>
    </row>
    <row r="793">
      <c r="K793" s="34"/>
      <c r="L793" s="34"/>
      <c r="AZ793" s="35"/>
      <c r="BA793" s="35"/>
      <c r="BB793" s="35"/>
    </row>
    <row r="794">
      <c r="K794" s="34"/>
      <c r="L794" s="34"/>
      <c r="AZ794" s="35"/>
      <c r="BA794" s="35"/>
      <c r="BB794" s="35"/>
    </row>
    <row r="795">
      <c r="K795" s="34"/>
      <c r="L795" s="34"/>
      <c r="AZ795" s="35"/>
      <c r="BA795" s="35"/>
      <c r="BB795" s="35"/>
    </row>
    <row r="796">
      <c r="K796" s="34"/>
      <c r="L796" s="34"/>
      <c r="AZ796" s="35"/>
      <c r="BA796" s="35"/>
      <c r="BB796" s="35"/>
    </row>
    <row r="797">
      <c r="K797" s="34"/>
      <c r="L797" s="34"/>
      <c r="AZ797" s="35"/>
      <c r="BA797" s="35"/>
      <c r="BB797" s="35"/>
    </row>
    <row r="798">
      <c r="K798" s="34"/>
      <c r="L798" s="34"/>
      <c r="AZ798" s="35"/>
      <c r="BA798" s="35"/>
      <c r="BB798" s="35"/>
    </row>
    <row r="799">
      <c r="K799" s="34"/>
      <c r="L799" s="34"/>
      <c r="AZ799" s="35"/>
      <c r="BA799" s="35"/>
      <c r="BB799" s="35"/>
    </row>
    <row r="800">
      <c r="K800" s="34"/>
      <c r="L800" s="34"/>
      <c r="AZ800" s="35"/>
      <c r="BA800" s="35"/>
      <c r="BB800" s="35"/>
    </row>
    <row r="801">
      <c r="K801" s="34"/>
      <c r="L801" s="34"/>
      <c r="AZ801" s="35"/>
      <c r="BA801" s="35"/>
      <c r="BB801" s="35"/>
    </row>
    <row r="802">
      <c r="K802" s="34"/>
      <c r="L802" s="34"/>
      <c r="AZ802" s="35"/>
      <c r="BA802" s="35"/>
      <c r="BB802" s="35"/>
    </row>
    <row r="803">
      <c r="K803" s="34"/>
      <c r="L803" s="34"/>
      <c r="AZ803" s="35"/>
      <c r="BA803" s="35"/>
      <c r="BB803" s="35"/>
    </row>
    <row r="804">
      <c r="K804" s="34"/>
      <c r="L804" s="34"/>
      <c r="AZ804" s="35"/>
      <c r="BA804" s="35"/>
      <c r="BB804" s="35"/>
    </row>
    <row r="805">
      <c r="K805" s="34"/>
      <c r="L805" s="34"/>
      <c r="AZ805" s="35"/>
      <c r="BA805" s="35"/>
      <c r="BB805" s="35"/>
    </row>
    <row r="806">
      <c r="K806" s="34"/>
      <c r="L806" s="34"/>
      <c r="AZ806" s="35"/>
      <c r="BA806" s="35"/>
      <c r="BB806" s="35"/>
    </row>
    <row r="807">
      <c r="K807" s="34"/>
      <c r="L807" s="34"/>
      <c r="AZ807" s="35"/>
      <c r="BA807" s="35"/>
      <c r="BB807" s="35"/>
    </row>
    <row r="808">
      <c r="K808" s="34"/>
      <c r="L808" s="34"/>
      <c r="AZ808" s="35"/>
      <c r="BA808" s="35"/>
      <c r="BB808" s="35"/>
    </row>
    <row r="809">
      <c r="K809" s="34"/>
      <c r="L809" s="34"/>
      <c r="AZ809" s="35"/>
      <c r="BA809" s="35"/>
      <c r="BB809" s="35"/>
    </row>
    <row r="810">
      <c r="K810" s="34"/>
      <c r="L810" s="34"/>
      <c r="AZ810" s="35"/>
      <c r="BA810" s="35"/>
      <c r="BB810" s="35"/>
    </row>
    <row r="811">
      <c r="K811" s="34"/>
      <c r="L811" s="34"/>
      <c r="AZ811" s="35"/>
      <c r="BA811" s="35"/>
      <c r="BB811" s="35"/>
    </row>
    <row r="812">
      <c r="K812" s="34"/>
      <c r="L812" s="34"/>
      <c r="AZ812" s="35"/>
      <c r="BA812" s="35"/>
      <c r="BB812" s="35"/>
    </row>
    <row r="813">
      <c r="K813" s="34"/>
      <c r="L813" s="34"/>
      <c r="AZ813" s="35"/>
      <c r="BA813" s="35"/>
      <c r="BB813" s="35"/>
    </row>
    <row r="814">
      <c r="K814" s="34"/>
      <c r="L814" s="34"/>
      <c r="AZ814" s="35"/>
      <c r="BA814" s="35"/>
      <c r="BB814" s="35"/>
    </row>
    <row r="815">
      <c r="K815" s="34"/>
      <c r="L815" s="34"/>
      <c r="AZ815" s="35"/>
      <c r="BA815" s="35"/>
      <c r="BB815" s="35"/>
    </row>
    <row r="816">
      <c r="K816" s="34"/>
      <c r="L816" s="34"/>
      <c r="AZ816" s="35"/>
      <c r="BA816" s="35"/>
      <c r="BB816" s="35"/>
    </row>
    <row r="817">
      <c r="K817" s="34"/>
      <c r="L817" s="34"/>
      <c r="AZ817" s="35"/>
      <c r="BA817" s="35"/>
      <c r="BB817" s="35"/>
    </row>
    <row r="818">
      <c r="K818" s="34"/>
      <c r="L818" s="34"/>
      <c r="AZ818" s="35"/>
      <c r="BA818" s="35"/>
      <c r="BB818" s="35"/>
    </row>
    <row r="819">
      <c r="K819" s="34"/>
      <c r="L819" s="34"/>
      <c r="AZ819" s="35"/>
      <c r="BA819" s="35"/>
      <c r="BB819" s="35"/>
    </row>
    <row r="820">
      <c r="K820" s="34"/>
      <c r="L820" s="34"/>
      <c r="AZ820" s="35"/>
      <c r="BA820" s="35"/>
      <c r="BB820" s="35"/>
    </row>
    <row r="821">
      <c r="K821" s="34"/>
      <c r="L821" s="34"/>
      <c r="AZ821" s="35"/>
      <c r="BA821" s="35"/>
      <c r="BB821" s="35"/>
    </row>
    <row r="822">
      <c r="K822" s="34"/>
      <c r="L822" s="34"/>
      <c r="AZ822" s="35"/>
      <c r="BA822" s="35"/>
      <c r="BB822" s="35"/>
    </row>
    <row r="823">
      <c r="K823" s="34"/>
      <c r="L823" s="34"/>
      <c r="AZ823" s="35"/>
      <c r="BA823" s="35"/>
      <c r="BB823" s="35"/>
    </row>
    <row r="824">
      <c r="K824" s="34"/>
      <c r="L824" s="34"/>
      <c r="AZ824" s="35"/>
      <c r="BA824" s="35"/>
      <c r="BB824" s="35"/>
    </row>
    <row r="825">
      <c r="K825" s="34"/>
      <c r="L825" s="34"/>
      <c r="AZ825" s="35"/>
      <c r="BA825" s="35"/>
      <c r="BB825" s="35"/>
    </row>
    <row r="826">
      <c r="K826" s="34"/>
      <c r="L826" s="34"/>
      <c r="AZ826" s="35"/>
      <c r="BA826" s="35"/>
      <c r="BB826" s="35"/>
    </row>
    <row r="827">
      <c r="K827" s="34"/>
      <c r="L827" s="34"/>
      <c r="AZ827" s="35"/>
      <c r="BA827" s="35"/>
      <c r="BB827" s="35"/>
    </row>
    <row r="828">
      <c r="K828" s="34"/>
      <c r="L828" s="34"/>
      <c r="AZ828" s="35"/>
      <c r="BA828" s="35"/>
      <c r="BB828" s="35"/>
    </row>
    <row r="829">
      <c r="K829" s="34"/>
      <c r="L829" s="34"/>
      <c r="AZ829" s="35"/>
      <c r="BA829" s="35"/>
      <c r="BB829" s="35"/>
    </row>
    <row r="830">
      <c r="K830" s="34"/>
      <c r="L830" s="34"/>
      <c r="AZ830" s="35"/>
      <c r="BA830" s="35"/>
      <c r="BB830" s="35"/>
    </row>
    <row r="831">
      <c r="K831" s="34"/>
      <c r="L831" s="34"/>
      <c r="AZ831" s="35"/>
      <c r="BA831" s="35"/>
      <c r="BB831" s="35"/>
    </row>
    <row r="832">
      <c r="K832" s="34"/>
      <c r="L832" s="34"/>
      <c r="AZ832" s="35"/>
      <c r="BA832" s="35"/>
      <c r="BB832" s="35"/>
    </row>
    <row r="833">
      <c r="K833" s="34"/>
      <c r="L833" s="34"/>
      <c r="AZ833" s="35"/>
      <c r="BA833" s="35"/>
      <c r="BB833" s="35"/>
    </row>
    <row r="834">
      <c r="K834" s="34"/>
      <c r="L834" s="34"/>
      <c r="AZ834" s="35"/>
      <c r="BA834" s="35"/>
      <c r="BB834" s="35"/>
    </row>
    <row r="835">
      <c r="K835" s="34"/>
      <c r="L835" s="34"/>
      <c r="AZ835" s="35"/>
      <c r="BA835" s="35"/>
      <c r="BB835" s="35"/>
    </row>
    <row r="836">
      <c r="K836" s="34"/>
      <c r="L836" s="34"/>
      <c r="AZ836" s="35"/>
      <c r="BA836" s="35"/>
      <c r="BB836" s="35"/>
    </row>
    <row r="837">
      <c r="K837" s="34"/>
      <c r="L837" s="34"/>
      <c r="AZ837" s="35"/>
      <c r="BA837" s="35"/>
      <c r="BB837" s="35"/>
    </row>
    <row r="838">
      <c r="K838" s="34"/>
      <c r="L838" s="34"/>
      <c r="AZ838" s="35"/>
      <c r="BA838" s="35"/>
      <c r="BB838" s="35"/>
    </row>
    <row r="839">
      <c r="K839" s="34"/>
      <c r="L839" s="34"/>
      <c r="AZ839" s="35"/>
      <c r="BA839" s="35"/>
      <c r="BB839" s="35"/>
    </row>
    <row r="840">
      <c r="K840" s="34"/>
      <c r="L840" s="34"/>
      <c r="AZ840" s="35"/>
      <c r="BA840" s="35"/>
      <c r="BB840" s="35"/>
    </row>
    <row r="841">
      <c r="K841" s="34"/>
      <c r="L841" s="34"/>
      <c r="AZ841" s="35"/>
      <c r="BA841" s="35"/>
      <c r="BB841" s="35"/>
    </row>
    <row r="842">
      <c r="K842" s="34"/>
      <c r="L842" s="34"/>
      <c r="AZ842" s="35"/>
      <c r="BA842" s="35"/>
      <c r="BB842" s="35"/>
    </row>
    <row r="843">
      <c r="K843" s="34"/>
      <c r="L843" s="34"/>
      <c r="AZ843" s="35"/>
      <c r="BA843" s="35"/>
      <c r="BB843" s="35"/>
    </row>
    <row r="844">
      <c r="K844" s="34"/>
      <c r="L844" s="34"/>
      <c r="AZ844" s="35"/>
      <c r="BA844" s="35"/>
      <c r="BB844" s="35"/>
    </row>
    <row r="845">
      <c r="K845" s="34"/>
      <c r="L845" s="34"/>
      <c r="AZ845" s="35"/>
      <c r="BA845" s="35"/>
      <c r="BB845" s="35"/>
    </row>
    <row r="846">
      <c r="K846" s="34"/>
      <c r="L846" s="34"/>
      <c r="AZ846" s="35"/>
      <c r="BA846" s="35"/>
      <c r="BB846" s="35"/>
    </row>
    <row r="847">
      <c r="K847" s="34"/>
      <c r="L847" s="34"/>
      <c r="AZ847" s="35"/>
      <c r="BA847" s="35"/>
      <c r="BB847" s="35"/>
    </row>
    <row r="848">
      <c r="K848" s="34"/>
      <c r="L848" s="34"/>
      <c r="AZ848" s="35"/>
      <c r="BA848" s="35"/>
      <c r="BB848" s="35"/>
    </row>
    <row r="849">
      <c r="K849" s="34"/>
      <c r="L849" s="34"/>
      <c r="AZ849" s="35"/>
      <c r="BA849" s="35"/>
      <c r="BB849" s="35"/>
    </row>
    <row r="850">
      <c r="K850" s="34"/>
      <c r="L850" s="34"/>
      <c r="AZ850" s="35"/>
      <c r="BA850" s="35"/>
      <c r="BB850" s="35"/>
    </row>
    <row r="851">
      <c r="K851" s="34"/>
      <c r="L851" s="34"/>
      <c r="AZ851" s="35"/>
      <c r="BA851" s="35"/>
      <c r="BB851" s="35"/>
    </row>
    <row r="852">
      <c r="K852" s="34"/>
      <c r="L852" s="34"/>
      <c r="AZ852" s="35"/>
      <c r="BA852" s="35"/>
      <c r="BB852" s="35"/>
    </row>
    <row r="853">
      <c r="K853" s="34"/>
      <c r="L853" s="34"/>
      <c r="AZ853" s="35"/>
      <c r="BA853" s="35"/>
      <c r="BB853" s="35"/>
    </row>
    <row r="854">
      <c r="K854" s="34"/>
      <c r="L854" s="34"/>
      <c r="AZ854" s="35"/>
      <c r="BA854" s="35"/>
      <c r="BB854" s="35"/>
    </row>
    <row r="855">
      <c r="K855" s="34"/>
      <c r="L855" s="34"/>
      <c r="AZ855" s="35"/>
      <c r="BA855" s="35"/>
      <c r="BB855" s="35"/>
    </row>
    <row r="856">
      <c r="K856" s="34"/>
      <c r="L856" s="34"/>
      <c r="AZ856" s="35"/>
      <c r="BA856" s="35"/>
      <c r="BB856" s="35"/>
    </row>
    <row r="857">
      <c r="K857" s="34"/>
      <c r="L857" s="34"/>
      <c r="AZ857" s="35"/>
      <c r="BA857" s="35"/>
      <c r="BB857" s="35"/>
    </row>
    <row r="858">
      <c r="K858" s="34"/>
      <c r="L858" s="34"/>
      <c r="AZ858" s="35"/>
      <c r="BA858" s="35"/>
      <c r="BB858" s="35"/>
    </row>
    <row r="859">
      <c r="K859" s="34"/>
      <c r="L859" s="34"/>
      <c r="AZ859" s="35"/>
      <c r="BA859" s="35"/>
      <c r="BB859" s="35"/>
    </row>
    <row r="860">
      <c r="K860" s="34"/>
      <c r="L860" s="34"/>
      <c r="AZ860" s="35"/>
      <c r="BA860" s="35"/>
      <c r="BB860" s="35"/>
    </row>
    <row r="861">
      <c r="K861" s="34"/>
      <c r="L861" s="34"/>
      <c r="AZ861" s="35"/>
      <c r="BA861" s="35"/>
      <c r="BB861" s="35"/>
    </row>
    <row r="862">
      <c r="K862" s="34"/>
      <c r="L862" s="34"/>
      <c r="AZ862" s="35"/>
      <c r="BA862" s="35"/>
      <c r="BB862" s="35"/>
    </row>
    <row r="863">
      <c r="K863" s="34"/>
      <c r="L863" s="34"/>
      <c r="AZ863" s="35"/>
      <c r="BA863" s="35"/>
      <c r="BB863" s="35"/>
    </row>
    <row r="864">
      <c r="K864" s="34"/>
      <c r="L864" s="34"/>
      <c r="AZ864" s="35"/>
      <c r="BA864" s="35"/>
      <c r="BB864" s="35"/>
    </row>
    <row r="865">
      <c r="K865" s="34"/>
      <c r="L865" s="34"/>
      <c r="AZ865" s="35"/>
      <c r="BA865" s="35"/>
      <c r="BB865" s="35"/>
    </row>
    <row r="866">
      <c r="K866" s="34"/>
      <c r="L866" s="34"/>
      <c r="AZ866" s="35"/>
      <c r="BA866" s="35"/>
      <c r="BB866" s="35"/>
    </row>
    <row r="867">
      <c r="K867" s="34"/>
      <c r="L867" s="34"/>
      <c r="AZ867" s="35"/>
      <c r="BA867" s="35"/>
      <c r="BB867" s="35"/>
    </row>
    <row r="868">
      <c r="K868" s="34"/>
      <c r="L868" s="34"/>
      <c r="AZ868" s="35"/>
      <c r="BA868" s="35"/>
      <c r="BB868" s="35"/>
    </row>
    <row r="869">
      <c r="K869" s="34"/>
      <c r="L869" s="34"/>
      <c r="AZ869" s="35"/>
      <c r="BA869" s="35"/>
      <c r="BB869" s="35"/>
    </row>
    <row r="870">
      <c r="K870" s="34"/>
      <c r="L870" s="34"/>
      <c r="AZ870" s="35"/>
      <c r="BA870" s="35"/>
      <c r="BB870" s="35"/>
    </row>
    <row r="871">
      <c r="K871" s="34"/>
      <c r="L871" s="34"/>
      <c r="AZ871" s="35"/>
      <c r="BA871" s="35"/>
      <c r="BB871" s="35"/>
    </row>
    <row r="872">
      <c r="K872" s="34"/>
      <c r="L872" s="34"/>
      <c r="AZ872" s="35"/>
      <c r="BA872" s="35"/>
      <c r="BB872" s="35"/>
    </row>
    <row r="873">
      <c r="K873" s="34"/>
      <c r="L873" s="34"/>
      <c r="AZ873" s="35"/>
      <c r="BA873" s="35"/>
      <c r="BB873" s="35"/>
    </row>
    <row r="874">
      <c r="K874" s="34"/>
      <c r="L874" s="34"/>
      <c r="AZ874" s="35"/>
      <c r="BA874" s="35"/>
      <c r="BB874" s="35"/>
    </row>
    <row r="875">
      <c r="K875" s="34"/>
      <c r="L875" s="34"/>
      <c r="AZ875" s="35"/>
      <c r="BA875" s="35"/>
      <c r="BB875" s="35"/>
    </row>
    <row r="876">
      <c r="K876" s="34"/>
      <c r="L876" s="34"/>
      <c r="AZ876" s="35"/>
      <c r="BA876" s="35"/>
      <c r="BB876" s="35"/>
    </row>
    <row r="877">
      <c r="K877" s="34"/>
      <c r="L877" s="34"/>
      <c r="AZ877" s="35"/>
      <c r="BA877" s="35"/>
      <c r="BB877" s="35"/>
    </row>
    <row r="878">
      <c r="K878" s="34"/>
      <c r="L878" s="34"/>
      <c r="AZ878" s="35"/>
      <c r="BA878" s="35"/>
      <c r="BB878" s="35"/>
    </row>
    <row r="879">
      <c r="K879" s="34"/>
      <c r="L879" s="34"/>
      <c r="AZ879" s="35"/>
      <c r="BA879" s="35"/>
      <c r="BB879" s="35"/>
    </row>
    <row r="880">
      <c r="K880" s="34"/>
      <c r="L880" s="34"/>
      <c r="AZ880" s="35"/>
      <c r="BA880" s="35"/>
      <c r="BB880" s="35"/>
    </row>
    <row r="881">
      <c r="K881" s="34"/>
      <c r="L881" s="34"/>
      <c r="AZ881" s="35"/>
      <c r="BA881" s="35"/>
      <c r="BB881" s="35"/>
    </row>
    <row r="882">
      <c r="K882" s="34"/>
      <c r="L882" s="34"/>
      <c r="AZ882" s="35"/>
      <c r="BA882" s="35"/>
      <c r="BB882" s="35"/>
    </row>
    <row r="883">
      <c r="K883" s="34"/>
      <c r="L883" s="34"/>
      <c r="AZ883" s="35"/>
      <c r="BA883" s="35"/>
      <c r="BB883" s="35"/>
    </row>
    <row r="884">
      <c r="K884" s="34"/>
      <c r="L884" s="34"/>
      <c r="AZ884" s="35"/>
      <c r="BA884" s="35"/>
      <c r="BB884" s="35"/>
    </row>
    <row r="885">
      <c r="K885" s="34"/>
      <c r="L885" s="34"/>
      <c r="AZ885" s="35"/>
      <c r="BA885" s="35"/>
      <c r="BB885" s="35"/>
    </row>
    <row r="886">
      <c r="K886" s="34"/>
      <c r="L886" s="34"/>
      <c r="AZ886" s="35"/>
      <c r="BA886" s="35"/>
      <c r="BB886" s="35"/>
    </row>
    <row r="887">
      <c r="K887" s="34"/>
      <c r="L887" s="34"/>
      <c r="AZ887" s="35"/>
      <c r="BA887" s="35"/>
      <c r="BB887" s="35"/>
    </row>
    <row r="888">
      <c r="K888" s="34"/>
      <c r="L888" s="34"/>
      <c r="AZ888" s="35"/>
      <c r="BA888" s="35"/>
      <c r="BB888" s="35"/>
    </row>
    <row r="889">
      <c r="K889" s="34"/>
      <c r="L889" s="34"/>
      <c r="AZ889" s="35"/>
      <c r="BA889" s="35"/>
      <c r="BB889" s="35"/>
    </row>
    <row r="890">
      <c r="K890" s="34"/>
      <c r="L890" s="34"/>
      <c r="AZ890" s="35"/>
      <c r="BA890" s="35"/>
      <c r="BB890" s="35"/>
    </row>
    <row r="891">
      <c r="K891" s="34"/>
      <c r="L891" s="34"/>
      <c r="AZ891" s="35"/>
      <c r="BA891" s="35"/>
      <c r="BB891" s="35"/>
    </row>
    <row r="892">
      <c r="K892" s="34"/>
      <c r="L892" s="34"/>
      <c r="AZ892" s="35"/>
      <c r="BA892" s="35"/>
      <c r="BB892" s="35"/>
    </row>
    <row r="893">
      <c r="K893" s="34"/>
      <c r="L893" s="34"/>
      <c r="AZ893" s="35"/>
      <c r="BA893" s="35"/>
      <c r="BB893" s="35"/>
    </row>
    <row r="894">
      <c r="K894" s="34"/>
      <c r="L894" s="34"/>
      <c r="AZ894" s="35"/>
      <c r="BA894" s="35"/>
      <c r="BB894" s="35"/>
    </row>
    <row r="895">
      <c r="K895" s="34"/>
      <c r="L895" s="34"/>
      <c r="AZ895" s="35"/>
      <c r="BA895" s="35"/>
      <c r="BB895" s="35"/>
    </row>
    <row r="896">
      <c r="K896" s="34"/>
      <c r="L896" s="34"/>
      <c r="AZ896" s="35"/>
      <c r="BA896" s="35"/>
      <c r="BB896" s="35"/>
    </row>
    <row r="897">
      <c r="K897" s="34"/>
      <c r="L897" s="34"/>
      <c r="AZ897" s="35"/>
      <c r="BA897" s="35"/>
      <c r="BB897" s="35"/>
    </row>
    <row r="898">
      <c r="K898" s="34"/>
      <c r="L898" s="34"/>
      <c r="AZ898" s="35"/>
      <c r="BA898" s="35"/>
      <c r="BB898" s="35"/>
    </row>
    <row r="899">
      <c r="K899" s="34"/>
      <c r="L899" s="34"/>
      <c r="AZ899" s="35"/>
      <c r="BA899" s="35"/>
      <c r="BB899" s="35"/>
    </row>
    <row r="900">
      <c r="K900" s="34"/>
      <c r="L900" s="34"/>
      <c r="AZ900" s="35"/>
      <c r="BA900" s="35"/>
      <c r="BB900" s="35"/>
    </row>
    <row r="901">
      <c r="K901" s="34"/>
      <c r="L901" s="34"/>
      <c r="AZ901" s="35"/>
      <c r="BA901" s="35"/>
      <c r="BB901" s="35"/>
    </row>
    <row r="902">
      <c r="K902" s="34"/>
      <c r="L902" s="34"/>
      <c r="AZ902" s="35"/>
      <c r="BA902" s="35"/>
      <c r="BB902" s="35"/>
    </row>
    <row r="903">
      <c r="K903" s="34"/>
      <c r="L903" s="34"/>
      <c r="AZ903" s="35"/>
      <c r="BA903" s="35"/>
      <c r="BB903" s="35"/>
    </row>
    <row r="904">
      <c r="K904" s="34"/>
      <c r="L904" s="34"/>
      <c r="AZ904" s="35"/>
      <c r="BA904" s="35"/>
      <c r="BB904" s="35"/>
    </row>
    <row r="905">
      <c r="K905" s="34"/>
      <c r="L905" s="34"/>
      <c r="AZ905" s="35"/>
      <c r="BA905" s="35"/>
      <c r="BB905" s="35"/>
    </row>
    <row r="906">
      <c r="K906" s="34"/>
      <c r="L906" s="34"/>
      <c r="AZ906" s="35"/>
      <c r="BA906" s="35"/>
      <c r="BB906" s="35"/>
    </row>
    <row r="907">
      <c r="K907" s="34"/>
      <c r="L907" s="34"/>
      <c r="AZ907" s="35"/>
      <c r="BA907" s="35"/>
      <c r="BB907" s="35"/>
    </row>
    <row r="908">
      <c r="K908" s="34"/>
      <c r="L908" s="34"/>
      <c r="AZ908" s="35"/>
      <c r="BA908" s="35"/>
      <c r="BB908" s="35"/>
    </row>
    <row r="909">
      <c r="K909" s="34"/>
      <c r="L909" s="34"/>
      <c r="AZ909" s="35"/>
      <c r="BA909" s="35"/>
      <c r="BB909" s="35"/>
    </row>
    <row r="910">
      <c r="K910" s="34"/>
      <c r="L910" s="34"/>
      <c r="AZ910" s="35"/>
      <c r="BA910" s="35"/>
      <c r="BB910" s="35"/>
    </row>
    <row r="911">
      <c r="K911" s="34"/>
      <c r="L911" s="34"/>
      <c r="AZ911" s="35"/>
      <c r="BA911" s="35"/>
      <c r="BB911" s="35"/>
    </row>
    <row r="912">
      <c r="K912" s="34"/>
      <c r="L912" s="34"/>
      <c r="AZ912" s="35"/>
      <c r="BA912" s="35"/>
      <c r="BB912" s="35"/>
    </row>
    <row r="913">
      <c r="K913" s="34"/>
      <c r="L913" s="34"/>
      <c r="AZ913" s="35"/>
      <c r="BA913" s="35"/>
      <c r="BB913" s="35"/>
    </row>
    <row r="914">
      <c r="K914" s="34"/>
      <c r="L914" s="34"/>
      <c r="AZ914" s="35"/>
      <c r="BA914" s="35"/>
      <c r="BB914" s="35"/>
    </row>
    <row r="915">
      <c r="K915" s="34"/>
      <c r="L915" s="34"/>
      <c r="AZ915" s="35"/>
      <c r="BA915" s="35"/>
      <c r="BB915" s="35"/>
    </row>
    <row r="916">
      <c r="K916" s="34"/>
      <c r="L916" s="34"/>
      <c r="AZ916" s="35"/>
      <c r="BA916" s="35"/>
      <c r="BB916" s="35"/>
    </row>
    <row r="917">
      <c r="K917" s="34"/>
      <c r="L917" s="34"/>
      <c r="AZ917" s="35"/>
      <c r="BA917" s="35"/>
      <c r="BB917" s="35"/>
    </row>
    <row r="918">
      <c r="K918" s="34"/>
      <c r="L918" s="34"/>
      <c r="AZ918" s="35"/>
      <c r="BA918" s="35"/>
      <c r="BB918" s="35"/>
    </row>
    <row r="919">
      <c r="K919" s="34"/>
      <c r="L919" s="34"/>
      <c r="AZ919" s="35"/>
      <c r="BA919" s="35"/>
      <c r="BB919" s="35"/>
    </row>
    <row r="920">
      <c r="K920" s="34"/>
      <c r="L920" s="34"/>
      <c r="AZ920" s="35"/>
      <c r="BA920" s="35"/>
      <c r="BB920" s="35"/>
    </row>
    <row r="921">
      <c r="K921" s="34"/>
      <c r="L921" s="34"/>
      <c r="AZ921" s="35"/>
      <c r="BA921" s="35"/>
      <c r="BB921" s="35"/>
    </row>
    <row r="922">
      <c r="K922" s="34"/>
      <c r="L922" s="34"/>
      <c r="AZ922" s="35"/>
      <c r="BA922" s="35"/>
      <c r="BB922" s="35"/>
    </row>
    <row r="923">
      <c r="K923" s="34"/>
      <c r="L923" s="34"/>
      <c r="AZ923" s="35"/>
      <c r="BA923" s="35"/>
      <c r="BB923" s="35"/>
    </row>
    <row r="924">
      <c r="K924" s="34"/>
      <c r="L924" s="34"/>
      <c r="AZ924" s="35"/>
      <c r="BA924" s="35"/>
      <c r="BB924" s="35"/>
    </row>
    <row r="925">
      <c r="K925" s="34"/>
      <c r="L925" s="34"/>
      <c r="AZ925" s="35"/>
      <c r="BA925" s="35"/>
      <c r="BB925" s="35"/>
    </row>
    <row r="926">
      <c r="K926" s="34"/>
      <c r="L926" s="34"/>
      <c r="AZ926" s="35"/>
      <c r="BA926" s="35"/>
      <c r="BB926" s="35"/>
    </row>
    <row r="927">
      <c r="K927" s="34"/>
      <c r="L927" s="34"/>
      <c r="AZ927" s="35"/>
      <c r="BA927" s="35"/>
      <c r="BB927" s="35"/>
    </row>
    <row r="928">
      <c r="K928" s="34"/>
      <c r="L928" s="34"/>
      <c r="AZ928" s="35"/>
      <c r="BA928" s="35"/>
      <c r="BB928" s="35"/>
    </row>
    <row r="929">
      <c r="K929" s="34"/>
      <c r="L929" s="34"/>
      <c r="AZ929" s="35"/>
      <c r="BA929" s="35"/>
      <c r="BB929" s="35"/>
    </row>
    <row r="930">
      <c r="K930" s="34"/>
      <c r="L930" s="34"/>
      <c r="AZ930" s="35"/>
      <c r="BA930" s="35"/>
      <c r="BB930" s="35"/>
    </row>
    <row r="931">
      <c r="K931" s="34"/>
      <c r="L931" s="34"/>
      <c r="AZ931" s="35"/>
      <c r="BA931" s="35"/>
      <c r="BB931" s="35"/>
    </row>
    <row r="932">
      <c r="K932" s="34"/>
      <c r="L932" s="34"/>
      <c r="AZ932" s="35"/>
      <c r="BA932" s="35"/>
      <c r="BB932" s="35"/>
    </row>
    <row r="933">
      <c r="K933" s="34"/>
      <c r="L933" s="34"/>
      <c r="AZ933" s="35"/>
      <c r="BA933" s="35"/>
      <c r="BB933" s="35"/>
    </row>
    <row r="934">
      <c r="K934" s="34"/>
      <c r="L934" s="34"/>
      <c r="AZ934" s="35"/>
      <c r="BA934" s="35"/>
      <c r="BB934" s="35"/>
    </row>
    <row r="935">
      <c r="K935" s="34"/>
      <c r="L935" s="34"/>
      <c r="AZ935" s="35"/>
      <c r="BA935" s="35"/>
      <c r="BB935" s="35"/>
    </row>
    <row r="936">
      <c r="K936" s="34"/>
      <c r="L936" s="34"/>
      <c r="AZ936" s="35"/>
      <c r="BA936" s="35"/>
      <c r="BB936" s="35"/>
    </row>
    <row r="937">
      <c r="K937" s="34"/>
      <c r="L937" s="34"/>
      <c r="AZ937" s="35"/>
      <c r="BA937" s="35"/>
      <c r="BB937" s="35"/>
    </row>
    <row r="938">
      <c r="K938" s="34"/>
      <c r="L938" s="34"/>
      <c r="AZ938" s="35"/>
      <c r="BA938" s="35"/>
      <c r="BB938" s="35"/>
    </row>
    <row r="939">
      <c r="K939" s="34"/>
      <c r="L939" s="34"/>
      <c r="AZ939" s="35"/>
      <c r="BA939" s="35"/>
      <c r="BB939" s="35"/>
    </row>
    <row r="940">
      <c r="K940" s="34"/>
      <c r="L940" s="34"/>
      <c r="AZ940" s="35"/>
      <c r="BA940" s="35"/>
      <c r="BB940" s="35"/>
    </row>
    <row r="941">
      <c r="K941" s="34"/>
      <c r="L941" s="34"/>
      <c r="AZ941" s="35"/>
      <c r="BA941" s="35"/>
      <c r="BB941" s="35"/>
    </row>
    <row r="942">
      <c r="K942" s="34"/>
      <c r="L942" s="34"/>
      <c r="AZ942" s="35"/>
      <c r="BA942" s="35"/>
      <c r="BB942" s="35"/>
    </row>
    <row r="943">
      <c r="K943" s="34"/>
      <c r="L943" s="34"/>
      <c r="AZ943" s="35"/>
      <c r="BA943" s="35"/>
      <c r="BB943" s="35"/>
    </row>
    <row r="944">
      <c r="K944" s="34"/>
      <c r="L944" s="34"/>
      <c r="AZ944" s="35"/>
      <c r="BA944" s="35"/>
      <c r="BB944" s="35"/>
    </row>
    <row r="945">
      <c r="K945" s="34"/>
      <c r="L945" s="34"/>
      <c r="AZ945" s="35"/>
      <c r="BA945" s="35"/>
      <c r="BB945" s="35"/>
    </row>
    <row r="946">
      <c r="K946" s="34"/>
      <c r="L946" s="34"/>
      <c r="AZ946" s="35"/>
      <c r="BA946" s="35"/>
      <c r="BB946" s="35"/>
    </row>
    <row r="947">
      <c r="K947" s="34"/>
      <c r="L947" s="34"/>
      <c r="AZ947" s="35"/>
      <c r="BA947" s="35"/>
      <c r="BB947" s="35"/>
    </row>
    <row r="948">
      <c r="K948" s="34"/>
      <c r="L948" s="34"/>
      <c r="AZ948" s="35"/>
      <c r="BA948" s="35"/>
      <c r="BB948" s="35"/>
    </row>
    <row r="949">
      <c r="K949" s="34"/>
      <c r="L949" s="34"/>
      <c r="AZ949" s="35"/>
      <c r="BA949" s="35"/>
      <c r="BB949" s="35"/>
    </row>
    <row r="950">
      <c r="K950" s="34"/>
      <c r="L950" s="34"/>
      <c r="AZ950" s="35"/>
      <c r="BA950" s="35"/>
      <c r="BB950" s="35"/>
    </row>
    <row r="951">
      <c r="K951" s="34"/>
      <c r="L951" s="34"/>
      <c r="AZ951" s="35"/>
      <c r="BA951" s="35"/>
      <c r="BB951" s="35"/>
    </row>
    <row r="952">
      <c r="K952" s="34"/>
      <c r="L952" s="34"/>
      <c r="AZ952" s="35"/>
      <c r="BA952" s="35"/>
      <c r="BB952" s="35"/>
    </row>
    <row r="953">
      <c r="K953" s="34"/>
      <c r="L953" s="34"/>
      <c r="AZ953" s="35"/>
      <c r="BA953" s="35"/>
      <c r="BB953" s="35"/>
    </row>
    <row r="954">
      <c r="K954" s="34"/>
      <c r="L954" s="34"/>
      <c r="AZ954" s="35"/>
      <c r="BA954" s="35"/>
      <c r="BB954" s="35"/>
    </row>
    <row r="955">
      <c r="K955" s="34"/>
      <c r="L955" s="34"/>
      <c r="AZ955" s="35"/>
      <c r="BA955" s="35"/>
      <c r="BB955" s="35"/>
    </row>
    <row r="956">
      <c r="K956" s="34"/>
      <c r="L956" s="34"/>
      <c r="AZ956" s="35"/>
      <c r="BA956" s="35"/>
      <c r="BB956" s="35"/>
    </row>
    <row r="957">
      <c r="K957" s="34"/>
      <c r="L957" s="34"/>
      <c r="AZ957" s="35"/>
      <c r="BA957" s="35"/>
      <c r="BB957" s="35"/>
    </row>
    <row r="958">
      <c r="K958" s="34"/>
      <c r="L958" s="34"/>
      <c r="AZ958" s="35"/>
      <c r="BA958" s="35"/>
      <c r="BB958" s="35"/>
    </row>
    <row r="959">
      <c r="K959" s="34"/>
      <c r="L959" s="34"/>
      <c r="AZ959" s="35"/>
      <c r="BA959" s="35"/>
      <c r="BB959" s="35"/>
    </row>
    <row r="960">
      <c r="K960" s="34"/>
      <c r="L960" s="34"/>
      <c r="AZ960" s="35"/>
      <c r="BA960" s="35"/>
      <c r="BB960" s="35"/>
    </row>
    <row r="961">
      <c r="K961" s="34"/>
      <c r="L961" s="34"/>
      <c r="AZ961" s="35"/>
      <c r="BA961" s="35"/>
      <c r="BB961" s="35"/>
    </row>
    <row r="962">
      <c r="K962" s="34"/>
      <c r="L962" s="34"/>
      <c r="AZ962" s="35"/>
      <c r="BA962" s="35"/>
      <c r="BB962" s="35"/>
    </row>
    <row r="963">
      <c r="K963" s="34"/>
      <c r="L963" s="34"/>
      <c r="AZ963" s="35"/>
      <c r="BA963" s="35"/>
      <c r="BB963" s="35"/>
    </row>
    <row r="964">
      <c r="K964" s="34"/>
      <c r="L964" s="34"/>
      <c r="AZ964" s="35"/>
      <c r="BA964" s="35"/>
      <c r="BB964" s="35"/>
    </row>
    <row r="965">
      <c r="K965" s="34"/>
      <c r="L965" s="34"/>
      <c r="AZ965" s="35"/>
      <c r="BA965" s="35"/>
      <c r="BB965" s="35"/>
    </row>
    <row r="966">
      <c r="K966" s="34"/>
      <c r="L966" s="34"/>
      <c r="AZ966" s="35"/>
      <c r="BA966" s="35"/>
      <c r="BB966" s="35"/>
    </row>
    <row r="967">
      <c r="K967" s="34"/>
      <c r="L967" s="34"/>
      <c r="AZ967" s="35"/>
      <c r="BA967" s="35"/>
      <c r="BB967" s="35"/>
    </row>
    <row r="968">
      <c r="K968" s="34"/>
      <c r="L968" s="34"/>
      <c r="AZ968" s="35"/>
      <c r="BA968" s="35"/>
      <c r="BB968" s="35"/>
    </row>
    <row r="969">
      <c r="K969" s="34"/>
      <c r="L969" s="34"/>
      <c r="AZ969" s="35"/>
      <c r="BA969" s="35"/>
      <c r="BB969" s="35"/>
    </row>
    <row r="970">
      <c r="K970" s="34"/>
      <c r="L970" s="34"/>
      <c r="AZ970" s="35"/>
      <c r="BA970" s="35"/>
      <c r="BB970" s="35"/>
    </row>
    <row r="971">
      <c r="K971" s="34"/>
      <c r="L971" s="34"/>
      <c r="AZ971" s="35"/>
      <c r="BA971" s="35"/>
      <c r="BB971" s="35"/>
    </row>
    <row r="972">
      <c r="K972" s="34"/>
      <c r="L972" s="34"/>
      <c r="AZ972" s="35"/>
      <c r="BA972" s="35"/>
      <c r="BB972" s="35"/>
    </row>
    <row r="973">
      <c r="K973" s="34"/>
      <c r="L973" s="34"/>
      <c r="AZ973" s="35"/>
      <c r="BA973" s="35"/>
      <c r="BB973" s="35"/>
    </row>
    <row r="974">
      <c r="K974" s="34"/>
      <c r="L974" s="34"/>
      <c r="AZ974" s="35"/>
      <c r="BA974" s="35"/>
      <c r="BB974" s="35"/>
    </row>
    <row r="975">
      <c r="K975" s="34"/>
      <c r="L975" s="34"/>
      <c r="AZ975" s="35"/>
      <c r="BA975" s="35"/>
      <c r="BB975" s="35"/>
    </row>
    <row r="976">
      <c r="K976" s="34"/>
      <c r="L976" s="34"/>
      <c r="AZ976" s="35"/>
      <c r="BA976" s="35"/>
      <c r="BB976" s="35"/>
    </row>
    <row r="977">
      <c r="K977" s="34"/>
      <c r="L977" s="34"/>
      <c r="AZ977" s="35"/>
      <c r="BA977" s="35"/>
      <c r="BB977" s="35"/>
    </row>
    <row r="978">
      <c r="K978" s="34"/>
      <c r="L978" s="34"/>
      <c r="AZ978" s="35"/>
      <c r="BA978" s="35"/>
      <c r="BB978" s="35"/>
    </row>
    <row r="979">
      <c r="K979" s="34"/>
      <c r="L979" s="34"/>
      <c r="AZ979" s="35"/>
      <c r="BA979" s="35"/>
      <c r="BB979" s="35"/>
    </row>
    <row r="980">
      <c r="K980" s="34"/>
      <c r="L980" s="34"/>
      <c r="AZ980" s="35"/>
      <c r="BA980" s="35"/>
      <c r="BB980" s="35"/>
    </row>
    <row r="981">
      <c r="K981" s="34"/>
      <c r="L981" s="34"/>
      <c r="AZ981" s="35"/>
      <c r="BA981" s="35"/>
      <c r="BB981" s="35"/>
    </row>
    <row r="982">
      <c r="K982" s="34"/>
      <c r="L982" s="34"/>
      <c r="AZ982" s="35"/>
      <c r="BA982" s="35"/>
      <c r="BB982" s="35"/>
    </row>
    <row r="983">
      <c r="K983" s="34"/>
      <c r="L983" s="34"/>
      <c r="AZ983" s="35"/>
      <c r="BA983" s="35"/>
      <c r="BB983" s="35"/>
    </row>
    <row r="984">
      <c r="K984" s="34"/>
      <c r="L984" s="34"/>
      <c r="AZ984" s="35"/>
      <c r="BA984" s="35"/>
      <c r="BB984" s="35"/>
    </row>
    <row r="985">
      <c r="K985" s="34"/>
      <c r="L985" s="34"/>
      <c r="AZ985" s="35"/>
      <c r="BA985" s="35"/>
      <c r="BB985" s="35"/>
    </row>
    <row r="986">
      <c r="K986" s="34"/>
      <c r="L986" s="34"/>
      <c r="AZ986" s="35"/>
      <c r="BA986" s="35"/>
      <c r="BB986" s="35"/>
    </row>
    <row r="987">
      <c r="K987" s="34"/>
      <c r="L987" s="34"/>
      <c r="AZ987" s="35"/>
      <c r="BA987" s="35"/>
      <c r="BB987" s="35"/>
    </row>
    <row r="988">
      <c r="K988" s="34"/>
      <c r="L988" s="34"/>
      <c r="AZ988" s="35"/>
      <c r="BA988" s="35"/>
      <c r="BB988" s="35"/>
    </row>
    <row r="989">
      <c r="K989" s="34"/>
      <c r="L989" s="34"/>
      <c r="AZ989" s="35"/>
      <c r="BA989" s="35"/>
      <c r="BB989" s="35"/>
    </row>
    <row r="990">
      <c r="K990" s="34"/>
      <c r="L990" s="34"/>
      <c r="AZ990" s="35"/>
      <c r="BA990" s="35"/>
      <c r="BB990" s="35"/>
    </row>
    <row r="991">
      <c r="K991" s="34"/>
      <c r="L991" s="34"/>
      <c r="AZ991" s="35"/>
      <c r="BA991" s="35"/>
      <c r="BB991" s="35"/>
    </row>
    <row r="992">
      <c r="K992" s="34"/>
      <c r="L992" s="34"/>
      <c r="AZ992" s="35"/>
      <c r="BA992" s="35"/>
      <c r="BB992" s="35"/>
    </row>
    <row r="993">
      <c r="K993" s="34"/>
      <c r="L993" s="34"/>
      <c r="AZ993" s="35"/>
      <c r="BA993" s="35"/>
      <c r="BB993" s="35"/>
    </row>
    <row r="994">
      <c r="K994" s="34"/>
      <c r="L994" s="34"/>
      <c r="AZ994" s="35"/>
      <c r="BA994" s="35"/>
      <c r="BB994" s="35"/>
    </row>
    <row r="995">
      <c r="K995" s="34"/>
      <c r="L995" s="34"/>
      <c r="AZ995" s="35"/>
      <c r="BA995" s="35"/>
      <c r="BB995" s="35"/>
    </row>
    <row r="996">
      <c r="K996" s="34"/>
      <c r="L996" s="34"/>
      <c r="AZ996" s="35"/>
      <c r="BA996" s="35"/>
      <c r="BB996" s="35"/>
    </row>
    <row r="997">
      <c r="K997" s="34"/>
      <c r="L997" s="34"/>
      <c r="AZ997" s="35"/>
      <c r="BA997" s="35"/>
      <c r="BB997" s="35"/>
    </row>
    <row r="998">
      <c r="K998" s="34"/>
      <c r="L998" s="34"/>
      <c r="AZ998" s="35"/>
      <c r="BA998" s="35"/>
      <c r="BB998" s="35"/>
    </row>
    <row r="999">
      <c r="K999" s="34"/>
      <c r="L999" s="34"/>
      <c r="AZ999" s="35"/>
      <c r="BA999" s="35"/>
      <c r="BB999" s="35"/>
    </row>
    <row r="1000">
      <c r="K1000" s="34"/>
      <c r="L1000" s="34"/>
      <c r="AZ1000" s="35"/>
      <c r="BA1000" s="35"/>
      <c r="BB1000" s="35"/>
    </row>
    <row r="1001">
      <c r="K1001" s="34"/>
      <c r="L1001" s="34"/>
      <c r="AZ1001" s="35"/>
      <c r="BA1001" s="35"/>
      <c r="BB1001" s="35"/>
    </row>
    <row r="1002">
      <c r="K1002" s="34"/>
      <c r="L1002" s="34"/>
      <c r="AZ1002" s="35"/>
      <c r="BA1002" s="35"/>
      <c r="BB1002" s="35"/>
    </row>
    <row r="1003">
      <c r="K1003" s="34"/>
      <c r="L1003" s="34"/>
      <c r="AZ1003" s="35"/>
      <c r="BA1003" s="35"/>
      <c r="BB1003" s="35"/>
    </row>
    <row r="1004">
      <c r="K1004" s="34"/>
      <c r="L1004" s="34"/>
      <c r="AZ1004" s="35"/>
      <c r="BA1004" s="35"/>
      <c r="BB1004" s="35"/>
    </row>
    <row r="1005">
      <c r="K1005" s="34"/>
      <c r="L1005" s="34"/>
      <c r="AZ1005" s="35"/>
      <c r="BA1005" s="35"/>
      <c r="BB1005" s="35"/>
    </row>
    <row r="1006">
      <c r="K1006" s="34"/>
      <c r="L1006" s="34"/>
      <c r="AZ1006" s="35"/>
      <c r="BA1006" s="35"/>
      <c r="BB1006" s="35"/>
    </row>
    <row r="1007">
      <c r="K1007" s="34"/>
      <c r="L1007" s="34"/>
      <c r="AZ1007" s="35"/>
      <c r="BA1007" s="35"/>
      <c r="BB1007" s="35"/>
    </row>
    <row r="1008">
      <c r="K1008" s="34"/>
      <c r="L1008" s="34"/>
      <c r="AZ1008" s="35"/>
      <c r="BA1008" s="35"/>
      <c r="BB1008" s="35"/>
    </row>
    <row r="1009">
      <c r="K1009" s="34"/>
      <c r="L1009" s="34"/>
      <c r="AZ1009" s="35"/>
      <c r="BA1009" s="35"/>
      <c r="BB1009" s="35"/>
    </row>
    <row r="1010">
      <c r="K1010" s="34"/>
      <c r="L1010" s="34"/>
      <c r="AZ1010" s="35"/>
      <c r="BA1010" s="35"/>
      <c r="BB1010" s="35"/>
    </row>
    <row r="1011">
      <c r="K1011" s="34"/>
      <c r="L1011" s="34"/>
      <c r="AZ1011" s="35"/>
      <c r="BA1011" s="35"/>
      <c r="BB1011" s="35"/>
    </row>
    <row r="1012">
      <c r="K1012" s="34"/>
      <c r="L1012" s="34"/>
      <c r="AZ1012" s="35"/>
      <c r="BA1012" s="35"/>
      <c r="BB1012" s="35"/>
    </row>
    <row r="1013">
      <c r="K1013" s="34"/>
      <c r="L1013" s="34"/>
      <c r="AZ1013" s="35"/>
      <c r="BA1013" s="35"/>
      <c r="BB1013" s="35"/>
    </row>
    <row r="1014">
      <c r="K1014" s="34"/>
      <c r="L1014" s="34"/>
      <c r="AZ1014" s="35"/>
      <c r="BA1014" s="35"/>
      <c r="BB1014" s="35"/>
    </row>
    <row r="1015">
      <c r="K1015" s="34"/>
      <c r="L1015" s="34"/>
      <c r="AZ1015" s="35"/>
      <c r="BA1015" s="35"/>
      <c r="BB1015" s="35"/>
    </row>
    <row r="1016">
      <c r="K1016" s="34"/>
      <c r="L1016" s="34"/>
      <c r="AZ1016" s="35"/>
      <c r="BA1016" s="35"/>
      <c r="BB1016" s="35"/>
    </row>
    <row r="1017">
      <c r="K1017" s="34"/>
      <c r="L1017" s="34"/>
      <c r="AZ1017" s="35"/>
      <c r="BA1017" s="35"/>
      <c r="BB1017" s="35"/>
    </row>
    <row r="1018">
      <c r="K1018" s="34"/>
      <c r="L1018" s="34"/>
      <c r="AZ1018" s="35"/>
      <c r="BA1018" s="35"/>
      <c r="BB1018" s="35"/>
    </row>
    <row r="1019">
      <c r="K1019" s="34"/>
      <c r="L1019" s="34"/>
      <c r="AZ1019" s="35"/>
      <c r="BA1019" s="35"/>
      <c r="BB1019" s="35"/>
    </row>
    <row r="1020">
      <c r="K1020" s="34"/>
      <c r="L1020" s="34"/>
      <c r="AZ1020" s="35"/>
      <c r="BA1020" s="35"/>
      <c r="BB1020" s="35"/>
    </row>
    <row r="1021">
      <c r="K1021" s="34"/>
      <c r="L1021" s="34"/>
      <c r="AZ1021" s="35"/>
      <c r="BA1021" s="35"/>
      <c r="BB1021" s="35"/>
    </row>
    <row r="1022">
      <c r="K1022" s="34"/>
      <c r="L1022" s="34"/>
      <c r="AZ1022" s="35"/>
      <c r="BA1022" s="35"/>
      <c r="BB1022" s="35"/>
    </row>
    <row r="1023">
      <c r="K1023" s="34"/>
      <c r="L1023" s="34"/>
      <c r="AZ1023" s="35"/>
      <c r="BA1023" s="35"/>
      <c r="BB1023" s="35"/>
    </row>
    <row r="1024">
      <c r="K1024" s="34"/>
      <c r="L1024" s="34"/>
      <c r="AZ1024" s="35"/>
      <c r="BA1024" s="35"/>
      <c r="BB1024" s="35"/>
    </row>
    <row r="1025">
      <c r="K1025" s="34"/>
      <c r="L1025" s="34"/>
      <c r="AZ1025" s="35"/>
      <c r="BA1025" s="35"/>
      <c r="BB1025" s="35"/>
    </row>
    <row r="1026">
      <c r="K1026" s="34"/>
      <c r="L1026" s="34"/>
      <c r="AZ1026" s="35"/>
      <c r="BA1026" s="35"/>
      <c r="BB1026" s="35"/>
    </row>
    <row r="1027">
      <c r="K1027" s="34"/>
      <c r="L1027" s="34"/>
      <c r="AZ1027" s="35"/>
      <c r="BA1027" s="35"/>
      <c r="BB1027" s="35"/>
    </row>
    <row r="1028">
      <c r="K1028" s="34"/>
      <c r="L1028" s="34"/>
      <c r="AZ1028" s="35"/>
      <c r="BA1028" s="35"/>
      <c r="BB1028" s="35"/>
    </row>
    <row r="1029">
      <c r="K1029" s="34"/>
      <c r="L1029" s="34"/>
      <c r="AZ1029" s="35"/>
      <c r="BA1029" s="35"/>
      <c r="BB1029" s="35"/>
    </row>
    <row r="1030">
      <c r="K1030" s="34"/>
      <c r="L1030" s="34"/>
      <c r="AZ1030" s="35"/>
      <c r="BA1030" s="35"/>
      <c r="BB1030" s="35"/>
    </row>
    <row r="1031">
      <c r="K1031" s="34"/>
      <c r="L1031" s="34"/>
      <c r="AZ1031" s="35"/>
      <c r="BA1031" s="35"/>
      <c r="BB1031" s="35"/>
    </row>
    <row r="1032">
      <c r="K1032" s="34"/>
      <c r="L1032" s="34"/>
      <c r="AZ1032" s="35"/>
      <c r="BA1032" s="35"/>
      <c r="BB1032" s="35"/>
    </row>
    <row r="1033">
      <c r="K1033" s="34"/>
      <c r="L1033" s="34"/>
      <c r="AZ1033" s="35"/>
      <c r="BA1033" s="35"/>
      <c r="BB1033" s="35"/>
    </row>
    <row r="1034">
      <c r="K1034" s="34"/>
      <c r="L1034" s="34"/>
      <c r="AZ1034" s="35"/>
      <c r="BA1034" s="35"/>
      <c r="BB1034" s="35"/>
    </row>
    <row r="1035">
      <c r="K1035" s="34"/>
      <c r="L1035" s="34"/>
      <c r="AZ1035" s="35"/>
      <c r="BA1035" s="35"/>
      <c r="BB1035" s="35"/>
    </row>
    <row r="1036">
      <c r="K1036" s="34"/>
      <c r="L1036" s="34"/>
      <c r="AZ1036" s="35"/>
      <c r="BA1036" s="35"/>
      <c r="BB1036" s="35"/>
    </row>
  </sheetData>
  <autoFilter ref="$A$1:$BC$137"/>
  <conditionalFormatting sqref="K1:K119 K126:K287 I219:I227 AK220:AK227 I243:I244 K292:K295 K299:K301 K305:K310 K325:K1036">
    <cfRule type="containsBlanks" dxfId="0" priority="1">
      <formula>LEN(TRIM(K1))=0</formula>
    </cfRule>
  </conditionalFormatting>
  <conditionalFormatting sqref="AZ1:AZ98 AZ104:AZ105 AZ112:AZ125 AZ130:AZ189 AZ195:AZ245 AZ248:AZ304 AZ311:AZ103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A1:BA98 BB1:BB1036 BA102:BA1036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ataValidations>
    <dataValidation type="list" allowBlank="1" showErrorMessage="1" sqref="P2:P328">
      <formula1>"shape and material,shape and color ,shape,shape "</formula1>
    </dataValidation>
    <dataValidation type="list" allowBlank="1" showErrorMessage="1" sqref="T2:T328">
      <formula1>"low,high"</formula1>
    </dataValidation>
    <dataValidation type="list" allowBlank="1" showErrorMessage="1" sqref="AE2:AE328">
      <formula1>"1,16,8 weeks,7 weeks"</formula1>
    </dataValidation>
    <dataValidation type="list" allowBlank="1" showErrorMessage="1" sqref="BC2:BC328">
      <formula1>"graph,table,t-test,reported,paper,t_test"</formula1>
    </dataValidation>
    <dataValidation type="list" allowBlank="1" showErrorMessage="1" sqref="X2:X328">
      <formula1>"yes,no"</formula1>
    </dataValidation>
    <dataValidation type="list" allowBlank="1" showErrorMessage="1" sqref="O2:O328">
      <formula1>"count,neutral,mass,not mentioned"</formula1>
    </dataValidation>
    <dataValidation type="list" allowBlank="1" showErrorMessage="1" sqref="AH2:AH328">
      <formula1>"pointing,verbal,looking,pointing w/stickers,picking,verbal ,grouping"</formula1>
    </dataValidation>
    <dataValidation type="list" allowBlank="1" showErrorMessage="1" sqref="AM2:AM328">
      <formula1>"monolingual,bilingual"</formula1>
    </dataValidation>
    <dataValidation type="list" allowBlank="1" showErrorMessage="1" sqref="AF2:AF328">
      <formula1>"us,Tsimane',us/mexico,japan,germany,uk,chinese,us+mexico,vietnam,mexico"</formula1>
    </dataValidation>
    <dataValidation type="list" allowBlank="1" showErrorMessage="1" sqref="R2:R328">
      <formula1>"color,empty,thematic, ,taxonomic,contrast,size,material"</formula1>
    </dataValidation>
    <dataValidation type="list" allowBlank="1" showErrorMessage="1" sqref="U2:U328">
      <formula1>"inanimate,animate"</formula1>
    </dataValidation>
    <dataValidation type="list" allowBlank="1" showErrorMessage="1" sqref="AD2:AD328">
      <formula1>"highligting shape,naming,naming by shape,naming by pattern,natural statistics,material biased,shape-based training,no training,varied-category,no name"</formula1>
    </dataValidation>
    <dataValidation type="list" allowBlank="1" showErrorMessage="1" sqref="J2:J328">
      <formula1>"years,months,days"</formula1>
    </dataValidation>
    <dataValidation type="list" allowBlank="1" showErrorMessage="1" sqref="V2:V328">
      <formula1>"solid,substance,plant,mixture"</formula1>
    </dataValidation>
    <dataValidation type="list" allowBlank="1" showErrorMessage="1" sqref="AP2:AP328">
      <formula1>"complex,simple,simple ,substance,plant,artifact,size vs shape,texture vs shape"</formula1>
    </dataValidation>
    <dataValidation type="list" allowBlank="1" showErrorMessage="1" sqref="AG2:AG328">
      <formula1>"english,tsimane,chinese,spanish,japanese,german,vietnamese,korean"</formula1>
    </dataValidation>
    <dataValidation type="list" allowBlank="1" showErrorMessage="1" sqref="Z2:Z328">
      <formula1>"3D,2D"</formula1>
    </dataValidation>
    <dataValidation type="list" allowBlank="1" showErrorMessage="1" sqref="W1:W195">
      <formula1>"solid ,substance,plant"</formula1>
    </dataValidation>
    <dataValidation type="list" allowBlank="1" showErrorMessage="1" sqref="L1:L1036">
      <formula1>"informative,neutral"</formula1>
    </dataValidation>
    <dataValidation type="list" allowBlank="1" showErrorMessage="1" sqref="AL2:AL328">
      <formula1>"TD,ASD,HL,SLI"</formula1>
    </dataValidation>
    <dataValidation type="list" allowBlank="1" showErrorMessage="1" sqref="AN2:AN328">
      <formula1>"deformable,rigid"</formula1>
    </dataValidation>
    <dataValidation type="list" allowBlank="1" showErrorMessage="1" sqref="S2:S328">
      <formula1>"distractor,non,identity,color"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4" max="4" width="16.25"/>
    <col customWidth="1" min="15" max="15" width="22.63"/>
  </cols>
  <sheetData>
    <row r="1">
      <c r="A1" s="67" t="s">
        <v>389</v>
      </c>
      <c r="B1" s="67" t="s">
        <v>390</v>
      </c>
      <c r="C1" s="67" t="s">
        <v>391</v>
      </c>
      <c r="D1" s="67" t="s">
        <v>392</v>
      </c>
      <c r="E1" s="67" t="s">
        <v>43</v>
      </c>
      <c r="F1" s="67" t="s">
        <v>393</v>
      </c>
      <c r="G1" s="67" t="s">
        <v>394</v>
      </c>
      <c r="H1" s="82" t="s">
        <v>395</v>
      </c>
      <c r="I1" s="42" t="s">
        <v>396</v>
      </c>
      <c r="J1" s="67" t="s">
        <v>397</v>
      </c>
      <c r="K1" s="67" t="s">
        <v>46</v>
      </c>
      <c r="L1" s="47" t="s">
        <v>398</v>
      </c>
      <c r="M1" s="47" t="s">
        <v>399</v>
      </c>
      <c r="N1" s="67" t="s">
        <v>400</v>
      </c>
      <c r="O1" s="67" t="s">
        <v>401</v>
      </c>
      <c r="P1" s="67" t="s">
        <v>402</v>
      </c>
      <c r="Q1" s="67" t="s">
        <v>74</v>
      </c>
      <c r="R1" s="67" t="s">
        <v>403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</row>
    <row r="2">
      <c r="A2" s="83"/>
      <c r="B2" s="83"/>
      <c r="C2" s="83" t="s">
        <v>404</v>
      </c>
      <c r="D2" s="83"/>
      <c r="E2" s="84">
        <v>0.286931818181818</v>
      </c>
      <c r="F2" s="84">
        <v>0.40340909090909</v>
      </c>
      <c r="G2" s="85"/>
      <c r="H2" s="84">
        <f t="shared" ref="H2:H30" si="1">F2-E2</f>
        <v>0.1164772727</v>
      </c>
      <c r="I2" s="84"/>
      <c r="J2" s="86">
        <v>12.0</v>
      </c>
      <c r="K2" s="84">
        <f t="shared" ref="K2:K46" si="2">H2*sqrt(J2)</f>
        <v>0.4034891086</v>
      </c>
      <c r="L2" s="84"/>
      <c r="M2" s="84"/>
      <c r="N2" s="84">
        <v>0.333</v>
      </c>
      <c r="O2" s="84">
        <f t="shared" ref="O2:O7" si="3">(E2-N2)/K2</f>
        <v>-0.1141745362</v>
      </c>
      <c r="P2" s="83"/>
      <c r="Q2" s="19" t="s">
        <v>81</v>
      </c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</row>
    <row r="3">
      <c r="A3" s="83"/>
      <c r="B3" s="83"/>
      <c r="C3" s="83" t="s">
        <v>405</v>
      </c>
      <c r="D3" s="83"/>
      <c r="E3" s="84">
        <v>0.482954545454545</v>
      </c>
      <c r="F3" s="84">
        <v>0.602272727272727</v>
      </c>
      <c r="G3" s="85"/>
      <c r="H3" s="84">
        <f t="shared" si="1"/>
        <v>0.1193181818</v>
      </c>
      <c r="I3" s="84"/>
      <c r="J3" s="86">
        <v>12.0</v>
      </c>
      <c r="K3" s="84">
        <f t="shared" si="2"/>
        <v>0.4133303064</v>
      </c>
      <c r="L3" s="84"/>
      <c r="M3" s="84"/>
      <c r="N3" s="84">
        <v>0.333</v>
      </c>
      <c r="O3" s="84">
        <f t="shared" si="3"/>
        <v>0.362795912</v>
      </c>
      <c r="P3" s="83"/>
      <c r="Q3" s="19" t="s">
        <v>81</v>
      </c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</row>
    <row r="4">
      <c r="A4" s="83"/>
      <c r="B4" s="83"/>
      <c r="C4" s="83" t="s">
        <v>406</v>
      </c>
      <c r="D4" s="83"/>
      <c r="E4" s="84">
        <v>0.931818181818181</v>
      </c>
      <c r="F4" s="84">
        <v>0.954545454545454</v>
      </c>
      <c r="G4" s="85"/>
      <c r="H4" s="84">
        <f t="shared" si="1"/>
        <v>0.02272727273</v>
      </c>
      <c r="I4" s="84"/>
      <c r="J4" s="86">
        <v>12.0</v>
      </c>
      <c r="K4" s="84">
        <f t="shared" si="2"/>
        <v>0.07872958216</v>
      </c>
      <c r="L4" s="84"/>
      <c r="M4" s="84"/>
      <c r="N4" s="84">
        <v>0.333</v>
      </c>
      <c r="O4" s="84">
        <f t="shared" si="3"/>
        <v>7.606012446</v>
      </c>
      <c r="P4" s="83"/>
      <c r="Q4" s="19" t="s">
        <v>81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</row>
    <row r="5">
      <c r="A5" s="83"/>
      <c r="B5" s="83"/>
      <c r="C5" s="83" t="s">
        <v>407</v>
      </c>
      <c r="D5" s="83"/>
      <c r="E5" s="84">
        <v>1.0028409090909</v>
      </c>
      <c r="F5" s="84">
        <v>1.0028409090909</v>
      </c>
      <c r="G5" s="85"/>
      <c r="H5" s="84">
        <f t="shared" si="1"/>
        <v>0</v>
      </c>
      <c r="I5" s="84"/>
      <c r="J5" s="86">
        <v>12.0</v>
      </c>
      <c r="K5" s="84">
        <f t="shared" si="2"/>
        <v>0</v>
      </c>
      <c r="L5" s="84"/>
      <c r="M5" s="84"/>
      <c r="N5" s="84">
        <v>0.333</v>
      </c>
      <c r="O5" s="87" t="str">
        <f t="shared" si="3"/>
        <v>#DIV/0!</v>
      </c>
      <c r="P5" s="83" t="s">
        <v>408</v>
      </c>
      <c r="Q5" s="19" t="s">
        <v>81</v>
      </c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</row>
    <row r="6">
      <c r="A6" s="83"/>
      <c r="B6" s="83"/>
      <c r="C6" s="83" t="s">
        <v>409</v>
      </c>
      <c r="D6" s="83"/>
      <c r="E6" s="84">
        <v>0.659090909090909</v>
      </c>
      <c r="F6" s="84">
        <v>0.786931818181818</v>
      </c>
      <c r="G6" s="85"/>
      <c r="H6" s="84">
        <f t="shared" si="1"/>
        <v>0.1278409091</v>
      </c>
      <c r="I6" s="84"/>
      <c r="J6" s="86">
        <v>12.0</v>
      </c>
      <c r="K6" s="84">
        <f t="shared" si="2"/>
        <v>0.4428538997</v>
      </c>
      <c r="L6" s="84"/>
      <c r="M6" s="84"/>
      <c r="N6" s="84">
        <v>0.333</v>
      </c>
      <c r="O6" s="84">
        <f t="shared" si="3"/>
        <v>0.7363397033</v>
      </c>
      <c r="P6" s="83"/>
      <c r="Q6" s="19" t="s">
        <v>81</v>
      </c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</row>
    <row r="7">
      <c r="A7" s="83"/>
      <c r="B7" s="83"/>
      <c r="C7" s="83" t="s">
        <v>410</v>
      </c>
      <c r="D7" s="83"/>
      <c r="E7" s="84">
        <v>0.926136363636363</v>
      </c>
      <c r="F7" s="84">
        <v>0.982954545454545</v>
      </c>
      <c r="G7" s="85"/>
      <c r="H7" s="84">
        <f t="shared" si="1"/>
        <v>0.05681818182</v>
      </c>
      <c r="I7" s="84"/>
      <c r="J7" s="86">
        <v>12.0</v>
      </c>
      <c r="K7" s="84">
        <f t="shared" si="2"/>
        <v>0.1968239554</v>
      </c>
      <c r="L7" s="84"/>
      <c r="M7" s="84"/>
      <c r="N7" s="84">
        <v>0.333</v>
      </c>
      <c r="O7" s="84">
        <f t="shared" si="3"/>
        <v>3.013537465</v>
      </c>
      <c r="P7" s="83"/>
      <c r="Q7" s="19" t="s">
        <v>81</v>
      </c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>
      <c r="A8" s="22">
        <v>1.0</v>
      </c>
      <c r="B8" s="67" t="s">
        <v>411</v>
      </c>
      <c r="C8" s="67" t="s">
        <v>412</v>
      </c>
      <c r="D8" s="67"/>
      <c r="E8" s="22">
        <v>59.7633136094674</v>
      </c>
      <c r="F8" s="22">
        <v>76.6272189349112</v>
      </c>
      <c r="G8" s="67"/>
      <c r="H8" s="88">
        <f t="shared" si="1"/>
        <v>16.86390533</v>
      </c>
      <c r="I8" s="88"/>
      <c r="J8" s="22">
        <v>30.0</v>
      </c>
      <c r="K8" s="84">
        <f t="shared" si="2"/>
        <v>92.36741354</v>
      </c>
      <c r="L8" s="84">
        <v>92.36741354377067</v>
      </c>
      <c r="M8" s="89">
        <f t="shared" ref="M8:M194" si="4"> sqrt((K8^2 +L8^2)/2)</f>
        <v>92.36741354</v>
      </c>
      <c r="N8" s="25">
        <v>33.0</v>
      </c>
      <c r="O8" s="44">
        <f t="shared" ref="O8:O188" si="5">(E8-N8)/M8</f>
        <v>0.289748436</v>
      </c>
      <c r="P8" s="67"/>
      <c r="Q8" s="19" t="s">
        <v>81</v>
      </c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</row>
    <row r="9">
      <c r="A9" s="67"/>
      <c r="B9" s="67"/>
      <c r="C9" s="90" t="s">
        <v>413</v>
      </c>
      <c r="D9" s="67"/>
      <c r="E9" s="22">
        <v>32.2485207100591</v>
      </c>
      <c r="F9" s="22">
        <v>45.8579881656804</v>
      </c>
      <c r="G9" s="67"/>
      <c r="H9" s="88">
        <f t="shared" si="1"/>
        <v>13.60946746</v>
      </c>
      <c r="I9" s="88"/>
      <c r="J9" s="22">
        <v>37.0</v>
      </c>
      <c r="K9" s="84">
        <f t="shared" si="2"/>
        <v>82.7831587</v>
      </c>
      <c r="L9" s="84">
        <v>82.78315869636633</v>
      </c>
      <c r="M9" s="89">
        <f t="shared" si="4"/>
        <v>82.7831587</v>
      </c>
      <c r="N9" s="25">
        <v>33.0</v>
      </c>
      <c r="O9" s="44">
        <f t="shared" si="5"/>
        <v>-0.009077683212</v>
      </c>
      <c r="P9" s="67"/>
      <c r="Q9" s="19" t="s">
        <v>81</v>
      </c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</row>
    <row r="10">
      <c r="A10" s="67"/>
      <c r="B10" s="67"/>
      <c r="C10" s="90" t="s">
        <v>414</v>
      </c>
      <c r="D10" s="67"/>
      <c r="E10" s="22">
        <v>28.4023668639053</v>
      </c>
      <c r="F10" s="22">
        <v>42.8994082840236</v>
      </c>
      <c r="G10" s="67"/>
      <c r="H10" s="88">
        <f t="shared" si="1"/>
        <v>14.49704142</v>
      </c>
      <c r="I10" s="88"/>
      <c r="J10" s="22">
        <v>42.0</v>
      </c>
      <c r="K10" s="84">
        <f t="shared" si="2"/>
        <v>93.95156634</v>
      </c>
      <c r="L10" s="84">
        <v>93.95156633786516</v>
      </c>
      <c r="M10" s="89">
        <f t="shared" si="4"/>
        <v>93.95156634</v>
      </c>
      <c r="N10" s="25">
        <v>33.0</v>
      </c>
      <c r="O10" s="44">
        <f t="shared" si="5"/>
        <v>-0.04893620527</v>
      </c>
      <c r="P10" s="67"/>
      <c r="Q10" s="19" t="s">
        <v>81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</row>
    <row r="11">
      <c r="A11" s="67"/>
      <c r="B11" s="67"/>
      <c r="C11" s="90" t="s">
        <v>415</v>
      </c>
      <c r="D11" s="67"/>
      <c r="E11" s="22">
        <v>33.4319526627218</v>
      </c>
      <c r="F11" s="22">
        <v>50.0</v>
      </c>
      <c r="G11" s="67"/>
      <c r="H11" s="88">
        <f t="shared" si="1"/>
        <v>16.56804734</v>
      </c>
      <c r="I11" s="88"/>
      <c r="J11" s="22">
        <v>30.0</v>
      </c>
      <c r="K11" s="84">
        <f t="shared" si="2"/>
        <v>90.7469326</v>
      </c>
      <c r="L11" s="84">
        <v>90.74693260440674</v>
      </c>
      <c r="M11" s="89">
        <f t="shared" si="4"/>
        <v>90.7469326</v>
      </c>
      <c r="N11" s="25">
        <v>33.0</v>
      </c>
      <c r="O11" s="44">
        <f t="shared" si="5"/>
        <v>0.004759969845</v>
      </c>
      <c r="P11" s="67"/>
      <c r="Q11" s="19" t="s">
        <v>81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</row>
    <row r="12">
      <c r="A12" s="22">
        <v>29.0</v>
      </c>
      <c r="B12" s="67"/>
      <c r="C12" s="67" t="s">
        <v>187</v>
      </c>
      <c r="D12" s="67"/>
      <c r="E12" s="22">
        <v>0.59322033898305</v>
      </c>
      <c r="F12" s="22">
        <v>0.649152542372881</v>
      </c>
      <c r="G12" s="67"/>
      <c r="H12" s="88">
        <f t="shared" si="1"/>
        <v>0.05593220339</v>
      </c>
      <c r="I12" s="88"/>
      <c r="J12" s="22">
        <v>19.0</v>
      </c>
      <c r="K12" s="84">
        <f t="shared" si="2"/>
        <v>0.2438028223</v>
      </c>
      <c r="L12" s="84">
        <v>0.24380282226583627</v>
      </c>
      <c r="M12" s="89">
        <f t="shared" si="4"/>
        <v>0.2438028223</v>
      </c>
      <c r="N12" s="22">
        <v>0.5</v>
      </c>
      <c r="O12" s="44">
        <f t="shared" si="5"/>
        <v>0.3823595565</v>
      </c>
      <c r="P12" s="67"/>
      <c r="Q12" s="19" t="s">
        <v>81</v>
      </c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</row>
    <row r="13">
      <c r="A13" s="67"/>
      <c r="B13" s="67"/>
      <c r="C13" s="67" t="s">
        <v>416</v>
      </c>
      <c r="D13" s="67"/>
      <c r="E13" s="22">
        <v>0.722033898305084</v>
      </c>
      <c r="F13" s="22">
        <v>0.783050847457627</v>
      </c>
      <c r="G13" s="67"/>
      <c r="H13" s="88">
        <f t="shared" si="1"/>
        <v>0.06101694915</v>
      </c>
      <c r="I13" s="88"/>
      <c r="J13" s="22">
        <v>20.0</v>
      </c>
      <c r="K13" s="84">
        <f t="shared" si="2"/>
        <v>0.2728760922</v>
      </c>
      <c r="L13" s="84">
        <v>0.2728760921694685</v>
      </c>
      <c r="M13" s="89">
        <f t="shared" si="4"/>
        <v>0.2728760922</v>
      </c>
      <c r="N13" s="22">
        <v>0.5</v>
      </c>
      <c r="O13" s="44">
        <f t="shared" si="5"/>
        <v>0.8136802918</v>
      </c>
      <c r="P13" s="67"/>
      <c r="Q13" s="19" t="s">
        <v>81</v>
      </c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</row>
    <row r="14">
      <c r="A14" s="67"/>
      <c r="B14" s="67"/>
      <c r="C14" s="67" t="s">
        <v>417</v>
      </c>
      <c r="D14" s="67"/>
      <c r="E14" s="22">
        <v>0.759322033898305</v>
      </c>
      <c r="F14" s="22">
        <v>0.813559322033898</v>
      </c>
      <c r="G14" s="67"/>
      <c r="H14" s="88">
        <f t="shared" si="1"/>
        <v>0.05423728814</v>
      </c>
      <c r="I14" s="88"/>
      <c r="J14" s="22">
        <v>20.0</v>
      </c>
      <c r="K14" s="84">
        <f t="shared" si="2"/>
        <v>0.2425565264</v>
      </c>
      <c r="L14" s="84">
        <v>0.2425565263728577</v>
      </c>
      <c r="M14" s="89">
        <f t="shared" si="4"/>
        <v>0.2425565264</v>
      </c>
      <c r="N14" s="22">
        <v>0.5</v>
      </c>
      <c r="O14" s="44">
        <f t="shared" si="5"/>
        <v>1.069120002</v>
      </c>
      <c r="P14" s="67"/>
      <c r="Q14" s="19" t="s">
        <v>81</v>
      </c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</row>
    <row r="15">
      <c r="A15" s="22">
        <v>131.0</v>
      </c>
      <c r="B15" s="67" t="s">
        <v>108</v>
      </c>
      <c r="C15" s="67" t="s">
        <v>418</v>
      </c>
      <c r="D15" s="67"/>
      <c r="E15" s="22">
        <v>49.2857142857142</v>
      </c>
      <c r="F15" s="22">
        <v>53.0952380952381</v>
      </c>
      <c r="G15" s="67"/>
      <c r="H15" s="88">
        <f t="shared" si="1"/>
        <v>3.80952381</v>
      </c>
      <c r="I15" s="88"/>
      <c r="J15" s="22">
        <v>14.0</v>
      </c>
      <c r="K15" s="84">
        <f t="shared" si="2"/>
        <v>14.2539329</v>
      </c>
      <c r="L15" s="84">
        <v>14.253932901996315</v>
      </c>
      <c r="M15" s="89">
        <f t="shared" si="4"/>
        <v>14.2539329</v>
      </c>
      <c r="N15" s="22">
        <v>50.0</v>
      </c>
      <c r="O15" s="44">
        <f t="shared" si="5"/>
        <v>-0.05011148286</v>
      </c>
      <c r="P15" s="67"/>
      <c r="Q15" s="19" t="s">
        <v>81</v>
      </c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</row>
    <row r="16">
      <c r="A16" s="67"/>
      <c r="B16" s="67"/>
      <c r="C16" s="67" t="s">
        <v>419</v>
      </c>
      <c r="D16" s="67"/>
      <c r="E16" s="22">
        <v>54.7619047619047</v>
      </c>
      <c r="F16" s="22">
        <v>58.3333333333333</v>
      </c>
      <c r="G16" s="67"/>
      <c r="H16" s="88">
        <f t="shared" si="1"/>
        <v>3.571428571</v>
      </c>
      <c r="I16" s="88"/>
      <c r="J16" s="22">
        <v>14.0</v>
      </c>
      <c r="K16" s="84">
        <f t="shared" si="2"/>
        <v>13.3630621</v>
      </c>
      <c r="L16" s="84">
        <v>13.363062095621318</v>
      </c>
      <c r="M16" s="89">
        <f t="shared" si="4"/>
        <v>13.3630621</v>
      </c>
      <c r="N16" s="22">
        <v>50.0</v>
      </c>
      <c r="O16" s="44">
        <f t="shared" si="5"/>
        <v>0.3563483225</v>
      </c>
      <c r="P16" s="67"/>
      <c r="Q16" s="19" t="s">
        <v>81</v>
      </c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</row>
    <row r="17">
      <c r="A17" s="67"/>
      <c r="B17" s="67"/>
      <c r="C17" s="67" t="s">
        <v>420</v>
      </c>
      <c r="D17" s="67"/>
      <c r="E17" s="22">
        <v>51.1904761904761</v>
      </c>
      <c r="F17" s="22">
        <v>53.8095238095238</v>
      </c>
      <c r="G17" s="67"/>
      <c r="H17" s="88">
        <f t="shared" si="1"/>
        <v>2.619047619</v>
      </c>
      <c r="I17" s="88"/>
      <c r="J17" s="22">
        <v>14.0</v>
      </c>
      <c r="K17" s="84">
        <f t="shared" si="2"/>
        <v>9.79957887</v>
      </c>
      <c r="L17" s="84">
        <v>9.799578870122552</v>
      </c>
      <c r="M17" s="89">
        <f t="shared" si="4"/>
        <v>9.79957887</v>
      </c>
      <c r="N17" s="22">
        <v>50.0</v>
      </c>
      <c r="O17" s="44">
        <f t="shared" si="5"/>
        <v>0.1214823827</v>
      </c>
      <c r="P17" s="67"/>
      <c r="Q17" s="19" t="s">
        <v>81</v>
      </c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</row>
    <row r="18">
      <c r="A18" s="67"/>
      <c r="B18" s="67"/>
      <c r="C18" s="67" t="s">
        <v>421</v>
      </c>
      <c r="D18" s="67"/>
      <c r="E18" s="22">
        <v>49.2857142857142</v>
      </c>
      <c r="F18" s="22">
        <v>51.1904761904761</v>
      </c>
      <c r="G18" s="67"/>
      <c r="H18" s="88">
        <f t="shared" si="1"/>
        <v>1.904761905</v>
      </c>
      <c r="I18" s="88"/>
      <c r="J18" s="22">
        <v>14.0</v>
      </c>
      <c r="K18" s="84">
        <f t="shared" si="2"/>
        <v>7.126966451</v>
      </c>
      <c r="L18" s="84">
        <v>7.1269664509979584</v>
      </c>
      <c r="M18" s="89">
        <f t="shared" si="4"/>
        <v>7.126966451</v>
      </c>
      <c r="N18" s="22">
        <v>50.0</v>
      </c>
      <c r="O18" s="44">
        <f t="shared" si="5"/>
        <v>-0.1002229657</v>
      </c>
      <c r="P18" s="67"/>
      <c r="Q18" s="19" t="s">
        <v>81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</row>
    <row r="19">
      <c r="A19" s="67"/>
      <c r="B19" s="67"/>
      <c r="C19" s="67" t="s">
        <v>422</v>
      </c>
      <c r="D19" s="67"/>
      <c r="E19" s="22">
        <v>51.5</v>
      </c>
      <c r="F19" s="22">
        <v>54.75</v>
      </c>
      <c r="G19" s="67"/>
      <c r="H19" s="88">
        <f t="shared" si="1"/>
        <v>3.25</v>
      </c>
      <c r="I19" s="88"/>
      <c r="J19" s="22">
        <v>15.0</v>
      </c>
      <c r="K19" s="84">
        <f t="shared" si="2"/>
        <v>12.58719588</v>
      </c>
      <c r="L19" s="84">
        <v>12.587195875174105</v>
      </c>
      <c r="M19" s="89">
        <f t="shared" si="4"/>
        <v>12.58719588</v>
      </c>
      <c r="N19" s="22">
        <v>50.0</v>
      </c>
      <c r="O19" s="44">
        <f t="shared" si="5"/>
        <v>0.1191687183</v>
      </c>
      <c r="P19" s="67"/>
      <c r="Q19" s="19" t="s">
        <v>81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</row>
    <row r="20">
      <c r="A20" s="67"/>
      <c r="B20" s="67"/>
      <c r="C20" s="67" t="s">
        <v>423</v>
      </c>
      <c r="D20" s="67"/>
      <c r="E20" s="22">
        <v>57.4999999999999</v>
      </c>
      <c r="F20" s="22">
        <v>60.5</v>
      </c>
      <c r="G20" s="67"/>
      <c r="H20" s="88">
        <f t="shared" si="1"/>
        <v>3</v>
      </c>
      <c r="I20" s="88"/>
      <c r="J20" s="22">
        <v>15.0</v>
      </c>
      <c r="K20" s="84">
        <f t="shared" si="2"/>
        <v>11.61895004</v>
      </c>
      <c r="L20" s="84">
        <v>11.618950038622636</v>
      </c>
      <c r="M20" s="89">
        <f t="shared" si="4"/>
        <v>11.61895004</v>
      </c>
      <c r="N20" s="22">
        <v>50.0</v>
      </c>
      <c r="O20" s="44">
        <f t="shared" si="5"/>
        <v>0.6454972244</v>
      </c>
      <c r="P20" s="67"/>
      <c r="Q20" s="19" t="s">
        <v>81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</row>
    <row r="21">
      <c r="A21" s="67"/>
      <c r="B21" s="67"/>
      <c r="C21" s="67" t="s">
        <v>424</v>
      </c>
      <c r="D21" s="67"/>
      <c r="E21" s="22">
        <v>63.5</v>
      </c>
      <c r="F21" s="22">
        <v>66.0</v>
      </c>
      <c r="G21" s="67"/>
      <c r="H21" s="88">
        <f t="shared" si="1"/>
        <v>2.5</v>
      </c>
      <c r="I21" s="88"/>
      <c r="J21" s="22">
        <v>15.0</v>
      </c>
      <c r="K21" s="84">
        <f t="shared" si="2"/>
        <v>9.682458366</v>
      </c>
      <c r="L21" s="84">
        <v>9.682458365518542</v>
      </c>
      <c r="M21" s="89">
        <f t="shared" si="4"/>
        <v>9.682458366</v>
      </c>
      <c r="N21" s="22">
        <v>50.0</v>
      </c>
      <c r="O21" s="44">
        <f t="shared" si="5"/>
        <v>1.394274005</v>
      </c>
      <c r="P21" s="67"/>
      <c r="Q21" s="19" t="s">
        <v>81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</row>
    <row r="22">
      <c r="A22" s="67"/>
      <c r="B22" s="67"/>
      <c r="C22" s="67" t="s">
        <v>425</v>
      </c>
      <c r="D22" s="67"/>
      <c r="E22" s="22">
        <v>57.4999999999999</v>
      </c>
      <c r="F22" s="22">
        <v>59.25</v>
      </c>
      <c r="G22" s="67"/>
      <c r="H22" s="88">
        <f t="shared" si="1"/>
        <v>1.75</v>
      </c>
      <c r="I22" s="88"/>
      <c r="J22" s="22">
        <v>15.0</v>
      </c>
      <c r="K22" s="84">
        <f t="shared" si="2"/>
        <v>6.777720856</v>
      </c>
      <c r="L22" s="84">
        <v>6.7777208558633655</v>
      </c>
      <c r="M22" s="89">
        <f t="shared" si="4"/>
        <v>6.777720856</v>
      </c>
      <c r="N22" s="22">
        <v>50.0</v>
      </c>
      <c r="O22" s="44">
        <f t="shared" si="5"/>
        <v>1.10656667</v>
      </c>
      <c r="P22" s="67"/>
      <c r="Q22" s="19" t="s">
        <v>81</v>
      </c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</row>
    <row r="23">
      <c r="A23" s="67"/>
      <c r="B23" s="67" t="s">
        <v>71</v>
      </c>
      <c r="C23" s="67" t="s">
        <v>418</v>
      </c>
      <c r="D23" s="67"/>
      <c r="E23" s="22">
        <v>62.7777777777777</v>
      </c>
      <c r="F23" s="22">
        <v>68.8888888888888</v>
      </c>
      <c r="G23" s="67"/>
      <c r="H23" s="88">
        <f t="shared" si="1"/>
        <v>6.111111111</v>
      </c>
      <c r="I23" s="88"/>
      <c r="J23" s="22">
        <v>14.0</v>
      </c>
      <c r="K23" s="84">
        <f t="shared" si="2"/>
        <v>22.86568403</v>
      </c>
      <c r="L23" s="84">
        <v>22.865684030285156</v>
      </c>
      <c r="M23" s="89">
        <f t="shared" si="4"/>
        <v>22.86568403</v>
      </c>
      <c r="N23" s="22">
        <v>50.0</v>
      </c>
      <c r="O23" s="44">
        <f t="shared" si="5"/>
        <v>0.5588189604</v>
      </c>
      <c r="P23" s="67"/>
      <c r="Q23" s="19" t="s">
        <v>81</v>
      </c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</row>
    <row r="24">
      <c r="A24" s="67"/>
      <c r="B24" s="67"/>
      <c r="C24" s="67" t="s">
        <v>419</v>
      </c>
      <c r="D24" s="67"/>
      <c r="E24" s="22">
        <v>62.7777777777777</v>
      </c>
      <c r="F24" s="22">
        <v>70.2777777777777</v>
      </c>
      <c r="G24" s="67"/>
      <c r="H24" s="88">
        <f t="shared" si="1"/>
        <v>7.5</v>
      </c>
      <c r="I24" s="88"/>
      <c r="J24" s="22">
        <v>14.0</v>
      </c>
      <c r="K24" s="84">
        <f t="shared" si="2"/>
        <v>28.0624304</v>
      </c>
      <c r="L24" s="84">
        <v>28.06243040080456</v>
      </c>
      <c r="M24" s="89">
        <f t="shared" si="4"/>
        <v>28.0624304</v>
      </c>
      <c r="N24" s="22">
        <v>50.0</v>
      </c>
      <c r="O24" s="44">
        <f t="shared" si="5"/>
        <v>0.4553339677</v>
      </c>
      <c r="P24" s="67"/>
      <c r="Q24" s="19" t="s">
        <v>81</v>
      </c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</row>
    <row r="25">
      <c r="A25" s="67"/>
      <c r="B25" s="67"/>
      <c r="C25" s="67" t="s">
        <v>420</v>
      </c>
      <c r="D25" s="67"/>
      <c r="E25" s="22">
        <v>74.7222222222222</v>
      </c>
      <c r="F25" s="22">
        <v>81.3888888888888</v>
      </c>
      <c r="G25" s="67"/>
      <c r="H25" s="88">
        <f t="shared" si="1"/>
        <v>6.666666667</v>
      </c>
      <c r="I25" s="88"/>
      <c r="J25" s="22">
        <v>14.0</v>
      </c>
      <c r="K25" s="84">
        <f t="shared" si="2"/>
        <v>24.94438258</v>
      </c>
      <c r="L25" s="84">
        <v>24.944382578492693</v>
      </c>
      <c r="M25" s="89">
        <f t="shared" si="4"/>
        <v>24.94438258</v>
      </c>
      <c r="N25" s="22">
        <v>50.0</v>
      </c>
      <c r="O25" s="44">
        <f t="shared" si="5"/>
        <v>0.9910937721</v>
      </c>
      <c r="P25" s="67"/>
      <c r="Q25" s="19" t="s">
        <v>81</v>
      </c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</row>
    <row r="26">
      <c r="A26" s="67"/>
      <c r="B26" s="67"/>
      <c r="C26" s="67" t="s">
        <v>421</v>
      </c>
      <c r="D26" s="67"/>
      <c r="E26" s="22">
        <v>64.7222222222222</v>
      </c>
      <c r="F26" s="22">
        <v>73.6111111111111</v>
      </c>
      <c r="G26" s="67"/>
      <c r="H26" s="88">
        <f t="shared" si="1"/>
        <v>8.888888889</v>
      </c>
      <c r="I26" s="88"/>
      <c r="J26" s="22">
        <v>14.0</v>
      </c>
      <c r="K26" s="84">
        <f t="shared" si="2"/>
        <v>33.25917677</v>
      </c>
      <c r="L26" s="84">
        <v>33.259176771323965</v>
      </c>
      <c r="M26" s="89">
        <f t="shared" si="4"/>
        <v>33.25917677</v>
      </c>
      <c r="N26" s="22">
        <v>50.0</v>
      </c>
      <c r="O26" s="44">
        <f t="shared" si="5"/>
        <v>0.4426514319</v>
      </c>
      <c r="P26" s="67"/>
      <c r="Q26" s="19" t="s">
        <v>81</v>
      </c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</row>
    <row r="27">
      <c r="A27" s="67"/>
      <c r="B27" s="67"/>
      <c r="C27" s="67" t="s">
        <v>426</v>
      </c>
      <c r="D27" s="67"/>
      <c r="E27" s="22">
        <v>62.2950819672131</v>
      </c>
      <c r="F27" s="22">
        <v>69.6721311475409</v>
      </c>
      <c r="G27" s="67"/>
      <c r="H27" s="88">
        <f t="shared" si="1"/>
        <v>7.37704918</v>
      </c>
      <c r="I27" s="88"/>
      <c r="J27" s="22">
        <v>15.0</v>
      </c>
      <c r="K27" s="84">
        <f t="shared" si="2"/>
        <v>28.57118862</v>
      </c>
      <c r="L27" s="84">
        <v>28.571188619562626</v>
      </c>
      <c r="M27" s="89">
        <f t="shared" si="4"/>
        <v>28.57118862</v>
      </c>
      <c r="N27" s="22">
        <v>50.0</v>
      </c>
      <c r="O27" s="44">
        <f t="shared" si="5"/>
        <v>0.4303314829</v>
      </c>
      <c r="P27" s="67"/>
      <c r="Q27" s="19" t="s">
        <v>81</v>
      </c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</row>
    <row r="28">
      <c r="A28" s="67"/>
      <c r="B28" s="67"/>
      <c r="C28" s="67" t="s">
        <v>427</v>
      </c>
      <c r="D28" s="67"/>
      <c r="E28" s="22">
        <v>72.1311475409836</v>
      </c>
      <c r="F28" s="22">
        <v>76.775956284153</v>
      </c>
      <c r="G28" s="67"/>
      <c r="H28" s="88">
        <f t="shared" si="1"/>
        <v>4.644808743</v>
      </c>
      <c r="I28" s="88"/>
      <c r="J28" s="22">
        <v>15.0</v>
      </c>
      <c r="K28" s="84">
        <f t="shared" si="2"/>
        <v>17.98926691</v>
      </c>
      <c r="L28" s="84">
        <v>17.989266908613658</v>
      </c>
      <c r="M28" s="89">
        <f t="shared" si="4"/>
        <v>17.98926691</v>
      </c>
      <c r="N28" s="22">
        <v>50.0</v>
      </c>
      <c r="O28" s="44">
        <f t="shared" si="5"/>
        <v>1.230241769</v>
      </c>
      <c r="P28" s="67"/>
      <c r="Q28" s="19" t="s">
        <v>81</v>
      </c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</row>
    <row r="29">
      <c r="A29" s="67"/>
      <c r="B29" s="67"/>
      <c r="C29" s="67" t="s">
        <v>428</v>
      </c>
      <c r="D29" s="67"/>
      <c r="E29" s="22">
        <v>84.6994535519125</v>
      </c>
      <c r="F29" s="22">
        <v>89.8907103825136</v>
      </c>
      <c r="G29" s="67"/>
      <c r="H29" s="88">
        <f t="shared" si="1"/>
        <v>5.191256831</v>
      </c>
      <c r="I29" s="88"/>
      <c r="J29" s="22">
        <v>15.0</v>
      </c>
      <c r="K29" s="84">
        <f t="shared" si="2"/>
        <v>20.10565125</v>
      </c>
      <c r="L29" s="84">
        <v>20.10565125080358</v>
      </c>
      <c r="M29" s="89">
        <f t="shared" si="4"/>
        <v>20.10565125</v>
      </c>
      <c r="N29" s="22">
        <v>50.0</v>
      </c>
      <c r="O29" s="44">
        <f t="shared" si="5"/>
        <v>1.725855737</v>
      </c>
      <c r="P29" s="67"/>
      <c r="Q29" s="19" t="s">
        <v>81</v>
      </c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</row>
    <row r="30">
      <c r="A30" s="67"/>
      <c r="B30" s="67"/>
      <c r="C30" s="67" t="s">
        <v>429</v>
      </c>
      <c r="D30" s="67"/>
      <c r="E30" s="22">
        <v>91.5300546448087</v>
      </c>
      <c r="F30" s="22">
        <v>95.0819672131147</v>
      </c>
      <c r="G30" s="67"/>
      <c r="H30" s="88">
        <f t="shared" si="1"/>
        <v>3.551912568</v>
      </c>
      <c r="I30" s="88"/>
      <c r="J30" s="22">
        <v>15.0</v>
      </c>
      <c r="K30" s="84">
        <f t="shared" si="2"/>
        <v>13.75649822</v>
      </c>
      <c r="L30" s="84">
        <v>13.75649822423393</v>
      </c>
      <c r="M30" s="89">
        <f t="shared" si="4"/>
        <v>13.75649822</v>
      </c>
      <c r="N30" s="22">
        <v>50.0</v>
      </c>
      <c r="O30" s="44">
        <f t="shared" si="5"/>
        <v>3.018940865</v>
      </c>
      <c r="P30" s="67"/>
      <c r="Q30" s="19" t="s">
        <v>81</v>
      </c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</row>
    <row r="31">
      <c r="A31" s="91">
        <v>139.0</v>
      </c>
      <c r="B31" s="27"/>
      <c r="C31" s="27" t="s">
        <v>430</v>
      </c>
      <c r="D31" s="27"/>
      <c r="E31" s="91">
        <v>6.13</v>
      </c>
      <c r="F31" s="27"/>
      <c r="G31" s="27"/>
      <c r="H31" s="29"/>
      <c r="I31" s="29"/>
      <c r="J31" s="27"/>
      <c r="K31" s="40">
        <f t="shared" si="2"/>
        <v>0</v>
      </c>
      <c r="L31" s="40">
        <v>0.0</v>
      </c>
      <c r="M31" s="92">
        <f t="shared" si="4"/>
        <v>0</v>
      </c>
      <c r="N31" s="91">
        <v>0.33</v>
      </c>
      <c r="O31" s="40" t="str">
        <f t="shared" si="5"/>
        <v>#DIV/0!</v>
      </c>
      <c r="P31" s="27"/>
      <c r="Q31" s="27" t="s">
        <v>81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>
      <c r="A32" s="67"/>
      <c r="B32" s="67"/>
      <c r="C32" s="67" t="s">
        <v>431</v>
      </c>
      <c r="D32" s="67"/>
      <c r="E32" s="22">
        <v>5.0</v>
      </c>
      <c r="F32" s="67"/>
      <c r="G32" s="67"/>
      <c r="H32" s="82"/>
      <c r="I32" s="82"/>
      <c r="J32" s="67"/>
      <c r="K32" s="84">
        <f t="shared" si="2"/>
        <v>0</v>
      </c>
      <c r="L32" s="84">
        <v>0.0</v>
      </c>
      <c r="M32" s="89">
        <f t="shared" si="4"/>
        <v>0</v>
      </c>
      <c r="N32" s="22">
        <v>0.33</v>
      </c>
      <c r="O32" s="44" t="str">
        <f t="shared" si="5"/>
        <v>#DIV/0!</v>
      </c>
      <c r="P32" s="67"/>
      <c r="Q32" s="19" t="s">
        <v>81</v>
      </c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</row>
    <row r="33">
      <c r="A33" s="25">
        <v>136.0</v>
      </c>
      <c r="B33" s="47" t="s">
        <v>275</v>
      </c>
      <c r="C33" s="47" t="s">
        <v>432</v>
      </c>
      <c r="D33" s="67"/>
      <c r="E33" s="22">
        <f>1- 0.4</f>
        <v>0.6</v>
      </c>
      <c r="F33" s="22"/>
      <c r="G33" s="67"/>
      <c r="H33" s="93">
        <v>0.141</v>
      </c>
      <c r="I33" s="93">
        <v>0.04</v>
      </c>
      <c r="J33" s="25">
        <v>12.0</v>
      </c>
      <c r="K33" s="84">
        <f t="shared" si="2"/>
        <v>0.4884383277</v>
      </c>
      <c r="L33" s="84">
        <f t="shared" ref="L33:L38" si="6"> N33 *sqrt(J33)</f>
        <v>0.0692820323</v>
      </c>
      <c r="M33" s="84">
        <f t="shared" si="4"/>
        <v>0.3488352046</v>
      </c>
      <c r="N33" s="25">
        <f> 1- 0.98</f>
        <v>0.02</v>
      </c>
      <c r="O33" s="44">
        <f t="shared" si="5"/>
        <v>1.662676222</v>
      </c>
      <c r="P33" s="47" t="s">
        <v>433</v>
      </c>
      <c r="Q33" s="19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</row>
    <row r="34">
      <c r="A34" s="22"/>
      <c r="B34" s="47" t="s">
        <v>203</v>
      </c>
      <c r="C34" s="47" t="s">
        <v>432</v>
      </c>
      <c r="D34" s="67"/>
      <c r="E34" s="25">
        <f> 1- 0.48</f>
        <v>0.52</v>
      </c>
      <c r="F34" s="22"/>
      <c r="G34" s="67"/>
      <c r="H34" s="93">
        <v>0.144</v>
      </c>
      <c r="I34" s="93">
        <v>0.0</v>
      </c>
      <c r="J34" s="25">
        <v>12.0</v>
      </c>
      <c r="K34" s="84">
        <f t="shared" si="2"/>
        <v>0.4988306326</v>
      </c>
      <c r="L34" s="84">
        <f t="shared" si="6"/>
        <v>0</v>
      </c>
      <c r="M34" s="84">
        <f t="shared" si="4"/>
        <v>0.352726523</v>
      </c>
      <c r="N34" s="25">
        <v>0.0</v>
      </c>
      <c r="O34" s="44">
        <f t="shared" si="5"/>
        <v>1.474229938</v>
      </c>
      <c r="P34" s="47" t="s">
        <v>434</v>
      </c>
      <c r="Q34" s="19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</row>
    <row r="35">
      <c r="A35" s="22"/>
      <c r="B35" s="47" t="s">
        <v>435</v>
      </c>
      <c r="C35" s="47" t="s">
        <v>432</v>
      </c>
      <c r="D35" s="67"/>
      <c r="E35" s="22">
        <f> 1- 0.63</f>
        <v>0.37</v>
      </c>
      <c r="F35" s="22"/>
      <c r="G35" s="67"/>
      <c r="H35" s="93">
        <v>0.139</v>
      </c>
      <c r="I35" s="93">
        <v>0.0</v>
      </c>
      <c r="J35" s="22">
        <v>12.0</v>
      </c>
      <c r="K35" s="84">
        <f t="shared" si="2"/>
        <v>0.4815101245</v>
      </c>
      <c r="L35" s="84">
        <f t="shared" si="6"/>
        <v>0</v>
      </c>
      <c r="M35" s="84">
        <f t="shared" si="4"/>
        <v>0.3404790742</v>
      </c>
      <c r="N35" s="25">
        <v>0.0</v>
      </c>
      <c r="O35" s="44">
        <f t="shared" si="5"/>
        <v>1.086704083</v>
      </c>
      <c r="P35" s="47" t="s">
        <v>434</v>
      </c>
      <c r="Q35" s="19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</row>
    <row r="36">
      <c r="A36" s="25" t="s">
        <v>436</v>
      </c>
      <c r="B36" s="67" t="s">
        <v>275</v>
      </c>
      <c r="C36" s="47" t="s">
        <v>437</v>
      </c>
      <c r="D36" s="67"/>
      <c r="E36" s="22">
        <f>1- 0.4</f>
        <v>0.6</v>
      </c>
      <c r="F36" s="22"/>
      <c r="G36" s="67"/>
      <c r="H36" s="93">
        <v>0.141</v>
      </c>
      <c r="I36" s="93">
        <v>0.137</v>
      </c>
      <c r="J36" s="25">
        <v>12.0</v>
      </c>
      <c r="K36" s="84">
        <f t="shared" si="2"/>
        <v>0.4884383277</v>
      </c>
      <c r="L36" s="84">
        <f t="shared" si="6"/>
        <v>1.212435565</v>
      </c>
      <c r="M36" s="84">
        <f t="shared" si="4"/>
        <v>0.9242759328</v>
      </c>
      <c r="N36" s="22">
        <f> 1- 0.65</f>
        <v>0.35</v>
      </c>
      <c r="O36" s="44">
        <f t="shared" si="5"/>
        <v>0.2704819969</v>
      </c>
      <c r="P36" s="47" t="s">
        <v>434</v>
      </c>
      <c r="Q36" s="19" t="s">
        <v>81</v>
      </c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</row>
    <row r="37">
      <c r="A37" s="67"/>
      <c r="B37" s="67" t="s">
        <v>203</v>
      </c>
      <c r="C37" s="47" t="s">
        <v>437</v>
      </c>
      <c r="D37" s="67"/>
      <c r="E37" s="25">
        <f> 1- 0.48</f>
        <v>0.52</v>
      </c>
      <c r="F37" s="22"/>
      <c r="G37" s="67"/>
      <c r="H37" s="93">
        <v>0.144</v>
      </c>
      <c r="I37" s="93">
        <v>0.078</v>
      </c>
      <c r="J37" s="25">
        <v>12.0</v>
      </c>
      <c r="K37" s="84">
        <f t="shared" si="2"/>
        <v>0.4988306326</v>
      </c>
      <c r="L37" s="84">
        <f t="shared" si="6"/>
        <v>0.2771281292</v>
      </c>
      <c r="M37" s="84">
        <f t="shared" si="4"/>
        <v>0.4035046468</v>
      </c>
      <c r="N37" s="22">
        <f> 1- 0.92</f>
        <v>0.08</v>
      </c>
      <c r="O37" s="44">
        <f t="shared" si="5"/>
        <v>1.09044593</v>
      </c>
      <c r="P37" s="47" t="s">
        <v>434</v>
      </c>
      <c r="Q37" s="19" t="s">
        <v>81</v>
      </c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</row>
    <row r="38">
      <c r="A38" s="67"/>
      <c r="B38" s="67" t="s">
        <v>435</v>
      </c>
      <c r="C38" s="47" t="s">
        <v>438</v>
      </c>
      <c r="D38" s="67"/>
      <c r="E38" s="22">
        <f> 1- 0.63</f>
        <v>0.37</v>
      </c>
      <c r="F38" s="22"/>
      <c r="G38" s="67"/>
      <c r="H38" s="93">
        <v>0.139</v>
      </c>
      <c r="I38" s="93">
        <v>0.056</v>
      </c>
      <c r="J38" s="22">
        <v>12.0</v>
      </c>
      <c r="K38" s="84">
        <f t="shared" si="2"/>
        <v>0.4815101245</v>
      </c>
      <c r="L38" s="84">
        <f t="shared" si="6"/>
        <v>0.1385640646</v>
      </c>
      <c r="M38" s="84">
        <f t="shared" si="4"/>
        <v>0.354296486</v>
      </c>
      <c r="N38" s="22">
        <f> 1- 0.96</f>
        <v>0.04</v>
      </c>
      <c r="O38" s="44">
        <f t="shared" si="5"/>
        <v>0.9314232938</v>
      </c>
      <c r="P38" s="47" t="s">
        <v>434</v>
      </c>
      <c r="Q38" s="19" t="s">
        <v>81</v>
      </c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</row>
    <row r="39">
      <c r="A39" s="22">
        <v>134.0</v>
      </c>
      <c r="B39" s="67" t="s">
        <v>439</v>
      </c>
      <c r="C39" s="67" t="s">
        <v>440</v>
      </c>
      <c r="D39" s="67"/>
      <c r="E39" s="22">
        <v>54.0322580645161</v>
      </c>
      <c r="F39" s="22">
        <v>60.8064516129032</v>
      </c>
      <c r="G39" s="67"/>
      <c r="H39" s="88">
        <f t="shared" ref="H39:H46" si="7">F39-E39</f>
        <v>6.774193548</v>
      </c>
      <c r="I39" s="88"/>
      <c r="J39" s="22">
        <v>12.0</v>
      </c>
      <c r="K39" s="84">
        <f t="shared" si="2"/>
        <v>23.46649481</v>
      </c>
      <c r="L39" s="84">
        <v>23.46649481222352</v>
      </c>
      <c r="M39" s="84">
        <f t="shared" si="4"/>
        <v>23.46649481</v>
      </c>
      <c r="N39" s="22">
        <v>50.0</v>
      </c>
      <c r="O39" s="44">
        <f t="shared" si="5"/>
        <v>0.1718304373</v>
      </c>
      <c r="P39" s="67"/>
      <c r="Q39" s="19" t="s">
        <v>81</v>
      </c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</row>
    <row r="40">
      <c r="A40" s="67"/>
      <c r="B40" s="67"/>
      <c r="C40" s="67" t="s">
        <v>441</v>
      </c>
      <c r="D40" s="67"/>
      <c r="E40" s="22">
        <v>45.8064516129032</v>
      </c>
      <c r="F40" s="22">
        <v>51.6129032258064</v>
      </c>
      <c r="G40" s="67"/>
      <c r="H40" s="88">
        <f t="shared" si="7"/>
        <v>5.806451613</v>
      </c>
      <c r="I40" s="88"/>
      <c r="J40" s="22">
        <v>12.0</v>
      </c>
      <c r="K40" s="84">
        <f t="shared" si="2"/>
        <v>20.11413841</v>
      </c>
      <c r="L40" s="84">
        <v>20.114138410477178</v>
      </c>
      <c r="M40" s="84">
        <f t="shared" si="4"/>
        <v>20.11413841</v>
      </c>
      <c r="N40" s="22">
        <v>50.0</v>
      </c>
      <c r="O40" s="44">
        <f t="shared" si="5"/>
        <v>-0.2084875972</v>
      </c>
      <c r="P40" s="67"/>
      <c r="Q40" s="19" t="s">
        <v>81</v>
      </c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</row>
    <row r="41">
      <c r="A41" s="67"/>
      <c r="B41" s="67"/>
      <c r="C41" s="67" t="s">
        <v>442</v>
      </c>
      <c r="D41" s="67"/>
      <c r="E41" s="22">
        <v>70.8064516129032</v>
      </c>
      <c r="F41" s="22">
        <v>81.1290322580645</v>
      </c>
      <c r="G41" s="67"/>
      <c r="H41" s="88">
        <f t="shared" si="7"/>
        <v>10.32258065</v>
      </c>
      <c r="I41" s="88"/>
      <c r="J41" s="22">
        <v>12.0</v>
      </c>
      <c r="K41" s="84">
        <f t="shared" si="2"/>
        <v>35.75846829</v>
      </c>
      <c r="L41" s="84">
        <v>35.75846828529296</v>
      </c>
      <c r="M41" s="84">
        <f t="shared" si="4"/>
        <v>35.75846829</v>
      </c>
      <c r="N41" s="22">
        <v>50.0</v>
      </c>
      <c r="O41" s="44">
        <f t="shared" si="5"/>
        <v>0.5818608182</v>
      </c>
      <c r="P41" s="67"/>
      <c r="Q41" s="19" t="s">
        <v>81</v>
      </c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</row>
    <row r="42">
      <c r="A42" s="67"/>
      <c r="B42" s="67"/>
      <c r="C42" s="67" t="s">
        <v>443</v>
      </c>
      <c r="D42" s="67"/>
      <c r="E42" s="22">
        <v>45.8064516129032</v>
      </c>
      <c r="F42" s="22">
        <v>54.8387096774193</v>
      </c>
      <c r="G42" s="67"/>
      <c r="H42" s="88">
        <f t="shared" si="7"/>
        <v>9.032258065</v>
      </c>
      <c r="I42" s="88"/>
      <c r="J42" s="22">
        <v>12.0</v>
      </c>
      <c r="K42" s="84">
        <f t="shared" si="2"/>
        <v>31.28865975</v>
      </c>
      <c r="L42" s="84">
        <v>31.28865974963123</v>
      </c>
      <c r="M42" s="84">
        <f t="shared" si="4"/>
        <v>31.28865975</v>
      </c>
      <c r="N42" s="22">
        <v>50.0</v>
      </c>
      <c r="O42" s="44">
        <f t="shared" si="5"/>
        <v>-0.1340277411</v>
      </c>
      <c r="P42" s="67"/>
      <c r="Q42" s="19" t="s">
        <v>81</v>
      </c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</row>
    <row r="43">
      <c r="A43" s="67"/>
      <c r="B43" s="67" t="s">
        <v>435</v>
      </c>
      <c r="C43" s="67" t="s">
        <v>440</v>
      </c>
      <c r="D43" s="67"/>
      <c r="E43" s="22">
        <v>24.8466257668711</v>
      </c>
      <c r="F43" s="22">
        <v>34.0490797546012</v>
      </c>
      <c r="G43" s="67"/>
      <c r="H43" s="88">
        <f t="shared" si="7"/>
        <v>9.202453988</v>
      </c>
      <c r="I43" s="88"/>
      <c r="J43" s="22">
        <v>12.0</v>
      </c>
      <c r="K43" s="84">
        <f t="shared" si="2"/>
        <v>31.87823572</v>
      </c>
      <c r="L43" s="84">
        <v>31.878235722126718</v>
      </c>
      <c r="M43" s="84">
        <f t="shared" si="4"/>
        <v>31.87823572</v>
      </c>
      <c r="N43" s="22">
        <v>50.0</v>
      </c>
      <c r="O43" s="44">
        <f t="shared" si="5"/>
        <v>-0.7890453679</v>
      </c>
      <c r="P43" s="67"/>
      <c r="Q43" s="19" t="s">
        <v>81</v>
      </c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</row>
    <row r="44">
      <c r="A44" s="67"/>
      <c r="B44" s="67"/>
      <c r="C44" s="67" t="s">
        <v>441</v>
      </c>
      <c r="D44" s="67"/>
      <c r="E44" s="22">
        <v>38.6503067484662</v>
      </c>
      <c r="F44" s="22">
        <v>49.2988606485539</v>
      </c>
      <c r="G44" s="67"/>
      <c r="H44" s="88">
        <f t="shared" si="7"/>
        <v>10.6485539</v>
      </c>
      <c r="I44" s="88"/>
      <c r="J44" s="22">
        <v>12.0</v>
      </c>
      <c r="K44" s="84">
        <f t="shared" si="2"/>
        <v>36.88767276</v>
      </c>
      <c r="L44" s="84">
        <v>36.88767276417523</v>
      </c>
      <c r="M44" s="84">
        <f t="shared" si="4"/>
        <v>36.88767276</v>
      </c>
      <c r="N44" s="22">
        <v>50.0</v>
      </c>
      <c r="O44" s="44">
        <f t="shared" si="5"/>
        <v>-0.3076825509</v>
      </c>
      <c r="P44" s="67"/>
      <c r="Q44" s="19" t="s">
        <v>81</v>
      </c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</row>
    <row r="45">
      <c r="A45" s="67"/>
      <c r="B45" s="67"/>
      <c r="C45" s="67" t="s">
        <v>442</v>
      </c>
      <c r="D45" s="67"/>
      <c r="E45" s="22">
        <v>31.2883435582822</v>
      </c>
      <c r="F45" s="22">
        <v>43.5144609991235</v>
      </c>
      <c r="G45" s="67"/>
      <c r="H45" s="88">
        <f t="shared" si="7"/>
        <v>12.22611744</v>
      </c>
      <c r="I45" s="88"/>
      <c r="J45" s="22">
        <v>12.0</v>
      </c>
      <c r="K45" s="84">
        <f t="shared" si="2"/>
        <v>42.35251317</v>
      </c>
      <c r="L45" s="84">
        <v>42.35251317368221</v>
      </c>
      <c r="M45" s="84">
        <f t="shared" si="4"/>
        <v>42.35251317</v>
      </c>
      <c r="N45" s="22">
        <v>50.0</v>
      </c>
      <c r="O45" s="44">
        <f t="shared" si="5"/>
        <v>-0.4418074641</v>
      </c>
      <c r="P45" s="67"/>
      <c r="Q45" s="19" t="s">
        <v>81</v>
      </c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</row>
    <row r="46">
      <c r="A46" s="67"/>
      <c r="B46" s="67"/>
      <c r="C46" s="67" t="s">
        <v>443</v>
      </c>
      <c r="D46" s="67"/>
      <c r="E46" s="22">
        <v>35.3637160385626</v>
      </c>
      <c r="F46" s="22">
        <v>45.3549517966695</v>
      </c>
      <c r="G46" s="67"/>
      <c r="H46" s="88">
        <f t="shared" si="7"/>
        <v>9.991235758</v>
      </c>
      <c r="I46" s="88"/>
      <c r="J46" s="22">
        <v>12.0</v>
      </c>
      <c r="K46" s="84">
        <f t="shared" si="2"/>
        <v>34.61065593</v>
      </c>
      <c r="L46" s="84">
        <v>34.610655926880206</v>
      </c>
      <c r="M46" s="84">
        <f t="shared" si="4"/>
        <v>34.61065593</v>
      </c>
      <c r="N46" s="22">
        <v>50.0</v>
      </c>
      <c r="O46" s="44">
        <f t="shared" si="5"/>
        <v>-0.4228837498</v>
      </c>
      <c r="P46" s="67"/>
      <c r="Q46" s="19" t="s">
        <v>81</v>
      </c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</row>
    <row r="47">
      <c r="A47" s="22">
        <v>114.0</v>
      </c>
      <c r="B47" s="67" t="s">
        <v>439</v>
      </c>
      <c r="C47" s="67" t="s">
        <v>444</v>
      </c>
      <c r="D47" s="67"/>
      <c r="E47" s="67"/>
      <c r="F47" s="67"/>
      <c r="G47" s="67"/>
      <c r="H47" s="82"/>
      <c r="I47" s="82"/>
      <c r="J47" s="67"/>
      <c r="K47" s="67"/>
      <c r="L47" s="67"/>
      <c r="M47" s="84">
        <f t="shared" si="4"/>
        <v>0</v>
      </c>
      <c r="N47" s="67"/>
      <c r="O47" s="44" t="str">
        <f t="shared" si="5"/>
        <v>#DIV/0!</v>
      </c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</row>
    <row r="48">
      <c r="A48" s="67"/>
      <c r="B48" s="67"/>
      <c r="C48" s="67" t="s">
        <v>445</v>
      </c>
      <c r="D48" s="67" t="s">
        <v>446</v>
      </c>
      <c r="E48" s="22">
        <v>0.34412955465587</v>
      </c>
      <c r="F48" s="22">
        <v>0.417004048582995</v>
      </c>
      <c r="G48" s="67"/>
      <c r="H48" s="88">
        <f t="shared" ref="H48:H53" si="8">F48-E48</f>
        <v>0.07287449393</v>
      </c>
      <c r="I48" s="88"/>
      <c r="J48" s="22">
        <v>17.0</v>
      </c>
      <c r="K48" s="22">
        <f t="shared" ref="K48:K194" si="9">H48*sqrt(J48)</f>
        <v>0.3004692359</v>
      </c>
      <c r="L48" s="22">
        <v>0.30046923587496926</v>
      </c>
      <c r="M48" s="84">
        <f t="shared" si="4"/>
        <v>0.3004692359</v>
      </c>
      <c r="N48" s="22">
        <v>0.5</v>
      </c>
      <c r="O48" s="44">
        <f t="shared" si="5"/>
        <v>-0.5187567535</v>
      </c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</row>
    <row r="49">
      <c r="A49" s="67"/>
      <c r="B49" s="67"/>
      <c r="C49" s="67" t="s">
        <v>447</v>
      </c>
      <c r="D49" s="67" t="s">
        <v>446</v>
      </c>
      <c r="E49" s="22">
        <v>0.619433198380566</v>
      </c>
      <c r="F49" s="22">
        <v>0.684210526315789</v>
      </c>
      <c r="G49" s="67"/>
      <c r="H49" s="88">
        <f t="shared" si="8"/>
        <v>0.06477732794</v>
      </c>
      <c r="I49" s="88"/>
      <c r="J49" s="22">
        <v>23.0</v>
      </c>
      <c r="K49" s="22">
        <f t="shared" si="9"/>
        <v>0.3106611513</v>
      </c>
      <c r="L49" s="22">
        <v>0.3106611513077084</v>
      </c>
      <c r="M49" s="84">
        <f t="shared" si="4"/>
        <v>0.3106611513</v>
      </c>
      <c r="N49" s="22">
        <v>0.5</v>
      </c>
      <c r="O49" s="44">
        <f t="shared" si="5"/>
        <v>0.3844484509</v>
      </c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</row>
    <row r="50">
      <c r="A50" s="67"/>
      <c r="B50" s="67"/>
      <c r="C50" s="67" t="s">
        <v>448</v>
      </c>
      <c r="D50" s="67" t="s">
        <v>446</v>
      </c>
      <c r="E50" s="22">
        <v>0.388663967611336</v>
      </c>
      <c r="F50" s="22">
        <v>0.437246963562752</v>
      </c>
      <c r="G50" s="67"/>
      <c r="H50" s="88">
        <f t="shared" si="8"/>
        <v>0.04858299595</v>
      </c>
      <c r="I50" s="88"/>
      <c r="J50" s="22">
        <v>19.0</v>
      </c>
      <c r="K50" s="22">
        <f t="shared" si="9"/>
        <v>0.2117683697</v>
      </c>
      <c r="L50" s="22">
        <v>0.21176836972666813</v>
      </c>
      <c r="M50" s="84">
        <f t="shared" si="4"/>
        <v>0.2117683697</v>
      </c>
      <c r="N50" s="22">
        <v>0.5</v>
      </c>
      <c r="O50" s="44">
        <f t="shared" si="5"/>
        <v>-0.5257443901</v>
      </c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</row>
    <row r="51">
      <c r="A51" s="67"/>
      <c r="B51" s="67"/>
      <c r="C51" s="67" t="s">
        <v>445</v>
      </c>
      <c r="D51" s="67" t="s">
        <v>337</v>
      </c>
      <c r="E51" s="22">
        <v>0.704453441295546</v>
      </c>
      <c r="F51" s="22">
        <v>0.765182186234817</v>
      </c>
      <c r="G51" s="67"/>
      <c r="H51" s="88">
        <f t="shared" si="8"/>
        <v>0.06072874494</v>
      </c>
      <c r="I51" s="88"/>
      <c r="J51" s="22">
        <v>17.0</v>
      </c>
      <c r="K51" s="22">
        <f t="shared" si="9"/>
        <v>0.2503910299</v>
      </c>
      <c r="L51" s="22">
        <v>0.2503910298958085</v>
      </c>
      <c r="M51" s="84">
        <f t="shared" si="4"/>
        <v>0.2503910299</v>
      </c>
      <c r="N51" s="22">
        <v>0.5</v>
      </c>
      <c r="O51" s="44">
        <f t="shared" si="5"/>
        <v>0.8165366043</v>
      </c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</row>
    <row r="52">
      <c r="A52" s="67"/>
      <c r="B52" s="67"/>
      <c r="C52" s="67" t="s">
        <v>447</v>
      </c>
      <c r="D52" s="67" t="s">
        <v>337</v>
      </c>
      <c r="E52" s="22">
        <v>0.659919028340081</v>
      </c>
      <c r="F52" s="22">
        <v>0.712550607287449</v>
      </c>
      <c r="G52" s="67"/>
      <c r="H52" s="88">
        <f t="shared" si="8"/>
        <v>0.05263157895</v>
      </c>
      <c r="I52" s="88"/>
      <c r="J52" s="22">
        <v>23.0</v>
      </c>
      <c r="K52" s="22">
        <f t="shared" si="9"/>
        <v>0.2524121854</v>
      </c>
      <c r="L52" s="22">
        <v>0.25241218543750965</v>
      </c>
      <c r="M52" s="84">
        <f t="shared" si="4"/>
        <v>0.2524121854</v>
      </c>
      <c r="N52" s="22">
        <v>0.5</v>
      </c>
      <c r="O52" s="44">
        <f t="shared" si="5"/>
        <v>0.6335630273</v>
      </c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</row>
    <row r="53">
      <c r="A53" s="67"/>
      <c r="B53" s="67"/>
      <c r="C53" s="67" t="s">
        <v>448</v>
      </c>
      <c r="D53" s="67" t="s">
        <v>337</v>
      </c>
      <c r="E53" s="22">
        <v>0.595141700404858</v>
      </c>
      <c r="F53" s="22">
        <v>0.655870445344129</v>
      </c>
      <c r="G53" s="67"/>
      <c r="H53" s="88">
        <f t="shared" si="8"/>
        <v>0.06072874494</v>
      </c>
      <c r="I53" s="88"/>
      <c r="J53" s="22">
        <v>19.0</v>
      </c>
      <c r="K53" s="22">
        <f t="shared" si="9"/>
        <v>0.2647104622</v>
      </c>
      <c r="L53" s="22">
        <v>0.26471046215833915</v>
      </c>
      <c r="M53" s="84">
        <f t="shared" si="4"/>
        <v>0.2647104622</v>
      </c>
      <c r="N53" s="22">
        <v>0.5</v>
      </c>
      <c r="O53" s="44">
        <f t="shared" si="5"/>
        <v>0.3594179831</v>
      </c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</row>
    <row r="54">
      <c r="A54" s="94">
        <v>161.0</v>
      </c>
      <c r="B54" s="67" t="s">
        <v>449</v>
      </c>
      <c r="C54" s="67" t="s">
        <v>450</v>
      </c>
      <c r="D54" s="67" t="s">
        <v>126</v>
      </c>
      <c r="E54" s="22">
        <v>82.0063694267515</v>
      </c>
      <c r="F54" s="67"/>
      <c r="G54" s="67"/>
      <c r="H54" s="88">
        <v>10.266423483926017</v>
      </c>
      <c r="I54" s="88"/>
      <c r="J54" s="94">
        <v>14.0</v>
      </c>
      <c r="K54" s="22">
        <f t="shared" si="9"/>
        <v>38.41343926</v>
      </c>
      <c r="L54" s="22">
        <v>38.413439264381246</v>
      </c>
      <c r="M54" s="84">
        <f t="shared" si="4"/>
        <v>38.41343926</v>
      </c>
      <c r="N54" s="22">
        <v>50.0</v>
      </c>
      <c r="O54" s="44">
        <f t="shared" si="5"/>
        <v>0.8332075971</v>
      </c>
      <c r="P54" s="67"/>
      <c r="Q54" s="67"/>
      <c r="R54" s="22">
        <f t="shared" ref="R54:R83" si="10">sqrt((E54*(100-E54))/J54)</f>
        <v>10.26642348</v>
      </c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</row>
    <row r="55">
      <c r="A55" s="94">
        <v>161.0</v>
      </c>
      <c r="B55" s="67"/>
      <c r="C55" s="67" t="s">
        <v>451</v>
      </c>
      <c r="D55" s="67" t="s">
        <v>126</v>
      </c>
      <c r="E55" s="22">
        <v>88.2165605095541</v>
      </c>
      <c r="F55" s="67"/>
      <c r="G55" s="67"/>
      <c r="H55" s="88">
        <v>8.616821185579775</v>
      </c>
      <c r="I55" s="88"/>
      <c r="J55" s="94">
        <v>14.0</v>
      </c>
      <c r="K55" s="22">
        <f t="shared" si="9"/>
        <v>32.24119264</v>
      </c>
      <c r="L55" s="22">
        <v>32.24119263953476</v>
      </c>
      <c r="M55" s="84">
        <f t="shared" si="4"/>
        <v>32.24119264</v>
      </c>
      <c r="N55" s="22">
        <v>50.0</v>
      </c>
      <c r="O55" s="44">
        <f t="shared" si="5"/>
        <v>1.185333339</v>
      </c>
      <c r="P55" s="67"/>
      <c r="Q55" s="67"/>
      <c r="R55" s="22">
        <f t="shared" si="10"/>
        <v>8.616821186</v>
      </c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</row>
    <row r="56">
      <c r="A56" s="94">
        <v>161.0</v>
      </c>
      <c r="B56" s="67"/>
      <c r="C56" s="67" t="s">
        <v>452</v>
      </c>
      <c r="D56" s="67" t="s">
        <v>126</v>
      </c>
      <c r="E56" s="22">
        <v>97.1337579617834</v>
      </c>
      <c r="F56" s="67"/>
      <c r="G56" s="67"/>
      <c r="H56" s="88">
        <v>4.459411078991258</v>
      </c>
      <c r="I56" s="88"/>
      <c r="J56" s="94">
        <v>14.0</v>
      </c>
      <c r="K56" s="22">
        <f t="shared" si="9"/>
        <v>16.6855884</v>
      </c>
      <c r="L56" s="22">
        <v>16.68558840436919</v>
      </c>
      <c r="M56" s="84">
        <f t="shared" si="4"/>
        <v>16.6855884</v>
      </c>
      <c r="N56" s="22">
        <v>50.0</v>
      </c>
      <c r="O56" s="44">
        <f t="shared" si="5"/>
        <v>2.824818449</v>
      </c>
      <c r="P56" s="67"/>
      <c r="Q56" s="67"/>
      <c r="R56" s="22">
        <f t="shared" si="10"/>
        <v>4.459411079</v>
      </c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</row>
    <row r="57">
      <c r="A57" s="94">
        <v>161.0</v>
      </c>
      <c r="B57" s="67"/>
      <c r="C57" s="67" t="s">
        <v>450</v>
      </c>
      <c r="D57" s="67" t="s">
        <v>128</v>
      </c>
      <c r="E57" s="22">
        <v>67.9936305732484</v>
      </c>
      <c r="F57" s="67"/>
      <c r="G57" s="67"/>
      <c r="H57" s="88">
        <v>12.46775629600915</v>
      </c>
      <c r="I57" s="88"/>
      <c r="J57" s="94">
        <v>14.0</v>
      </c>
      <c r="K57" s="22">
        <f t="shared" si="9"/>
        <v>46.65007244</v>
      </c>
      <c r="L57" s="22">
        <v>46.65007244145995</v>
      </c>
      <c r="M57" s="84">
        <f t="shared" si="4"/>
        <v>46.65007244</v>
      </c>
      <c r="N57" s="22">
        <v>50.0</v>
      </c>
      <c r="O57" s="44">
        <f t="shared" si="5"/>
        <v>0.3857149546</v>
      </c>
      <c r="P57" s="67"/>
      <c r="Q57" s="67"/>
      <c r="R57" s="22">
        <f t="shared" si="10"/>
        <v>12.4677563</v>
      </c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</row>
    <row r="58">
      <c r="A58" s="94">
        <v>161.0</v>
      </c>
      <c r="B58" s="67"/>
      <c r="C58" s="67" t="s">
        <v>451</v>
      </c>
      <c r="D58" s="67" t="s">
        <v>128</v>
      </c>
      <c r="E58" s="22">
        <v>75.0</v>
      </c>
      <c r="F58" s="67"/>
      <c r="G58" s="67"/>
      <c r="H58" s="88">
        <v>11.572751247156893</v>
      </c>
      <c r="I58" s="88"/>
      <c r="J58" s="94">
        <v>14.0</v>
      </c>
      <c r="K58" s="22">
        <f t="shared" si="9"/>
        <v>43.30127019</v>
      </c>
      <c r="L58" s="22">
        <v>43.30127018922193</v>
      </c>
      <c r="M58" s="84">
        <f t="shared" si="4"/>
        <v>43.30127019</v>
      </c>
      <c r="N58" s="22">
        <v>50.0</v>
      </c>
      <c r="O58" s="44">
        <f t="shared" si="5"/>
        <v>0.5773502692</v>
      </c>
      <c r="P58" s="67"/>
      <c r="Q58" s="67"/>
      <c r="R58" s="22">
        <f t="shared" si="10"/>
        <v>11.57275125</v>
      </c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</row>
    <row r="59">
      <c r="A59" s="94">
        <v>161.0</v>
      </c>
      <c r="B59" s="67"/>
      <c r="C59" s="67" t="s">
        <v>452</v>
      </c>
      <c r="D59" s="67" t="s">
        <v>128</v>
      </c>
      <c r="E59" s="22">
        <v>91.5605095541401</v>
      </c>
      <c r="F59" s="67"/>
      <c r="G59" s="67"/>
      <c r="H59" s="88">
        <v>7.429305128054083</v>
      </c>
      <c r="I59" s="88"/>
      <c r="J59" s="94">
        <v>14.0</v>
      </c>
      <c r="K59" s="22">
        <f t="shared" si="9"/>
        <v>27.79791441</v>
      </c>
      <c r="L59" s="22">
        <v>27.797914410981083</v>
      </c>
      <c r="M59" s="84">
        <f t="shared" si="4"/>
        <v>27.79791441</v>
      </c>
      <c r="N59" s="22">
        <v>50.0</v>
      </c>
      <c r="O59" s="44">
        <f t="shared" si="5"/>
        <v>1.495094522</v>
      </c>
      <c r="P59" s="67"/>
      <c r="Q59" s="67"/>
      <c r="R59" s="22">
        <f t="shared" si="10"/>
        <v>7.429305128</v>
      </c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</row>
    <row r="60">
      <c r="A60" s="94">
        <v>161.0</v>
      </c>
      <c r="B60" s="67"/>
      <c r="C60" s="67" t="s">
        <v>450</v>
      </c>
      <c r="D60" s="67" t="s">
        <v>87</v>
      </c>
      <c r="E60" s="22">
        <v>33.7579617834395</v>
      </c>
      <c r="F60" s="67"/>
      <c r="G60" s="67"/>
      <c r="H60" s="88">
        <v>12.638366176538428</v>
      </c>
      <c r="I60" s="88"/>
      <c r="J60" s="94">
        <v>14.0</v>
      </c>
      <c r="K60" s="22">
        <f t="shared" si="9"/>
        <v>47.28843616</v>
      </c>
      <c r="L60" s="22">
        <v>47.288436161198945</v>
      </c>
      <c r="M60" s="84">
        <f t="shared" si="4"/>
        <v>47.28843616</v>
      </c>
      <c r="N60" s="22">
        <v>50.0</v>
      </c>
      <c r="O60" s="44">
        <f t="shared" si="5"/>
        <v>-0.3434674423</v>
      </c>
      <c r="P60" s="67"/>
      <c r="Q60" s="67"/>
      <c r="R60" s="22">
        <f t="shared" si="10"/>
        <v>12.63836618</v>
      </c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</row>
    <row r="61">
      <c r="A61" s="94">
        <v>161.0</v>
      </c>
      <c r="B61" s="67"/>
      <c r="C61" s="67" t="s">
        <v>451</v>
      </c>
      <c r="D61" s="67" t="s">
        <v>87</v>
      </c>
      <c r="E61" s="22">
        <v>53.9808917197452</v>
      </c>
      <c r="F61" s="67"/>
      <c r="G61" s="67"/>
      <c r="H61" s="88">
        <v>13.32064053885565</v>
      </c>
      <c r="I61" s="88"/>
      <c r="J61" s="94">
        <v>14.0</v>
      </c>
      <c r="K61" s="22">
        <f t="shared" si="9"/>
        <v>49.84127307</v>
      </c>
      <c r="L61" s="22">
        <v>49.84127306876966</v>
      </c>
      <c r="M61" s="84">
        <f t="shared" si="4"/>
        <v>49.84127307</v>
      </c>
      <c r="N61" s="22">
        <v>50.0</v>
      </c>
      <c r="O61" s="44">
        <f t="shared" si="5"/>
        <v>0.0798713892</v>
      </c>
      <c r="P61" s="67"/>
      <c r="Q61" s="67"/>
      <c r="R61" s="22">
        <f t="shared" si="10"/>
        <v>13.32064054</v>
      </c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</row>
    <row r="62">
      <c r="A62" s="94">
        <v>161.0</v>
      </c>
      <c r="B62" s="67"/>
      <c r="C62" s="67" t="s">
        <v>452</v>
      </c>
      <c r="D62" s="67" t="s">
        <v>87</v>
      </c>
      <c r="E62" s="22">
        <v>44.9044585987261</v>
      </c>
      <c r="F62" s="67"/>
      <c r="G62" s="67"/>
      <c r="H62" s="88">
        <v>13.293487819841669</v>
      </c>
      <c r="I62" s="88"/>
      <c r="J62" s="94">
        <v>14.0</v>
      </c>
      <c r="K62" s="22">
        <f t="shared" si="9"/>
        <v>49.7396769</v>
      </c>
      <c r="L62" s="22">
        <v>49.7396768971</v>
      </c>
      <c r="M62" s="84">
        <f t="shared" si="4"/>
        <v>49.7396769</v>
      </c>
      <c r="N62" s="22">
        <v>50.0</v>
      </c>
      <c r="O62" s="44">
        <f t="shared" si="5"/>
        <v>-0.1024441999</v>
      </c>
      <c r="P62" s="67"/>
      <c r="Q62" s="67"/>
      <c r="R62" s="22">
        <f t="shared" si="10"/>
        <v>13.29348782</v>
      </c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</row>
    <row r="63">
      <c r="A63" s="94">
        <v>161.0</v>
      </c>
      <c r="B63" s="67"/>
      <c r="C63" s="67" t="s">
        <v>453</v>
      </c>
      <c r="D63" s="67" t="s">
        <v>126</v>
      </c>
      <c r="E63" s="22">
        <v>78.8216560509554</v>
      </c>
      <c r="F63" s="67"/>
      <c r="G63" s="67"/>
      <c r="H63" s="88">
        <v>10.919550430569233</v>
      </c>
      <c r="I63" s="88"/>
      <c r="J63" s="22">
        <v>14.0</v>
      </c>
      <c r="K63" s="22">
        <f t="shared" si="9"/>
        <v>40.85721653</v>
      </c>
      <c r="L63" s="22">
        <v>40.85721652878994</v>
      </c>
      <c r="M63" s="84">
        <f t="shared" si="4"/>
        <v>40.85721653</v>
      </c>
      <c r="N63" s="22">
        <v>50.0</v>
      </c>
      <c r="O63" s="44">
        <f t="shared" si="5"/>
        <v>0.7054238761</v>
      </c>
      <c r="P63" s="67"/>
      <c r="Q63" s="67"/>
      <c r="R63" s="22">
        <f t="shared" si="10"/>
        <v>10.91955043</v>
      </c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</row>
    <row r="64">
      <c r="A64" s="94">
        <v>161.0</v>
      </c>
      <c r="B64" s="67"/>
      <c r="C64" s="67" t="s">
        <v>454</v>
      </c>
      <c r="D64" s="67" t="s">
        <v>126</v>
      </c>
      <c r="E64" s="22">
        <v>94.108280254777</v>
      </c>
      <c r="F64" s="67"/>
      <c r="G64" s="67"/>
      <c r="H64" s="88">
        <v>6.079800506409453</v>
      </c>
      <c r="I64" s="88"/>
      <c r="J64" s="22">
        <v>15.0</v>
      </c>
      <c r="K64" s="22">
        <f t="shared" si="9"/>
        <v>23.54696611</v>
      </c>
      <c r="L64" s="22">
        <v>23.54696610958723</v>
      </c>
      <c r="M64" s="84">
        <f t="shared" si="4"/>
        <v>23.54696611</v>
      </c>
      <c r="N64" s="22">
        <v>50.0</v>
      </c>
      <c r="O64" s="44">
        <f t="shared" si="5"/>
        <v>1.873204389</v>
      </c>
      <c r="P64" s="67"/>
      <c r="Q64" s="67"/>
      <c r="R64" s="22">
        <f t="shared" si="10"/>
        <v>6.079800506</v>
      </c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</row>
    <row r="65">
      <c r="A65" s="94">
        <v>161.0</v>
      </c>
      <c r="B65" s="67"/>
      <c r="C65" s="67" t="s">
        <v>455</v>
      </c>
      <c r="D65" s="67" t="s">
        <v>126</v>
      </c>
      <c r="E65" s="22">
        <v>79.936305732484</v>
      </c>
      <c r="F65" s="67"/>
      <c r="G65" s="67"/>
      <c r="H65" s="88">
        <v>10.703195781405148</v>
      </c>
      <c r="I65" s="88"/>
      <c r="J65" s="22">
        <v>14.0</v>
      </c>
      <c r="K65" s="22">
        <f t="shared" si="9"/>
        <v>40.04769156</v>
      </c>
      <c r="L65" s="22">
        <v>40.047691557582255</v>
      </c>
      <c r="M65" s="84">
        <f t="shared" si="4"/>
        <v>40.04769156</v>
      </c>
      <c r="N65" s="22">
        <v>50.0</v>
      </c>
      <c r="O65" s="44">
        <f t="shared" si="5"/>
        <v>0.7475163878</v>
      </c>
      <c r="P65" s="67"/>
      <c r="Q65" s="67"/>
      <c r="R65" s="22">
        <f t="shared" si="10"/>
        <v>10.70319578</v>
      </c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</row>
    <row r="66">
      <c r="A66" s="94">
        <v>161.0</v>
      </c>
      <c r="B66" s="67"/>
      <c r="C66" s="67" t="s">
        <v>453</v>
      </c>
      <c r="D66" s="67" t="s">
        <v>128</v>
      </c>
      <c r="E66" s="22">
        <v>49.8407643312101</v>
      </c>
      <c r="F66" s="67"/>
      <c r="G66" s="67"/>
      <c r="H66" s="88">
        <v>13.362994328693661</v>
      </c>
      <c r="I66" s="88"/>
      <c r="J66" s="22">
        <v>14.0</v>
      </c>
      <c r="K66" s="22">
        <f t="shared" si="9"/>
        <v>49.99974644</v>
      </c>
      <c r="L66" s="22">
        <v>49.999746439374924</v>
      </c>
      <c r="M66" s="84">
        <f t="shared" si="4"/>
        <v>49.99974644</v>
      </c>
      <c r="N66" s="22">
        <v>50.0</v>
      </c>
      <c r="O66" s="44">
        <f t="shared" si="5"/>
        <v>-0.003184729526</v>
      </c>
      <c r="P66" s="67"/>
      <c r="Q66" s="67"/>
      <c r="R66" s="22">
        <f t="shared" si="10"/>
        <v>13.36299433</v>
      </c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</row>
    <row r="67">
      <c r="A67" s="94">
        <v>161.0</v>
      </c>
      <c r="B67" s="67"/>
      <c r="C67" s="67" t="s">
        <v>454</v>
      </c>
      <c r="D67" s="67" t="s">
        <v>128</v>
      </c>
      <c r="E67" s="22">
        <v>53.0254777070063</v>
      </c>
      <c r="F67" s="67"/>
      <c r="G67" s="67"/>
      <c r="H67" s="88">
        <v>12.88628853897146</v>
      </c>
      <c r="I67" s="88"/>
      <c r="J67" s="22">
        <v>15.0</v>
      </c>
      <c r="K67" s="22">
        <f t="shared" si="9"/>
        <v>49.90838091</v>
      </c>
      <c r="L67" s="22">
        <v>49.90838090585997</v>
      </c>
      <c r="M67" s="84">
        <f t="shared" si="4"/>
        <v>49.90838091</v>
      </c>
      <c r="N67" s="22">
        <v>50.0</v>
      </c>
      <c r="O67" s="44">
        <f t="shared" si="5"/>
        <v>0.06062063429</v>
      </c>
      <c r="P67" s="67"/>
      <c r="Q67" s="67"/>
      <c r="R67" s="22">
        <f t="shared" si="10"/>
        <v>12.88628854</v>
      </c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</row>
    <row r="68">
      <c r="A68" s="94">
        <v>161.0</v>
      </c>
      <c r="B68" s="67"/>
      <c r="C68" s="67" t="s">
        <v>455</v>
      </c>
      <c r="D68" s="67" t="s">
        <v>128</v>
      </c>
      <c r="E68" s="22">
        <v>57.484076433121</v>
      </c>
      <c r="F68" s="67"/>
      <c r="G68" s="67"/>
      <c r="H68" s="88">
        <v>13.212517333258539</v>
      </c>
      <c r="I68" s="88"/>
      <c r="J68" s="22">
        <v>14.0</v>
      </c>
      <c r="K68" s="22">
        <f t="shared" si="9"/>
        <v>49.43671308</v>
      </c>
      <c r="L68" s="22">
        <v>49.43671307786555</v>
      </c>
      <c r="M68" s="84">
        <f t="shared" si="4"/>
        <v>49.43671308</v>
      </c>
      <c r="N68" s="22">
        <v>50.0</v>
      </c>
      <c r="O68" s="44">
        <f t="shared" si="5"/>
        <v>0.1513870152</v>
      </c>
      <c r="P68" s="67"/>
      <c r="Q68" s="67"/>
      <c r="R68" s="22">
        <f t="shared" si="10"/>
        <v>13.21251733</v>
      </c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</row>
    <row r="69">
      <c r="A69" s="94">
        <v>161.0</v>
      </c>
      <c r="B69" s="67"/>
      <c r="C69" s="67" t="s">
        <v>453</v>
      </c>
      <c r="D69" s="67" t="s">
        <v>87</v>
      </c>
      <c r="E69" s="22">
        <v>44.9044585987261</v>
      </c>
      <c r="F69" s="67"/>
      <c r="G69" s="67"/>
      <c r="H69" s="88">
        <v>13.293487819841669</v>
      </c>
      <c r="I69" s="88"/>
      <c r="J69" s="22">
        <v>14.0</v>
      </c>
      <c r="K69" s="22">
        <f t="shared" si="9"/>
        <v>49.7396769</v>
      </c>
      <c r="L69" s="22">
        <v>49.7396768971</v>
      </c>
      <c r="M69" s="84">
        <f t="shared" si="4"/>
        <v>49.7396769</v>
      </c>
      <c r="N69" s="22">
        <v>50.0</v>
      </c>
      <c r="O69" s="44">
        <f t="shared" si="5"/>
        <v>-0.1024441999</v>
      </c>
      <c r="P69" s="67"/>
      <c r="Q69" s="67"/>
      <c r="R69" s="22">
        <f t="shared" si="10"/>
        <v>13.29348782</v>
      </c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</row>
    <row r="70">
      <c r="A70" s="94">
        <v>161.0</v>
      </c>
      <c r="B70" s="67"/>
      <c r="C70" s="67" t="s">
        <v>454</v>
      </c>
      <c r="D70" s="67" t="s">
        <v>87</v>
      </c>
      <c r="E70" s="22">
        <v>19.2675159235668</v>
      </c>
      <c r="F70" s="67"/>
      <c r="G70" s="67"/>
      <c r="H70" s="88">
        <v>10.1833669039003</v>
      </c>
      <c r="I70" s="88"/>
      <c r="J70" s="22">
        <v>15.0</v>
      </c>
      <c r="K70" s="22">
        <f t="shared" si="9"/>
        <v>39.44001043</v>
      </c>
      <c r="L70" s="22">
        <v>39.44001042712565</v>
      </c>
      <c r="M70" s="84">
        <f t="shared" si="4"/>
        <v>39.44001043</v>
      </c>
      <c r="N70" s="22">
        <v>50.0</v>
      </c>
      <c r="O70" s="44">
        <f t="shared" si="5"/>
        <v>-0.7792209927</v>
      </c>
      <c r="P70" s="67"/>
      <c r="Q70" s="67"/>
      <c r="R70" s="22">
        <f t="shared" si="10"/>
        <v>10.1833669</v>
      </c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</row>
    <row r="71">
      <c r="A71" s="94">
        <v>161.0</v>
      </c>
      <c r="B71" s="67"/>
      <c r="C71" s="67" t="s">
        <v>455</v>
      </c>
      <c r="D71" s="67" t="s">
        <v>87</v>
      </c>
      <c r="E71" s="22">
        <v>9.23566878980892</v>
      </c>
      <c r="F71" s="67"/>
      <c r="G71" s="67"/>
      <c r="H71" s="88">
        <v>7.7379828535507755</v>
      </c>
      <c r="I71" s="88"/>
      <c r="J71" s="22">
        <v>14.0</v>
      </c>
      <c r="K71" s="22">
        <f t="shared" si="9"/>
        <v>28.9528807</v>
      </c>
      <c r="L71" s="22">
        <v>28.95288070271836</v>
      </c>
      <c r="M71" s="84">
        <f t="shared" si="4"/>
        <v>28.9528807</v>
      </c>
      <c r="N71" s="22">
        <v>50.0</v>
      </c>
      <c r="O71" s="44">
        <f t="shared" si="5"/>
        <v>-1.407954242</v>
      </c>
      <c r="P71" s="67"/>
      <c r="Q71" s="67"/>
      <c r="R71" s="22">
        <f t="shared" si="10"/>
        <v>7.737982854</v>
      </c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</row>
    <row r="72">
      <c r="A72" s="22">
        <v>100.0</v>
      </c>
      <c r="B72" s="67" t="s">
        <v>456</v>
      </c>
      <c r="C72" s="67" t="s">
        <v>171</v>
      </c>
      <c r="D72" s="67" t="s">
        <v>457</v>
      </c>
      <c r="E72" s="22">
        <v>92.9718875502008</v>
      </c>
      <c r="F72" s="67"/>
      <c r="G72" s="67"/>
      <c r="H72" s="88">
        <v>7.379119642460164</v>
      </c>
      <c r="I72" s="88"/>
      <c r="J72" s="22">
        <v>12.0</v>
      </c>
      <c r="K72" s="22">
        <f t="shared" si="9"/>
        <v>25.56202027</v>
      </c>
      <c r="L72" s="22">
        <v>25.562020271740984</v>
      </c>
      <c r="M72" s="84">
        <f t="shared" si="4"/>
        <v>25.56202027</v>
      </c>
      <c r="N72" s="22">
        <v>50.0</v>
      </c>
      <c r="O72" s="44">
        <f t="shared" si="5"/>
        <v>1.681083384</v>
      </c>
      <c r="P72" s="67"/>
      <c r="Q72" s="67"/>
      <c r="R72" s="22">
        <f t="shared" si="10"/>
        <v>7.379119642</v>
      </c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</row>
    <row r="73">
      <c r="A73" s="67"/>
      <c r="B73" s="67"/>
      <c r="C73" s="67"/>
      <c r="D73" s="67" t="s">
        <v>458</v>
      </c>
      <c r="E73" s="22">
        <v>24.29718875502</v>
      </c>
      <c r="F73" s="67"/>
      <c r="G73" s="67"/>
      <c r="H73" s="88">
        <v>12.380648522677536</v>
      </c>
      <c r="I73" s="88"/>
      <c r="J73" s="22">
        <v>12.0</v>
      </c>
      <c r="K73" s="22">
        <f t="shared" si="9"/>
        <v>42.88782454</v>
      </c>
      <c r="L73" s="22">
        <v>42.887824543860106</v>
      </c>
      <c r="M73" s="84">
        <f t="shared" si="4"/>
        <v>42.88782454</v>
      </c>
      <c r="N73" s="22">
        <v>50.0</v>
      </c>
      <c r="O73" s="44">
        <f t="shared" si="5"/>
        <v>-0.5993032176</v>
      </c>
      <c r="P73" s="67"/>
      <c r="Q73" s="67"/>
      <c r="R73" s="22">
        <f t="shared" si="10"/>
        <v>12.38064852</v>
      </c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</row>
    <row r="74">
      <c r="A74" s="67"/>
      <c r="B74" s="67"/>
      <c r="C74" s="67" t="s">
        <v>60</v>
      </c>
      <c r="D74" s="67" t="s">
        <v>459</v>
      </c>
      <c r="E74" s="22">
        <v>94.1767068273092</v>
      </c>
      <c r="F74" s="67"/>
      <c r="G74" s="67"/>
      <c r="H74" s="88">
        <v>6.760291992547193</v>
      </c>
      <c r="I74" s="88"/>
      <c r="J74" s="22">
        <v>12.0</v>
      </c>
      <c r="K74" s="22">
        <f t="shared" si="9"/>
        <v>23.41833841</v>
      </c>
      <c r="L74" s="22">
        <v>23.41833841018556</v>
      </c>
      <c r="M74" s="84">
        <f t="shared" si="4"/>
        <v>23.41833841</v>
      </c>
      <c r="N74" s="22">
        <v>50.0</v>
      </c>
      <c r="O74" s="44">
        <f t="shared" si="5"/>
        <v>1.886415084</v>
      </c>
      <c r="P74" s="67"/>
      <c r="Q74" s="67"/>
      <c r="R74" s="22">
        <f t="shared" si="10"/>
        <v>6.760291993</v>
      </c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</row>
    <row r="75">
      <c r="A75" s="67"/>
      <c r="B75" s="67"/>
      <c r="C75" s="67"/>
      <c r="D75" s="67" t="s">
        <v>87</v>
      </c>
      <c r="E75" s="22">
        <v>38.152610441767</v>
      </c>
      <c r="F75" s="67"/>
      <c r="G75" s="67"/>
      <c r="H75" s="88">
        <v>14.022717760404221</v>
      </c>
      <c r="I75" s="88"/>
      <c r="J75" s="22">
        <v>12.0</v>
      </c>
      <c r="K75" s="22">
        <f t="shared" si="9"/>
        <v>48.57611924</v>
      </c>
      <c r="L75" s="22">
        <v>48.57611924243714</v>
      </c>
      <c r="M75" s="84">
        <f t="shared" si="4"/>
        <v>48.57611924</v>
      </c>
      <c r="N75" s="22">
        <v>50.0</v>
      </c>
      <c r="O75" s="44">
        <f t="shared" si="5"/>
        <v>-0.2438932904</v>
      </c>
      <c r="P75" s="67"/>
      <c r="Q75" s="67"/>
      <c r="R75" s="22">
        <f t="shared" si="10"/>
        <v>14.02271776</v>
      </c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</row>
    <row r="76">
      <c r="A76" s="67"/>
      <c r="B76" s="67" t="s">
        <v>460</v>
      </c>
      <c r="C76" s="67" t="s">
        <v>461</v>
      </c>
      <c r="D76" s="67" t="s">
        <v>462</v>
      </c>
      <c r="E76" s="22">
        <v>92.8125</v>
      </c>
      <c r="F76" s="67"/>
      <c r="G76" s="67"/>
      <c r="H76" s="88">
        <v>7.455925181525093</v>
      </c>
      <c r="I76" s="88"/>
      <c r="J76" s="22">
        <v>12.0</v>
      </c>
      <c r="K76" s="22">
        <f t="shared" si="9"/>
        <v>25.82808246</v>
      </c>
      <c r="L76" s="22">
        <v>25.82808246366733</v>
      </c>
      <c r="M76" s="84">
        <f t="shared" si="4"/>
        <v>25.82808246</v>
      </c>
      <c r="N76" s="22">
        <v>50.0</v>
      </c>
      <c r="O76" s="44">
        <f t="shared" si="5"/>
        <v>1.657594986</v>
      </c>
      <c r="P76" s="67"/>
      <c r="Q76" s="67"/>
      <c r="R76" s="22">
        <f t="shared" si="10"/>
        <v>7.455925182</v>
      </c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</row>
    <row r="77">
      <c r="A77" s="67"/>
      <c r="B77" s="67"/>
      <c r="C77" s="67"/>
      <c r="D77" s="67" t="s">
        <v>463</v>
      </c>
      <c r="E77" s="22">
        <v>34.9999999999999</v>
      </c>
      <c r="F77" s="67"/>
      <c r="G77" s="67"/>
      <c r="H77" s="88">
        <v>13.768926368215245</v>
      </c>
      <c r="I77" s="88"/>
      <c r="J77" s="22">
        <v>12.0</v>
      </c>
      <c r="K77" s="22">
        <f t="shared" si="9"/>
        <v>47.69696007</v>
      </c>
      <c r="L77" s="22">
        <v>47.69696007084725</v>
      </c>
      <c r="M77" s="84">
        <f t="shared" si="4"/>
        <v>47.69696007</v>
      </c>
      <c r="N77" s="22">
        <v>50.0</v>
      </c>
      <c r="O77" s="44">
        <f t="shared" si="5"/>
        <v>-0.314485451</v>
      </c>
      <c r="P77" s="67"/>
      <c r="Q77" s="67"/>
      <c r="R77" s="22">
        <f t="shared" si="10"/>
        <v>13.76892637</v>
      </c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</row>
    <row r="78">
      <c r="A78" s="67"/>
      <c r="B78" s="67"/>
      <c r="C78" s="67" t="s">
        <v>60</v>
      </c>
      <c r="D78" s="67" t="s">
        <v>459</v>
      </c>
      <c r="E78" s="22">
        <v>85.9375</v>
      </c>
      <c r="F78" s="67"/>
      <c r="G78" s="67"/>
      <c r="H78" s="88">
        <v>10.035337952082132</v>
      </c>
      <c r="I78" s="88"/>
      <c r="J78" s="22">
        <v>12.0</v>
      </c>
      <c r="K78" s="22">
        <f t="shared" si="9"/>
        <v>34.76343041</v>
      </c>
      <c r="L78" s="22">
        <v>34.763430408260916</v>
      </c>
      <c r="M78" s="84">
        <f t="shared" si="4"/>
        <v>34.76343041</v>
      </c>
      <c r="N78" s="22">
        <v>50.0</v>
      </c>
      <c r="O78" s="44">
        <f t="shared" si="5"/>
        <v>1.033773122</v>
      </c>
      <c r="P78" s="67"/>
      <c r="Q78" s="67"/>
      <c r="R78" s="22">
        <f t="shared" si="10"/>
        <v>10.03533795</v>
      </c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</row>
    <row r="79">
      <c r="A79" s="67"/>
      <c r="B79" s="67"/>
      <c r="C79" s="67"/>
      <c r="D79" s="67" t="s">
        <v>87</v>
      </c>
      <c r="E79" s="22">
        <v>28.125</v>
      </c>
      <c r="F79" s="67"/>
      <c r="G79" s="67"/>
      <c r="H79" s="88">
        <v>12.979099785809492</v>
      </c>
      <c r="I79" s="88"/>
      <c r="J79" s="22">
        <v>12.0</v>
      </c>
      <c r="K79" s="22">
        <f t="shared" si="9"/>
        <v>44.96092053</v>
      </c>
      <c r="L79" s="22">
        <v>44.96092053105674</v>
      </c>
      <c r="M79" s="84">
        <f t="shared" si="4"/>
        <v>44.96092053</v>
      </c>
      <c r="N79" s="22">
        <v>50.0</v>
      </c>
      <c r="O79" s="44">
        <f t="shared" si="5"/>
        <v>-0.4865336328</v>
      </c>
      <c r="P79" s="67"/>
      <c r="Q79" s="67"/>
      <c r="R79" s="22">
        <f t="shared" si="10"/>
        <v>12.97909979</v>
      </c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</row>
    <row r="80">
      <c r="A80" s="67"/>
      <c r="B80" s="67"/>
      <c r="C80" s="67" t="s">
        <v>464</v>
      </c>
      <c r="D80" s="67" t="s">
        <v>459</v>
      </c>
      <c r="E80" s="22">
        <v>93.125</v>
      </c>
      <c r="F80" s="67"/>
      <c r="G80" s="67"/>
      <c r="H80" s="88">
        <v>7.304304524274254</v>
      </c>
      <c r="I80" s="88"/>
      <c r="J80" s="22">
        <v>12.0</v>
      </c>
      <c r="K80" s="22">
        <f t="shared" si="9"/>
        <v>25.3028531</v>
      </c>
      <c r="L80" s="22">
        <v>25.30285309999645</v>
      </c>
      <c r="M80" s="84">
        <f t="shared" si="4"/>
        <v>25.3028531</v>
      </c>
      <c r="N80" s="22">
        <v>50.0</v>
      </c>
      <c r="O80" s="44">
        <f t="shared" si="5"/>
        <v>1.704353253</v>
      </c>
      <c r="P80" s="67"/>
      <c r="Q80" s="67"/>
      <c r="R80" s="22">
        <f t="shared" si="10"/>
        <v>7.304304524</v>
      </c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22">
        <v>92.9718875502008</v>
      </c>
      <c r="AD80" s="67"/>
      <c r="AE80" s="67"/>
      <c r="AF80" s="67"/>
      <c r="AG80" s="67"/>
    </row>
    <row r="81">
      <c r="A81" s="67"/>
      <c r="B81" s="67"/>
      <c r="C81" s="67"/>
      <c r="D81" s="67" t="s">
        <v>87</v>
      </c>
      <c r="E81" s="22">
        <v>22.8125</v>
      </c>
      <c r="F81" s="67"/>
      <c r="G81" s="67"/>
      <c r="H81" s="88">
        <v>12.113490564070842</v>
      </c>
      <c r="I81" s="88"/>
      <c r="J81" s="22">
        <v>12.0</v>
      </c>
      <c r="K81" s="22">
        <f t="shared" si="9"/>
        <v>41.96236223</v>
      </c>
      <c r="L81" s="22">
        <v>41.962362227953754</v>
      </c>
      <c r="M81" s="84">
        <f t="shared" si="4"/>
        <v>41.96236223</v>
      </c>
      <c r="N81" s="22">
        <v>50.0</v>
      </c>
      <c r="O81" s="44">
        <f t="shared" si="5"/>
        <v>-0.6479020378</v>
      </c>
      <c r="P81" s="67"/>
      <c r="Q81" s="67"/>
      <c r="R81" s="22">
        <f t="shared" si="10"/>
        <v>12.11349056</v>
      </c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22">
        <v>24.29718875502</v>
      </c>
      <c r="AD81" s="67"/>
      <c r="AE81" s="67"/>
      <c r="AF81" s="67"/>
      <c r="AG81" s="67"/>
    </row>
    <row r="82">
      <c r="A82" s="67"/>
      <c r="B82" s="67"/>
      <c r="C82" s="67" t="s">
        <v>60</v>
      </c>
      <c r="D82" s="67" t="s">
        <v>459</v>
      </c>
      <c r="E82" s="22">
        <v>89.9999999999999</v>
      </c>
      <c r="F82" s="67"/>
      <c r="G82" s="67"/>
      <c r="H82" s="88">
        <v>8.660254037844425</v>
      </c>
      <c r="I82" s="88"/>
      <c r="J82" s="22">
        <v>12.0</v>
      </c>
      <c r="K82" s="22">
        <f t="shared" si="9"/>
        <v>30</v>
      </c>
      <c r="L82" s="22">
        <v>30.00000000000013</v>
      </c>
      <c r="M82" s="84">
        <f t="shared" si="4"/>
        <v>30</v>
      </c>
      <c r="N82" s="22">
        <v>50.0</v>
      </c>
      <c r="O82" s="44">
        <f t="shared" si="5"/>
        <v>1.333333333</v>
      </c>
      <c r="P82" s="67"/>
      <c r="Q82" s="67"/>
      <c r="R82" s="22">
        <f t="shared" si="10"/>
        <v>8.660254038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22">
        <v>94.1767068273092</v>
      </c>
      <c r="AD82" s="67"/>
      <c r="AE82" s="67"/>
      <c r="AF82" s="67"/>
      <c r="AG82" s="67"/>
    </row>
    <row r="83">
      <c r="A83" s="67"/>
      <c r="B83" s="67"/>
      <c r="C83" s="67"/>
      <c r="D83" s="67" t="s">
        <v>87</v>
      </c>
      <c r="E83" s="22">
        <v>9.68749999999999</v>
      </c>
      <c r="F83" s="67"/>
      <c r="G83" s="67"/>
      <c r="H83" s="88">
        <v>8.538649111295841</v>
      </c>
      <c r="I83" s="88"/>
      <c r="J83" s="22">
        <v>12.0</v>
      </c>
      <c r="K83" s="22">
        <f t="shared" si="9"/>
        <v>29.57874818</v>
      </c>
      <c r="L83" s="22">
        <v>29.578748177534475</v>
      </c>
      <c r="M83" s="84">
        <f t="shared" si="4"/>
        <v>29.57874818</v>
      </c>
      <c r="N83" s="22">
        <v>50.0</v>
      </c>
      <c r="O83" s="44">
        <f t="shared" si="5"/>
        <v>-1.362887292</v>
      </c>
      <c r="P83" s="67"/>
      <c r="Q83" s="67"/>
      <c r="R83" s="22">
        <f t="shared" si="10"/>
        <v>8.538649111</v>
      </c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22">
        <v>38.152610441767</v>
      </c>
      <c r="AD83" s="67"/>
      <c r="AE83" s="67"/>
      <c r="AF83" s="67"/>
      <c r="AG83" s="67"/>
    </row>
    <row r="84">
      <c r="A84" s="22">
        <v>29.0</v>
      </c>
      <c r="B84" s="67" t="s">
        <v>187</v>
      </c>
      <c r="C84" s="67"/>
      <c r="D84" s="67"/>
      <c r="E84" s="22">
        <v>0.593052109181141</v>
      </c>
      <c r="F84" s="22">
        <v>0.647642679900744</v>
      </c>
      <c r="G84" s="67"/>
      <c r="H84" s="88">
        <f t="shared" ref="H84:H92" si="11">F84-E84</f>
        <v>0.05459057072</v>
      </c>
      <c r="I84" s="88"/>
      <c r="J84" s="22">
        <v>19.0</v>
      </c>
      <c r="K84" s="22">
        <f t="shared" si="9"/>
        <v>0.237954781</v>
      </c>
      <c r="L84" s="22">
        <v>0.2379547810369597</v>
      </c>
      <c r="M84" s="84">
        <f t="shared" si="4"/>
        <v>0.237954781</v>
      </c>
      <c r="N84" s="22">
        <v>0.5</v>
      </c>
      <c r="O84" s="44">
        <f t="shared" si="5"/>
        <v>0.3910495464</v>
      </c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</row>
    <row r="85">
      <c r="A85" s="67"/>
      <c r="B85" s="67" t="s">
        <v>465</v>
      </c>
      <c r="C85" s="67"/>
      <c r="D85" s="67"/>
      <c r="E85" s="22">
        <v>0.68944099378882</v>
      </c>
      <c r="F85" s="22">
        <v>0.746894409937888</v>
      </c>
      <c r="G85" s="67"/>
      <c r="H85" s="88">
        <f t="shared" si="11"/>
        <v>0.05745341615</v>
      </c>
      <c r="I85" s="88"/>
      <c r="J85" s="22">
        <v>20.0</v>
      </c>
      <c r="K85" s="22">
        <f t="shared" si="9"/>
        <v>0.2569394881</v>
      </c>
      <c r="L85" s="22">
        <v>0.2569394880978008</v>
      </c>
      <c r="M85" s="84">
        <f t="shared" si="4"/>
        <v>0.2569394881</v>
      </c>
      <c r="N85" s="22">
        <v>0.5</v>
      </c>
      <c r="O85" s="44">
        <f t="shared" si="5"/>
        <v>0.7372980899</v>
      </c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</row>
    <row r="86">
      <c r="A86" s="67"/>
      <c r="B86" s="67" t="s">
        <v>466</v>
      </c>
      <c r="C86" s="67"/>
      <c r="D86" s="67"/>
      <c r="E86" s="22">
        <v>0.723602484472049</v>
      </c>
      <c r="F86" s="22">
        <v>0.77639751552795</v>
      </c>
      <c r="G86" s="67"/>
      <c r="H86" s="88">
        <f t="shared" si="11"/>
        <v>0.05279503106</v>
      </c>
      <c r="I86" s="88"/>
      <c r="J86" s="22">
        <v>20.0</v>
      </c>
      <c r="K86" s="22">
        <f t="shared" si="9"/>
        <v>0.2361065566</v>
      </c>
      <c r="L86" s="22">
        <v>0.23610655663041427</v>
      </c>
      <c r="M86" s="84">
        <f t="shared" si="4"/>
        <v>0.2361065566</v>
      </c>
      <c r="N86" s="22">
        <v>0.5</v>
      </c>
      <c r="O86" s="44">
        <f t="shared" si="5"/>
        <v>0.9470405552</v>
      </c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</row>
    <row r="87">
      <c r="A87" s="47">
        <v>39.0</v>
      </c>
      <c r="B87" s="47" t="s">
        <v>467</v>
      </c>
      <c r="C87" s="67"/>
      <c r="D87" s="67"/>
      <c r="E87" s="47">
        <v>0.55</v>
      </c>
      <c r="F87" s="47">
        <v>0.603636363636363</v>
      </c>
      <c r="G87" s="67"/>
      <c r="H87" s="88">
        <f t="shared" si="11"/>
        <v>0.05363636364</v>
      </c>
      <c r="I87" s="88"/>
      <c r="J87" s="47">
        <v>75.0</v>
      </c>
      <c r="K87" s="22">
        <f t="shared" si="9"/>
        <v>0.4645045348</v>
      </c>
      <c r="L87" s="22">
        <v>0.4645045347571019</v>
      </c>
      <c r="M87" s="84">
        <f t="shared" si="4"/>
        <v>0.4645045348</v>
      </c>
      <c r="N87" s="47">
        <v>0.5</v>
      </c>
      <c r="O87" s="44">
        <f t="shared" si="5"/>
        <v>0.1076415756</v>
      </c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</row>
    <row r="88">
      <c r="A88" s="47">
        <v>49.0</v>
      </c>
      <c r="B88" s="67"/>
      <c r="C88" s="47" t="s">
        <v>468</v>
      </c>
      <c r="D88" s="67"/>
      <c r="E88" s="47">
        <v>0.378181818181818</v>
      </c>
      <c r="F88" s="47">
        <v>0.400681818181818</v>
      </c>
      <c r="H88" s="88">
        <f t="shared" si="11"/>
        <v>0.0225</v>
      </c>
      <c r="I88" s="88"/>
      <c r="J88" s="24">
        <v>20.0</v>
      </c>
      <c r="K88" s="22">
        <f t="shared" si="9"/>
        <v>0.100623059</v>
      </c>
      <c r="L88" s="22">
        <v>0.10062305898749038</v>
      </c>
      <c r="M88" s="84">
        <f t="shared" si="4"/>
        <v>0.100623059</v>
      </c>
      <c r="N88" s="47">
        <v>0.33</v>
      </c>
      <c r="O88" s="44">
        <f t="shared" si="5"/>
        <v>0.4788347588</v>
      </c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</row>
    <row r="89">
      <c r="A89" s="67"/>
      <c r="B89" s="67"/>
      <c r="C89" s="47" t="s">
        <v>469</v>
      </c>
      <c r="D89" s="67"/>
      <c r="E89" s="47">
        <v>0.468181818181818</v>
      </c>
      <c r="F89" s="47">
        <v>0.535681818181818</v>
      </c>
      <c r="H89" s="88">
        <f t="shared" si="11"/>
        <v>0.0675</v>
      </c>
      <c r="I89" s="88"/>
      <c r="J89" s="24">
        <v>18.0</v>
      </c>
      <c r="K89" s="22">
        <f t="shared" si="9"/>
        <v>0.2863782464</v>
      </c>
      <c r="L89" s="22">
        <v>0.286378246380552</v>
      </c>
      <c r="M89" s="84">
        <f t="shared" si="4"/>
        <v>0.2863782464</v>
      </c>
      <c r="N89" s="47">
        <v>0.33</v>
      </c>
      <c r="O89" s="44">
        <f t="shared" si="5"/>
        <v>0.4825150651</v>
      </c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</row>
    <row r="90">
      <c r="A90" s="67"/>
      <c r="B90" s="67"/>
      <c r="C90" s="47" t="s">
        <v>470</v>
      </c>
      <c r="D90" s="67"/>
      <c r="E90" s="47">
        <v>0.607272727272727</v>
      </c>
      <c r="F90" s="47">
        <v>0.674772727272727</v>
      </c>
      <c r="H90" s="88">
        <f t="shared" si="11"/>
        <v>0.0675</v>
      </c>
      <c r="I90" s="88"/>
      <c r="J90" s="24">
        <v>17.0</v>
      </c>
      <c r="K90" s="22">
        <f t="shared" si="9"/>
        <v>0.2783096297</v>
      </c>
      <c r="L90" s="22">
        <v>0.2783096297291921</v>
      </c>
      <c r="M90" s="84">
        <f t="shared" si="4"/>
        <v>0.2783096297</v>
      </c>
      <c r="N90" s="47">
        <v>0.33</v>
      </c>
      <c r="O90" s="44">
        <f t="shared" si="5"/>
        <v>0.9962742847</v>
      </c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</row>
    <row r="91">
      <c r="A91" s="47">
        <v>52.0</v>
      </c>
      <c r="B91" s="67"/>
      <c r="C91" s="47" t="s">
        <v>468</v>
      </c>
      <c r="D91" s="67"/>
      <c r="E91" s="47">
        <v>69.6969696969697</v>
      </c>
      <c r="F91" s="24">
        <v>75.058275058275</v>
      </c>
      <c r="H91" s="88">
        <f t="shared" si="11"/>
        <v>5.361305361</v>
      </c>
      <c r="I91" s="88"/>
      <c r="J91" s="47">
        <v>10.0</v>
      </c>
      <c r="K91" s="22">
        <f t="shared" si="9"/>
        <v>16.95393617</v>
      </c>
      <c r="L91" s="22">
        <v>16.95393617339671</v>
      </c>
      <c r="M91" s="84">
        <f t="shared" si="4"/>
        <v>16.95393617</v>
      </c>
      <c r="N91" s="47">
        <v>50.0</v>
      </c>
      <c r="O91" s="44">
        <f t="shared" si="5"/>
        <v>1.161793314</v>
      </c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</row>
    <row r="92">
      <c r="A92" s="67"/>
      <c r="B92" s="67"/>
      <c r="C92" s="47" t="s">
        <v>242</v>
      </c>
      <c r="D92" s="67"/>
      <c r="E92" s="47">
        <v>30.5361305361305</v>
      </c>
      <c r="F92" s="24">
        <v>34.4988344988345</v>
      </c>
      <c r="H92" s="88">
        <f t="shared" si="11"/>
        <v>3.962703963</v>
      </c>
      <c r="I92" s="88"/>
      <c r="J92" s="47">
        <v>10.0</v>
      </c>
      <c r="K92" s="22">
        <f t="shared" si="9"/>
        <v>12.53117022</v>
      </c>
      <c r="L92" s="22">
        <v>12.531170215119563</v>
      </c>
      <c r="M92" s="84">
        <f t="shared" si="4"/>
        <v>12.53117022</v>
      </c>
      <c r="N92" s="47">
        <v>50.0</v>
      </c>
      <c r="O92" s="44">
        <f t="shared" si="5"/>
        <v>-1.55323638</v>
      </c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</row>
    <row r="93">
      <c r="A93" s="47">
        <v>75.0</v>
      </c>
      <c r="B93" s="67"/>
      <c r="C93" s="47" t="s">
        <v>70</v>
      </c>
      <c r="D93" s="47" t="s">
        <v>471</v>
      </c>
      <c r="E93" s="47">
        <v>0.748520710059171</v>
      </c>
      <c r="G93" s="67"/>
      <c r="H93" s="42">
        <v>0.04624999468</v>
      </c>
      <c r="I93" s="42"/>
      <c r="J93" s="47">
        <v>88.0</v>
      </c>
      <c r="K93" s="22">
        <f t="shared" si="9"/>
        <v>0.4338634079</v>
      </c>
      <c r="L93" s="22">
        <v>0.4338634078776436</v>
      </c>
      <c r="M93" s="84">
        <f t="shared" si="4"/>
        <v>0.4338634079</v>
      </c>
      <c r="N93" s="47">
        <v>0.5</v>
      </c>
      <c r="O93" s="44">
        <f t="shared" si="5"/>
        <v>0.5728086433</v>
      </c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</row>
    <row r="94">
      <c r="A94" s="67"/>
      <c r="B94" s="67"/>
      <c r="C94" s="47" t="s">
        <v>70</v>
      </c>
      <c r="D94" s="47" t="s">
        <v>472</v>
      </c>
      <c r="E94" s="47">
        <v>0.65680473372781</v>
      </c>
      <c r="G94" s="67"/>
      <c r="H94" s="42">
        <v>0.0506112945</v>
      </c>
      <c r="I94" s="42"/>
      <c r="J94" s="47">
        <v>88.0</v>
      </c>
      <c r="K94" s="22">
        <f t="shared" si="9"/>
        <v>0.4747760267</v>
      </c>
      <c r="L94" s="22">
        <v>0.47477602669572977</v>
      </c>
      <c r="M94" s="84">
        <f t="shared" si="4"/>
        <v>0.4747760267</v>
      </c>
      <c r="N94" s="47">
        <v>0.5</v>
      </c>
      <c r="O94" s="44">
        <f t="shared" si="5"/>
        <v>0.3302709592</v>
      </c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</row>
    <row r="95">
      <c r="A95" s="67"/>
      <c r="B95" s="67"/>
      <c r="C95" s="47" t="s">
        <v>70</v>
      </c>
      <c r="D95" s="47" t="s">
        <v>473</v>
      </c>
      <c r="E95" s="47">
        <v>0.556213017751479</v>
      </c>
      <c r="G95" s="67"/>
      <c r="H95" s="42">
        <v>0.05296226107</v>
      </c>
      <c r="I95" s="42"/>
      <c r="J95" s="47">
        <v>88.0</v>
      </c>
      <c r="K95" s="22">
        <f t="shared" si="9"/>
        <v>0.496830048</v>
      </c>
      <c r="L95" s="22">
        <v>0.4968300479972218</v>
      </c>
      <c r="M95" s="84">
        <f t="shared" si="4"/>
        <v>0.496830048</v>
      </c>
      <c r="N95" s="47">
        <v>0.5</v>
      </c>
      <c r="O95" s="44">
        <f t="shared" si="5"/>
        <v>0.1131433535</v>
      </c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</row>
    <row r="96">
      <c r="A96" s="67"/>
      <c r="B96" s="67"/>
      <c r="C96" s="47" t="s">
        <v>70</v>
      </c>
      <c r="D96" s="47" t="s">
        <v>474</v>
      </c>
      <c r="E96" s="47">
        <v>0.565088757396449</v>
      </c>
      <c r="G96" s="67"/>
      <c r="H96" s="42">
        <v>0.05284663205</v>
      </c>
      <c r="I96" s="42"/>
      <c r="J96" s="47">
        <v>88.0</v>
      </c>
      <c r="K96" s="22">
        <f t="shared" si="9"/>
        <v>0.4957453516</v>
      </c>
      <c r="L96" s="22">
        <v>0.49574535164181993</v>
      </c>
      <c r="M96" s="84">
        <f t="shared" si="4"/>
        <v>0.4957453516</v>
      </c>
      <c r="N96" s="47">
        <v>0.5</v>
      </c>
      <c r="O96" s="44">
        <f t="shared" si="5"/>
        <v>0.1312947407</v>
      </c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</row>
    <row r="97">
      <c r="A97" s="67"/>
      <c r="B97" s="67"/>
      <c r="C97" s="47" t="s">
        <v>70</v>
      </c>
      <c r="D97" s="47" t="s">
        <v>475</v>
      </c>
      <c r="E97" s="47">
        <v>0.269230769230769</v>
      </c>
      <c r="G97" s="67"/>
      <c r="H97" s="42">
        <v>0.04728366551</v>
      </c>
      <c r="I97" s="42"/>
      <c r="J97" s="47">
        <v>88.0</v>
      </c>
      <c r="K97" s="22">
        <f t="shared" si="9"/>
        <v>0.4435600998</v>
      </c>
      <c r="L97" s="22">
        <v>0.44356009978064714</v>
      </c>
      <c r="M97" s="84">
        <f t="shared" si="4"/>
        <v>0.4435600998</v>
      </c>
      <c r="N97" s="47">
        <v>0.5</v>
      </c>
      <c r="O97" s="44">
        <f t="shared" si="5"/>
        <v>-0.5202659817</v>
      </c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</row>
    <row r="98">
      <c r="A98" s="67"/>
      <c r="B98" s="67"/>
      <c r="C98" s="47" t="s">
        <v>70</v>
      </c>
      <c r="D98" s="47" t="s">
        <v>476</v>
      </c>
      <c r="E98" s="47">
        <v>0.257396449704142</v>
      </c>
      <c r="G98" s="67"/>
      <c r="H98" s="42">
        <v>0.04660563726</v>
      </c>
      <c r="I98" s="42"/>
      <c r="J98" s="47">
        <v>88.0</v>
      </c>
      <c r="K98" s="22">
        <f t="shared" si="9"/>
        <v>0.437199631</v>
      </c>
      <c r="L98" s="22">
        <v>0.43719963100183606</v>
      </c>
      <c r="M98" s="84">
        <f t="shared" si="4"/>
        <v>0.437199631</v>
      </c>
      <c r="N98" s="47">
        <v>0.5</v>
      </c>
      <c r="O98" s="44">
        <f t="shared" si="5"/>
        <v>-0.5549033739</v>
      </c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</row>
    <row r="99">
      <c r="A99" s="67"/>
      <c r="B99" s="67"/>
      <c r="C99" s="47" t="s">
        <v>177</v>
      </c>
      <c r="D99" s="47" t="s">
        <v>471</v>
      </c>
      <c r="E99" s="47">
        <v>0.639053254437869</v>
      </c>
      <c r="G99" s="67"/>
      <c r="H99" s="42">
        <v>0.07324126941</v>
      </c>
      <c r="I99" s="42"/>
      <c r="J99" s="47">
        <v>43.0</v>
      </c>
      <c r="K99" s="22">
        <f t="shared" si="9"/>
        <v>0.4802751216</v>
      </c>
      <c r="L99" s="22">
        <v>0.4802751215979157</v>
      </c>
      <c r="M99" s="84">
        <f t="shared" si="4"/>
        <v>0.4802751216</v>
      </c>
      <c r="N99" s="47">
        <v>0.5</v>
      </c>
      <c r="O99" s="44">
        <f t="shared" si="5"/>
        <v>0.2895283311</v>
      </c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</row>
    <row r="100">
      <c r="A100" s="67"/>
      <c r="B100" s="67"/>
      <c r="C100" s="47" t="s">
        <v>177</v>
      </c>
      <c r="D100" s="47" t="s">
        <v>472</v>
      </c>
      <c r="E100" s="47">
        <v>0.57396449704142</v>
      </c>
      <c r="G100" s="67"/>
      <c r="H100" s="42">
        <v>0.07541038932</v>
      </c>
      <c r="I100" s="42"/>
      <c r="J100" s="47">
        <v>43.0</v>
      </c>
      <c r="K100" s="22">
        <f t="shared" si="9"/>
        <v>0.4944989921</v>
      </c>
      <c r="L100" s="22">
        <v>0.4944989920595801</v>
      </c>
      <c r="M100" s="84">
        <f t="shared" si="4"/>
        <v>0.4944989921</v>
      </c>
      <c r="N100" s="47">
        <v>0.5</v>
      </c>
      <c r="O100" s="44">
        <f t="shared" si="5"/>
        <v>0.1495746164</v>
      </c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</row>
    <row r="101">
      <c r="A101" s="67"/>
      <c r="B101" s="67"/>
      <c r="C101" s="47" t="s">
        <v>177</v>
      </c>
      <c r="D101" s="47" t="s">
        <v>473</v>
      </c>
      <c r="E101" s="47">
        <v>0.497041420118343</v>
      </c>
      <c r="G101" s="67"/>
      <c r="H101" s="42">
        <v>0.0762479503</v>
      </c>
      <c r="I101" s="42"/>
      <c r="J101" s="47">
        <v>43.0</v>
      </c>
      <c r="K101" s="22">
        <f t="shared" si="9"/>
        <v>0.4999912467</v>
      </c>
      <c r="L101" s="22">
        <v>0.4999912466962843</v>
      </c>
      <c r="M101" s="84">
        <f t="shared" si="4"/>
        <v>0.4999912467</v>
      </c>
      <c r="N101" s="47">
        <v>0.5</v>
      </c>
      <c r="O101" s="44">
        <f t="shared" si="5"/>
        <v>-0.005917263355</v>
      </c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</row>
    <row r="102">
      <c r="A102" s="67"/>
      <c r="B102" s="67"/>
      <c r="C102" s="47" t="s">
        <v>177</v>
      </c>
      <c r="D102" s="47" t="s">
        <v>474</v>
      </c>
      <c r="E102" s="47">
        <v>0.378698224852071</v>
      </c>
      <c r="G102" s="67"/>
      <c r="H102" s="42">
        <v>0.07397137714</v>
      </c>
      <c r="I102" s="42"/>
      <c r="J102" s="47">
        <v>43.0</v>
      </c>
      <c r="K102" s="22">
        <f t="shared" si="9"/>
        <v>0.4850627582</v>
      </c>
      <c r="L102" s="22">
        <v>0.48506275815350836</v>
      </c>
      <c r="M102" s="84">
        <f t="shared" si="4"/>
        <v>0.4850627582</v>
      </c>
      <c r="N102" s="47">
        <v>0.5</v>
      </c>
      <c r="O102" s="44">
        <f t="shared" si="5"/>
        <v>-0.2500743937</v>
      </c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</row>
    <row r="103">
      <c r="A103" s="67"/>
      <c r="B103" s="67"/>
      <c r="C103" s="47" t="s">
        <v>177</v>
      </c>
      <c r="D103" s="47" t="s">
        <v>475</v>
      </c>
      <c r="E103" s="47">
        <v>0.30473372781065</v>
      </c>
      <c r="G103" s="67"/>
      <c r="H103" s="42">
        <v>0.06635556198</v>
      </c>
      <c r="I103" s="42"/>
      <c r="J103" s="47">
        <v>43.0</v>
      </c>
      <c r="K103" s="22">
        <f t="shared" si="9"/>
        <v>0.4351225184</v>
      </c>
      <c r="L103" s="22">
        <v>0.43512251842936117</v>
      </c>
      <c r="M103" s="84">
        <f t="shared" si="4"/>
        <v>0.4351225184</v>
      </c>
      <c r="N103" s="47">
        <v>0.5</v>
      </c>
      <c r="O103" s="44">
        <f t="shared" si="5"/>
        <v>-0.4487615876</v>
      </c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</row>
    <row r="104">
      <c r="A104" s="67"/>
      <c r="B104" s="67"/>
      <c r="C104" s="47" t="s">
        <v>177</v>
      </c>
      <c r="D104" s="47" t="s">
        <v>476</v>
      </c>
      <c r="E104" s="47">
        <v>0.352071005917159</v>
      </c>
      <c r="G104" s="67"/>
      <c r="H104" s="42">
        <v>0.07283575226</v>
      </c>
      <c r="I104" s="42"/>
      <c r="J104" s="47">
        <v>43.0</v>
      </c>
      <c r="K104" s="22">
        <f t="shared" si="9"/>
        <v>0.4776159678</v>
      </c>
      <c r="L104" s="22">
        <v>0.4776159678162405</v>
      </c>
      <c r="M104" s="84">
        <f t="shared" si="4"/>
        <v>0.4776159678</v>
      </c>
      <c r="N104" s="47">
        <v>0.5</v>
      </c>
      <c r="O104" s="44">
        <f t="shared" si="5"/>
        <v>-0.3097237196</v>
      </c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</row>
    <row r="105">
      <c r="A105" s="67"/>
      <c r="B105" s="67"/>
      <c r="C105" s="47" t="s">
        <v>160</v>
      </c>
      <c r="D105" s="47" t="s">
        <v>471</v>
      </c>
      <c r="E105" s="47">
        <v>0.715976331360946</v>
      </c>
      <c r="G105" s="67"/>
      <c r="H105" s="42">
        <v>0.0513903099</v>
      </c>
      <c r="I105" s="42"/>
      <c r="J105" s="47">
        <v>77.0</v>
      </c>
      <c r="K105" s="22">
        <f t="shared" si="9"/>
        <v>0.4509481392</v>
      </c>
      <c r="L105" s="22">
        <v>0.45094813922954485</v>
      </c>
      <c r="M105" s="84">
        <f t="shared" si="4"/>
        <v>0.4509481392</v>
      </c>
      <c r="N105" s="47">
        <v>0.5</v>
      </c>
      <c r="O105" s="44">
        <f t="shared" si="5"/>
        <v>0.4789382915</v>
      </c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</row>
    <row r="106">
      <c r="A106" s="67"/>
      <c r="B106" s="67"/>
      <c r="C106" s="47" t="s">
        <v>160</v>
      </c>
      <c r="D106" s="47" t="s">
        <v>472</v>
      </c>
      <c r="E106" s="47">
        <v>0.701183431952662</v>
      </c>
      <c r="G106" s="67"/>
      <c r="H106" s="42">
        <v>0.05216422951</v>
      </c>
      <c r="I106" s="42"/>
      <c r="J106" s="47">
        <v>77.0</v>
      </c>
      <c r="K106" s="22">
        <f t="shared" si="9"/>
        <v>0.4577392562</v>
      </c>
      <c r="L106" s="22">
        <v>0.45773925624599926</v>
      </c>
      <c r="M106" s="84">
        <f t="shared" si="4"/>
        <v>0.4577392562</v>
      </c>
      <c r="N106" s="47">
        <v>0.5</v>
      </c>
      <c r="O106" s="44">
        <f t="shared" si="5"/>
        <v>0.4395153555</v>
      </c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</row>
    <row r="107">
      <c r="A107" s="67"/>
      <c r="B107" s="67"/>
      <c r="C107" s="47" t="s">
        <v>160</v>
      </c>
      <c r="D107" s="47" t="s">
        <v>473</v>
      </c>
      <c r="E107" s="47">
        <v>0.514792899408284</v>
      </c>
      <c r="G107" s="67"/>
      <c r="H107" s="42">
        <v>0.05695534479</v>
      </c>
      <c r="I107" s="42"/>
      <c r="J107" s="47">
        <v>77.0</v>
      </c>
      <c r="K107" s="22">
        <f t="shared" si="9"/>
        <v>0.4997811222</v>
      </c>
      <c r="L107" s="22">
        <v>0.4997811222038895</v>
      </c>
      <c r="M107" s="84">
        <f t="shared" si="4"/>
        <v>0.4997811222</v>
      </c>
      <c r="N107" s="47">
        <v>0.5</v>
      </c>
      <c r="O107" s="44">
        <f t="shared" si="5"/>
        <v>0.02959875584</v>
      </c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</row>
    <row r="108">
      <c r="A108" s="67"/>
      <c r="B108" s="67"/>
      <c r="C108" s="47" t="s">
        <v>160</v>
      </c>
      <c r="D108" s="47" t="s">
        <v>474</v>
      </c>
      <c r="E108" s="47">
        <v>0.464497041420118</v>
      </c>
      <c r="G108" s="67"/>
      <c r="H108" s="42">
        <v>0.05683646396</v>
      </c>
      <c r="I108" s="42"/>
      <c r="J108" s="47">
        <v>77.0</v>
      </c>
      <c r="K108" s="22">
        <f t="shared" si="9"/>
        <v>0.4987379472</v>
      </c>
      <c r="L108" s="22">
        <v>0.49873794715429587</v>
      </c>
      <c r="M108" s="84">
        <f t="shared" si="4"/>
        <v>0.4987379472</v>
      </c>
      <c r="N108" s="47">
        <v>0.5</v>
      </c>
      <c r="O108" s="44">
        <f t="shared" si="5"/>
        <v>-0.07118559713</v>
      </c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</row>
    <row r="109">
      <c r="A109" s="67"/>
      <c r="B109" s="67"/>
      <c r="C109" s="47" t="s">
        <v>160</v>
      </c>
      <c r="D109" s="47" t="s">
        <v>475</v>
      </c>
      <c r="E109" s="47">
        <v>0.30473372781065</v>
      </c>
      <c r="G109" s="67"/>
      <c r="H109" s="42">
        <v>0.05245543352</v>
      </c>
      <c r="I109" s="42"/>
      <c r="J109" s="47">
        <v>77.0</v>
      </c>
      <c r="K109" s="22">
        <f t="shared" si="9"/>
        <v>0.4602945611</v>
      </c>
      <c r="L109" s="22">
        <v>0.460294561063215</v>
      </c>
      <c r="M109" s="84">
        <f t="shared" si="4"/>
        <v>0.4602945611</v>
      </c>
      <c r="N109" s="47">
        <v>0.5</v>
      </c>
      <c r="O109" s="44">
        <f t="shared" si="5"/>
        <v>-0.4242202466</v>
      </c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</row>
    <row r="110">
      <c r="A110" s="67"/>
      <c r="B110" s="67"/>
      <c r="C110" s="47" t="s">
        <v>160</v>
      </c>
      <c r="D110" s="47" t="s">
        <v>476</v>
      </c>
      <c r="E110" s="47">
        <v>0.30473372781065</v>
      </c>
      <c r="G110" s="67"/>
      <c r="H110" s="42">
        <v>0.05245543352</v>
      </c>
      <c r="I110" s="42"/>
      <c r="J110" s="47">
        <v>77.0</v>
      </c>
      <c r="K110" s="22">
        <f t="shared" si="9"/>
        <v>0.4602945611</v>
      </c>
      <c r="L110" s="22">
        <v>0.460294561063215</v>
      </c>
      <c r="M110" s="84">
        <f t="shared" si="4"/>
        <v>0.4602945611</v>
      </c>
      <c r="N110" s="47">
        <v>0.5</v>
      </c>
      <c r="O110" s="44">
        <f t="shared" si="5"/>
        <v>-0.4242202466</v>
      </c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</row>
    <row r="111">
      <c r="A111" s="67"/>
      <c r="B111" s="47" t="s">
        <v>477</v>
      </c>
      <c r="C111" s="47" t="s">
        <v>70</v>
      </c>
      <c r="D111" s="47" t="s">
        <v>471</v>
      </c>
      <c r="E111" s="47">
        <v>0.759541984732824</v>
      </c>
      <c r="G111" s="67"/>
      <c r="H111" s="42">
        <v>0.03678143233</v>
      </c>
      <c r="I111" s="42"/>
      <c r="J111" s="47">
        <v>135.0</v>
      </c>
      <c r="K111" s="22">
        <f t="shared" si="9"/>
        <v>0.4273616246</v>
      </c>
      <c r="L111" s="22">
        <v>0.4273616245912352</v>
      </c>
      <c r="M111" s="84">
        <f t="shared" si="4"/>
        <v>0.4273616246</v>
      </c>
      <c r="N111" s="47">
        <v>0.5</v>
      </c>
      <c r="O111" s="44">
        <f t="shared" si="5"/>
        <v>0.6073123318</v>
      </c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</row>
    <row r="112">
      <c r="A112" s="67"/>
      <c r="B112" s="67"/>
      <c r="C112" s="47" t="s">
        <v>70</v>
      </c>
      <c r="D112" s="47" t="s">
        <v>472</v>
      </c>
      <c r="E112" s="47">
        <v>0.809160305343511</v>
      </c>
      <c r="G112" s="67"/>
      <c r="H112" s="42">
        <v>0.0338208686</v>
      </c>
      <c r="I112" s="42"/>
      <c r="J112" s="47">
        <v>135.0</v>
      </c>
      <c r="K112" s="22">
        <f t="shared" si="9"/>
        <v>0.3929629825</v>
      </c>
      <c r="L112" s="22">
        <v>0.39296298252620804</v>
      </c>
      <c r="M112" s="84">
        <f t="shared" si="4"/>
        <v>0.3929629825</v>
      </c>
      <c r="N112" s="47">
        <v>0.5</v>
      </c>
      <c r="O112" s="44">
        <f t="shared" si="5"/>
        <v>0.7867415484</v>
      </c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</row>
    <row r="113">
      <c r="A113" s="67"/>
      <c r="B113" s="67"/>
      <c r="C113" s="47" t="s">
        <v>70</v>
      </c>
      <c r="D113" s="47" t="s">
        <v>473</v>
      </c>
      <c r="E113" s="47">
        <v>0.595419847328244</v>
      </c>
      <c r="G113" s="67"/>
      <c r="H113" s="42">
        <v>0.04224225134</v>
      </c>
      <c r="I113" s="42"/>
      <c r="J113" s="47">
        <v>135.0</v>
      </c>
      <c r="K113" s="22">
        <f t="shared" si="9"/>
        <v>0.4908106078</v>
      </c>
      <c r="L113" s="22">
        <v>0.4908106078383838</v>
      </c>
      <c r="M113" s="84">
        <f t="shared" si="4"/>
        <v>0.4908106078</v>
      </c>
      <c r="N113" s="47">
        <v>0.5</v>
      </c>
      <c r="O113" s="44">
        <f t="shared" si="5"/>
        <v>0.1944127649</v>
      </c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</row>
    <row r="114">
      <c r="A114" s="67"/>
      <c r="B114" s="67"/>
      <c r="C114" s="47" t="s">
        <v>70</v>
      </c>
      <c r="D114" s="47" t="s">
        <v>474</v>
      </c>
      <c r="E114" s="47">
        <v>0.576335877862595</v>
      </c>
      <c r="G114" s="67"/>
      <c r="H114" s="42">
        <v>0.04252866865</v>
      </c>
      <c r="I114" s="42"/>
      <c r="J114" s="47">
        <v>135.0</v>
      </c>
      <c r="K114" s="22">
        <f t="shared" si="9"/>
        <v>0.4941384763</v>
      </c>
      <c r="L114" s="22">
        <v>0.49413847625347035</v>
      </c>
      <c r="M114" s="84">
        <f t="shared" si="4"/>
        <v>0.4941384763</v>
      </c>
      <c r="N114" s="47">
        <v>0.5</v>
      </c>
      <c r="O114" s="44">
        <f t="shared" si="5"/>
        <v>0.1544827645</v>
      </c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</row>
    <row r="115">
      <c r="A115" s="67"/>
      <c r="B115" s="67"/>
      <c r="C115" s="47" t="s">
        <v>70</v>
      </c>
      <c r="D115" s="47" t="s">
        <v>475</v>
      </c>
      <c r="E115" s="47">
        <v>0.583969465648855</v>
      </c>
      <c r="G115" s="67"/>
      <c r="H115" s="42">
        <v>0.04242196573</v>
      </c>
      <c r="I115" s="42"/>
      <c r="J115" s="47">
        <v>135.0</v>
      </c>
      <c r="K115" s="22">
        <f t="shared" si="9"/>
        <v>0.4928987004</v>
      </c>
      <c r="L115" s="22">
        <v>0.4928987003570152</v>
      </c>
      <c r="M115" s="84">
        <f t="shared" si="4"/>
        <v>0.4928987004</v>
      </c>
      <c r="N115" s="47">
        <v>0.5</v>
      </c>
      <c r="O115" s="44">
        <f t="shared" si="5"/>
        <v>0.1703584643</v>
      </c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</row>
    <row r="116">
      <c r="A116" s="67"/>
      <c r="B116" s="67"/>
      <c r="C116" s="47" t="s">
        <v>70</v>
      </c>
      <c r="D116" s="47" t="s">
        <v>476</v>
      </c>
      <c r="E116" s="47">
        <v>0.461832061068702</v>
      </c>
      <c r="G116" s="67"/>
      <c r="H116" s="42">
        <v>0.04290758445</v>
      </c>
      <c r="I116" s="42"/>
      <c r="J116" s="47">
        <v>135.0</v>
      </c>
      <c r="K116" s="22">
        <f t="shared" si="9"/>
        <v>0.49854108</v>
      </c>
      <c r="L116" s="22">
        <v>0.49854108000251496</v>
      </c>
      <c r="M116" s="84">
        <f t="shared" si="4"/>
        <v>0.49854108</v>
      </c>
      <c r="N116" s="47">
        <v>0.5</v>
      </c>
      <c r="O116" s="44">
        <f t="shared" si="5"/>
        <v>-0.07655926555</v>
      </c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</row>
    <row r="117">
      <c r="A117" s="47">
        <v>91.0</v>
      </c>
      <c r="B117" s="67"/>
      <c r="C117" s="47" t="s">
        <v>66</v>
      </c>
      <c r="D117" s="47" t="s">
        <v>478</v>
      </c>
      <c r="E117" s="47">
        <v>2.40229885057471</v>
      </c>
      <c r="F117" s="24">
        <v>2.77011494252873</v>
      </c>
      <c r="H117" s="82">
        <f t="shared" ref="H117:H128" si="12">F117-E117</f>
        <v>0.367816092</v>
      </c>
      <c r="I117" s="82"/>
      <c r="J117" s="47">
        <v>12.0</v>
      </c>
      <c r="K117" s="22">
        <f t="shared" si="9"/>
        <v>1.274152318</v>
      </c>
      <c r="L117" s="22">
        <v>1.2741523182115786</v>
      </c>
      <c r="M117" s="84">
        <f t="shared" si="4"/>
        <v>1.274152318</v>
      </c>
      <c r="N117" s="47">
        <v>2.0</v>
      </c>
      <c r="O117" s="44">
        <f t="shared" si="5"/>
        <v>0.3157384285</v>
      </c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</row>
    <row r="118">
      <c r="A118" s="67"/>
      <c r="B118" s="67"/>
      <c r="C118" s="47" t="s">
        <v>479</v>
      </c>
      <c r="D118" s="67"/>
      <c r="E118" s="47">
        <v>1.25287356321839</v>
      </c>
      <c r="F118" s="24">
        <v>1.60919540229885</v>
      </c>
      <c r="H118" s="82">
        <f t="shared" si="12"/>
        <v>0.3563218391</v>
      </c>
      <c r="I118" s="82"/>
      <c r="J118" s="47">
        <v>12.0</v>
      </c>
      <c r="K118" s="22">
        <f t="shared" si="9"/>
        <v>1.234335058</v>
      </c>
      <c r="L118" s="22">
        <v>1.2343350582674761</v>
      </c>
      <c r="M118" s="84">
        <f t="shared" si="4"/>
        <v>1.234335058</v>
      </c>
      <c r="N118" s="47">
        <v>2.0</v>
      </c>
      <c r="O118" s="44">
        <f t="shared" si="5"/>
        <v>-0.6052865725</v>
      </c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</row>
    <row r="119">
      <c r="A119" s="67"/>
      <c r="B119" s="67"/>
      <c r="C119" s="47" t="s">
        <v>87</v>
      </c>
      <c r="D119" s="67"/>
      <c r="E119" s="47">
        <v>2.16091954022988</v>
      </c>
      <c r="F119" s="24">
        <v>2.48275862068965</v>
      </c>
      <c r="H119" s="82">
        <f t="shared" si="12"/>
        <v>0.3218390805</v>
      </c>
      <c r="I119" s="82"/>
      <c r="J119" s="47">
        <v>12.0</v>
      </c>
      <c r="K119" s="22">
        <f t="shared" si="9"/>
        <v>1.114883278</v>
      </c>
      <c r="L119" s="22">
        <v>1.114883278435138</v>
      </c>
      <c r="M119" s="84">
        <f t="shared" si="4"/>
        <v>1.114883278</v>
      </c>
      <c r="N119" s="47">
        <v>2.0</v>
      </c>
      <c r="O119" s="44">
        <f t="shared" si="5"/>
        <v>0.1443375673</v>
      </c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</row>
    <row r="120">
      <c r="A120" s="67"/>
      <c r="B120" s="67"/>
      <c r="C120" s="47" t="s">
        <v>66</v>
      </c>
      <c r="D120" s="47" t="s">
        <v>480</v>
      </c>
      <c r="E120" s="47">
        <v>2.68965517241379</v>
      </c>
      <c r="F120" s="24">
        <v>3.05747126436781</v>
      </c>
      <c r="H120" s="82">
        <f t="shared" si="12"/>
        <v>0.367816092</v>
      </c>
      <c r="I120" s="82"/>
      <c r="J120" s="47">
        <v>10.0</v>
      </c>
      <c r="K120" s="22">
        <f t="shared" si="9"/>
        <v>1.163136611</v>
      </c>
      <c r="L120" s="22">
        <v>1.1631366106366354</v>
      </c>
      <c r="M120" s="84">
        <f t="shared" si="4"/>
        <v>1.163136611</v>
      </c>
      <c r="N120" s="47">
        <v>2.0</v>
      </c>
      <c r="O120" s="44">
        <f t="shared" si="5"/>
        <v>0.5929270613</v>
      </c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</row>
    <row r="121">
      <c r="A121" s="67"/>
      <c r="B121" s="67"/>
      <c r="C121" s="47" t="s">
        <v>479</v>
      </c>
      <c r="D121" s="67"/>
      <c r="E121" s="47">
        <v>2.10344827586206</v>
      </c>
      <c r="F121" s="24">
        <v>2.47126436781609</v>
      </c>
      <c r="H121" s="82">
        <f t="shared" si="12"/>
        <v>0.367816092</v>
      </c>
      <c r="I121" s="82"/>
      <c r="J121" s="47">
        <v>10.0</v>
      </c>
      <c r="K121" s="22">
        <f t="shared" si="9"/>
        <v>1.163136611</v>
      </c>
      <c r="L121" s="22">
        <v>1.1631366106366678</v>
      </c>
      <c r="M121" s="84">
        <f t="shared" si="4"/>
        <v>1.163136611</v>
      </c>
      <c r="N121" s="47">
        <v>2.0</v>
      </c>
      <c r="O121" s="44">
        <f t="shared" si="5"/>
        <v>0.08893905919</v>
      </c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</row>
    <row r="122">
      <c r="A122" s="67"/>
      <c r="B122" s="67"/>
      <c r="C122" s="47" t="s">
        <v>87</v>
      </c>
      <c r="D122" s="67"/>
      <c r="E122" s="47">
        <v>1.89655172413793</v>
      </c>
      <c r="F122" s="24">
        <v>2.32183908045977</v>
      </c>
      <c r="H122" s="82">
        <f t="shared" si="12"/>
        <v>0.4252873563</v>
      </c>
      <c r="I122" s="82"/>
      <c r="J122" s="47">
        <v>10.0</v>
      </c>
      <c r="K122" s="22">
        <f t="shared" si="9"/>
        <v>1.344876706</v>
      </c>
      <c r="L122" s="22">
        <v>1.3448767060486249</v>
      </c>
      <c r="M122" s="84">
        <f t="shared" si="4"/>
        <v>1.344876706</v>
      </c>
      <c r="N122" s="47">
        <v>2.0</v>
      </c>
      <c r="O122" s="44">
        <f t="shared" si="5"/>
        <v>-0.07692026741</v>
      </c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</row>
    <row r="123">
      <c r="A123" s="67"/>
      <c r="B123" s="67"/>
      <c r="C123" s="47" t="s">
        <v>66</v>
      </c>
      <c r="D123" s="47" t="s">
        <v>481</v>
      </c>
      <c r="E123" s="47">
        <v>3.06896551724137</v>
      </c>
      <c r="F123" s="24">
        <v>3.40229885057471</v>
      </c>
      <c r="H123" s="82">
        <f t="shared" si="12"/>
        <v>0.3333333333</v>
      </c>
      <c r="I123" s="82"/>
      <c r="J123" s="47">
        <v>13.0</v>
      </c>
      <c r="K123" s="22">
        <f t="shared" si="9"/>
        <v>1.201850425</v>
      </c>
      <c r="L123" s="22">
        <v>1.201850425154686</v>
      </c>
      <c r="M123" s="84">
        <f t="shared" si="4"/>
        <v>1.201850425</v>
      </c>
      <c r="N123" s="47">
        <v>2.0</v>
      </c>
      <c r="O123" s="44">
        <f t="shared" si="5"/>
        <v>0.8894330733</v>
      </c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</row>
    <row r="124">
      <c r="A124" s="67"/>
      <c r="B124" s="67"/>
      <c r="C124" s="47" t="s">
        <v>479</v>
      </c>
      <c r="D124" s="67"/>
      <c r="E124" s="47">
        <v>1.77011494252873</v>
      </c>
      <c r="F124" s="24">
        <v>2.11494252873563</v>
      </c>
      <c r="H124" s="82">
        <f t="shared" si="12"/>
        <v>0.3448275862</v>
      </c>
      <c r="I124" s="82"/>
      <c r="J124" s="47">
        <v>13.0</v>
      </c>
      <c r="K124" s="22">
        <f t="shared" si="9"/>
        <v>1.243293543</v>
      </c>
      <c r="L124" s="22">
        <v>1.2432935432634573</v>
      </c>
      <c r="M124" s="84">
        <f t="shared" si="4"/>
        <v>1.243293543</v>
      </c>
      <c r="N124" s="47">
        <v>2.0</v>
      </c>
      <c r="O124" s="44">
        <f t="shared" si="5"/>
        <v>-0.1849000654</v>
      </c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</row>
    <row r="125">
      <c r="A125" s="67"/>
      <c r="B125" s="67"/>
      <c r="C125" s="47" t="s">
        <v>87</v>
      </c>
      <c r="D125" s="67"/>
      <c r="E125" s="47">
        <v>2.08045977011494</v>
      </c>
      <c r="F125" s="24">
        <v>2.40229885057471</v>
      </c>
      <c r="H125" s="82">
        <f t="shared" si="12"/>
        <v>0.3218390805</v>
      </c>
      <c r="I125" s="82"/>
      <c r="J125" s="47">
        <v>13.0</v>
      </c>
      <c r="K125" s="22">
        <f t="shared" si="9"/>
        <v>1.160407307</v>
      </c>
      <c r="L125" s="22">
        <v>1.1604073070458802</v>
      </c>
      <c r="M125" s="84">
        <f t="shared" si="4"/>
        <v>1.160407307</v>
      </c>
      <c r="N125" s="47">
        <v>2.0</v>
      </c>
      <c r="O125" s="44">
        <f t="shared" si="5"/>
        <v>0.06933752453</v>
      </c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</row>
    <row r="126">
      <c r="A126" s="67"/>
      <c r="B126" s="67"/>
      <c r="C126" s="47" t="s">
        <v>66</v>
      </c>
      <c r="D126" s="47" t="s">
        <v>482</v>
      </c>
      <c r="E126" s="47">
        <v>3.12643678160919</v>
      </c>
      <c r="F126" s="24">
        <v>3.29885057471264</v>
      </c>
      <c r="H126" s="82">
        <f t="shared" si="12"/>
        <v>0.1724137931</v>
      </c>
      <c r="I126" s="82"/>
      <c r="J126" s="47">
        <v>23.0</v>
      </c>
      <c r="K126" s="22">
        <f t="shared" si="9"/>
        <v>0.826867504</v>
      </c>
      <c r="L126" s="22">
        <v>0.8268675040194434</v>
      </c>
      <c r="M126" s="84">
        <f t="shared" si="4"/>
        <v>0.826867504</v>
      </c>
      <c r="N126" s="47">
        <v>2.0</v>
      </c>
      <c r="O126" s="44">
        <f t="shared" si="5"/>
        <v>1.362294172</v>
      </c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</row>
    <row r="127">
      <c r="A127" s="67"/>
      <c r="B127" s="67"/>
      <c r="C127" s="47" t="s">
        <v>479</v>
      </c>
      <c r="D127" s="67"/>
      <c r="E127" s="47">
        <v>2.17241379310344</v>
      </c>
      <c r="F127" s="24">
        <v>2.39080459770114</v>
      </c>
      <c r="H127" s="82">
        <f t="shared" si="12"/>
        <v>0.2183908046</v>
      </c>
      <c r="I127" s="82"/>
      <c r="J127" s="47">
        <v>23.0</v>
      </c>
      <c r="K127" s="22">
        <f t="shared" si="9"/>
        <v>1.047365505</v>
      </c>
      <c r="L127" s="22">
        <v>1.0473655050912773</v>
      </c>
      <c r="M127" s="84">
        <f t="shared" si="4"/>
        <v>1.047365505</v>
      </c>
      <c r="N127" s="47">
        <v>2.0</v>
      </c>
      <c r="O127" s="44">
        <f t="shared" si="5"/>
        <v>0.1646166427</v>
      </c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</row>
    <row r="128">
      <c r="A128" s="67"/>
      <c r="B128" s="67"/>
      <c r="C128" s="47" t="s">
        <v>87</v>
      </c>
      <c r="D128" s="67"/>
      <c r="E128" s="47">
        <v>2.04597701149425</v>
      </c>
      <c r="F128" s="24">
        <v>2.29885057471264</v>
      </c>
      <c r="H128" s="82">
        <f t="shared" si="12"/>
        <v>0.2528735632</v>
      </c>
      <c r="I128" s="82"/>
      <c r="J128" s="47">
        <v>23.0</v>
      </c>
      <c r="K128" s="22">
        <f t="shared" si="9"/>
        <v>1.212739006</v>
      </c>
      <c r="L128" s="22">
        <v>1.2127390058951657</v>
      </c>
      <c r="M128" s="84">
        <f t="shared" si="4"/>
        <v>1.212739006</v>
      </c>
      <c r="N128" s="47">
        <v>2.0</v>
      </c>
      <c r="O128" s="44">
        <f t="shared" si="5"/>
        <v>0.03791171165</v>
      </c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</row>
    <row r="129">
      <c r="A129" s="47">
        <v>92.0</v>
      </c>
      <c r="B129" s="67"/>
      <c r="C129" s="47" t="s">
        <v>449</v>
      </c>
      <c r="D129" s="47" t="s">
        <v>483</v>
      </c>
      <c r="E129" s="47">
        <v>0.370967741935483</v>
      </c>
      <c r="F129" s="67"/>
      <c r="G129" s="67"/>
      <c r="H129" s="42">
        <v>0.0986</v>
      </c>
      <c r="I129" s="42">
        <v>0.0675</v>
      </c>
      <c r="J129" s="47">
        <v>24.0</v>
      </c>
      <c r="K129" s="22">
        <f t="shared" si="9"/>
        <v>0.4830393773</v>
      </c>
      <c r="L129" s="22">
        <f t="shared" ref="L129:L140" si="13"> I129 * sqrt(J129)</f>
        <v>0.3306811153</v>
      </c>
      <c r="M129" s="84">
        <f t="shared" si="4"/>
        <v>0.4139305739</v>
      </c>
      <c r="N129" s="47">
        <v>0.875</v>
      </c>
      <c r="O129" s="44">
        <f t="shared" si="5"/>
        <v>-1.217673421</v>
      </c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</row>
    <row r="130">
      <c r="A130" s="47">
        <v>92.0</v>
      </c>
      <c r="B130" s="67"/>
      <c r="C130" s="47" t="s">
        <v>449</v>
      </c>
      <c r="D130" s="47" t="s">
        <v>484</v>
      </c>
      <c r="E130" s="47">
        <v>0.370967741935483</v>
      </c>
      <c r="F130" s="67"/>
      <c r="G130" s="67"/>
      <c r="H130" s="42">
        <v>0.0986</v>
      </c>
      <c r="I130" s="42">
        <v>0.0793</v>
      </c>
      <c r="J130" s="47">
        <v>24.0</v>
      </c>
      <c r="K130" s="22">
        <f t="shared" si="9"/>
        <v>0.4830393773</v>
      </c>
      <c r="L130" s="22">
        <f t="shared" si="13"/>
        <v>0.3884890732</v>
      </c>
      <c r="M130" s="84">
        <f t="shared" si="4"/>
        <v>0.4383211152</v>
      </c>
      <c r="N130" s="47">
        <v>0.185483870967741</v>
      </c>
      <c r="O130" s="44">
        <f t="shared" si="5"/>
        <v>0.4231689156</v>
      </c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</row>
    <row r="131">
      <c r="A131" s="47">
        <v>92.0</v>
      </c>
      <c r="B131" s="67"/>
      <c r="C131" s="47" t="s">
        <v>485</v>
      </c>
      <c r="D131" s="47" t="s">
        <v>486</v>
      </c>
      <c r="E131" s="47">
        <v>0.316037735849056</v>
      </c>
      <c r="F131" s="67"/>
      <c r="G131" s="67"/>
      <c r="H131" s="42">
        <v>0.0949</v>
      </c>
      <c r="I131" s="42">
        <v>0.0876</v>
      </c>
      <c r="J131" s="47">
        <v>24.0</v>
      </c>
      <c r="K131" s="22">
        <f t="shared" si="9"/>
        <v>0.4649131532</v>
      </c>
      <c r="L131" s="22">
        <f t="shared" si="13"/>
        <v>0.4291506029</v>
      </c>
      <c r="M131" s="84">
        <f t="shared" si="4"/>
        <v>0.4473893606</v>
      </c>
      <c r="N131" s="47">
        <v>0.756281407035175</v>
      </c>
      <c r="O131" s="44">
        <f t="shared" si="5"/>
        <v>-0.98402803</v>
      </c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</row>
    <row r="132">
      <c r="A132" s="47">
        <v>92.0</v>
      </c>
      <c r="B132" s="67"/>
      <c r="C132" s="47" t="s">
        <v>485</v>
      </c>
      <c r="D132" s="47"/>
      <c r="E132" s="47">
        <v>0.316037735849056</v>
      </c>
      <c r="F132" s="67"/>
      <c r="G132" s="67"/>
      <c r="H132" s="42">
        <v>0.0949</v>
      </c>
      <c r="I132" s="42">
        <v>0.088</v>
      </c>
      <c r="J132" s="47">
        <v>24.0</v>
      </c>
      <c r="K132" s="22">
        <f t="shared" si="9"/>
        <v>0.4649131532</v>
      </c>
      <c r="L132" s="22">
        <f t="shared" si="13"/>
        <v>0.4311101947</v>
      </c>
      <c r="M132" s="84">
        <f t="shared" si="4"/>
        <v>0.4483303693</v>
      </c>
      <c r="N132" s="47">
        <v>0.251256281407035</v>
      </c>
      <c r="O132" s="44">
        <f t="shared" si="5"/>
        <v>0.1444949057</v>
      </c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</row>
    <row r="133">
      <c r="A133" s="47">
        <v>92.0</v>
      </c>
      <c r="B133" s="67"/>
      <c r="C133" s="47" t="s">
        <v>485</v>
      </c>
      <c r="D133" s="47" t="s">
        <v>487</v>
      </c>
      <c r="E133" s="47">
        <v>0.259433962264151</v>
      </c>
      <c r="F133" s="67"/>
      <c r="G133" s="67"/>
      <c r="H133" s="42">
        <v>0.0949</v>
      </c>
      <c r="I133" s="42">
        <v>0.064</v>
      </c>
      <c r="J133" s="47">
        <v>24.0</v>
      </c>
      <c r="K133" s="22">
        <f t="shared" si="9"/>
        <v>0.4649131532</v>
      </c>
      <c r="L133" s="22">
        <f t="shared" si="13"/>
        <v>0.3135346871</v>
      </c>
      <c r="M133" s="84">
        <f t="shared" si="4"/>
        <v>0.3965149682</v>
      </c>
      <c r="N133" s="47">
        <v>0.889447236180904</v>
      </c>
      <c r="O133" s="44">
        <f t="shared" si="5"/>
        <v>-1.588876397</v>
      </c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</row>
    <row r="134">
      <c r="A134" s="47">
        <v>92.0</v>
      </c>
      <c r="B134" s="67"/>
      <c r="C134" s="47" t="s">
        <v>485</v>
      </c>
      <c r="D134" s="47"/>
      <c r="E134" s="47">
        <v>0.259433962264151</v>
      </c>
      <c r="F134" s="67"/>
      <c r="G134" s="67"/>
      <c r="H134" s="42">
        <v>0.0949</v>
      </c>
      <c r="I134" s="42">
        <v>0.081</v>
      </c>
      <c r="J134" s="47">
        <v>24.0</v>
      </c>
      <c r="K134" s="22">
        <f t="shared" si="9"/>
        <v>0.4649131532</v>
      </c>
      <c r="L134" s="22">
        <f t="shared" si="13"/>
        <v>0.3968173383</v>
      </c>
      <c r="M134" s="84">
        <f t="shared" si="4"/>
        <v>0.4322084219</v>
      </c>
      <c r="N134" s="47">
        <v>0.195979899497487</v>
      </c>
      <c r="O134" s="44">
        <f t="shared" si="5"/>
        <v>0.1468135731</v>
      </c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</row>
    <row r="135">
      <c r="A135" s="47">
        <v>92.0</v>
      </c>
      <c r="B135" s="67"/>
      <c r="C135" s="47" t="s">
        <v>477</v>
      </c>
      <c r="D135" s="47" t="s">
        <v>488</v>
      </c>
      <c r="E135" s="47">
        <v>0.815618221258134</v>
      </c>
      <c r="F135" s="67"/>
      <c r="G135" s="67"/>
      <c r="H135" s="42">
        <v>0.08658</v>
      </c>
      <c r="I135" s="42">
        <v>0.0878</v>
      </c>
      <c r="J135" s="47">
        <v>20.0</v>
      </c>
      <c r="K135" s="22">
        <f t="shared" si="9"/>
        <v>0.387197531</v>
      </c>
      <c r="L135" s="22">
        <f t="shared" si="13"/>
        <v>0.3926535368</v>
      </c>
      <c r="M135" s="84">
        <f t="shared" si="4"/>
        <v>0.3899350766</v>
      </c>
      <c r="N135" s="47">
        <v>0.190889370932754</v>
      </c>
      <c r="O135" s="44">
        <f t="shared" si="5"/>
        <v>1.602135555</v>
      </c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</row>
    <row r="136">
      <c r="A136" s="47">
        <v>92.0</v>
      </c>
      <c r="B136" s="67"/>
      <c r="C136" s="47" t="s">
        <v>477</v>
      </c>
      <c r="D136" s="47"/>
      <c r="E136" s="47">
        <v>0.815618221258134</v>
      </c>
      <c r="F136" s="67"/>
      <c r="G136" s="67"/>
      <c r="H136" s="42">
        <v>0.08658</v>
      </c>
      <c r="I136" s="42">
        <v>0.0568</v>
      </c>
      <c r="J136" s="47">
        <v>20.0</v>
      </c>
      <c r="K136" s="22">
        <f t="shared" si="9"/>
        <v>0.387197531</v>
      </c>
      <c r="L136" s="22">
        <f t="shared" si="13"/>
        <v>0.2540173222</v>
      </c>
      <c r="M136" s="84">
        <f t="shared" si="4"/>
        <v>0.3274497885</v>
      </c>
      <c r="N136" s="47">
        <v>0.0694143167028199</v>
      </c>
      <c r="O136" s="44">
        <f t="shared" si="5"/>
        <v>2.27883459</v>
      </c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</row>
    <row r="137">
      <c r="A137" s="47">
        <v>92.0</v>
      </c>
      <c r="B137" s="67"/>
      <c r="C137" s="47" t="s">
        <v>489</v>
      </c>
      <c r="D137" s="47" t="s">
        <v>490</v>
      </c>
      <c r="E137" s="47">
        <v>0.884498480243161</v>
      </c>
      <c r="F137" s="67"/>
      <c r="G137" s="67"/>
      <c r="H137" s="42">
        <v>0.08124</v>
      </c>
      <c r="I137" s="42">
        <f>sqrt(0.3191*(1-0.3191)/16)</f>
        <v>0.1165319672</v>
      </c>
      <c r="J137" s="47">
        <v>16.0</v>
      </c>
      <c r="K137" s="22">
        <f t="shared" si="9"/>
        <v>0.32496</v>
      </c>
      <c r="L137" s="22">
        <f t="shared" si="13"/>
        <v>0.4661278687</v>
      </c>
      <c r="M137" s="84">
        <f t="shared" si="4"/>
        <v>0.4017923541</v>
      </c>
      <c r="N137" s="47">
        <v>0.319148936170212</v>
      </c>
      <c r="O137" s="44">
        <f t="shared" si="5"/>
        <v>1.407068946</v>
      </c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</row>
    <row r="138">
      <c r="A138" s="47">
        <v>92.0</v>
      </c>
      <c r="B138" s="67"/>
      <c r="C138" s="31" t="s">
        <v>489</v>
      </c>
      <c r="D138" s="47"/>
      <c r="E138" s="47">
        <v>0.884498480243161</v>
      </c>
      <c r="F138" s="67"/>
      <c r="G138" s="67"/>
      <c r="H138" s="42">
        <v>0.08124</v>
      </c>
      <c r="I138" s="42">
        <f>sqrt(0.194528875379939*(1-0.194528875379939)/16)</f>
        <v>0.09895939572</v>
      </c>
      <c r="J138" s="47">
        <v>16.0</v>
      </c>
      <c r="K138" s="22">
        <f t="shared" si="9"/>
        <v>0.32496</v>
      </c>
      <c r="L138" s="22">
        <f t="shared" si="13"/>
        <v>0.3958375829</v>
      </c>
      <c r="M138" s="84">
        <f t="shared" si="4"/>
        <v>0.3621369863</v>
      </c>
      <c r="N138" s="47">
        <v>0.194528875379939</v>
      </c>
      <c r="O138" s="44">
        <f t="shared" si="5"/>
        <v>1.9052724</v>
      </c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</row>
    <row r="139">
      <c r="A139" s="47">
        <v>92.0</v>
      </c>
      <c r="B139" s="67"/>
      <c r="C139" s="31" t="s">
        <v>489</v>
      </c>
      <c r="D139" s="47" t="s">
        <v>491</v>
      </c>
      <c r="E139" s="47">
        <v>0.887537993920972</v>
      </c>
      <c r="F139" s="67"/>
      <c r="G139" s="67"/>
      <c r="H139" s="42">
        <v>0.0795</v>
      </c>
      <c r="I139" s="42">
        <f>sqrt(0.325227963525836*(1-0.325227963525836)/16)</f>
        <v>0.1171149903</v>
      </c>
      <c r="J139" s="47">
        <v>16.0</v>
      </c>
      <c r="K139" s="22">
        <f t="shared" si="9"/>
        <v>0.318</v>
      </c>
      <c r="L139" s="22">
        <f t="shared" si="13"/>
        <v>0.4684599612</v>
      </c>
      <c r="M139" s="84">
        <f t="shared" si="4"/>
        <v>0.4003615461</v>
      </c>
      <c r="N139" s="47">
        <v>0.325227963525836</v>
      </c>
      <c r="O139" s="44">
        <f t="shared" si="5"/>
        <v>1.404505592</v>
      </c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</row>
    <row r="140">
      <c r="A140" s="47">
        <v>92.0</v>
      </c>
      <c r="B140" s="67"/>
      <c r="C140" s="31" t="s">
        <v>489</v>
      </c>
      <c r="D140" s="47"/>
      <c r="E140" s="47">
        <v>0.887537993920972</v>
      </c>
      <c r="F140" s="67"/>
      <c r="G140" s="67"/>
      <c r="H140" s="42">
        <v>0.0795</v>
      </c>
      <c r="I140" s="42">
        <f>sqrt(0.261398176291793*(1-0.261398176291793)/16)</f>
        <v>0.1098490924</v>
      </c>
      <c r="J140" s="47">
        <v>16.0</v>
      </c>
      <c r="K140" s="22">
        <f t="shared" si="9"/>
        <v>0.318</v>
      </c>
      <c r="L140" s="22">
        <f t="shared" si="13"/>
        <v>0.4393963697</v>
      </c>
      <c r="M140" s="84">
        <f t="shared" si="4"/>
        <v>0.383531726</v>
      </c>
      <c r="N140" s="47">
        <v>0.261398176291793</v>
      </c>
      <c r="O140" s="44">
        <f t="shared" si="5"/>
        <v>1.632563293</v>
      </c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</row>
    <row r="141">
      <c r="A141" s="47">
        <v>94.0</v>
      </c>
      <c r="B141" s="67"/>
      <c r="C141" s="47" t="s">
        <v>165</v>
      </c>
      <c r="D141" s="47" t="s">
        <v>492</v>
      </c>
      <c r="E141" s="47">
        <v>0.318407960199004</v>
      </c>
      <c r="F141" s="67"/>
      <c r="G141" s="67"/>
      <c r="H141" s="42">
        <v>0.1647</v>
      </c>
      <c r="I141" s="42"/>
      <c r="J141" s="47">
        <v>8.0</v>
      </c>
      <c r="K141" s="22">
        <f t="shared" si="9"/>
        <v>0.4658419474</v>
      </c>
      <c r="L141" s="22">
        <v>0.46584194744569757</v>
      </c>
      <c r="M141" s="84">
        <f t="shared" si="4"/>
        <v>0.4658419474</v>
      </c>
      <c r="N141" s="47">
        <v>0.4</v>
      </c>
      <c r="O141" s="44">
        <f t="shared" si="5"/>
        <v>-0.1751496194</v>
      </c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</row>
    <row r="142">
      <c r="A142" s="47">
        <v>94.0</v>
      </c>
      <c r="B142" s="67"/>
      <c r="C142" s="47" t="s">
        <v>166</v>
      </c>
      <c r="D142" s="67"/>
      <c r="E142" s="47">
        <v>0.440298507462686</v>
      </c>
      <c r="F142" s="67"/>
      <c r="G142" s="67"/>
      <c r="H142" s="42">
        <v>0.175</v>
      </c>
      <c r="I142" s="42"/>
      <c r="J142" s="47">
        <v>8.0</v>
      </c>
      <c r="K142" s="22">
        <f t="shared" si="9"/>
        <v>0.4949747468</v>
      </c>
      <c r="L142" s="22">
        <v>0.4949747468305833</v>
      </c>
      <c r="M142" s="84">
        <f t="shared" si="4"/>
        <v>0.4949747468</v>
      </c>
      <c r="N142" s="47">
        <v>0.4</v>
      </c>
      <c r="O142" s="44">
        <f t="shared" si="5"/>
        <v>0.08141527971</v>
      </c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</row>
    <row r="143">
      <c r="A143" s="47">
        <v>94.0</v>
      </c>
      <c r="B143" s="67"/>
      <c r="C143" s="47" t="s">
        <v>303</v>
      </c>
      <c r="D143" s="67"/>
      <c r="E143" s="47">
        <v>0.920398009950248</v>
      </c>
      <c r="F143" s="67"/>
      <c r="G143" s="67"/>
      <c r="H143" s="42">
        <v>0.0957</v>
      </c>
      <c r="I143" s="42"/>
      <c r="J143" s="47">
        <v>8.0</v>
      </c>
      <c r="K143" s="22">
        <f t="shared" si="9"/>
        <v>0.2706804758</v>
      </c>
      <c r="L143" s="22">
        <v>0.27068047583821037</v>
      </c>
      <c r="M143" s="84">
        <f t="shared" si="4"/>
        <v>0.2706804758</v>
      </c>
      <c r="N143" s="47">
        <v>0.4</v>
      </c>
      <c r="O143" s="44">
        <f t="shared" si="5"/>
        <v>1.922554659</v>
      </c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</row>
    <row r="144">
      <c r="A144" s="47">
        <v>94.0</v>
      </c>
      <c r="B144" s="67"/>
      <c r="C144" s="47" t="s">
        <v>165</v>
      </c>
      <c r="D144" s="47" t="s">
        <v>83</v>
      </c>
      <c r="E144" s="47">
        <v>0.0</v>
      </c>
      <c r="F144" s="47">
        <v>0.2</v>
      </c>
      <c r="G144" s="67"/>
      <c r="H144" s="82">
        <f t="shared" ref="H144:H194" si="14">F144-E144</f>
        <v>0.2</v>
      </c>
      <c r="I144" s="82"/>
      <c r="J144" s="47">
        <v>8.0</v>
      </c>
      <c r="K144" s="22">
        <f t="shared" si="9"/>
        <v>0.5656854249</v>
      </c>
      <c r="L144" s="22">
        <v>0.5656854249492381</v>
      </c>
      <c r="M144" s="84">
        <f t="shared" si="4"/>
        <v>0.5656854249</v>
      </c>
      <c r="N144" s="47">
        <v>0.4</v>
      </c>
      <c r="O144" s="44">
        <f t="shared" si="5"/>
        <v>-0.7071067812</v>
      </c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</row>
    <row r="145">
      <c r="A145" s="47">
        <v>94.0</v>
      </c>
      <c r="B145" s="67"/>
      <c r="C145" s="47" t="s">
        <v>166</v>
      </c>
      <c r="D145" s="67"/>
      <c r="E145" s="47">
        <v>0.342629482071713</v>
      </c>
      <c r="F145" s="47">
        <v>0.50199203187251</v>
      </c>
      <c r="G145" s="67"/>
      <c r="H145" s="82">
        <f t="shared" si="14"/>
        <v>0.1593625498</v>
      </c>
      <c r="I145" s="82"/>
      <c r="J145" s="47">
        <v>8.0</v>
      </c>
      <c r="K145" s="22">
        <f t="shared" si="9"/>
        <v>0.4507453585</v>
      </c>
      <c r="L145" s="22">
        <v>0.4507453585252897</v>
      </c>
      <c r="M145" s="84">
        <f t="shared" si="4"/>
        <v>0.4507453585</v>
      </c>
      <c r="N145" s="47">
        <v>0.4</v>
      </c>
      <c r="O145" s="44">
        <f t="shared" si="5"/>
        <v>-0.1272792206</v>
      </c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</row>
    <row r="146">
      <c r="A146" s="47">
        <v>94.0</v>
      </c>
      <c r="B146" s="67"/>
      <c r="C146" s="47" t="s">
        <v>303</v>
      </c>
      <c r="D146" s="67"/>
      <c r="E146" s="47">
        <v>1.37051792828685</v>
      </c>
      <c r="F146" s="47">
        <v>1.68924302788844</v>
      </c>
      <c r="G146" s="67"/>
      <c r="H146" s="82">
        <f t="shared" si="14"/>
        <v>0.3187250996</v>
      </c>
      <c r="I146" s="82"/>
      <c r="J146" s="47">
        <v>8.0</v>
      </c>
      <c r="K146" s="22">
        <f t="shared" si="9"/>
        <v>0.9014907171</v>
      </c>
      <c r="L146" s="22">
        <v>0.9014907170505684</v>
      </c>
      <c r="M146" s="84">
        <f t="shared" si="4"/>
        <v>0.9014907171</v>
      </c>
      <c r="N146" s="47">
        <v>0.4</v>
      </c>
      <c r="O146" s="44">
        <f t="shared" si="5"/>
        <v>1.076570074</v>
      </c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</row>
    <row r="147">
      <c r="A147" s="47">
        <v>94.0</v>
      </c>
      <c r="B147" s="67"/>
      <c r="C147" s="47" t="s">
        <v>165</v>
      </c>
      <c r="D147" s="47" t="s">
        <v>304</v>
      </c>
      <c r="E147" s="47">
        <v>1.07344632768361</v>
      </c>
      <c r="F147" s="47">
        <v>1.37853107344632</v>
      </c>
      <c r="G147" s="67"/>
      <c r="H147" s="82">
        <f t="shared" si="14"/>
        <v>0.3050847458</v>
      </c>
      <c r="I147" s="82"/>
      <c r="J147" s="47">
        <v>8.0</v>
      </c>
      <c r="K147" s="22">
        <f t="shared" si="9"/>
        <v>0.8629099703</v>
      </c>
      <c r="L147" s="22">
        <v>0.8629099702615448</v>
      </c>
      <c r="M147" s="84">
        <f t="shared" si="4"/>
        <v>0.8629099703</v>
      </c>
      <c r="N147" s="67"/>
      <c r="O147" s="44">
        <f t="shared" si="5"/>
        <v>1.243984152</v>
      </c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</row>
    <row r="148">
      <c r="A148" s="47">
        <v>94.0</v>
      </c>
      <c r="B148" s="67"/>
      <c r="C148" s="47" t="s">
        <v>166</v>
      </c>
      <c r="D148" s="67"/>
      <c r="E148" s="47">
        <v>1.45762711864406</v>
      </c>
      <c r="F148" s="47">
        <v>1.81920903954802</v>
      </c>
      <c r="G148" s="67"/>
      <c r="H148" s="82">
        <f t="shared" si="14"/>
        <v>0.3615819209</v>
      </c>
      <c r="I148" s="82"/>
      <c r="J148" s="47">
        <v>8.0</v>
      </c>
      <c r="K148" s="22">
        <f t="shared" si="9"/>
        <v>1.022708113</v>
      </c>
      <c r="L148" s="22">
        <v>1.0227081129025923</v>
      </c>
      <c r="M148" s="84">
        <f t="shared" si="4"/>
        <v>1.022708113</v>
      </c>
      <c r="N148" s="67"/>
      <c r="O148" s="44">
        <f t="shared" si="5"/>
        <v>1.425262106</v>
      </c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</row>
    <row r="149">
      <c r="A149" s="47">
        <v>94.0</v>
      </c>
      <c r="B149" s="67"/>
      <c r="C149" s="47" t="s">
        <v>303</v>
      </c>
      <c r="D149" s="67"/>
      <c r="E149" s="47">
        <v>2.954802259887</v>
      </c>
      <c r="F149" s="47">
        <v>3.28813559322033</v>
      </c>
      <c r="G149" s="67"/>
      <c r="H149" s="82">
        <f t="shared" si="14"/>
        <v>0.3333333333</v>
      </c>
      <c r="I149" s="82"/>
      <c r="J149" s="47">
        <v>8.0</v>
      </c>
      <c r="K149" s="22">
        <f t="shared" si="9"/>
        <v>0.9428090416</v>
      </c>
      <c r="L149" s="22">
        <v>0.942809041582055</v>
      </c>
      <c r="M149" s="84">
        <f t="shared" si="4"/>
        <v>0.9428090416</v>
      </c>
      <c r="N149" s="67"/>
      <c r="O149" s="44">
        <f t="shared" si="5"/>
        <v>3.134041073</v>
      </c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</row>
    <row r="150">
      <c r="A150" s="47">
        <v>102.0</v>
      </c>
      <c r="B150" s="47" t="s">
        <v>493</v>
      </c>
      <c r="C150" s="47" t="s">
        <v>318</v>
      </c>
      <c r="D150" s="47" t="s">
        <v>66</v>
      </c>
      <c r="E150" s="47">
        <v>0.6656</v>
      </c>
      <c r="F150" s="47">
        <v>0.7664</v>
      </c>
      <c r="G150" s="67"/>
      <c r="H150" s="82">
        <f t="shared" si="14"/>
        <v>0.1008</v>
      </c>
      <c r="I150" s="82"/>
      <c r="J150" s="47">
        <v>10.0</v>
      </c>
      <c r="K150" s="22">
        <f t="shared" si="9"/>
        <v>0.3187575881</v>
      </c>
      <c r="L150" s="22">
        <v>0.3187575881449727</v>
      </c>
      <c r="M150" s="84">
        <f t="shared" si="4"/>
        <v>0.3187575881</v>
      </c>
      <c r="N150" s="47">
        <v>0.5</v>
      </c>
      <c r="O150" s="44">
        <f t="shared" si="5"/>
        <v>0.5195170442</v>
      </c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</row>
    <row r="151">
      <c r="A151" s="47">
        <v>102.0</v>
      </c>
      <c r="B151" s="67"/>
      <c r="C151" s="67"/>
      <c r="D151" s="47" t="s">
        <v>87</v>
      </c>
      <c r="E151" s="47">
        <v>0.734399999999999</v>
      </c>
      <c r="F151" s="47">
        <v>0.816</v>
      </c>
      <c r="G151" s="67"/>
      <c r="H151" s="82">
        <f t="shared" si="14"/>
        <v>0.0816</v>
      </c>
      <c r="I151" s="82"/>
      <c r="J151" s="47">
        <v>10.0</v>
      </c>
      <c r="K151" s="22">
        <f t="shared" si="9"/>
        <v>0.2580418571</v>
      </c>
      <c r="L151" s="22">
        <v>0.2580418570697426</v>
      </c>
      <c r="M151" s="84">
        <f t="shared" si="4"/>
        <v>0.2580418571</v>
      </c>
      <c r="N151" s="47">
        <v>0.5</v>
      </c>
      <c r="O151" s="44">
        <f t="shared" si="5"/>
        <v>0.9083797592</v>
      </c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</row>
    <row r="152">
      <c r="A152" s="47">
        <v>102.0</v>
      </c>
      <c r="B152" s="67"/>
      <c r="C152" s="47" t="s">
        <v>319</v>
      </c>
      <c r="D152" s="47" t="s">
        <v>66</v>
      </c>
      <c r="E152" s="47">
        <v>0.396799999999999</v>
      </c>
      <c r="F152" s="47">
        <v>0.5056</v>
      </c>
      <c r="G152" s="67"/>
      <c r="H152" s="82">
        <f t="shared" si="14"/>
        <v>0.1088</v>
      </c>
      <c r="I152" s="82"/>
      <c r="J152" s="47">
        <v>10.0</v>
      </c>
      <c r="K152" s="22">
        <f t="shared" si="9"/>
        <v>0.3440558094</v>
      </c>
      <c r="L152" s="22">
        <v>0.3440558094263231</v>
      </c>
      <c r="M152" s="84">
        <f t="shared" si="4"/>
        <v>0.3440558094</v>
      </c>
      <c r="N152" s="47">
        <v>0.5</v>
      </c>
      <c r="O152" s="44">
        <f t="shared" si="5"/>
        <v>-0.2999513369</v>
      </c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</row>
    <row r="153">
      <c r="A153" s="47">
        <v>102.0</v>
      </c>
      <c r="B153" s="67"/>
      <c r="C153" s="67"/>
      <c r="D153" s="47" t="s">
        <v>87</v>
      </c>
      <c r="E153" s="47">
        <v>0.496</v>
      </c>
      <c r="F153" s="47">
        <v>0.5568</v>
      </c>
      <c r="G153" s="67"/>
      <c r="H153" s="82">
        <f t="shared" si="14"/>
        <v>0.0608</v>
      </c>
      <c r="I153" s="82"/>
      <c r="J153" s="47">
        <v>10.0</v>
      </c>
      <c r="K153" s="22">
        <f t="shared" si="9"/>
        <v>0.1922664817</v>
      </c>
      <c r="L153" s="22">
        <v>0.19226648173823738</v>
      </c>
      <c r="M153" s="84">
        <f t="shared" si="4"/>
        <v>0.1922664817</v>
      </c>
      <c r="N153" s="47">
        <v>0.5</v>
      </c>
      <c r="O153" s="44">
        <f t="shared" si="5"/>
        <v>-0.02080445829</v>
      </c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</row>
    <row r="154">
      <c r="A154" s="47">
        <v>102.0</v>
      </c>
      <c r="B154" s="67"/>
      <c r="C154" s="47" t="s">
        <v>327</v>
      </c>
      <c r="D154" s="47" t="s">
        <v>66</v>
      </c>
      <c r="E154" s="47">
        <v>0.4736</v>
      </c>
      <c r="F154" s="47">
        <v>0.5696</v>
      </c>
      <c r="G154" s="67"/>
      <c r="H154" s="82">
        <f t="shared" si="14"/>
        <v>0.096</v>
      </c>
      <c r="I154" s="82"/>
      <c r="J154" s="47">
        <v>10.0</v>
      </c>
      <c r="K154" s="22">
        <f t="shared" si="9"/>
        <v>0.3035786554</v>
      </c>
      <c r="L154" s="22">
        <v>0.30357865537616435</v>
      </c>
      <c r="M154" s="84">
        <f t="shared" si="4"/>
        <v>0.3035786554</v>
      </c>
      <c r="N154" s="47">
        <v>0.5</v>
      </c>
      <c r="O154" s="44">
        <f t="shared" si="5"/>
        <v>-0.08696263565</v>
      </c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</row>
    <row r="155">
      <c r="A155" s="47">
        <v>102.0</v>
      </c>
      <c r="B155" s="67"/>
      <c r="C155" s="47" t="s">
        <v>327</v>
      </c>
      <c r="D155" s="47" t="s">
        <v>87</v>
      </c>
      <c r="E155" s="47">
        <v>0.5408</v>
      </c>
      <c r="F155" s="47">
        <v>0.6288</v>
      </c>
      <c r="G155" s="67"/>
      <c r="H155" s="82">
        <f t="shared" si="14"/>
        <v>0.088</v>
      </c>
      <c r="I155" s="82"/>
      <c r="J155" s="47">
        <v>10.0</v>
      </c>
      <c r="K155" s="22">
        <f t="shared" si="9"/>
        <v>0.2782804341</v>
      </c>
      <c r="L155" s="22">
        <v>0.2782804340948176</v>
      </c>
      <c r="M155" s="84">
        <f t="shared" si="4"/>
        <v>0.2782804341</v>
      </c>
      <c r="N155" s="47">
        <v>0.5</v>
      </c>
      <c r="O155" s="44">
        <f t="shared" si="5"/>
        <v>0.1466146915</v>
      </c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</row>
    <row r="156">
      <c r="A156" s="47">
        <v>116.0</v>
      </c>
      <c r="B156" s="47" t="s">
        <v>494</v>
      </c>
      <c r="C156" s="47" t="s">
        <v>165</v>
      </c>
      <c r="D156" s="67"/>
      <c r="E156" s="47">
        <v>0.441247002398081</v>
      </c>
      <c r="F156" s="47">
        <v>0.541966426858513</v>
      </c>
      <c r="G156" s="67"/>
      <c r="H156" s="82">
        <f t="shared" si="14"/>
        <v>0.1007194245</v>
      </c>
      <c r="I156" s="82"/>
      <c r="J156" s="47">
        <v>13.0</v>
      </c>
      <c r="K156" s="22">
        <f t="shared" si="9"/>
        <v>0.3631490493</v>
      </c>
      <c r="L156" s="22">
        <v>0.3631490493273096</v>
      </c>
      <c r="M156" s="84">
        <f t="shared" si="4"/>
        <v>0.3631490493</v>
      </c>
      <c r="N156" s="47">
        <v>0.33</v>
      </c>
      <c r="O156" s="44">
        <f t="shared" si="5"/>
        <v>0.3063397869</v>
      </c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</row>
    <row r="157">
      <c r="A157" s="67"/>
      <c r="B157" s="67"/>
      <c r="C157" s="47" t="s">
        <v>495</v>
      </c>
      <c r="D157" s="67"/>
      <c r="E157" s="47">
        <v>0.610711430855315</v>
      </c>
      <c r="F157" s="47">
        <v>0.799360511590727</v>
      </c>
      <c r="G157" s="67"/>
      <c r="H157" s="82">
        <f t="shared" si="14"/>
        <v>0.1886490807</v>
      </c>
      <c r="I157" s="82"/>
      <c r="J157" s="47">
        <v>9.0</v>
      </c>
      <c r="K157" s="22">
        <f t="shared" si="9"/>
        <v>0.5659472422</v>
      </c>
      <c r="L157" s="22">
        <v>0.5659472422062359</v>
      </c>
      <c r="M157" s="84">
        <f t="shared" si="4"/>
        <v>0.5659472422</v>
      </c>
      <c r="N157" s="47">
        <v>0.33</v>
      </c>
      <c r="O157" s="44">
        <f t="shared" si="5"/>
        <v>0.4960028249</v>
      </c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</row>
    <row r="158">
      <c r="A158" s="67"/>
      <c r="B158" s="67"/>
      <c r="C158" s="47" t="s">
        <v>496</v>
      </c>
      <c r="D158" s="67"/>
      <c r="E158" s="47">
        <v>0.729016786570743</v>
      </c>
      <c r="F158" s="47">
        <v>0.810551558752997</v>
      </c>
      <c r="G158" s="67"/>
      <c r="H158" s="82">
        <f t="shared" si="14"/>
        <v>0.08153477218</v>
      </c>
      <c r="I158" s="82"/>
      <c r="J158" s="47">
        <v>11.0</v>
      </c>
      <c r="K158" s="22">
        <f t="shared" si="9"/>
        <v>0.2704202467</v>
      </c>
      <c r="L158" s="22">
        <v>0.2704202466956435</v>
      </c>
      <c r="M158" s="84">
        <f t="shared" si="4"/>
        <v>0.2704202467</v>
      </c>
      <c r="N158" s="47">
        <v>0.33</v>
      </c>
      <c r="O158" s="44">
        <f t="shared" si="5"/>
        <v>1.475543312</v>
      </c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</row>
    <row r="159">
      <c r="A159" s="67"/>
      <c r="B159" s="67"/>
      <c r="C159" s="47" t="s">
        <v>344</v>
      </c>
      <c r="D159" s="67"/>
      <c r="E159" s="47">
        <v>0.78017585931255</v>
      </c>
      <c r="F159" s="47">
        <v>0.876099120703437</v>
      </c>
      <c r="G159" s="67"/>
      <c r="H159" s="82">
        <f t="shared" si="14"/>
        <v>0.09592326139</v>
      </c>
      <c r="I159" s="82"/>
      <c r="J159" s="47">
        <v>7.0</v>
      </c>
      <c r="K159" s="22">
        <f t="shared" si="9"/>
        <v>0.2537890946</v>
      </c>
      <c r="L159" s="22">
        <v>0.25378909458653076</v>
      </c>
      <c r="M159" s="84">
        <f t="shared" si="4"/>
        <v>0.2537890946</v>
      </c>
      <c r="N159" s="47">
        <v>0.33</v>
      </c>
      <c r="O159" s="44">
        <f t="shared" si="5"/>
        <v>1.773818769</v>
      </c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</row>
    <row r="160">
      <c r="A160" s="47">
        <v>115.0</v>
      </c>
      <c r="B160" s="47" t="s">
        <v>497</v>
      </c>
      <c r="C160" s="47" t="s">
        <v>498</v>
      </c>
      <c r="D160" s="47" t="s">
        <v>499</v>
      </c>
      <c r="E160" s="47">
        <v>0.779376498800959</v>
      </c>
      <c r="F160" s="47">
        <v>0.882494004796163</v>
      </c>
      <c r="G160" s="67"/>
      <c r="H160" s="82">
        <f t="shared" si="14"/>
        <v>0.103117506</v>
      </c>
      <c r="I160" s="42">
        <v>0.105603448275861</v>
      </c>
      <c r="J160" s="47">
        <v>16.0</v>
      </c>
      <c r="K160" s="22">
        <f t="shared" si="9"/>
        <v>0.412470024</v>
      </c>
      <c r="L160" s="22">
        <f t="shared" ref="L160:L194" si="15">I160 * sqrt(J160)</f>
        <v>0.4224137931</v>
      </c>
      <c r="M160" s="22">
        <f t="shared" si="4"/>
        <v>0.417471516</v>
      </c>
      <c r="N160" s="47">
        <v>0.0599520383693042</v>
      </c>
      <c r="O160" s="44">
        <f t="shared" si="5"/>
        <v>1.723289932</v>
      </c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</row>
    <row r="161">
      <c r="A161" s="67"/>
      <c r="B161" s="47" t="s">
        <v>497</v>
      </c>
      <c r="C161" s="47" t="s">
        <v>500</v>
      </c>
      <c r="D161" s="47" t="s">
        <v>499</v>
      </c>
      <c r="E161" s="47">
        <v>0.779376498800959</v>
      </c>
      <c r="F161" s="47">
        <v>0.882494004796163</v>
      </c>
      <c r="G161" s="67"/>
      <c r="H161" s="82">
        <f t="shared" si="14"/>
        <v>0.103117506</v>
      </c>
      <c r="I161" s="42">
        <v>0.439655172413793</v>
      </c>
      <c r="J161" s="47">
        <v>16.0</v>
      </c>
      <c r="K161" s="22">
        <f t="shared" si="9"/>
        <v>0.412470024</v>
      </c>
      <c r="L161" s="22">
        <f t="shared" si="15"/>
        <v>1.75862069</v>
      </c>
      <c r="M161" s="22">
        <f t="shared" si="4"/>
        <v>1.277278014</v>
      </c>
      <c r="N161" s="47">
        <v>0.340527577937649</v>
      </c>
      <c r="O161" s="44">
        <f t="shared" si="5"/>
        <v>0.3435813629</v>
      </c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</row>
    <row r="162">
      <c r="A162" s="67"/>
      <c r="B162" s="47" t="s">
        <v>497</v>
      </c>
      <c r="C162" s="47" t="s">
        <v>498</v>
      </c>
      <c r="D162" s="47" t="s">
        <v>501</v>
      </c>
      <c r="E162" s="47">
        <v>0.623501199040767</v>
      </c>
      <c r="F162" s="47">
        <v>0.729016786570743</v>
      </c>
      <c r="G162" s="67"/>
      <c r="H162" s="82">
        <f t="shared" si="14"/>
        <v>0.1055155875</v>
      </c>
      <c r="I162" s="42">
        <v>0.161637931034482</v>
      </c>
      <c r="J162" s="47">
        <v>16.0</v>
      </c>
      <c r="K162" s="22">
        <f t="shared" si="9"/>
        <v>0.4220623501</v>
      </c>
      <c r="L162" s="22">
        <f t="shared" si="15"/>
        <v>0.6465517241</v>
      </c>
      <c r="M162" s="22">
        <f t="shared" si="4"/>
        <v>0.5459696692</v>
      </c>
      <c r="N162" s="47">
        <v>0.0935251798561148</v>
      </c>
      <c r="O162" s="44">
        <f t="shared" si="5"/>
        <v>0.9707059734</v>
      </c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</row>
    <row r="163">
      <c r="A163" s="67"/>
      <c r="B163" s="47" t="s">
        <v>497</v>
      </c>
      <c r="C163" s="47" t="s">
        <v>500</v>
      </c>
      <c r="D163" s="47" t="s">
        <v>501</v>
      </c>
      <c r="E163" s="47">
        <v>0.623501199040767</v>
      </c>
      <c r="F163" s="47">
        <v>0.729016786570743</v>
      </c>
      <c r="G163" s="67"/>
      <c r="H163" s="82">
        <f t="shared" si="14"/>
        <v>0.1055155875</v>
      </c>
      <c r="I163" s="42">
        <v>0.519396551724137</v>
      </c>
      <c r="J163" s="47">
        <v>16.0</v>
      </c>
      <c r="K163" s="22">
        <f t="shared" si="9"/>
        <v>0.4220623501</v>
      </c>
      <c r="L163" s="22">
        <f t="shared" si="15"/>
        <v>2.077586207</v>
      </c>
      <c r="M163" s="22">
        <f t="shared" si="4"/>
        <v>1.499083232</v>
      </c>
      <c r="N163" s="47">
        <v>0.402877697841726</v>
      </c>
      <c r="O163" s="44">
        <f t="shared" si="5"/>
        <v>0.1471722827</v>
      </c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</row>
    <row r="164">
      <c r="A164" s="67"/>
      <c r="B164" s="47" t="s">
        <v>497</v>
      </c>
      <c r="C164" s="47" t="s">
        <v>498</v>
      </c>
      <c r="D164" s="47" t="s">
        <v>502</v>
      </c>
      <c r="E164" s="47">
        <v>0.839328537170263</v>
      </c>
      <c r="F164" s="47">
        <v>0.90167865707434</v>
      </c>
      <c r="G164" s="67"/>
      <c r="H164" s="82">
        <f t="shared" si="14"/>
        <v>0.0623501199</v>
      </c>
      <c r="I164" s="42">
        <v>0.409482758620689</v>
      </c>
      <c r="J164" s="47">
        <v>16.0</v>
      </c>
      <c r="K164" s="22">
        <f t="shared" si="9"/>
        <v>0.2494004796</v>
      </c>
      <c r="L164" s="22">
        <f t="shared" si="15"/>
        <v>1.637931034</v>
      </c>
      <c r="M164" s="22">
        <f t="shared" si="4"/>
        <v>1.171541436</v>
      </c>
      <c r="N164" s="47">
        <v>0.309352517985611</v>
      </c>
      <c r="O164" s="44">
        <f t="shared" si="5"/>
        <v>0.4523749676</v>
      </c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</row>
    <row r="165">
      <c r="A165" s="67"/>
      <c r="B165" s="47" t="s">
        <v>497</v>
      </c>
      <c r="C165" s="47" t="s">
        <v>500</v>
      </c>
      <c r="D165" s="47" t="s">
        <v>502</v>
      </c>
      <c r="E165" s="47">
        <v>0.839328537170263</v>
      </c>
      <c r="F165" s="47">
        <v>0.90167865707434</v>
      </c>
      <c r="G165" s="67"/>
      <c r="H165" s="82">
        <f t="shared" si="14"/>
        <v>0.0623501199</v>
      </c>
      <c r="I165" s="42">
        <v>0.390086206896551</v>
      </c>
      <c r="J165" s="47">
        <v>16.0</v>
      </c>
      <c r="K165" s="22">
        <f t="shared" si="9"/>
        <v>0.2494004796</v>
      </c>
      <c r="L165" s="22">
        <f t="shared" si="15"/>
        <v>1.560344828</v>
      </c>
      <c r="M165" s="22">
        <f t="shared" si="4"/>
        <v>1.117335353</v>
      </c>
      <c r="N165" s="47">
        <v>0.278177458033573</v>
      </c>
      <c r="O165" s="44">
        <f t="shared" si="5"/>
        <v>0.5022226119</v>
      </c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</row>
    <row r="166">
      <c r="A166" s="67"/>
      <c r="B166" s="47" t="s">
        <v>497</v>
      </c>
      <c r="C166" s="47" t="s">
        <v>498</v>
      </c>
      <c r="D166" s="47" t="s">
        <v>503</v>
      </c>
      <c r="E166" s="47">
        <v>0.899280575539568</v>
      </c>
      <c r="F166" s="47">
        <v>0.949640287769784</v>
      </c>
      <c r="G166" s="67"/>
      <c r="H166" s="82">
        <f t="shared" si="14"/>
        <v>0.05035971223</v>
      </c>
      <c r="I166" s="42">
        <v>0.247844827586206</v>
      </c>
      <c r="J166" s="47">
        <v>16.0</v>
      </c>
      <c r="K166" s="22">
        <f t="shared" si="9"/>
        <v>0.2014388489</v>
      </c>
      <c r="L166" s="22">
        <f t="shared" si="15"/>
        <v>0.9913793103</v>
      </c>
      <c r="M166" s="22">
        <f t="shared" si="4"/>
        <v>0.7153357767</v>
      </c>
      <c r="N166" s="47">
        <v>0.184652278177457</v>
      </c>
      <c r="O166" s="44">
        <f t="shared" si="5"/>
        <v>0.9990109829</v>
      </c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</row>
    <row r="167">
      <c r="A167" s="67"/>
      <c r="B167" s="47" t="s">
        <v>497</v>
      </c>
      <c r="C167" s="47" t="s">
        <v>500</v>
      </c>
      <c r="D167" s="47" t="s">
        <v>503</v>
      </c>
      <c r="E167" s="47">
        <v>0.899280575539568</v>
      </c>
      <c r="F167" s="47">
        <v>0.949640287769784</v>
      </c>
      <c r="G167" s="67"/>
      <c r="H167" s="82">
        <f t="shared" si="14"/>
        <v>0.05035971223</v>
      </c>
      <c r="I167" s="42">
        <v>0.178879310344827</v>
      </c>
      <c r="J167" s="47">
        <v>16.0</v>
      </c>
      <c r="K167" s="22">
        <f t="shared" si="9"/>
        <v>0.2014388489</v>
      </c>
      <c r="L167" s="22">
        <f t="shared" si="15"/>
        <v>0.7155172414</v>
      </c>
      <c r="M167" s="22">
        <f t="shared" si="4"/>
        <v>0.5256151313</v>
      </c>
      <c r="N167" s="47">
        <v>0.122302158273381</v>
      </c>
      <c r="O167" s="44">
        <f t="shared" si="5"/>
        <v>1.478226883</v>
      </c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</row>
    <row r="168">
      <c r="A168" s="67"/>
      <c r="B168" s="47">
        <v>2.0</v>
      </c>
      <c r="C168" s="47" t="s">
        <v>498</v>
      </c>
      <c r="D168" s="47" t="s">
        <v>499</v>
      </c>
      <c r="E168" s="47">
        <v>0.592326139088729</v>
      </c>
      <c r="F168" s="47">
        <v>0.705035971223021</v>
      </c>
      <c r="G168" s="67"/>
      <c r="H168" s="82">
        <f t="shared" si="14"/>
        <v>0.1127098321</v>
      </c>
      <c r="I168" s="42">
        <v>0.419354838709677</v>
      </c>
      <c r="J168" s="47">
        <v>16.0</v>
      </c>
      <c r="K168" s="22">
        <f t="shared" si="9"/>
        <v>0.4508393285</v>
      </c>
      <c r="L168" s="22">
        <f t="shared" si="15"/>
        <v>1.677419355</v>
      </c>
      <c r="M168" s="22">
        <f t="shared" si="4"/>
        <v>1.228208409</v>
      </c>
      <c r="N168" s="47">
        <v>0.122302158273381</v>
      </c>
      <c r="O168" s="44">
        <f t="shared" si="5"/>
        <v>0.3826907366</v>
      </c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</row>
    <row r="169">
      <c r="A169" s="67"/>
      <c r="B169" s="47">
        <v>2.0</v>
      </c>
      <c r="C169" s="47" t="s">
        <v>500</v>
      </c>
      <c r="D169" s="47" t="s">
        <v>499</v>
      </c>
      <c r="E169" s="47">
        <v>0.592326139088729</v>
      </c>
      <c r="F169" s="47">
        <v>0.705035971223021</v>
      </c>
      <c r="G169" s="67"/>
      <c r="H169" s="82">
        <f t="shared" si="14"/>
        <v>0.1127098321</v>
      </c>
      <c r="I169" s="42">
        <v>0.636559139784946</v>
      </c>
      <c r="J169" s="47">
        <v>16.0</v>
      </c>
      <c r="K169" s="22">
        <f t="shared" si="9"/>
        <v>0.4508393285</v>
      </c>
      <c r="L169" s="22">
        <f t="shared" si="15"/>
        <v>2.546236559</v>
      </c>
      <c r="M169" s="22">
        <f t="shared" si="4"/>
        <v>1.828466122</v>
      </c>
      <c r="N169" s="47">
        <v>0.122302158273381</v>
      </c>
      <c r="O169" s="44">
        <f t="shared" si="5"/>
        <v>0.2570591685</v>
      </c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</row>
    <row r="170">
      <c r="A170" s="67"/>
      <c r="B170" s="47">
        <v>2.0</v>
      </c>
      <c r="C170" s="47" t="s">
        <v>498</v>
      </c>
      <c r="D170" s="47" t="s">
        <v>501</v>
      </c>
      <c r="E170" s="47">
        <v>0.625899280575539</v>
      </c>
      <c r="F170" s="47">
        <v>0.741007194244604</v>
      </c>
      <c r="G170" s="67"/>
      <c r="H170" s="82">
        <f t="shared" si="14"/>
        <v>0.1151079137</v>
      </c>
      <c r="I170" s="42">
        <v>0.438709677419354</v>
      </c>
      <c r="J170" s="47">
        <v>16.0</v>
      </c>
      <c r="K170" s="22">
        <f t="shared" si="9"/>
        <v>0.4604316547</v>
      </c>
      <c r="L170" s="22">
        <f t="shared" si="15"/>
        <v>1.75483871</v>
      </c>
      <c r="M170" s="22">
        <f t="shared" si="4"/>
        <v>1.282859346</v>
      </c>
      <c r="N170" s="47">
        <v>0.122302158273381</v>
      </c>
      <c r="O170" s="44">
        <f t="shared" si="5"/>
        <v>0.3925583297</v>
      </c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</row>
    <row r="171">
      <c r="A171" s="67"/>
      <c r="B171" s="47">
        <v>2.0</v>
      </c>
      <c r="C171" s="47" t="s">
        <v>500</v>
      </c>
      <c r="D171" s="47" t="s">
        <v>501</v>
      </c>
      <c r="E171" s="47">
        <v>0.625899280575539</v>
      </c>
      <c r="F171" s="47">
        <v>0.741007194244604</v>
      </c>
      <c r="G171" s="67"/>
      <c r="H171" s="82">
        <f t="shared" si="14"/>
        <v>0.1151079137</v>
      </c>
      <c r="I171" s="42">
        <v>0.50752688172043</v>
      </c>
      <c r="J171" s="47">
        <v>16.0</v>
      </c>
      <c r="K171" s="22">
        <f t="shared" si="9"/>
        <v>0.4604316547</v>
      </c>
      <c r="L171" s="22">
        <f t="shared" si="15"/>
        <v>2.030107527</v>
      </c>
      <c r="M171" s="22">
        <f t="shared" si="4"/>
        <v>1.471960237</v>
      </c>
      <c r="N171" s="47">
        <v>0.122302158273381</v>
      </c>
      <c r="O171" s="44">
        <f t="shared" si="5"/>
        <v>0.3421268521</v>
      </c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</row>
    <row r="172">
      <c r="A172" s="67"/>
      <c r="B172" s="47">
        <v>2.0</v>
      </c>
      <c r="C172" s="47" t="s">
        <v>498</v>
      </c>
      <c r="D172" s="47" t="s">
        <v>502</v>
      </c>
      <c r="E172" s="47">
        <v>0.685851318944844</v>
      </c>
      <c r="F172" s="47">
        <v>0.79136690647482</v>
      </c>
      <c r="G172" s="67"/>
      <c r="H172" s="82">
        <f t="shared" si="14"/>
        <v>0.1055155875</v>
      </c>
      <c r="I172" s="42">
        <v>0.481720430107526</v>
      </c>
      <c r="J172" s="47">
        <v>16.0</v>
      </c>
      <c r="K172" s="22">
        <f t="shared" si="9"/>
        <v>0.4220623501</v>
      </c>
      <c r="L172" s="22">
        <f t="shared" si="15"/>
        <v>1.92688172</v>
      </c>
      <c r="M172" s="22">
        <f t="shared" si="4"/>
        <v>1.39481357</v>
      </c>
      <c r="N172" s="47">
        <v>0.122302158273381</v>
      </c>
      <c r="O172" s="44">
        <f t="shared" si="5"/>
        <v>0.4040318883</v>
      </c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</row>
    <row r="173">
      <c r="A173" s="67"/>
      <c r="B173" s="47">
        <v>2.0</v>
      </c>
      <c r="C173" s="47" t="s">
        <v>500</v>
      </c>
      <c r="D173" s="47" t="s">
        <v>502</v>
      </c>
      <c r="E173" s="47">
        <v>0.685851318944844</v>
      </c>
      <c r="F173" s="47">
        <v>0.79136690647482</v>
      </c>
      <c r="G173" s="67"/>
      <c r="H173" s="82">
        <f t="shared" si="14"/>
        <v>0.1055155875</v>
      </c>
      <c r="I173" s="42">
        <v>0.41505376344086</v>
      </c>
      <c r="J173" s="47">
        <v>16.0</v>
      </c>
      <c r="K173" s="22">
        <f t="shared" si="9"/>
        <v>0.4220623501</v>
      </c>
      <c r="L173" s="22">
        <f t="shared" si="15"/>
        <v>1.660215054</v>
      </c>
      <c r="M173" s="22">
        <f t="shared" si="4"/>
        <v>1.211290769</v>
      </c>
      <c r="N173" s="47">
        <v>0.122302158273381</v>
      </c>
      <c r="O173" s="44">
        <f t="shared" si="5"/>
        <v>0.4652468055</v>
      </c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</row>
    <row r="174">
      <c r="A174" s="67"/>
      <c r="B174" s="47">
        <v>2.0</v>
      </c>
      <c r="C174" s="47" t="s">
        <v>498</v>
      </c>
      <c r="D174" s="47" t="s">
        <v>503</v>
      </c>
      <c r="E174" s="47">
        <v>0.810551558752997</v>
      </c>
      <c r="F174" s="47">
        <v>0.904076738609112</v>
      </c>
      <c r="G174" s="67"/>
      <c r="H174" s="82">
        <f t="shared" si="14"/>
        <v>0.09352517986</v>
      </c>
      <c r="I174" s="42">
        <v>0.387096774193548</v>
      </c>
      <c r="J174" s="47">
        <v>16.0</v>
      </c>
      <c r="K174" s="22">
        <f t="shared" si="9"/>
        <v>0.3741007194</v>
      </c>
      <c r="L174" s="22">
        <f t="shared" si="15"/>
        <v>1.548387097</v>
      </c>
      <c r="M174" s="22">
        <f t="shared" si="4"/>
        <v>1.126377812</v>
      </c>
      <c r="N174" s="47">
        <v>0.122302158273381</v>
      </c>
      <c r="O174" s="44">
        <f t="shared" si="5"/>
        <v>0.6110289046</v>
      </c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</row>
    <row r="175">
      <c r="A175" s="67"/>
      <c r="B175" s="47">
        <v>2.0</v>
      </c>
      <c r="C175" s="47" t="s">
        <v>500</v>
      </c>
      <c r="D175" s="47" t="s">
        <v>503</v>
      </c>
      <c r="E175" s="47">
        <v>0.810551558752997</v>
      </c>
      <c r="F175" s="47">
        <v>0.904076738609112</v>
      </c>
      <c r="G175" s="67"/>
      <c r="H175" s="82">
        <f t="shared" si="14"/>
        <v>0.09352517986</v>
      </c>
      <c r="I175" s="42">
        <v>0.524731182795699</v>
      </c>
      <c r="J175" s="47">
        <v>16.0</v>
      </c>
      <c r="K175" s="22">
        <f t="shared" si="9"/>
        <v>0.3741007194</v>
      </c>
      <c r="L175" s="22">
        <f t="shared" si="15"/>
        <v>2.098924731</v>
      </c>
      <c r="M175" s="22">
        <f t="shared" si="4"/>
        <v>1.50755371</v>
      </c>
      <c r="N175" s="47">
        <v>0.122302158273381</v>
      </c>
      <c r="O175" s="44">
        <f t="shared" si="5"/>
        <v>0.4565339172</v>
      </c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</row>
    <row r="176">
      <c r="A176" s="67"/>
      <c r="B176" s="47">
        <v>4.0</v>
      </c>
      <c r="C176" s="47" t="s">
        <v>498</v>
      </c>
      <c r="D176" s="47" t="s">
        <v>499</v>
      </c>
      <c r="E176" s="47">
        <v>0.438848920863309</v>
      </c>
      <c r="F176" s="47">
        <v>0.568345323741007</v>
      </c>
      <c r="G176" s="67"/>
      <c r="H176" s="82">
        <f t="shared" si="14"/>
        <v>0.1294964029</v>
      </c>
      <c r="I176" s="42">
        <v>0.0603448275862069</v>
      </c>
      <c r="J176" s="47">
        <v>16.0</v>
      </c>
      <c r="K176" s="22">
        <f t="shared" si="9"/>
        <v>0.5179856115</v>
      </c>
      <c r="L176" s="22">
        <f t="shared" si="15"/>
        <v>0.2413793103</v>
      </c>
      <c r="M176" s="22">
        <f t="shared" si="4"/>
        <v>0.4040872834</v>
      </c>
      <c r="N176" s="47">
        <v>0.0335731414868105</v>
      </c>
      <c r="O176" s="44">
        <f t="shared" si="5"/>
        <v>1.002941186</v>
      </c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</row>
    <row r="177">
      <c r="A177" s="67"/>
      <c r="B177" s="47">
        <v>4.0</v>
      </c>
      <c r="C177" s="47" t="s">
        <v>500</v>
      </c>
      <c r="D177" s="47" t="s">
        <v>499</v>
      </c>
      <c r="E177" s="47">
        <v>0.438848920863309</v>
      </c>
      <c r="F177" s="47">
        <v>0.568345323741007</v>
      </c>
      <c r="G177" s="67"/>
      <c r="H177" s="82">
        <f t="shared" si="14"/>
        <v>0.1294964029</v>
      </c>
      <c r="I177" s="42">
        <v>0.27801724137931</v>
      </c>
      <c r="J177" s="47">
        <v>16.0</v>
      </c>
      <c r="K177" s="22">
        <f t="shared" si="9"/>
        <v>0.5179856115</v>
      </c>
      <c r="L177" s="22">
        <f t="shared" si="15"/>
        <v>1.112068966</v>
      </c>
      <c r="M177" s="22">
        <f t="shared" si="4"/>
        <v>0.8674694455</v>
      </c>
      <c r="N177" s="47">
        <v>0.191846522781774</v>
      </c>
      <c r="O177" s="44">
        <f t="shared" si="5"/>
        <v>0.284739018</v>
      </c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</row>
    <row r="178">
      <c r="A178" s="67"/>
      <c r="B178" s="47">
        <v>4.0</v>
      </c>
      <c r="C178" s="47" t="s">
        <v>498</v>
      </c>
      <c r="D178" s="47" t="s">
        <v>501</v>
      </c>
      <c r="E178" s="47">
        <v>0.529976019184652</v>
      </c>
      <c r="F178" s="47">
        <v>0.647482014388489</v>
      </c>
      <c r="G178" s="67"/>
      <c r="H178" s="82">
        <f t="shared" si="14"/>
        <v>0.1175059952</v>
      </c>
      <c r="I178" s="42">
        <v>0.0603448275862069</v>
      </c>
      <c r="J178" s="47">
        <v>16.0</v>
      </c>
      <c r="K178" s="22">
        <f t="shared" si="9"/>
        <v>0.4700239808</v>
      </c>
      <c r="L178" s="22">
        <f t="shared" si="15"/>
        <v>0.2413793103</v>
      </c>
      <c r="M178" s="22">
        <f t="shared" si="4"/>
        <v>0.3736218101</v>
      </c>
      <c r="N178" s="47">
        <v>0.0335731414868105</v>
      </c>
      <c r="O178" s="44">
        <f t="shared" si="5"/>
        <v>1.32862393</v>
      </c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</row>
    <row r="179">
      <c r="A179" s="67"/>
      <c r="B179" s="47">
        <v>4.0</v>
      </c>
      <c r="C179" s="47" t="s">
        <v>500</v>
      </c>
      <c r="D179" s="47" t="s">
        <v>501</v>
      </c>
      <c r="E179" s="47">
        <v>0.529976019184652</v>
      </c>
      <c r="F179" s="47">
        <v>0.647482014388489</v>
      </c>
      <c r="G179" s="67"/>
      <c r="H179" s="82">
        <f t="shared" si="14"/>
        <v>0.1175059952</v>
      </c>
      <c r="I179" s="42">
        <v>0.247844827586206</v>
      </c>
      <c r="J179" s="47">
        <v>16.0</v>
      </c>
      <c r="K179" s="22">
        <f t="shared" si="9"/>
        <v>0.4700239808</v>
      </c>
      <c r="L179" s="22">
        <f t="shared" si="15"/>
        <v>0.9913793103</v>
      </c>
      <c r="M179" s="22">
        <f t="shared" si="4"/>
        <v>0.7758077982</v>
      </c>
      <c r="N179" s="47">
        <v>0.160671462829736</v>
      </c>
      <c r="O179" s="22">
        <f t="shared" si="5"/>
        <v>0.4760258368</v>
      </c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</row>
    <row r="180">
      <c r="A180" s="67"/>
      <c r="B180" s="47">
        <v>4.0</v>
      </c>
      <c r="C180" s="47" t="s">
        <v>498</v>
      </c>
      <c r="D180" s="47" t="s">
        <v>502</v>
      </c>
      <c r="E180" s="47">
        <v>0.815347721822542</v>
      </c>
      <c r="F180" s="47">
        <v>0.90167865707434</v>
      </c>
      <c r="G180" s="67"/>
      <c r="H180" s="82">
        <f t="shared" si="14"/>
        <v>0.08633093525</v>
      </c>
      <c r="I180" s="42">
        <v>0.105603448275862</v>
      </c>
      <c r="J180" s="47">
        <v>16.0</v>
      </c>
      <c r="K180" s="22">
        <f t="shared" si="9"/>
        <v>0.345323741</v>
      </c>
      <c r="L180" s="22">
        <f t="shared" si="15"/>
        <v>0.4224137931</v>
      </c>
      <c r="M180" s="22">
        <f t="shared" si="4"/>
        <v>0.3857991049</v>
      </c>
      <c r="N180" s="47">
        <v>0.0623501199040767</v>
      </c>
      <c r="O180" s="22">
        <f t="shared" si="5"/>
        <v>1.951786804</v>
      </c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</row>
    <row r="181">
      <c r="A181" s="67"/>
      <c r="B181" s="47">
        <v>4.0</v>
      </c>
      <c r="C181" s="47" t="s">
        <v>500</v>
      </c>
      <c r="D181" s="47" t="s">
        <v>502</v>
      </c>
      <c r="E181" s="47">
        <v>0.815347721822542</v>
      </c>
      <c r="F181" s="47">
        <v>0.90167865707434</v>
      </c>
      <c r="G181" s="67"/>
      <c r="H181" s="82">
        <f t="shared" si="14"/>
        <v>0.08633093525</v>
      </c>
      <c r="I181" s="42">
        <v>0.0603448275862069</v>
      </c>
      <c r="J181" s="47">
        <v>16.0</v>
      </c>
      <c r="K181" s="22">
        <f t="shared" si="9"/>
        <v>0.345323741</v>
      </c>
      <c r="L181" s="22">
        <f t="shared" si="15"/>
        <v>0.2413793103</v>
      </c>
      <c r="M181" s="22">
        <f t="shared" si="4"/>
        <v>0.2979198362</v>
      </c>
      <c r="N181" s="47">
        <v>0.0335731414868105</v>
      </c>
      <c r="O181" s="22">
        <f t="shared" si="5"/>
        <v>2.624110534</v>
      </c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</row>
    <row r="182">
      <c r="A182" s="67"/>
      <c r="B182" s="47">
        <v>4.0</v>
      </c>
      <c r="C182" s="47" t="s">
        <v>498</v>
      </c>
      <c r="D182" s="47" t="s">
        <v>503</v>
      </c>
      <c r="E182" s="47">
        <v>0.661870503597122</v>
      </c>
      <c r="F182" s="47">
        <v>0.767386091127098</v>
      </c>
      <c r="G182" s="67"/>
      <c r="H182" s="82">
        <f t="shared" si="14"/>
        <v>0.1055155875</v>
      </c>
      <c r="I182" s="42">
        <v>0.247844827586206</v>
      </c>
      <c r="J182" s="47">
        <v>16.0</v>
      </c>
      <c r="K182" s="22">
        <f t="shared" si="9"/>
        <v>0.4220623501</v>
      </c>
      <c r="L182" s="22">
        <f t="shared" si="15"/>
        <v>0.9913793103</v>
      </c>
      <c r="M182" s="22">
        <f t="shared" si="4"/>
        <v>0.7618955192</v>
      </c>
      <c r="N182" s="47">
        <v>0.160671462829736</v>
      </c>
      <c r="O182" s="22">
        <f t="shared" si="5"/>
        <v>0.6578317212</v>
      </c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</row>
    <row r="183">
      <c r="A183" s="67"/>
      <c r="B183" s="47">
        <v>4.0</v>
      </c>
      <c r="C183" s="47" t="s">
        <v>500</v>
      </c>
      <c r="D183" s="47" t="s">
        <v>503</v>
      </c>
      <c r="E183" s="47">
        <v>0.661870503597122</v>
      </c>
      <c r="F183" s="47">
        <v>0.767386091127098</v>
      </c>
      <c r="G183" s="67"/>
      <c r="H183" s="82">
        <f t="shared" si="14"/>
        <v>0.1055155875</v>
      </c>
      <c r="I183" s="42">
        <v>0.27801724137931</v>
      </c>
      <c r="J183" s="47">
        <v>16.0</v>
      </c>
      <c r="K183" s="22">
        <f t="shared" si="9"/>
        <v>0.4220623501</v>
      </c>
      <c r="L183" s="22">
        <f t="shared" si="15"/>
        <v>1.112068966</v>
      </c>
      <c r="M183" s="22">
        <f t="shared" si="4"/>
        <v>0.8410808556</v>
      </c>
      <c r="N183" s="47">
        <v>0.191846522781774</v>
      </c>
      <c r="O183" s="22">
        <f t="shared" si="5"/>
        <v>0.5588332889</v>
      </c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</row>
    <row r="184">
      <c r="A184" s="47" t="s">
        <v>504</v>
      </c>
      <c r="B184" s="47">
        <v>3.0</v>
      </c>
      <c r="C184" s="47" t="s">
        <v>498</v>
      </c>
      <c r="D184" s="47" t="s">
        <v>499</v>
      </c>
      <c r="E184" s="47">
        <v>0.665829145728643</v>
      </c>
      <c r="F184" s="47">
        <v>0.766331658291457</v>
      </c>
      <c r="G184" s="67"/>
      <c r="H184" s="82">
        <f t="shared" si="14"/>
        <v>0.1005025126</v>
      </c>
      <c r="I184" s="42">
        <v>0.243243243243243</v>
      </c>
      <c r="J184" s="47">
        <v>24.0</v>
      </c>
      <c r="K184" s="22">
        <f t="shared" si="9"/>
        <v>0.4923597473</v>
      </c>
      <c r="L184" s="22">
        <f t="shared" si="15"/>
        <v>1.191643659</v>
      </c>
      <c r="M184" s="22">
        <f t="shared" si="4"/>
        <v>0.9117106805</v>
      </c>
      <c r="N184" s="47">
        <v>0.168341708542713</v>
      </c>
      <c r="O184" s="22">
        <f t="shared" si="5"/>
        <v>0.5456637153</v>
      </c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</row>
    <row r="185">
      <c r="A185" s="67"/>
      <c r="B185" s="47">
        <v>3.0</v>
      </c>
      <c r="C185" s="47" t="s">
        <v>500</v>
      </c>
      <c r="D185" s="47" t="s">
        <v>499</v>
      </c>
      <c r="E185" s="47">
        <v>0.665829145728643</v>
      </c>
      <c r="F185" s="47">
        <v>0.766331658291457</v>
      </c>
      <c r="G185" s="67"/>
      <c r="H185" s="82">
        <f t="shared" si="14"/>
        <v>0.1005025126</v>
      </c>
      <c r="I185" s="42">
        <v>0.333333333333333</v>
      </c>
      <c r="J185" s="47">
        <v>24.0</v>
      </c>
      <c r="K185" s="22">
        <f t="shared" si="9"/>
        <v>0.4923597473</v>
      </c>
      <c r="L185" s="22">
        <f t="shared" si="15"/>
        <v>1.632993162</v>
      </c>
      <c r="M185" s="22">
        <f t="shared" si="4"/>
        <v>1.206044109</v>
      </c>
      <c r="N185" s="47">
        <v>0.253768844221105</v>
      </c>
      <c r="O185" s="22">
        <f t="shared" si="5"/>
        <v>0.3416627123</v>
      </c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</row>
    <row r="186">
      <c r="A186" s="67"/>
      <c r="B186" s="47">
        <v>3.0</v>
      </c>
      <c r="C186" s="47" t="s">
        <v>498</v>
      </c>
      <c r="D186" s="47" t="s">
        <v>501</v>
      </c>
      <c r="E186" s="47">
        <v>0.623115577889447</v>
      </c>
      <c r="F186" s="47">
        <v>0.71608040201005</v>
      </c>
      <c r="G186" s="67"/>
      <c r="H186" s="82">
        <f t="shared" si="14"/>
        <v>0.09296482412</v>
      </c>
      <c r="I186" s="42">
        <v>0.1509009009009</v>
      </c>
      <c r="J186" s="47">
        <v>24.0</v>
      </c>
      <c r="K186" s="22">
        <f t="shared" si="9"/>
        <v>0.4554327662</v>
      </c>
      <c r="L186" s="22">
        <f t="shared" si="15"/>
        <v>0.7392604179</v>
      </c>
      <c r="M186" s="22">
        <f t="shared" si="4"/>
        <v>0.613972707</v>
      </c>
      <c r="N186" s="47">
        <v>0.105527638190954</v>
      </c>
      <c r="O186" s="22">
        <f t="shared" si="5"/>
        <v>0.8430145734</v>
      </c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</row>
    <row r="187">
      <c r="A187" s="67"/>
      <c r="B187" s="47">
        <v>3.0</v>
      </c>
      <c r="C187" s="47" t="s">
        <v>500</v>
      </c>
      <c r="D187" s="47" t="s">
        <v>501</v>
      </c>
      <c r="E187" s="47">
        <v>0.623115577889447</v>
      </c>
      <c r="F187" s="47">
        <v>0.71608040201005</v>
      </c>
      <c r="G187" s="67"/>
      <c r="H187" s="82">
        <f t="shared" si="14"/>
        <v>0.09296482412</v>
      </c>
      <c r="I187" s="42">
        <v>0.31081081081081</v>
      </c>
      <c r="J187" s="47">
        <v>24.0</v>
      </c>
      <c r="K187" s="22">
        <f t="shared" si="9"/>
        <v>0.4554327662</v>
      </c>
      <c r="L187" s="22">
        <f t="shared" si="15"/>
        <v>1.522655786</v>
      </c>
      <c r="M187" s="22">
        <f t="shared" si="4"/>
        <v>1.123810404</v>
      </c>
      <c r="N187" s="47">
        <v>0.228643216080402</v>
      </c>
      <c r="O187" s="22">
        <f t="shared" si="5"/>
        <v>0.3510132674</v>
      </c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</row>
    <row r="188">
      <c r="A188" s="67"/>
      <c r="B188" s="67"/>
      <c r="C188" s="47" t="s">
        <v>498</v>
      </c>
      <c r="D188" s="47" t="s">
        <v>502</v>
      </c>
      <c r="E188" s="47">
        <v>0.728643216080402</v>
      </c>
      <c r="F188" s="47">
        <v>0.814070351758794</v>
      </c>
      <c r="G188" s="67"/>
      <c r="H188" s="82">
        <f t="shared" si="14"/>
        <v>0.08542713568</v>
      </c>
      <c r="I188" s="42">
        <v>0.193693693693693</v>
      </c>
      <c r="J188" s="47">
        <v>24.0</v>
      </c>
      <c r="K188" s="22">
        <f t="shared" si="9"/>
        <v>0.4185057852</v>
      </c>
      <c r="L188" s="22">
        <f t="shared" si="15"/>
        <v>0.9489014319</v>
      </c>
      <c r="M188" s="22">
        <f t="shared" si="4"/>
        <v>0.7333351961</v>
      </c>
      <c r="N188" s="47">
        <v>0.123115577889447</v>
      </c>
      <c r="O188" s="22">
        <f t="shared" si="5"/>
        <v>0.8257174092</v>
      </c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</row>
    <row r="189">
      <c r="A189" s="67"/>
      <c r="B189" s="67"/>
      <c r="C189" s="47" t="s">
        <v>500</v>
      </c>
      <c r="D189" s="47" t="s">
        <v>502</v>
      </c>
      <c r="E189" s="47">
        <v>0.728643216080402</v>
      </c>
      <c r="F189" s="47">
        <v>0.814070351758794</v>
      </c>
      <c r="G189" s="67"/>
      <c r="H189" s="82">
        <f t="shared" si="14"/>
        <v>0.08542713568</v>
      </c>
      <c r="I189" s="42">
        <v>0.218468468468468</v>
      </c>
      <c r="J189" s="47">
        <v>24.0</v>
      </c>
      <c r="K189" s="22">
        <f t="shared" si="9"/>
        <v>0.4185057852</v>
      </c>
      <c r="L189" s="22">
        <f t="shared" si="15"/>
        <v>1.070272545</v>
      </c>
      <c r="M189" s="22">
        <f t="shared" si="4"/>
        <v>0.8125978136</v>
      </c>
      <c r="N189" s="47">
        <v>0.14824120603015</v>
      </c>
      <c r="O189" s="22">
        <f t="shared" ref="O189:O194" si="16">(E189-N189)/K189</f>
        <v>1.386843457</v>
      </c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</row>
    <row r="190">
      <c r="A190" s="67"/>
      <c r="B190" s="67"/>
      <c r="C190" s="47" t="s">
        <v>498</v>
      </c>
      <c r="D190" s="47" t="s">
        <v>503</v>
      </c>
      <c r="E190" s="47">
        <v>0.711055276381909</v>
      </c>
      <c r="F190" s="47">
        <v>0.79145728643216</v>
      </c>
      <c r="G190" s="67"/>
      <c r="H190" s="82">
        <f t="shared" si="14"/>
        <v>0.08040201005</v>
      </c>
      <c r="I190" s="42">
        <v>0.193693693693693</v>
      </c>
      <c r="J190" s="47">
        <v>24.0</v>
      </c>
      <c r="K190" s="22">
        <f t="shared" si="9"/>
        <v>0.3938877978</v>
      </c>
      <c r="L190" s="22">
        <f t="shared" si="15"/>
        <v>0.9489014319</v>
      </c>
      <c r="M190" s="22">
        <f t="shared" si="4"/>
        <v>0.7264852114</v>
      </c>
      <c r="N190" s="47">
        <v>0.120603015075376</v>
      </c>
      <c r="O190" s="22">
        <f t="shared" si="16"/>
        <v>1.499036692</v>
      </c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</row>
    <row r="191">
      <c r="A191" s="67"/>
      <c r="B191" s="67"/>
      <c r="C191" s="47" t="s">
        <v>500</v>
      </c>
      <c r="D191" s="47" t="s">
        <v>503</v>
      </c>
      <c r="E191" s="47">
        <v>0.711055276381909</v>
      </c>
      <c r="F191" s="47">
        <v>0.79145728643216</v>
      </c>
      <c r="G191" s="67"/>
      <c r="H191" s="82">
        <f t="shared" si="14"/>
        <v>0.08040201005</v>
      </c>
      <c r="I191" s="42">
        <v>0.279279279279279</v>
      </c>
      <c r="J191" s="47">
        <v>24.0</v>
      </c>
      <c r="K191" s="22">
        <f t="shared" si="9"/>
        <v>0.3938877978</v>
      </c>
      <c r="L191" s="22">
        <f t="shared" si="15"/>
        <v>1.36818346</v>
      </c>
      <c r="M191" s="22">
        <f t="shared" si="4"/>
        <v>1.006745642</v>
      </c>
      <c r="N191" s="47">
        <v>0.211055276381909</v>
      </c>
      <c r="O191" s="22">
        <f t="shared" si="16"/>
        <v>1.269397028</v>
      </c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</row>
    <row r="192">
      <c r="A192" s="47">
        <v>147.0</v>
      </c>
      <c r="B192" s="67"/>
      <c r="C192" s="47" t="s">
        <v>505</v>
      </c>
      <c r="D192" s="67"/>
      <c r="E192" s="47">
        <v>55.3322259136212</v>
      </c>
      <c r="F192" s="24">
        <v>57.2757475083056</v>
      </c>
      <c r="H192" s="82">
        <f t="shared" si="14"/>
        <v>1.943521595</v>
      </c>
      <c r="I192" s="82">
        <v>1.9435215946843982</v>
      </c>
      <c r="J192" s="24">
        <v>24.0</v>
      </c>
      <c r="K192" s="22">
        <f t="shared" si="9"/>
        <v>9.521272422</v>
      </c>
      <c r="L192" s="22">
        <f t="shared" si="15"/>
        <v>9.521272422</v>
      </c>
      <c r="M192" s="22">
        <f t="shared" si="4"/>
        <v>9.521272422</v>
      </c>
      <c r="N192" s="47">
        <v>50.0</v>
      </c>
      <c r="O192" s="22">
        <f t="shared" si="16"/>
        <v>0.5600329113</v>
      </c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</row>
    <row r="193">
      <c r="A193" s="67"/>
      <c r="B193" s="67"/>
      <c r="C193" s="47" t="s">
        <v>506</v>
      </c>
      <c r="D193" s="67"/>
      <c r="E193" s="47">
        <v>56.1794019933554</v>
      </c>
      <c r="F193" s="24">
        <v>59.1196013289036</v>
      </c>
      <c r="H193" s="82">
        <f t="shared" si="14"/>
        <v>2.940199336</v>
      </c>
      <c r="I193" s="82">
        <v>2.9401993355482006</v>
      </c>
      <c r="J193" s="24">
        <v>24.0</v>
      </c>
      <c r="K193" s="22">
        <f t="shared" si="9"/>
        <v>14.40397623</v>
      </c>
      <c r="L193" s="22">
        <f t="shared" si="15"/>
        <v>14.40397623</v>
      </c>
      <c r="M193" s="22">
        <f t="shared" si="4"/>
        <v>14.40397623</v>
      </c>
      <c r="N193" s="47">
        <v>50.0</v>
      </c>
      <c r="O193" s="22">
        <f t="shared" si="16"/>
        <v>0.4290066781</v>
      </c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</row>
    <row r="194">
      <c r="A194" s="67"/>
      <c r="B194" s="67"/>
      <c r="C194" s="47" t="s">
        <v>507</v>
      </c>
      <c r="D194" s="67"/>
      <c r="E194" s="47">
        <v>54.0365448504983</v>
      </c>
      <c r="F194" s="24">
        <v>56.1295681063122</v>
      </c>
      <c r="H194" s="82">
        <f t="shared" si="14"/>
        <v>2.093023256</v>
      </c>
      <c r="I194" s="82">
        <v>2.093023255813897</v>
      </c>
      <c r="J194" s="24">
        <v>24.0</v>
      </c>
      <c r="K194" s="22">
        <f t="shared" si="9"/>
        <v>10.25367799</v>
      </c>
      <c r="L194" s="22">
        <f t="shared" si="15"/>
        <v>10.25367799</v>
      </c>
      <c r="M194" s="22">
        <f t="shared" si="4"/>
        <v>10.25367799</v>
      </c>
      <c r="N194" s="47">
        <v>50.0</v>
      </c>
      <c r="O194" s="22">
        <f t="shared" si="16"/>
        <v>0.3936679944</v>
      </c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</row>
    <row r="195">
      <c r="A195" s="47"/>
      <c r="B195" s="67"/>
      <c r="C195" s="47"/>
      <c r="D195" s="67"/>
      <c r="E195" s="67"/>
      <c r="F195" s="67"/>
      <c r="G195" s="67"/>
      <c r="H195" s="82"/>
      <c r="I195" s="82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</row>
    <row r="196">
      <c r="A196" s="67"/>
      <c r="B196" s="67"/>
      <c r="C196" s="47"/>
      <c r="D196" s="67"/>
      <c r="E196" s="67"/>
      <c r="F196" s="67"/>
      <c r="G196" s="67"/>
      <c r="H196" s="82"/>
      <c r="I196" s="82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</row>
    <row r="197">
      <c r="A197" s="67"/>
      <c r="B197" s="67"/>
      <c r="C197" s="67"/>
      <c r="D197" s="67"/>
      <c r="E197" s="67"/>
      <c r="F197" s="67"/>
      <c r="G197" s="67"/>
      <c r="H197" s="82"/>
      <c r="I197" s="82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</row>
    <row r="198">
      <c r="A198" s="67"/>
      <c r="B198" s="67"/>
      <c r="C198" s="67"/>
      <c r="D198" s="67"/>
      <c r="E198" s="67"/>
      <c r="F198" s="67"/>
      <c r="G198" s="67"/>
      <c r="H198" s="82"/>
      <c r="I198" s="82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</row>
    <row r="199">
      <c r="A199" s="67"/>
      <c r="B199" s="67"/>
      <c r="C199" s="67"/>
      <c r="D199" s="67"/>
      <c r="E199" s="67"/>
      <c r="F199" s="67"/>
      <c r="G199" s="67"/>
      <c r="H199" s="82"/>
      <c r="I199" s="82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</row>
    <row r="200">
      <c r="A200" s="67"/>
      <c r="B200" s="67"/>
      <c r="C200" s="67"/>
      <c r="D200" s="67"/>
      <c r="E200" s="67"/>
      <c r="F200" s="67"/>
      <c r="G200" s="67"/>
      <c r="H200" s="82"/>
      <c r="I200" s="82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</row>
    <row r="201">
      <c r="A201" s="67"/>
      <c r="B201" s="67"/>
      <c r="C201" s="67"/>
      <c r="D201" s="67"/>
      <c r="E201" s="67"/>
      <c r="F201" s="67"/>
      <c r="G201" s="67"/>
      <c r="H201" s="82"/>
      <c r="I201" s="82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</row>
    <row r="202">
      <c r="A202" s="67"/>
      <c r="B202" s="67"/>
      <c r="C202" s="67"/>
      <c r="D202" s="67"/>
      <c r="E202" s="67"/>
      <c r="F202" s="67"/>
      <c r="G202" s="67"/>
      <c r="H202" s="82"/>
      <c r="I202" s="82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</row>
    <row r="203">
      <c r="A203" s="67"/>
      <c r="B203" s="67"/>
      <c r="C203" s="67"/>
      <c r="D203" s="67"/>
      <c r="E203" s="67"/>
      <c r="F203" s="67"/>
      <c r="G203" s="67"/>
      <c r="H203" s="82"/>
      <c r="I203" s="82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</row>
    <row r="204">
      <c r="A204" s="67"/>
      <c r="B204" s="67"/>
      <c r="C204" s="67"/>
      <c r="D204" s="67"/>
      <c r="E204" s="67"/>
      <c r="F204" s="67"/>
      <c r="G204" s="67"/>
      <c r="H204" s="82"/>
      <c r="I204" s="82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</row>
    <row r="205">
      <c r="A205" s="67"/>
      <c r="B205" s="67"/>
      <c r="C205" s="67"/>
      <c r="D205" s="67"/>
      <c r="E205" s="67"/>
      <c r="F205" s="67"/>
      <c r="G205" s="67"/>
      <c r="H205" s="82"/>
      <c r="I205" s="82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</row>
    <row r="206">
      <c r="A206" s="67"/>
      <c r="B206" s="67"/>
      <c r="C206" s="67"/>
      <c r="D206" s="67"/>
      <c r="E206" s="67"/>
      <c r="F206" s="67"/>
      <c r="G206" s="67"/>
      <c r="H206" s="82"/>
      <c r="I206" s="82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</row>
    <row r="207">
      <c r="A207" s="67"/>
      <c r="B207" s="67"/>
      <c r="C207" s="67"/>
      <c r="D207" s="67"/>
      <c r="E207" s="67"/>
      <c r="F207" s="67"/>
      <c r="G207" s="67"/>
      <c r="H207" s="82"/>
      <c r="I207" s="82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</row>
    <row r="208">
      <c r="A208" s="67"/>
      <c r="B208" s="67"/>
      <c r="C208" s="67"/>
      <c r="D208" s="67"/>
      <c r="E208" s="67"/>
      <c r="F208" s="67"/>
      <c r="G208" s="67"/>
      <c r="H208" s="82"/>
      <c r="I208" s="82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</row>
    <row r="209">
      <c r="A209" s="67"/>
      <c r="B209" s="67"/>
      <c r="C209" s="67"/>
      <c r="D209" s="67"/>
      <c r="E209" s="67"/>
      <c r="F209" s="67"/>
      <c r="G209" s="67"/>
      <c r="H209" s="82"/>
      <c r="I209" s="82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</row>
    <row r="210">
      <c r="A210" s="67"/>
      <c r="B210" s="67"/>
      <c r="C210" s="67"/>
      <c r="D210" s="67"/>
      <c r="E210" s="67"/>
      <c r="F210" s="67"/>
      <c r="G210" s="67"/>
      <c r="H210" s="82"/>
      <c r="I210" s="82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</row>
    <row r="211">
      <c r="A211" s="67"/>
      <c r="B211" s="67"/>
      <c r="C211" s="67"/>
      <c r="D211" s="67"/>
      <c r="E211" s="67"/>
      <c r="F211" s="67"/>
      <c r="G211" s="67"/>
      <c r="H211" s="82"/>
      <c r="I211" s="82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</row>
    <row r="212">
      <c r="A212" s="67"/>
      <c r="B212" s="67"/>
      <c r="C212" s="67"/>
      <c r="D212" s="67"/>
      <c r="E212" s="67"/>
      <c r="F212" s="67"/>
      <c r="G212" s="67"/>
      <c r="H212" s="82"/>
      <c r="I212" s="82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</row>
    <row r="213">
      <c r="A213" s="67"/>
      <c r="B213" s="67"/>
      <c r="C213" s="67"/>
      <c r="D213" s="67"/>
      <c r="E213" s="67"/>
      <c r="F213" s="67"/>
      <c r="G213" s="67"/>
      <c r="H213" s="82"/>
      <c r="I213" s="82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</row>
    <row r="214">
      <c r="A214" s="67"/>
      <c r="B214" s="67"/>
      <c r="C214" s="67"/>
      <c r="D214" s="67"/>
      <c r="E214" s="67"/>
      <c r="F214" s="67"/>
      <c r="G214" s="67"/>
      <c r="H214" s="82"/>
      <c r="I214" s="82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</row>
    <row r="215">
      <c r="A215" s="67"/>
      <c r="B215" s="67"/>
      <c r="C215" s="67"/>
      <c r="D215" s="67"/>
      <c r="E215" s="67"/>
      <c r="F215" s="67"/>
      <c r="G215" s="67"/>
      <c r="H215" s="82"/>
      <c r="I215" s="82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</row>
    <row r="216">
      <c r="A216" s="67"/>
      <c r="B216" s="67"/>
      <c r="C216" s="67"/>
      <c r="D216" s="67"/>
      <c r="E216" s="67"/>
      <c r="F216" s="67"/>
      <c r="G216" s="67"/>
      <c r="H216" s="82"/>
      <c r="I216" s="82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</row>
    <row r="217">
      <c r="A217" s="67"/>
      <c r="B217" s="67"/>
      <c r="C217" s="67"/>
      <c r="D217" s="67"/>
      <c r="E217" s="67"/>
      <c r="F217" s="67"/>
      <c r="G217" s="67"/>
      <c r="H217" s="82"/>
      <c r="I217" s="82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</row>
    <row r="218">
      <c r="A218" s="67"/>
      <c r="B218" s="67"/>
      <c r="C218" s="67"/>
      <c r="D218" s="67"/>
      <c r="E218" s="67"/>
      <c r="F218" s="67"/>
      <c r="G218" s="67"/>
      <c r="H218" s="82"/>
      <c r="I218" s="82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</row>
    <row r="219">
      <c r="A219" s="67"/>
      <c r="B219" s="67"/>
      <c r="C219" s="67"/>
      <c r="D219" s="67"/>
      <c r="E219" s="67"/>
      <c r="F219" s="67"/>
      <c r="G219" s="67"/>
      <c r="H219" s="82"/>
      <c r="I219" s="82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</row>
    <row r="220">
      <c r="A220" s="67"/>
      <c r="B220" s="67"/>
      <c r="C220" s="67"/>
      <c r="D220" s="67"/>
      <c r="E220" s="67"/>
      <c r="F220" s="67"/>
      <c r="G220" s="67"/>
      <c r="H220" s="82"/>
      <c r="I220" s="82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</row>
    <row r="221">
      <c r="A221" s="67"/>
      <c r="B221" s="67"/>
      <c r="C221" s="67"/>
      <c r="D221" s="67"/>
      <c r="E221" s="67"/>
      <c r="F221" s="67"/>
      <c r="G221" s="67"/>
      <c r="H221" s="82"/>
      <c r="I221" s="82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</row>
    <row r="222">
      <c r="A222" s="67"/>
      <c r="B222" s="67"/>
      <c r="C222" s="67"/>
      <c r="D222" s="67"/>
      <c r="E222" s="67"/>
      <c r="F222" s="67"/>
      <c r="G222" s="67"/>
      <c r="H222" s="82"/>
      <c r="I222" s="82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</row>
    <row r="223">
      <c r="A223" s="67"/>
      <c r="B223" s="67"/>
      <c r="C223" s="67"/>
      <c r="D223" s="67"/>
      <c r="E223" s="67"/>
      <c r="F223" s="67"/>
      <c r="G223" s="67"/>
      <c r="H223" s="82"/>
      <c r="I223" s="82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</row>
    <row r="224">
      <c r="A224" s="67"/>
      <c r="B224" s="67"/>
      <c r="C224" s="67"/>
      <c r="D224" s="67"/>
      <c r="E224" s="67"/>
      <c r="F224" s="67"/>
      <c r="G224" s="67"/>
      <c r="H224" s="82"/>
      <c r="I224" s="82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</row>
    <row r="225">
      <c r="A225" s="67"/>
      <c r="B225" s="67"/>
      <c r="C225" s="67"/>
      <c r="D225" s="67"/>
      <c r="E225" s="67"/>
      <c r="F225" s="67"/>
      <c r="G225" s="67"/>
      <c r="H225" s="82"/>
      <c r="I225" s="82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</row>
    <row r="226">
      <c r="A226" s="67"/>
      <c r="B226" s="67"/>
      <c r="C226" s="67"/>
      <c r="D226" s="67"/>
      <c r="E226" s="67"/>
      <c r="F226" s="67"/>
      <c r="G226" s="67"/>
      <c r="H226" s="82"/>
      <c r="I226" s="82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</row>
    <row r="227">
      <c r="A227" s="67"/>
      <c r="B227" s="67"/>
      <c r="C227" s="67"/>
      <c r="D227" s="67"/>
      <c r="E227" s="67"/>
      <c r="F227" s="67"/>
      <c r="G227" s="67"/>
      <c r="H227" s="82"/>
      <c r="I227" s="82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</row>
    <row r="228">
      <c r="A228" s="67"/>
      <c r="B228" s="67"/>
      <c r="C228" s="67"/>
      <c r="D228" s="67"/>
      <c r="E228" s="67"/>
      <c r="F228" s="67"/>
      <c r="G228" s="67"/>
      <c r="H228" s="82"/>
      <c r="I228" s="82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</row>
    <row r="229">
      <c r="A229" s="67"/>
      <c r="B229" s="67"/>
      <c r="C229" s="67"/>
      <c r="D229" s="67"/>
      <c r="E229" s="67"/>
      <c r="F229" s="67"/>
      <c r="G229" s="67"/>
      <c r="H229" s="82"/>
      <c r="I229" s="82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</row>
    <row r="230">
      <c r="A230" s="67"/>
      <c r="B230" s="67"/>
      <c r="C230" s="67"/>
      <c r="D230" s="67"/>
      <c r="E230" s="67"/>
      <c r="F230" s="67"/>
      <c r="G230" s="67"/>
      <c r="H230" s="82"/>
      <c r="I230" s="82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</row>
    <row r="231">
      <c r="A231" s="67"/>
      <c r="B231" s="67"/>
      <c r="C231" s="67"/>
      <c r="D231" s="67"/>
      <c r="E231" s="67"/>
      <c r="F231" s="67"/>
      <c r="G231" s="67"/>
      <c r="H231" s="82"/>
      <c r="I231" s="82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</row>
    <row r="232">
      <c r="A232" s="67"/>
      <c r="B232" s="67"/>
      <c r="C232" s="67"/>
      <c r="D232" s="67"/>
      <c r="E232" s="67"/>
      <c r="F232" s="67"/>
      <c r="G232" s="67"/>
      <c r="H232" s="82"/>
      <c r="I232" s="82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</row>
    <row r="233">
      <c r="A233" s="67"/>
      <c r="B233" s="67"/>
      <c r="C233" s="67"/>
      <c r="D233" s="67"/>
      <c r="E233" s="67"/>
      <c r="F233" s="67"/>
      <c r="G233" s="67"/>
      <c r="H233" s="82"/>
      <c r="I233" s="82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</row>
    <row r="234">
      <c r="A234" s="67"/>
      <c r="B234" s="67"/>
      <c r="C234" s="67"/>
      <c r="D234" s="67"/>
      <c r="E234" s="67"/>
      <c r="F234" s="67"/>
      <c r="G234" s="67"/>
      <c r="H234" s="82"/>
      <c r="I234" s="82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</row>
    <row r="235">
      <c r="A235" s="67"/>
      <c r="B235" s="67"/>
      <c r="C235" s="67"/>
      <c r="D235" s="67"/>
      <c r="E235" s="67"/>
      <c r="F235" s="67"/>
      <c r="G235" s="67"/>
      <c r="H235" s="82"/>
      <c r="I235" s="82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</row>
    <row r="236">
      <c r="A236" s="67"/>
      <c r="B236" s="67"/>
      <c r="C236" s="67"/>
      <c r="D236" s="67"/>
      <c r="E236" s="67"/>
      <c r="F236" s="67"/>
      <c r="G236" s="67"/>
      <c r="H236" s="82"/>
      <c r="I236" s="82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</row>
    <row r="237">
      <c r="A237" s="67"/>
      <c r="B237" s="67"/>
      <c r="C237" s="67"/>
      <c r="D237" s="67"/>
      <c r="E237" s="67"/>
      <c r="F237" s="67"/>
      <c r="G237" s="67"/>
      <c r="H237" s="82"/>
      <c r="I237" s="82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</row>
    <row r="238">
      <c r="A238" s="67"/>
      <c r="B238" s="67"/>
      <c r="C238" s="67"/>
      <c r="D238" s="67"/>
      <c r="E238" s="67"/>
      <c r="F238" s="67"/>
      <c r="G238" s="67"/>
      <c r="H238" s="82"/>
      <c r="I238" s="82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</row>
    <row r="239">
      <c r="A239" s="67"/>
      <c r="B239" s="67"/>
      <c r="C239" s="67"/>
      <c r="D239" s="67"/>
      <c r="E239" s="67"/>
      <c r="F239" s="67"/>
      <c r="G239" s="67"/>
      <c r="H239" s="82"/>
      <c r="I239" s="82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</row>
    <row r="240">
      <c r="A240" s="67"/>
      <c r="B240" s="67"/>
      <c r="C240" s="67"/>
      <c r="D240" s="67"/>
      <c r="E240" s="67"/>
      <c r="F240" s="67"/>
      <c r="G240" s="67"/>
      <c r="H240" s="82"/>
      <c r="I240" s="82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</row>
    <row r="241">
      <c r="A241" s="67"/>
      <c r="B241" s="67"/>
      <c r="C241" s="67"/>
      <c r="D241" s="67"/>
      <c r="E241" s="67"/>
      <c r="F241" s="67"/>
      <c r="G241" s="67"/>
      <c r="H241" s="82"/>
      <c r="I241" s="82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</row>
    <row r="242">
      <c r="A242" s="67"/>
      <c r="B242" s="67"/>
      <c r="C242" s="67"/>
      <c r="D242" s="67"/>
      <c r="E242" s="67"/>
      <c r="F242" s="67"/>
      <c r="G242" s="67"/>
      <c r="H242" s="82"/>
      <c r="I242" s="82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</row>
    <row r="243">
      <c r="A243" s="67"/>
      <c r="B243" s="67"/>
      <c r="C243" s="67"/>
      <c r="D243" s="67"/>
      <c r="E243" s="67"/>
      <c r="F243" s="67"/>
      <c r="G243" s="67"/>
      <c r="H243" s="82"/>
      <c r="I243" s="82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</row>
    <row r="244">
      <c r="A244" s="67"/>
      <c r="B244" s="67"/>
      <c r="C244" s="67"/>
      <c r="D244" s="67"/>
      <c r="E244" s="67"/>
      <c r="F244" s="67"/>
      <c r="G244" s="67"/>
      <c r="H244" s="82"/>
      <c r="I244" s="82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</row>
    <row r="245">
      <c r="A245" s="67"/>
      <c r="B245" s="67"/>
      <c r="C245" s="67"/>
      <c r="D245" s="67"/>
      <c r="E245" s="67"/>
      <c r="F245" s="67"/>
      <c r="G245" s="67"/>
      <c r="H245" s="82"/>
      <c r="I245" s="82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</row>
    <row r="246">
      <c r="A246" s="67"/>
      <c r="B246" s="67"/>
      <c r="C246" s="67"/>
      <c r="D246" s="67"/>
      <c r="E246" s="67"/>
      <c r="F246" s="67"/>
      <c r="G246" s="67"/>
      <c r="H246" s="82"/>
      <c r="I246" s="82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</row>
    <row r="247">
      <c r="A247" s="67"/>
      <c r="B247" s="67"/>
      <c r="C247" s="67"/>
      <c r="D247" s="67"/>
      <c r="E247" s="67"/>
      <c r="F247" s="67"/>
      <c r="G247" s="67"/>
      <c r="H247" s="82"/>
      <c r="I247" s="82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</row>
    <row r="248">
      <c r="A248" s="67"/>
      <c r="B248" s="67"/>
      <c r="C248" s="67"/>
      <c r="D248" s="67"/>
      <c r="E248" s="67"/>
      <c r="F248" s="67"/>
      <c r="G248" s="67"/>
      <c r="H248" s="82"/>
      <c r="I248" s="82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</row>
    <row r="249">
      <c r="A249" s="67"/>
      <c r="B249" s="67"/>
      <c r="C249" s="67"/>
      <c r="D249" s="67"/>
      <c r="E249" s="67"/>
      <c r="F249" s="67"/>
      <c r="G249" s="67"/>
      <c r="H249" s="82"/>
      <c r="I249" s="82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</row>
    <row r="250">
      <c r="A250" s="67"/>
      <c r="B250" s="67"/>
      <c r="C250" s="67"/>
      <c r="D250" s="67"/>
      <c r="E250" s="67"/>
      <c r="F250" s="67"/>
      <c r="G250" s="67"/>
      <c r="H250" s="82"/>
      <c r="I250" s="82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</row>
    <row r="251">
      <c r="A251" s="67"/>
      <c r="B251" s="67"/>
      <c r="C251" s="67"/>
      <c r="D251" s="67"/>
      <c r="E251" s="67"/>
      <c r="F251" s="67"/>
      <c r="G251" s="67"/>
      <c r="H251" s="82"/>
      <c r="I251" s="82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</row>
    <row r="252">
      <c r="A252" s="67"/>
      <c r="B252" s="67"/>
      <c r="C252" s="67"/>
      <c r="D252" s="67"/>
      <c r="E252" s="67"/>
      <c r="F252" s="67"/>
      <c r="G252" s="67"/>
      <c r="H252" s="82"/>
      <c r="I252" s="82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</row>
    <row r="253">
      <c r="A253" s="67"/>
      <c r="B253" s="67"/>
      <c r="C253" s="67"/>
      <c r="D253" s="67"/>
      <c r="E253" s="67"/>
      <c r="F253" s="67"/>
      <c r="G253" s="67"/>
      <c r="H253" s="82"/>
      <c r="I253" s="82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</row>
    <row r="254">
      <c r="A254" s="67"/>
      <c r="B254" s="67"/>
      <c r="C254" s="67"/>
      <c r="D254" s="67"/>
      <c r="E254" s="67"/>
      <c r="F254" s="67"/>
      <c r="G254" s="67"/>
      <c r="H254" s="82"/>
      <c r="I254" s="82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</row>
    <row r="255">
      <c r="A255" s="67"/>
      <c r="B255" s="67"/>
      <c r="C255" s="67"/>
      <c r="D255" s="67"/>
      <c r="E255" s="67"/>
      <c r="F255" s="67"/>
      <c r="G255" s="67"/>
      <c r="H255" s="82"/>
      <c r="I255" s="82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</row>
    <row r="256">
      <c r="A256" s="67"/>
      <c r="B256" s="67"/>
      <c r="C256" s="67"/>
      <c r="D256" s="67"/>
      <c r="E256" s="67"/>
      <c r="F256" s="67"/>
      <c r="G256" s="67"/>
      <c r="H256" s="82"/>
      <c r="I256" s="82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</row>
    <row r="257">
      <c r="A257" s="67"/>
      <c r="B257" s="67"/>
      <c r="C257" s="67"/>
      <c r="D257" s="67"/>
      <c r="E257" s="67"/>
      <c r="F257" s="67"/>
      <c r="G257" s="67"/>
      <c r="H257" s="82"/>
      <c r="I257" s="82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</row>
    <row r="258">
      <c r="A258" s="67"/>
      <c r="B258" s="67"/>
      <c r="C258" s="67"/>
      <c r="D258" s="67"/>
      <c r="E258" s="67"/>
      <c r="F258" s="67"/>
      <c r="G258" s="67"/>
      <c r="H258" s="82"/>
      <c r="I258" s="82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</row>
    <row r="259">
      <c r="A259" s="67"/>
      <c r="B259" s="67"/>
      <c r="C259" s="67"/>
      <c r="D259" s="67"/>
      <c r="E259" s="67"/>
      <c r="F259" s="67"/>
      <c r="G259" s="67"/>
      <c r="H259" s="82"/>
      <c r="I259" s="82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</row>
    <row r="260">
      <c r="A260" s="67"/>
      <c r="B260" s="67"/>
      <c r="C260" s="67"/>
      <c r="D260" s="67"/>
      <c r="E260" s="67"/>
      <c r="F260" s="67"/>
      <c r="G260" s="67"/>
      <c r="H260" s="82"/>
      <c r="I260" s="82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</row>
    <row r="261">
      <c r="A261" s="67"/>
      <c r="B261" s="67"/>
      <c r="C261" s="67"/>
      <c r="D261" s="67"/>
      <c r="E261" s="67"/>
      <c r="F261" s="67"/>
      <c r="G261" s="67"/>
      <c r="H261" s="82"/>
      <c r="I261" s="82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</row>
    <row r="262">
      <c r="A262" s="67"/>
      <c r="B262" s="67"/>
      <c r="C262" s="67"/>
      <c r="D262" s="67"/>
      <c r="E262" s="67"/>
      <c r="F262" s="67"/>
      <c r="G262" s="67"/>
      <c r="H262" s="82"/>
      <c r="I262" s="82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</row>
    <row r="263">
      <c r="A263" s="67"/>
      <c r="B263" s="67"/>
      <c r="C263" s="67"/>
      <c r="D263" s="67"/>
      <c r="E263" s="67"/>
      <c r="F263" s="67"/>
      <c r="G263" s="67"/>
      <c r="H263" s="82"/>
      <c r="I263" s="82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</row>
    <row r="264">
      <c r="A264" s="67"/>
      <c r="B264" s="67"/>
      <c r="C264" s="67"/>
      <c r="D264" s="67"/>
      <c r="E264" s="67"/>
      <c r="F264" s="67"/>
      <c r="G264" s="67"/>
      <c r="H264" s="82"/>
      <c r="I264" s="82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</row>
    <row r="265">
      <c r="A265" s="67"/>
      <c r="B265" s="67"/>
      <c r="C265" s="67"/>
      <c r="D265" s="67"/>
      <c r="E265" s="67"/>
      <c r="F265" s="67"/>
      <c r="G265" s="67"/>
      <c r="H265" s="82"/>
      <c r="I265" s="82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</row>
    <row r="266">
      <c r="A266" s="67"/>
      <c r="B266" s="67"/>
      <c r="C266" s="67"/>
      <c r="D266" s="67"/>
      <c r="E266" s="67"/>
      <c r="F266" s="67"/>
      <c r="G266" s="67"/>
      <c r="H266" s="82"/>
      <c r="I266" s="82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</row>
    <row r="267">
      <c r="A267" s="67"/>
      <c r="B267" s="67"/>
      <c r="C267" s="67"/>
      <c r="D267" s="67"/>
      <c r="E267" s="67"/>
      <c r="F267" s="67"/>
      <c r="G267" s="67"/>
      <c r="H267" s="82"/>
      <c r="I267" s="82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</row>
    <row r="268">
      <c r="A268" s="67"/>
      <c r="B268" s="67"/>
      <c r="C268" s="67"/>
      <c r="D268" s="67"/>
      <c r="E268" s="67"/>
      <c r="F268" s="67"/>
      <c r="G268" s="67"/>
      <c r="H268" s="82"/>
      <c r="I268" s="82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</row>
    <row r="269">
      <c r="A269" s="67"/>
      <c r="B269" s="67"/>
      <c r="C269" s="67"/>
      <c r="D269" s="67"/>
      <c r="E269" s="67"/>
      <c r="F269" s="67"/>
      <c r="G269" s="67"/>
      <c r="H269" s="82"/>
      <c r="I269" s="82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</row>
    <row r="270">
      <c r="A270" s="67"/>
      <c r="B270" s="67"/>
      <c r="C270" s="67"/>
      <c r="D270" s="67"/>
      <c r="E270" s="67"/>
      <c r="F270" s="67"/>
      <c r="G270" s="67"/>
      <c r="H270" s="82"/>
      <c r="I270" s="82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</row>
    <row r="271">
      <c r="A271" s="67"/>
      <c r="B271" s="67"/>
      <c r="C271" s="67"/>
      <c r="D271" s="67"/>
      <c r="E271" s="67"/>
      <c r="F271" s="67"/>
      <c r="G271" s="67"/>
      <c r="H271" s="82"/>
      <c r="I271" s="82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</row>
    <row r="272">
      <c r="A272" s="67"/>
      <c r="B272" s="67"/>
      <c r="C272" s="67"/>
      <c r="D272" s="67"/>
      <c r="E272" s="67"/>
      <c r="F272" s="67"/>
      <c r="G272" s="67"/>
      <c r="H272" s="82"/>
      <c r="I272" s="82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</row>
    <row r="273">
      <c r="A273" s="67"/>
      <c r="B273" s="67"/>
      <c r="C273" s="67"/>
      <c r="D273" s="67"/>
      <c r="E273" s="67"/>
      <c r="F273" s="67"/>
      <c r="G273" s="67"/>
      <c r="H273" s="82"/>
      <c r="I273" s="82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</row>
    <row r="274">
      <c r="A274" s="67"/>
      <c r="B274" s="67"/>
      <c r="C274" s="67"/>
      <c r="D274" s="67"/>
      <c r="E274" s="67"/>
      <c r="F274" s="67"/>
      <c r="G274" s="67"/>
      <c r="H274" s="82"/>
      <c r="I274" s="82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</row>
    <row r="275">
      <c r="A275" s="67"/>
      <c r="B275" s="67"/>
      <c r="C275" s="67"/>
      <c r="D275" s="67"/>
      <c r="E275" s="67"/>
      <c r="F275" s="67"/>
      <c r="G275" s="67"/>
      <c r="H275" s="82"/>
      <c r="I275" s="82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</row>
    <row r="276">
      <c r="A276" s="67"/>
      <c r="B276" s="67"/>
      <c r="C276" s="67"/>
      <c r="D276" s="67"/>
      <c r="E276" s="67"/>
      <c r="F276" s="67"/>
      <c r="G276" s="67"/>
      <c r="H276" s="82"/>
      <c r="I276" s="82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</row>
    <row r="277">
      <c r="A277" s="67"/>
      <c r="B277" s="67"/>
      <c r="C277" s="67"/>
      <c r="D277" s="67"/>
      <c r="E277" s="67"/>
      <c r="F277" s="67"/>
      <c r="G277" s="67"/>
      <c r="H277" s="82"/>
      <c r="I277" s="82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</row>
    <row r="278">
      <c r="A278" s="67"/>
      <c r="B278" s="67"/>
      <c r="C278" s="67"/>
      <c r="D278" s="67"/>
      <c r="E278" s="67"/>
      <c r="F278" s="67"/>
      <c r="G278" s="67"/>
      <c r="H278" s="82"/>
      <c r="I278" s="82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</row>
    <row r="279">
      <c r="A279" s="67"/>
      <c r="B279" s="67"/>
      <c r="C279" s="67"/>
      <c r="D279" s="67"/>
      <c r="E279" s="67"/>
      <c r="F279" s="67"/>
      <c r="G279" s="67"/>
      <c r="H279" s="82"/>
      <c r="I279" s="82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</row>
    <row r="280">
      <c r="A280" s="67"/>
      <c r="B280" s="67"/>
      <c r="C280" s="67"/>
      <c r="D280" s="67"/>
      <c r="E280" s="67"/>
      <c r="F280" s="67"/>
      <c r="G280" s="67"/>
      <c r="H280" s="82"/>
      <c r="I280" s="82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</row>
    <row r="281">
      <c r="A281" s="67"/>
      <c r="B281" s="67"/>
      <c r="C281" s="67"/>
      <c r="D281" s="67"/>
      <c r="E281" s="67"/>
      <c r="F281" s="67"/>
      <c r="G281" s="67"/>
      <c r="H281" s="82"/>
      <c r="I281" s="82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</row>
    <row r="282">
      <c r="A282" s="67"/>
      <c r="B282" s="67"/>
      <c r="C282" s="67"/>
      <c r="D282" s="67"/>
      <c r="E282" s="67"/>
      <c r="F282" s="67"/>
      <c r="G282" s="67"/>
      <c r="H282" s="82"/>
      <c r="I282" s="82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</row>
    <row r="283">
      <c r="A283" s="67"/>
      <c r="B283" s="67"/>
      <c r="C283" s="67"/>
      <c r="D283" s="67"/>
      <c r="E283" s="67"/>
      <c r="F283" s="67"/>
      <c r="G283" s="67"/>
      <c r="H283" s="82"/>
      <c r="I283" s="82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</row>
    <row r="284">
      <c r="A284" s="67"/>
      <c r="B284" s="67"/>
      <c r="C284" s="67"/>
      <c r="D284" s="67"/>
      <c r="E284" s="67"/>
      <c r="F284" s="67"/>
      <c r="G284" s="67"/>
      <c r="H284" s="82"/>
      <c r="I284" s="82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</row>
    <row r="285">
      <c r="A285" s="67"/>
      <c r="B285" s="67"/>
      <c r="C285" s="67"/>
      <c r="D285" s="67"/>
      <c r="E285" s="67"/>
      <c r="F285" s="67"/>
      <c r="G285" s="67"/>
      <c r="H285" s="82"/>
      <c r="I285" s="82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</row>
    <row r="286">
      <c r="A286" s="67"/>
      <c r="B286" s="67"/>
      <c r="C286" s="67"/>
      <c r="D286" s="67"/>
      <c r="E286" s="67"/>
      <c r="F286" s="67"/>
      <c r="G286" s="67"/>
      <c r="H286" s="82"/>
      <c r="I286" s="82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</row>
    <row r="287">
      <c r="A287" s="67"/>
      <c r="B287" s="67"/>
      <c r="C287" s="67"/>
      <c r="D287" s="67"/>
      <c r="E287" s="67"/>
      <c r="F287" s="67"/>
      <c r="G287" s="67"/>
      <c r="H287" s="82"/>
      <c r="I287" s="82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</row>
    <row r="288">
      <c r="A288" s="67"/>
      <c r="B288" s="67"/>
      <c r="C288" s="67"/>
      <c r="D288" s="67"/>
      <c r="E288" s="67"/>
      <c r="F288" s="67"/>
      <c r="G288" s="67"/>
      <c r="H288" s="82"/>
      <c r="I288" s="82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</row>
    <row r="289">
      <c r="A289" s="67"/>
      <c r="B289" s="67"/>
      <c r="C289" s="67"/>
      <c r="D289" s="67"/>
      <c r="E289" s="67"/>
      <c r="F289" s="67"/>
      <c r="G289" s="67"/>
      <c r="H289" s="82"/>
      <c r="I289" s="82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</row>
    <row r="290">
      <c r="A290" s="67"/>
      <c r="B290" s="67"/>
      <c r="C290" s="67"/>
      <c r="D290" s="67"/>
      <c r="E290" s="67"/>
      <c r="F290" s="67"/>
      <c r="G290" s="67"/>
      <c r="H290" s="82"/>
      <c r="I290" s="82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</row>
    <row r="291">
      <c r="A291" s="67"/>
      <c r="B291" s="67"/>
      <c r="C291" s="67"/>
      <c r="D291" s="67"/>
      <c r="E291" s="67"/>
      <c r="F291" s="67"/>
      <c r="G291" s="67"/>
      <c r="H291" s="82"/>
      <c r="I291" s="82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</row>
    <row r="292">
      <c r="A292" s="67"/>
      <c r="B292" s="67"/>
      <c r="C292" s="67"/>
      <c r="D292" s="67"/>
      <c r="E292" s="67"/>
      <c r="F292" s="67"/>
      <c r="G292" s="67"/>
      <c r="H292" s="82"/>
      <c r="I292" s="82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</row>
    <row r="293">
      <c r="A293" s="67"/>
      <c r="B293" s="67"/>
      <c r="C293" s="67"/>
      <c r="D293" s="67"/>
      <c r="E293" s="67"/>
      <c r="F293" s="67"/>
      <c r="G293" s="67"/>
      <c r="H293" s="82"/>
      <c r="I293" s="82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</row>
    <row r="294">
      <c r="A294" s="67"/>
      <c r="B294" s="67"/>
      <c r="C294" s="67"/>
      <c r="D294" s="67"/>
      <c r="E294" s="67"/>
      <c r="F294" s="67"/>
      <c r="G294" s="67"/>
      <c r="H294" s="82"/>
      <c r="I294" s="82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</row>
    <row r="295">
      <c r="A295" s="67"/>
      <c r="B295" s="67"/>
      <c r="C295" s="67"/>
      <c r="D295" s="67"/>
      <c r="E295" s="67"/>
      <c r="F295" s="67"/>
      <c r="G295" s="67"/>
      <c r="H295" s="82"/>
      <c r="I295" s="82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</row>
    <row r="296">
      <c r="A296" s="67"/>
      <c r="B296" s="67"/>
      <c r="C296" s="67"/>
      <c r="D296" s="67"/>
      <c r="E296" s="67"/>
      <c r="F296" s="67"/>
      <c r="G296" s="67"/>
      <c r="H296" s="82"/>
      <c r="I296" s="82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</row>
    <row r="297">
      <c r="A297" s="67"/>
      <c r="B297" s="67"/>
      <c r="C297" s="67"/>
      <c r="D297" s="67"/>
      <c r="E297" s="67"/>
      <c r="F297" s="67"/>
      <c r="G297" s="67"/>
      <c r="H297" s="82"/>
      <c r="I297" s="82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</row>
    <row r="298">
      <c r="A298" s="67"/>
      <c r="B298" s="67"/>
      <c r="C298" s="67"/>
      <c r="D298" s="67"/>
      <c r="E298" s="67"/>
      <c r="F298" s="67"/>
      <c r="G298" s="67"/>
      <c r="H298" s="82"/>
      <c r="I298" s="82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</row>
    <row r="299">
      <c r="A299" s="67"/>
      <c r="B299" s="67"/>
      <c r="C299" s="67"/>
      <c r="D299" s="67"/>
      <c r="E299" s="67"/>
      <c r="F299" s="67"/>
      <c r="G299" s="67"/>
      <c r="H299" s="82"/>
      <c r="I299" s="82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</row>
    <row r="300">
      <c r="A300" s="67"/>
      <c r="B300" s="67"/>
      <c r="C300" s="67"/>
      <c r="D300" s="67"/>
      <c r="E300" s="67"/>
      <c r="F300" s="67"/>
      <c r="G300" s="67"/>
      <c r="H300" s="82"/>
      <c r="I300" s="82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</row>
    <row r="301">
      <c r="A301" s="67"/>
      <c r="B301" s="67"/>
      <c r="C301" s="67"/>
      <c r="D301" s="67"/>
      <c r="E301" s="67"/>
      <c r="F301" s="67"/>
      <c r="G301" s="67"/>
      <c r="H301" s="82"/>
      <c r="I301" s="82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</row>
    <row r="302">
      <c r="A302" s="67"/>
      <c r="B302" s="67"/>
      <c r="C302" s="67"/>
      <c r="D302" s="67"/>
      <c r="E302" s="67"/>
      <c r="F302" s="67"/>
      <c r="G302" s="67"/>
      <c r="H302" s="82"/>
      <c r="I302" s="82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</row>
    <row r="303">
      <c r="A303" s="67"/>
      <c r="B303" s="67"/>
      <c r="C303" s="67"/>
      <c r="D303" s="67"/>
      <c r="E303" s="67"/>
      <c r="F303" s="67"/>
      <c r="G303" s="67"/>
      <c r="H303" s="82"/>
      <c r="I303" s="82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</row>
    <row r="304">
      <c r="A304" s="67"/>
      <c r="B304" s="67"/>
      <c r="C304" s="67"/>
      <c r="D304" s="67"/>
      <c r="E304" s="67"/>
      <c r="F304" s="67"/>
      <c r="G304" s="67"/>
      <c r="H304" s="82"/>
      <c r="I304" s="82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</row>
    <row r="305">
      <c r="A305" s="67"/>
      <c r="B305" s="67"/>
      <c r="C305" s="67"/>
      <c r="D305" s="67"/>
      <c r="E305" s="67"/>
      <c r="F305" s="67"/>
      <c r="G305" s="67"/>
      <c r="H305" s="82"/>
      <c r="I305" s="82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</row>
    <row r="306">
      <c r="A306" s="67"/>
      <c r="B306" s="67"/>
      <c r="C306" s="67"/>
      <c r="D306" s="67"/>
      <c r="E306" s="67"/>
      <c r="F306" s="67"/>
      <c r="G306" s="67"/>
      <c r="H306" s="82"/>
      <c r="I306" s="82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</row>
    <row r="307">
      <c r="A307" s="67"/>
      <c r="B307" s="67"/>
      <c r="C307" s="67"/>
      <c r="D307" s="67"/>
      <c r="E307" s="67"/>
      <c r="F307" s="67"/>
      <c r="G307" s="67"/>
      <c r="H307" s="82"/>
      <c r="I307" s="82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</row>
    <row r="308">
      <c r="A308" s="67"/>
      <c r="B308" s="67"/>
      <c r="C308" s="67"/>
      <c r="D308" s="67"/>
      <c r="E308" s="67"/>
      <c r="F308" s="67"/>
      <c r="G308" s="67"/>
      <c r="H308" s="82"/>
      <c r="I308" s="82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</row>
    <row r="309">
      <c r="A309" s="67"/>
      <c r="B309" s="67"/>
      <c r="C309" s="67"/>
      <c r="D309" s="67"/>
      <c r="E309" s="67"/>
      <c r="F309" s="67"/>
      <c r="G309" s="67"/>
      <c r="H309" s="82"/>
      <c r="I309" s="82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</row>
    <row r="310">
      <c r="A310" s="67"/>
      <c r="B310" s="67"/>
      <c r="C310" s="67"/>
      <c r="D310" s="67"/>
      <c r="E310" s="67"/>
      <c r="F310" s="67"/>
      <c r="G310" s="67"/>
      <c r="H310" s="82"/>
      <c r="I310" s="82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</row>
    <row r="311">
      <c r="A311" s="67"/>
      <c r="B311" s="67"/>
      <c r="C311" s="67"/>
      <c r="D311" s="67"/>
      <c r="E311" s="67"/>
      <c r="F311" s="67"/>
      <c r="G311" s="67"/>
      <c r="H311" s="82"/>
      <c r="I311" s="82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</row>
    <row r="312">
      <c r="A312" s="67"/>
      <c r="B312" s="67"/>
      <c r="C312" s="67"/>
      <c r="D312" s="67"/>
      <c r="E312" s="67"/>
      <c r="F312" s="67"/>
      <c r="G312" s="67"/>
      <c r="H312" s="82"/>
      <c r="I312" s="82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</row>
    <row r="313">
      <c r="A313" s="67"/>
      <c r="B313" s="67"/>
      <c r="C313" s="67"/>
      <c r="D313" s="67"/>
      <c r="E313" s="67"/>
      <c r="F313" s="67"/>
      <c r="G313" s="67"/>
      <c r="H313" s="82"/>
      <c r="I313" s="82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</row>
    <row r="314">
      <c r="A314" s="67"/>
      <c r="B314" s="67"/>
      <c r="C314" s="67"/>
      <c r="D314" s="67"/>
      <c r="E314" s="67"/>
      <c r="F314" s="67"/>
      <c r="G314" s="67"/>
      <c r="H314" s="82"/>
      <c r="I314" s="82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</row>
    <row r="315">
      <c r="A315" s="67"/>
      <c r="B315" s="67"/>
      <c r="C315" s="67"/>
      <c r="D315" s="67"/>
      <c r="E315" s="67"/>
      <c r="F315" s="67"/>
      <c r="G315" s="67"/>
      <c r="H315" s="82"/>
      <c r="I315" s="82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</row>
    <row r="316">
      <c r="A316" s="67"/>
      <c r="B316" s="67"/>
      <c r="C316" s="67"/>
      <c r="D316" s="67"/>
      <c r="E316" s="67"/>
      <c r="F316" s="67"/>
      <c r="G316" s="67"/>
      <c r="H316" s="82"/>
      <c r="I316" s="82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</row>
    <row r="317">
      <c r="A317" s="67"/>
      <c r="B317" s="67"/>
      <c r="C317" s="67"/>
      <c r="D317" s="67"/>
      <c r="E317" s="67"/>
      <c r="F317" s="67"/>
      <c r="G317" s="67"/>
      <c r="H317" s="82"/>
      <c r="I317" s="82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</row>
    <row r="318">
      <c r="A318" s="67"/>
      <c r="B318" s="67"/>
      <c r="C318" s="67"/>
      <c r="D318" s="67"/>
      <c r="E318" s="67"/>
      <c r="F318" s="67"/>
      <c r="G318" s="67"/>
      <c r="H318" s="82"/>
      <c r="I318" s="82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</row>
    <row r="319">
      <c r="A319" s="67"/>
      <c r="B319" s="67"/>
      <c r="C319" s="67"/>
      <c r="D319" s="67"/>
      <c r="E319" s="67"/>
      <c r="F319" s="67"/>
      <c r="G319" s="67"/>
      <c r="H319" s="82"/>
      <c r="I319" s="82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</row>
    <row r="320">
      <c r="A320" s="67"/>
      <c r="B320" s="67"/>
      <c r="C320" s="67"/>
      <c r="D320" s="67"/>
      <c r="E320" s="67"/>
      <c r="F320" s="67"/>
      <c r="G320" s="67"/>
      <c r="H320" s="82"/>
      <c r="I320" s="82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</row>
    <row r="321">
      <c r="A321" s="67"/>
      <c r="B321" s="67"/>
      <c r="C321" s="67"/>
      <c r="D321" s="67"/>
      <c r="E321" s="67"/>
      <c r="F321" s="67"/>
      <c r="G321" s="67"/>
      <c r="H321" s="82"/>
      <c r="I321" s="82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</row>
    <row r="322">
      <c r="A322" s="67"/>
      <c r="B322" s="67"/>
      <c r="C322" s="67"/>
      <c r="D322" s="67"/>
      <c r="E322" s="67"/>
      <c r="F322" s="67"/>
      <c r="G322" s="67"/>
      <c r="H322" s="82"/>
      <c r="I322" s="82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</row>
    <row r="323">
      <c r="A323" s="67"/>
      <c r="B323" s="67"/>
      <c r="C323" s="67"/>
      <c r="D323" s="67"/>
      <c r="E323" s="67"/>
      <c r="F323" s="67"/>
      <c r="G323" s="67"/>
      <c r="H323" s="82"/>
      <c r="I323" s="82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</row>
    <row r="324">
      <c r="A324" s="67"/>
      <c r="B324" s="67"/>
      <c r="C324" s="67"/>
      <c r="D324" s="67"/>
      <c r="E324" s="67"/>
      <c r="F324" s="67"/>
      <c r="G324" s="67"/>
      <c r="H324" s="82"/>
      <c r="I324" s="82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</row>
    <row r="325">
      <c r="A325" s="67"/>
      <c r="B325" s="67"/>
      <c r="C325" s="67"/>
      <c r="D325" s="67"/>
      <c r="E325" s="67"/>
      <c r="F325" s="67"/>
      <c r="G325" s="67"/>
      <c r="H325" s="82"/>
      <c r="I325" s="82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</row>
    <row r="326">
      <c r="A326" s="67"/>
      <c r="B326" s="67"/>
      <c r="C326" s="67"/>
      <c r="D326" s="67"/>
      <c r="E326" s="67"/>
      <c r="F326" s="67"/>
      <c r="G326" s="67"/>
      <c r="H326" s="82"/>
      <c r="I326" s="82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</row>
    <row r="327">
      <c r="A327" s="67"/>
      <c r="B327" s="67"/>
      <c r="C327" s="67"/>
      <c r="D327" s="67"/>
      <c r="E327" s="67"/>
      <c r="F327" s="67"/>
      <c r="G327" s="67"/>
      <c r="H327" s="82"/>
      <c r="I327" s="82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</row>
    <row r="328">
      <c r="A328" s="67"/>
      <c r="B328" s="67"/>
      <c r="C328" s="67"/>
      <c r="D328" s="67"/>
      <c r="E328" s="67"/>
      <c r="F328" s="67"/>
      <c r="G328" s="67"/>
      <c r="H328" s="82"/>
      <c r="I328" s="82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</row>
    <row r="329">
      <c r="A329" s="67"/>
      <c r="B329" s="67"/>
      <c r="C329" s="67"/>
      <c r="D329" s="67"/>
      <c r="E329" s="67"/>
      <c r="F329" s="67"/>
      <c r="G329" s="67"/>
      <c r="H329" s="82"/>
      <c r="I329" s="82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</row>
    <row r="330">
      <c r="A330" s="67"/>
      <c r="B330" s="67"/>
      <c r="C330" s="67"/>
      <c r="D330" s="67"/>
      <c r="E330" s="67"/>
      <c r="F330" s="67"/>
      <c r="G330" s="67"/>
      <c r="H330" s="82"/>
      <c r="I330" s="82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</row>
    <row r="331">
      <c r="A331" s="67"/>
      <c r="B331" s="67"/>
      <c r="C331" s="67"/>
      <c r="D331" s="67"/>
      <c r="E331" s="67"/>
      <c r="F331" s="67"/>
      <c r="G331" s="67"/>
      <c r="H331" s="82"/>
      <c r="I331" s="82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</row>
    <row r="332">
      <c r="A332" s="67"/>
      <c r="B332" s="67"/>
      <c r="C332" s="67"/>
      <c r="D332" s="67"/>
      <c r="E332" s="67"/>
      <c r="F332" s="67"/>
      <c r="G332" s="67"/>
      <c r="H332" s="82"/>
      <c r="I332" s="82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</row>
    <row r="333">
      <c r="A333" s="67"/>
      <c r="B333" s="67"/>
      <c r="C333" s="67"/>
      <c r="D333" s="67"/>
      <c r="E333" s="67"/>
      <c r="F333" s="67"/>
      <c r="G333" s="67"/>
      <c r="H333" s="82"/>
      <c r="I333" s="82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</row>
    <row r="334">
      <c r="A334" s="67"/>
      <c r="B334" s="67"/>
      <c r="C334" s="67"/>
      <c r="D334" s="67"/>
      <c r="E334" s="67"/>
      <c r="F334" s="67"/>
      <c r="G334" s="67"/>
      <c r="H334" s="82"/>
      <c r="I334" s="82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</row>
    <row r="335">
      <c r="A335" s="67"/>
      <c r="B335" s="67"/>
      <c r="C335" s="67"/>
      <c r="D335" s="67"/>
      <c r="E335" s="67"/>
      <c r="F335" s="67"/>
      <c r="G335" s="67"/>
      <c r="H335" s="82"/>
      <c r="I335" s="82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</row>
    <row r="336">
      <c r="A336" s="67"/>
      <c r="B336" s="67"/>
      <c r="C336" s="67"/>
      <c r="D336" s="67"/>
      <c r="E336" s="67"/>
      <c r="F336" s="67"/>
      <c r="G336" s="67"/>
      <c r="H336" s="82"/>
      <c r="I336" s="82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</row>
    <row r="337">
      <c r="A337" s="67"/>
      <c r="B337" s="67"/>
      <c r="C337" s="67"/>
      <c r="D337" s="67"/>
      <c r="E337" s="67"/>
      <c r="F337" s="67"/>
      <c r="G337" s="67"/>
      <c r="H337" s="82"/>
      <c r="I337" s="82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</row>
    <row r="338">
      <c r="A338" s="67"/>
      <c r="B338" s="67"/>
      <c r="C338" s="67"/>
      <c r="D338" s="67"/>
      <c r="E338" s="67"/>
      <c r="F338" s="67"/>
      <c r="G338" s="67"/>
      <c r="H338" s="82"/>
      <c r="I338" s="82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</row>
    <row r="339">
      <c r="A339" s="67"/>
      <c r="B339" s="67"/>
      <c r="C339" s="67"/>
      <c r="D339" s="67"/>
      <c r="E339" s="67"/>
      <c r="F339" s="67"/>
      <c r="G339" s="67"/>
      <c r="H339" s="82"/>
      <c r="I339" s="82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</row>
    <row r="340">
      <c r="A340" s="67"/>
      <c r="B340" s="67"/>
      <c r="C340" s="67"/>
      <c r="D340" s="67"/>
      <c r="E340" s="67"/>
      <c r="F340" s="67"/>
      <c r="G340" s="67"/>
      <c r="H340" s="82"/>
      <c r="I340" s="82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</row>
    <row r="341">
      <c r="A341" s="67"/>
      <c r="B341" s="67"/>
      <c r="C341" s="67"/>
      <c r="D341" s="67"/>
      <c r="E341" s="67"/>
      <c r="F341" s="67"/>
      <c r="G341" s="67"/>
      <c r="H341" s="82"/>
      <c r="I341" s="82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</row>
    <row r="342">
      <c r="A342" s="67"/>
      <c r="B342" s="67"/>
      <c r="C342" s="67"/>
      <c r="D342" s="67"/>
      <c r="E342" s="67"/>
      <c r="F342" s="67"/>
      <c r="G342" s="67"/>
      <c r="H342" s="82"/>
      <c r="I342" s="82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</row>
    <row r="343">
      <c r="A343" s="67"/>
      <c r="B343" s="67"/>
      <c r="C343" s="67"/>
      <c r="D343" s="67"/>
      <c r="E343" s="67"/>
      <c r="F343" s="67"/>
      <c r="G343" s="67"/>
      <c r="H343" s="82"/>
      <c r="I343" s="82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</row>
    <row r="344">
      <c r="A344" s="67"/>
      <c r="B344" s="67"/>
      <c r="C344" s="67"/>
      <c r="D344" s="67"/>
      <c r="E344" s="67"/>
      <c r="F344" s="67"/>
      <c r="G344" s="67"/>
      <c r="H344" s="82"/>
      <c r="I344" s="82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</row>
    <row r="345">
      <c r="A345" s="67"/>
      <c r="B345" s="67"/>
      <c r="C345" s="67"/>
      <c r="D345" s="67"/>
      <c r="E345" s="67"/>
      <c r="F345" s="67"/>
      <c r="G345" s="67"/>
      <c r="H345" s="82"/>
      <c r="I345" s="82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</row>
    <row r="346">
      <c r="A346" s="67"/>
      <c r="B346" s="67"/>
      <c r="C346" s="67"/>
      <c r="D346" s="67"/>
      <c r="E346" s="67"/>
      <c r="F346" s="67"/>
      <c r="G346" s="67"/>
      <c r="H346" s="82"/>
      <c r="I346" s="82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</row>
    <row r="347">
      <c r="A347" s="67"/>
      <c r="B347" s="67"/>
      <c r="C347" s="67"/>
      <c r="D347" s="67"/>
      <c r="E347" s="67"/>
      <c r="F347" s="67"/>
      <c r="G347" s="67"/>
      <c r="H347" s="82"/>
      <c r="I347" s="82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</row>
    <row r="348">
      <c r="A348" s="67"/>
      <c r="B348" s="67"/>
      <c r="C348" s="67"/>
      <c r="D348" s="67"/>
      <c r="E348" s="67"/>
      <c r="F348" s="67"/>
      <c r="G348" s="67"/>
      <c r="H348" s="82"/>
      <c r="I348" s="82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</row>
    <row r="349">
      <c r="A349" s="67"/>
      <c r="B349" s="67"/>
      <c r="C349" s="67"/>
      <c r="D349" s="67"/>
      <c r="E349" s="67"/>
      <c r="F349" s="67"/>
      <c r="G349" s="67"/>
      <c r="H349" s="82"/>
      <c r="I349" s="82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</row>
    <row r="350">
      <c r="A350" s="67"/>
      <c r="B350" s="67"/>
      <c r="C350" s="67"/>
      <c r="D350" s="67"/>
      <c r="E350" s="67"/>
      <c r="F350" s="67"/>
      <c r="G350" s="67"/>
      <c r="H350" s="82"/>
      <c r="I350" s="82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</row>
    <row r="351">
      <c r="A351" s="67"/>
      <c r="B351" s="67"/>
      <c r="C351" s="67"/>
      <c r="D351" s="67"/>
      <c r="E351" s="67"/>
      <c r="F351" s="67"/>
      <c r="G351" s="67"/>
      <c r="H351" s="82"/>
      <c r="I351" s="82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</row>
    <row r="352">
      <c r="A352" s="67"/>
      <c r="B352" s="67"/>
      <c r="C352" s="67"/>
      <c r="D352" s="67"/>
      <c r="E352" s="67"/>
      <c r="F352" s="67"/>
      <c r="G352" s="67"/>
      <c r="H352" s="82"/>
      <c r="I352" s="82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</row>
    <row r="353">
      <c r="A353" s="67"/>
      <c r="B353" s="67"/>
      <c r="C353" s="67"/>
      <c r="D353" s="67"/>
      <c r="E353" s="67"/>
      <c r="F353" s="67"/>
      <c r="G353" s="67"/>
      <c r="H353" s="82"/>
      <c r="I353" s="82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</row>
    <row r="354">
      <c r="A354" s="67"/>
      <c r="B354" s="67"/>
      <c r="C354" s="67"/>
      <c r="D354" s="67"/>
      <c r="E354" s="67"/>
      <c r="F354" s="67"/>
      <c r="G354" s="67"/>
      <c r="H354" s="82"/>
      <c r="I354" s="82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</row>
    <row r="355">
      <c r="A355" s="67"/>
      <c r="B355" s="67"/>
      <c r="C355" s="67"/>
      <c r="D355" s="67"/>
      <c r="E355" s="67"/>
      <c r="F355" s="67"/>
      <c r="G355" s="67"/>
      <c r="H355" s="82"/>
      <c r="I355" s="82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</row>
    <row r="356">
      <c r="A356" s="67"/>
      <c r="B356" s="67"/>
      <c r="C356" s="67"/>
      <c r="D356" s="67"/>
      <c r="E356" s="67"/>
      <c r="F356" s="67"/>
      <c r="G356" s="67"/>
      <c r="H356" s="82"/>
      <c r="I356" s="82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</row>
    <row r="357">
      <c r="A357" s="67"/>
      <c r="B357" s="67"/>
      <c r="C357" s="67"/>
      <c r="D357" s="67"/>
      <c r="E357" s="67"/>
      <c r="F357" s="67"/>
      <c r="G357" s="67"/>
      <c r="H357" s="82"/>
      <c r="I357" s="82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</row>
    <row r="358">
      <c r="A358" s="67"/>
      <c r="B358" s="67"/>
      <c r="C358" s="67"/>
      <c r="D358" s="67"/>
      <c r="E358" s="67"/>
      <c r="F358" s="67"/>
      <c r="G358" s="67"/>
      <c r="H358" s="82"/>
      <c r="I358" s="82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</row>
    <row r="359">
      <c r="A359" s="67"/>
      <c r="B359" s="67"/>
      <c r="C359" s="67"/>
      <c r="D359" s="67"/>
      <c r="E359" s="67"/>
      <c r="F359" s="67"/>
      <c r="G359" s="67"/>
      <c r="H359" s="82"/>
      <c r="I359" s="82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</row>
    <row r="360">
      <c r="A360" s="67"/>
      <c r="B360" s="67"/>
      <c r="C360" s="67"/>
      <c r="D360" s="67"/>
      <c r="E360" s="67"/>
      <c r="F360" s="67"/>
      <c r="G360" s="67"/>
      <c r="H360" s="82"/>
      <c r="I360" s="82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</row>
    <row r="361">
      <c r="A361" s="67"/>
      <c r="B361" s="67"/>
      <c r="C361" s="67"/>
      <c r="D361" s="67"/>
      <c r="E361" s="67"/>
      <c r="F361" s="67"/>
      <c r="G361" s="67"/>
      <c r="H361" s="82"/>
      <c r="I361" s="82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</row>
    <row r="362">
      <c r="A362" s="67"/>
      <c r="B362" s="67"/>
      <c r="C362" s="67"/>
      <c r="D362" s="67"/>
      <c r="E362" s="67"/>
      <c r="F362" s="67"/>
      <c r="G362" s="67"/>
      <c r="H362" s="82"/>
      <c r="I362" s="82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</row>
    <row r="363">
      <c r="A363" s="67"/>
      <c r="B363" s="67"/>
      <c r="C363" s="67"/>
      <c r="D363" s="67"/>
      <c r="E363" s="67"/>
      <c r="F363" s="67"/>
      <c r="G363" s="67"/>
      <c r="H363" s="82"/>
      <c r="I363" s="82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</row>
    <row r="364">
      <c r="A364" s="67"/>
      <c r="B364" s="67"/>
      <c r="C364" s="67"/>
      <c r="D364" s="67"/>
      <c r="E364" s="67"/>
      <c r="F364" s="67"/>
      <c r="G364" s="67"/>
      <c r="H364" s="82"/>
      <c r="I364" s="82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</row>
    <row r="365">
      <c r="A365" s="67"/>
      <c r="B365" s="67"/>
      <c r="C365" s="67"/>
      <c r="D365" s="67"/>
      <c r="E365" s="67"/>
      <c r="F365" s="67"/>
      <c r="G365" s="67"/>
      <c r="H365" s="82"/>
      <c r="I365" s="82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</row>
    <row r="366">
      <c r="A366" s="67"/>
      <c r="B366" s="67"/>
      <c r="C366" s="67"/>
      <c r="D366" s="67"/>
      <c r="E366" s="67"/>
      <c r="F366" s="67"/>
      <c r="G366" s="67"/>
      <c r="H366" s="82"/>
      <c r="I366" s="82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</row>
    <row r="367">
      <c r="A367" s="67"/>
      <c r="B367" s="67"/>
      <c r="C367" s="67"/>
      <c r="D367" s="67"/>
      <c r="E367" s="67"/>
      <c r="F367" s="67"/>
      <c r="G367" s="67"/>
      <c r="H367" s="82"/>
      <c r="I367" s="82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</row>
    <row r="368">
      <c r="A368" s="67"/>
      <c r="B368" s="67"/>
      <c r="C368" s="67"/>
      <c r="D368" s="67"/>
      <c r="E368" s="67"/>
      <c r="F368" s="67"/>
      <c r="G368" s="67"/>
      <c r="H368" s="82"/>
      <c r="I368" s="82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</row>
    <row r="369">
      <c r="A369" s="67"/>
      <c r="B369" s="67"/>
      <c r="C369" s="67"/>
      <c r="D369" s="67"/>
      <c r="E369" s="67"/>
      <c r="F369" s="67"/>
      <c r="G369" s="67"/>
      <c r="H369" s="82"/>
      <c r="I369" s="82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</row>
    <row r="370">
      <c r="A370" s="67"/>
      <c r="B370" s="67"/>
      <c r="C370" s="67"/>
      <c r="D370" s="67"/>
      <c r="E370" s="67"/>
      <c r="F370" s="67"/>
      <c r="G370" s="67"/>
      <c r="H370" s="82"/>
      <c r="I370" s="82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</row>
    <row r="371">
      <c r="A371" s="67"/>
      <c r="B371" s="67"/>
      <c r="C371" s="67"/>
      <c r="D371" s="67"/>
      <c r="E371" s="67"/>
      <c r="F371" s="67"/>
      <c r="G371" s="67"/>
      <c r="H371" s="82"/>
      <c r="I371" s="82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</row>
    <row r="372">
      <c r="A372" s="67"/>
      <c r="B372" s="67"/>
      <c r="C372" s="67"/>
      <c r="D372" s="67"/>
      <c r="E372" s="67"/>
      <c r="F372" s="67"/>
      <c r="G372" s="67"/>
      <c r="H372" s="82"/>
      <c r="I372" s="82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</row>
    <row r="373">
      <c r="A373" s="67"/>
      <c r="B373" s="67"/>
      <c r="C373" s="67"/>
      <c r="D373" s="67"/>
      <c r="E373" s="67"/>
      <c r="F373" s="67"/>
      <c r="G373" s="67"/>
      <c r="H373" s="82"/>
      <c r="I373" s="82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</row>
    <row r="374">
      <c r="A374" s="67"/>
      <c r="B374" s="67"/>
      <c r="C374" s="67"/>
      <c r="D374" s="67"/>
      <c r="E374" s="67"/>
      <c r="F374" s="67"/>
      <c r="G374" s="67"/>
      <c r="H374" s="82"/>
      <c r="I374" s="82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</row>
    <row r="375">
      <c r="A375" s="67"/>
      <c r="B375" s="67"/>
      <c r="C375" s="67"/>
      <c r="D375" s="67"/>
      <c r="E375" s="67"/>
      <c r="F375" s="67"/>
      <c r="G375" s="67"/>
      <c r="H375" s="82"/>
      <c r="I375" s="82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</row>
    <row r="376">
      <c r="A376" s="67"/>
      <c r="B376" s="67"/>
      <c r="C376" s="67"/>
      <c r="D376" s="67"/>
      <c r="E376" s="67"/>
      <c r="F376" s="67"/>
      <c r="G376" s="67"/>
      <c r="H376" s="82"/>
      <c r="I376" s="82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</row>
    <row r="377">
      <c r="A377" s="67"/>
      <c r="B377" s="67"/>
      <c r="C377" s="67"/>
      <c r="D377" s="67"/>
      <c r="E377" s="67"/>
      <c r="F377" s="67"/>
      <c r="G377" s="67"/>
      <c r="H377" s="82"/>
      <c r="I377" s="82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</row>
    <row r="378">
      <c r="A378" s="67"/>
      <c r="B378" s="67"/>
      <c r="C378" s="67"/>
      <c r="D378" s="67"/>
      <c r="E378" s="67"/>
      <c r="F378" s="67"/>
      <c r="G378" s="67"/>
      <c r="H378" s="82"/>
      <c r="I378" s="82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</row>
    <row r="379">
      <c r="A379" s="67"/>
      <c r="B379" s="67"/>
      <c r="C379" s="67"/>
      <c r="D379" s="67"/>
      <c r="E379" s="67"/>
      <c r="F379" s="67"/>
      <c r="G379" s="67"/>
      <c r="H379" s="82"/>
      <c r="I379" s="82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</row>
    <row r="380">
      <c r="A380" s="67"/>
      <c r="B380" s="67"/>
      <c r="C380" s="67"/>
      <c r="D380" s="67"/>
      <c r="E380" s="67"/>
      <c r="F380" s="67"/>
      <c r="G380" s="67"/>
      <c r="H380" s="82"/>
      <c r="I380" s="82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</row>
    <row r="381">
      <c r="A381" s="67"/>
      <c r="B381" s="67"/>
      <c r="C381" s="67"/>
      <c r="D381" s="67"/>
      <c r="E381" s="67"/>
      <c r="F381" s="67"/>
      <c r="G381" s="67"/>
      <c r="H381" s="82"/>
      <c r="I381" s="82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</row>
    <row r="382">
      <c r="A382" s="67"/>
      <c r="B382" s="67"/>
      <c r="C382" s="67"/>
      <c r="D382" s="67"/>
      <c r="E382" s="67"/>
      <c r="F382" s="67"/>
      <c r="G382" s="67"/>
      <c r="H382" s="82"/>
      <c r="I382" s="82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</row>
    <row r="383">
      <c r="A383" s="67"/>
      <c r="B383" s="67"/>
      <c r="C383" s="67"/>
      <c r="D383" s="67"/>
      <c r="E383" s="67"/>
      <c r="F383" s="67"/>
      <c r="G383" s="67"/>
      <c r="H383" s="82"/>
      <c r="I383" s="82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</row>
    <row r="384">
      <c r="A384" s="67"/>
      <c r="B384" s="67"/>
      <c r="C384" s="67"/>
      <c r="D384" s="67"/>
      <c r="E384" s="67"/>
      <c r="F384" s="67"/>
      <c r="G384" s="67"/>
      <c r="H384" s="82"/>
      <c r="I384" s="82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</row>
    <row r="385">
      <c r="A385" s="67"/>
      <c r="B385" s="67"/>
      <c r="C385" s="67"/>
      <c r="D385" s="67"/>
      <c r="E385" s="67"/>
      <c r="F385" s="67"/>
      <c r="G385" s="67"/>
      <c r="H385" s="82"/>
      <c r="I385" s="82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</row>
    <row r="386">
      <c r="A386" s="67"/>
      <c r="B386" s="67"/>
      <c r="C386" s="67"/>
      <c r="D386" s="67"/>
      <c r="E386" s="67"/>
      <c r="F386" s="67"/>
      <c r="G386" s="67"/>
      <c r="H386" s="82"/>
      <c r="I386" s="82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</row>
    <row r="387">
      <c r="A387" s="67"/>
      <c r="B387" s="67"/>
      <c r="C387" s="67"/>
      <c r="D387" s="67"/>
      <c r="E387" s="67"/>
      <c r="F387" s="67"/>
      <c r="G387" s="67"/>
      <c r="H387" s="82"/>
      <c r="I387" s="82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</row>
    <row r="388">
      <c r="A388" s="67"/>
      <c r="B388" s="67"/>
      <c r="C388" s="67"/>
      <c r="D388" s="67"/>
      <c r="E388" s="67"/>
      <c r="F388" s="67"/>
      <c r="G388" s="67"/>
      <c r="H388" s="82"/>
      <c r="I388" s="82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</row>
    <row r="389">
      <c r="A389" s="67"/>
      <c r="B389" s="67"/>
      <c r="C389" s="67"/>
      <c r="D389" s="67"/>
      <c r="E389" s="67"/>
      <c r="F389" s="67"/>
      <c r="G389" s="67"/>
      <c r="H389" s="82"/>
      <c r="I389" s="82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</row>
    <row r="390">
      <c r="A390" s="67"/>
      <c r="B390" s="67"/>
      <c r="C390" s="67"/>
      <c r="D390" s="67"/>
      <c r="E390" s="67"/>
      <c r="F390" s="67"/>
      <c r="G390" s="67"/>
      <c r="H390" s="82"/>
      <c r="I390" s="82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</row>
    <row r="391">
      <c r="A391" s="67"/>
      <c r="B391" s="67"/>
      <c r="C391" s="67"/>
      <c r="D391" s="67"/>
      <c r="E391" s="67"/>
      <c r="F391" s="67"/>
      <c r="G391" s="67"/>
      <c r="H391" s="82"/>
      <c r="I391" s="82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</row>
    <row r="392">
      <c r="A392" s="67"/>
      <c r="B392" s="67"/>
      <c r="C392" s="67"/>
      <c r="D392" s="67"/>
      <c r="E392" s="67"/>
      <c r="F392" s="67"/>
      <c r="G392" s="67"/>
      <c r="H392" s="82"/>
      <c r="I392" s="82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</row>
    <row r="393">
      <c r="A393" s="67"/>
      <c r="B393" s="67"/>
      <c r="C393" s="67"/>
      <c r="D393" s="67"/>
      <c r="E393" s="67"/>
      <c r="F393" s="67"/>
      <c r="G393" s="67"/>
      <c r="H393" s="82"/>
      <c r="I393" s="82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</row>
    <row r="394">
      <c r="A394" s="67"/>
      <c r="B394" s="67"/>
      <c r="C394" s="67"/>
      <c r="D394" s="67"/>
      <c r="E394" s="67"/>
      <c r="F394" s="67"/>
      <c r="G394" s="67"/>
      <c r="H394" s="82"/>
      <c r="I394" s="82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</row>
    <row r="395">
      <c r="A395" s="67"/>
      <c r="B395" s="67"/>
      <c r="C395" s="67"/>
      <c r="D395" s="67"/>
      <c r="E395" s="67"/>
      <c r="F395" s="67"/>
      <c r="G395" s="67"/>
      <c r="H395" s="82"/>
      <c r="I395" s="82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</row>
    <row r="396">
      <c r="A396" s="67"/>
      <c r="B396" s="67"/>
      <c r="C396" s="67"/>
      <c r="D396" s="67"/>
      <c r="E396" s="67"/>
      <c r="F396" s="67"/>
      <c r="G396" s="67"/>
      <c r="H396" s="82"/>
      <c r="I396" s="82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</row>
    <row r="397">
      <c r="A397" s="67"/>
      <c r="B397" s="67"/>
      <c r="C397" s="67"/>
      <c r="D397" s="67"/>
      <c r="E397" s="67"/>
      <c r="F397" s="67"/>
      <c r="G397" s="67"/>
      <c r="H397" s="82"/>
      <c r="I397" s="82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</row>
    <row r="398">
      <c r="A398" s="67"/>
      <c r="B398" s="67"/>
      <c r="C398" s="67"/>
      <c r="D398" s="67"/>
      <c r="E398" s="67"/>
      <c r="F398" s="67"/>
      <c r="G398" s="67"/>
      <c r="H398" s="82"/>
      <c r="I398" s="82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</row>
    <row r="399">
      <c r="A399" s="67"/>
      <c r="B399" s="67"/>
      <c r="C399" s="67"/>
      <c r="D399" s="67"/>
      <c r="E399" s="67"/>
      <c r="F399" s="67"/>
      <c r="G399" s="67"/>
      <c r="H399" s="82"/>
      <c r="I399" s="82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</row>
    <row r="400">
      <c r="A400" s="67"/>
      <c r="B400" s="67"/>
      <c r="C400" s="67"/>
      <c r="D400" s="67"/>
      <c r="E400" s="67"/>
      <c r="F400" s="67"/>
      <c r="G400" s="67"/>
      <c r="H400" s="82"/>
      <c r="I400" s="82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</row>
    <row r="401">
      <c r="A401" s="67"/>
      <c r="B401" s="67"/>
      <c r="C401" s="67"/>
      <c r="D401" s="67"/>
      <c r="E401" s="67"/>
      <c r="F401" s="67"/>
      <c r="G401" s="67"/>
      <c r="H401" s="82"/>
      <c r="I401" s="82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</row>
    <row r="402">
      <c r="A402" s="67"/>
      <c r="B402" s="67"/>
      <c r="C402" s="67"/>
      <c r="D402" s="67"/>
      <c r="E402" s="67"/>
      <c r="F402" s="67"/>
      <c r="G402" s="67"/>
      <c r="H402" s="82"/>
      <c r="I402" s="82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</row>
    <row r="403">
      <c r="A403" s="67"/>
      <c r="B403" s="67"/>
      <c r="C403" s="67"/>
      <c r="D403" s="67"/>
      <c r="E403" s="67"/>
      <c r="F403" s="67"/>
      <c r="G403" s="67"/>
      <c r="H403" s="82"/>
      <c r="I403" s="82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</row>
    <row r="404">
      <c r="A404" s="67"/>
      <c r="B404" s="67"/>
      <c r="C404" s="67"/>
      <c r="D404" s="67"/>
      <c r="E404" s="67"/>
      <c r="F404" s="67"/>
      <c r="G404" s="67"/>
      <c r="H404" s="82"/>
      <c r="I404" s="82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</row>
    <row r="405">
      <c r="A405" s="67"/>
      <c r="B405" s="67"/>
      <c r="C405" s="67"/>
      <c r="D405" s="67"/>
      <c r="E405" s="67"/>
      <c r="F405" s="67"/>
      <c r="G405" s="67"/>
      <c r="H405" s="82"/>
      <c r="I405" s="82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</row>
    <row r="406">
      <c r="A406" s="67"/>
      <c r="B406" s="67"/>
      <c r="C406" s="67"/>
      <c r="D406" s="67"/>
      <c r="E406" s="67"/>
      <c r="F406" s="67"/>
      <c r="G406" s="67"/>
      <c r="H406" s="82"/>
      <c r="I406" s="82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</row>
    <row r="407">
      <c r="A407" s="67"/>
      <c r="B407" s="67"/>
      <c r="C407" s="67"/>
      <c r="D407" s="67"/>
      <c r="E407" s="67"/>
      <c r="F407" s="67"/>
      <c r="G407" s="67"/>
      <c r="H407" s="82"/>
      <c r="I407" s="82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</row>
    <row r="408">
      <c r="A408" s="67"/>
      <c r="B408" s="67"/>
      <c r="C408" s="67"/>
      <c r="D408" s="67"/>
      <c r="E408" s="67"/>
      <c r="F408" s="67"/>
      <c r="G408" s="67"/>
      <c r="H408" s="82"/>
      <c r="I408" s="82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</row>
    <row r="409">
      <c r="A409" s="67"/>
      <c r="B409" s="67"/>
      <c r="C409" s="67"/>
      <c r="D409" s="67"/>
      <c r="E409" s="67"/>
      <c r="F409" s="67"/>
      <c r="G409" s="67"/>
      <c r="H409" s="82"/>
      <c r="I409" s="82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</row>
    <row r="410">
      <c r="A410" s="67"/>
      <c r="B410" s="67"/>
      <c r="C410" s="67"/>
      <c r="D410" s="67"/>
      <c r="E410" s="67"/>
      <c r="F410" s="67"/>
      <c r="G410" s="67"/>
      <c r="H410" s="82"/>
      <c r="I410" s="82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</row>
    <row r="411">
      <c r="A411" s="67"/>
      <c r="B411" s="67"/>
      <c r="C411" s="67"/>
      <c r="D411" s="67"/>
      <c r="E411" s="67"/>
      <c r="F411" s="67"/>
      <c r="G411" s="67"/>
      <c r="H411" s="82"/>
      <c r="I411" s="82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</row>
    <row r="412">
      <c r="A412" s="67"/>
      <c r="B412" s="67"/>
      <c r="C412" s="67"/>
      <c r="D412" s="67"/>
      <c r="E412" s="67"/>
      <c r="F412" s="67"/>
      <c r="G412" s="67"/>
      <c r="H412" s="82"/>
      <c r="I412" s="82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</row>
    <row r="413">
      <c r="A413" s="67"/>
      <c r="B413" s="67"/>
      <c r="C413" s="67"/>
      <c r="D413" s="67"/>
      <c r="E413" s="67"/>
      <c r="F413" s="67"/>
      <c r="G413" s="67"/>
      <c r="H413" s="82"/>
      <c r="I413" s="82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</row>
    <row r="414">
      <c r="A414" s="67"/>
      <c r="B414" s="67"/>
      <c r="C414" s="67"/>
      <c r="D414" s="67"/>
      <c r="E414" s="67"/>
      <c r="F414" s="67"/>
      <c r="G414" s="67"/>
      <c r="H414" s="82"/>
      <c r="I414" s="82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</row>
    <row r="415">
      <c r="A415" s="67"/>
      <c r="B415" s="67"/>
      <c r="C415" s="67"/>
      <c r="D415" s="67"/>
      <c r="E415" s="67"/>
      <c r="F415" s="67"/>
      <c r="G415" s="67"/>
      <c r="H415" s="82"/>
      <c r="I415" s="82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</row>
    <row r="416">
      <c r="A416" s="67"/>
      <c r="B416" s="67"/>
      <c r="C416" s="67"/>
      <c r="D416" s="67"/>
      <c r="E416" s="67"/>
      <c r="F416" s="67"/>
      <c r="G416" s="67"/>
      <c r="H416" s="82"/>
      <c r="I416" s="82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</row>
    <row r="417">
      <c r="A417" s="67"/>
      <c r="B417" s="67"/>
      <c r="C417" s="67"/>
      <c r="D417" s="67"/>
      <c r="E417" s="67"/>
      <c r="F417" s="67"/>
      <c r="G417" s="67"/>
      <c r="H417" s="82"/>
      <c r="I417" s="82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</row>
    <row r="418">
      <c r="A418" s="67"/>
      <c r="B418" s="67"/>
      <c r="C418" s="67"/>
      <c r="D418" s="67"/>
      <c r="E418" s="67"/>
      <c r="F418" s="67"/>
      <c r="G418" s="67"/>
      <c r="H418" s="82"/>
      <c r="I418" s="82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</row>
    <row r="419">
      <c r="A419" s="67"/>
      <c r="B419" s="67"/>
      <c r="C419" s="67"/>
      <c r="D419" s="67"/>
      <c r="E419" s="67"/>
      <c r="F419" s="67"/>
      <c r="G419" s="67"/>
      <c r="H419" s="82"/>
      <c r="I419" s="82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</row>
    <row r="420">
      <c r="A420" s="67"/>
      <c r="B420" s="67"/>
      <c r="C420" s="67"/>
      <c r="D420" s="67"/>
      <c r="E420" s="67"/>
      <c r="F420" s="67"/>
      <c r="G420" s="67"/>
      <c r="H420" s="82"/>
      <c r="I420" s="82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</row>
    <row r="421">
      <c r="A421" s="67"/>
      <c r="B421" s="67"/>
      <c r="C421" s="67"/>
      <c r="D421" s="67"/>
      <c r="E421" s="67"/>
      <c r="F421" s="67"/>
      <c r="G421" s="67"/>
      <c r="H421" s="82"/>
      <c r="I421" s="82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</row>
    <row r="422">
      <c r="A422" s="67"/>
      <c r="B422" s="67"/>
      <c r="C422" s="67"/>
      <c r="D422" s="67"/>
      <c r="E422" s="67"/>
      <c r="F422" s="67"/>
      <c r="G422" s="67"/>
      <c r="H422" s="82"/>
      <c r="I422" s="82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</row>
    <row r="423">
      <c r="A423" s="67"/>
      <c r="B423" s="67"/>
      <c r="C423" s="67"/>
      <c r="D423" s="67"/>
      <c r="E423" s="67"/>
      <c r="F423" s="67"/>
      <c r="G423" s="67"/>
      <c r="H423" s="82"/>
      <c r="I423" s="82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</row>
    <row r="424">
      <c r="A424" s="67"/>
      <c r="B424" s="67"/>
      <c r="C424" s="67"/>
      <c r="D424" s="67"/>
      <c r="E424" s="67"/>
      <c r="F424" s="67"/>
      <c r="G424" s="67"/>
      <c r="H424" s="82"/>
      <c r="I424" s="82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</row>
    <row r="425">
      <c r="A425" s="67"/>
      <c r="B425" s="67"/>
      <c r="C425" s="67"/>
      <c r="D425" s="67"/>
      <c r="E425" s="67"/>
      <c r="F425" s="67"/>
      <c r="G425" s="67"/>
      <c r="H425" s="82"/>
      <c r="I425" s="82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</row>
    <row r="426">
      <c r="A426" s="67"/>
      <c r="B426" s="67"/>
      <c r="C426" s="67"/>
      <c r="D426" s="67"/>
      <c r="E426" s="67"/>
      <c r="F426" s="67"/>
      <c r="G426" s="67"/>
      <c r="H426" s="82"/>
      <c r="I426" s="82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</row>
    <row r="427">
      <c r="A427" s="67"/>
      <c r="B427" s="67"/>
      <c r="C427" s="67"/>
      <c r="D427" s="67"/>
      <c r="E427" s="67"/>
      <c r="F427" s="67"/>
      <c r="G427" s="67"/>
      <c r="H427" s="82"/>
      <c r="I427" s="82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</row>
    <row r="428">
      <c r="A428" s="67"/>
      <c r="B428" s="67"/>
      <c r="C428" s="67"/>
      <c r="D428" s="67"/>
      <c r="E428" s="67"/>
      <c r="F428" s="67"/>
      <c r="G428" s="67"/>
      <c r="H428" s="82"/>
      <c r="I428" s="82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</row>
    <row r="429">
      <c r="A429" s="67"/>
      <c r="B429" s="67"/>
      <c r="C429" s="67"/>
      <c r="D429" s="67"/>
      <c r="E429" s="67"/>
      <c r="F429" s="67"/>
      <c r="G429" s="67"/>
      <c r="H429" s="82"/>
      <c r="I429" s="82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</row>
    <row r="430">
      <c r="A430" s="67"/>
      <c r="B430" s="67"/>
      <c r="C430" s="67"/>
      <c r="D430" s="67"/>
      <c r="E430" s="67"/>
      <c r="F430" s="67"/>
      <c r="G430" s="67"/>
      <c r="H430" s="82"/>
      <c r="I430" s="82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</row>
    <row r="431">
      <c r="A431" s="67"/>
      <c r="B431" s="67"/>
      <c r="C431" s="67"/>
      <c r="D431" s="67"/>
      <c r="E431" s="67"/>
      <c r="F431" s="67"/>
      <c r="G431" s="67"/>
      <c r="H431" s="82"/>
      <c r="I431" s="82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</row>
    <row r="432">
      <c r="A432" s="67"/>
      <c r="B432" s="67"/>
      <c r="C432" s="67"/>
      <c r="D432" s="67"/>
      <c r="E432" s="67"/>
      <c r="F432" s="67"/>
      <c r="G432" s="67"/>
      <c r="H432" s="82"/>
      <c r="I432" s="82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</row>
    <row r="433">
      <c r="A433" s="67"/>
      <c r="B433" s="67"/>
      <c r="C433" s="67"/>
      <c r="D433" s="67"/>
      <c r="E433" s="67"/>
      <c r="F433" s="67"/>
      <c r="G433" s="67"/>
      <c r="H433" s="82"/>
      <c r="I433" s="82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</row>
    <row r="434">
      <c r="A434" s="67"/>
      <c r="B434" s="67"/>
      <c r="C434" s="67"/>
      <c r="D434" s="67"/>
      <c r="E434" s="67"/>
      <c r="F434" s="67"/>
      <c r="G434" s="67"/>
      <c r="H434" s="82"/>
      <c r="I434" s="82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</row>
    <row r="435">
      <c r="A435" s="67"/>
      <c r="B435" s="67"/>
      <c r="C435" s="67"/>
      <c r="D435" s="67"/>
      <c r="E435" s="67"/>
      <c r="F435" s="67"/>
      <c r="G435" s="67"/>
      <c r="H435" s="82"/>
      <c r="I435" s="82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</row>
    <row r="436">
      <c r="A436" s="67"/>
      <c r="B436" s="67"/>
      <c r="C436" s="67"/>
      <c r="D436" s="67"/>
      <c r="E436" s="67"/>
      <c r="F436" s="67"/>
      <c r="G436" s="67"/>
      <c r="H436" s="82"/>
      <c r="I436" s="82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</row>
    <row r="437">
      <c r="A437" s="67"/>
      <c r="B437" s="67"/>
      <c r="C437" s="67"/>
      <c r="D437" s="67"/>
      <c r="E437" s="67"/>
      <c r="F437" s="67"/>
      <c r="G437" s="67"/>
      <c r="H437" s="82"/>
      <c r="I437" s="82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</row>
    <row r="438">
      <c r="A438" s="67"/>
      <c r="B438" s="67"/>
      <c r="C438" s="67"/>
      <c r="D438" s="67"/>
      <c r="E438" s="67"/>
      <c r="F438" s="67"/>
      <c r="G438" s="67"/>
      <c r="H438" s="82"/>
      <c r="I438" s="82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</row>
    <row r="439">
      <c r="A439" s="67"/>
      <c r="B439" s="67"/>
      <c r="C439" s="67"/>
      <c r="D439" s="67"/>
      <c r="E439" s="67"/>
      <c r="F439" s="67"/>
      <c r="G439" s="67"/>
      <c r="H439" s="82"/>
      <c r="I439" s="82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</row>
    <row r="440">
      <c r="A440" s="67"/>
      <c r="B440" s="67"/>
      <c r="C440" s="67"/>
      <c r="D440" s="67"/>
      <c r="E440" s="67"/>
      <c r="F440" s="67"/>
      <c r="G440" s="67"/>
      <c r="H440" s="82"/>
      <c r="I440" s="82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</row>
    <row r="441">
      <c r="A441" s="67"/>
      <c r="B441" s="67"/>
      <c r="C441" s="67"/>
      <c r="D441" s="67"/>
      <c r="E441" s="67"/>
      <c r="F441" s="67"/>
      <c r="G441" s="67"/>
      <c r="H441" s="82"/>
      <c r="I441" s="82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</row>
    <row r="442">
      <c r="A442" s="67"/>
      <c r="B442" s="67"/>
      <c r="C442" s="67"/>
      <c r="D442" s="67"/>
      <c r="E442" s="67"/>
      <c r="F442" s="67"/>
      <c r="G442" s="67"/>
      <c r="H442" s="82"/>
      <c r="I442" s="82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</row>
    <row r="443">
      <c r="A443" s="67"/>
      <c r="B443" s="67"/>
      <c r="C443" s="67"/>
      <c r="D443" s="67"/>
      <c r="E443" s="67"/>
      <c r="F443" s="67"/>
      <c r="G443" s="67"/>
      <c r="H443" s="82"/>
      <c r="I443" s="82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</row>
    <row r="444">
      <c r="A444" s="67"/>
      <c r="B444" s="67"/>
      <c r="C444" s="67"/>
      <c r="D444" s="67"/>
      <c r="E444" s="67"/>
      <c r="F444" s="67"/>
      <c r="G444" s="67"/>
      <c r="H444" s="82"/>
      <c r="I444" s="82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</row>
    <row r="445">
      <c r="A445" s="67"/>
      <c r="B445" s="67"/>
      <c r="C445" s="67"/>
      <c r="D445" s="67"/>
      <c r="E445" s="67"/>
      <c r="F445" s="67"/>
      <c r="G445" s="67"/>
      <c r="H445" s="82"/>
      <c r="I445" s="82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</row>
    <row r="446">
      <c r="A446" s="67"/>
      <c r="B446" s="67"/>
      <c r="C446" s="67"/>
      <c r="D446" s="67"/>
      <c r="E446" s="67"/>
      <c r="F446" s="67"/>
      <c r="G446" s="67"/>
      <c r="H446" s="82"/>
      <c r="I446" s="82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</row>
    <row r="447">
      <c r="A447" s="67"/>
      <c r="B447" s="67"/>
      <c r="C447" s="67"/>
      <c r="D447" s="67"/>
      <c r="E447" s="67"/>
      <c r="F447" s="67"/>
      <c r="G447" s="67"/>
      <c r="H447" s="82"/>
      <c r="I447" s="82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</row>
    <row r="448">
      <c r="A448" s="67"/>
      <c r="B448" s="67"/>
      <c r="C448" s="67"/>
      <c r="D448" s="67"/>
      <c r="E448" s="67"/>
      <c r="F448" s="67"/>
      <c r="G448" s="67"/>
      <c r="H448" s="82"/>
      <c r="I448" s="82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</row>
    <row r="449">
      <c r="A449" s="67"/>
      <c r="B449" s="67"/>
      <c r="C449" s="67"/>
      <c r="D449" s="67"/>
      <c r="E449" s="67"/>
      <c r="F449" s="67"/>
      <c r="G449" s="67"/>
      <c r="H449" s="82"/>
      <c r="I449" s="82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</row>
    <row r="450">
      <c r="A450" s="67"/>
      <c r="B450" s="67"/>
      <c r="C450" s="67"/>
      <c r="D450" s="67"/>
      <c r="E450" s="67"/>
      <c r="F450" s="67"/>
      <c r="G450" s="67"/>
      <c r="H450" s="82"/>
      <c r="I450" s="82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</row>
    <row r="451">
      <c r="A451" s="67"/>
      <c r="B451" s="67"/>
      <c r="C451" s="67"/>
      <c r="D451" s="67"/>
      <c r="E451" s="67"/>
      <c r="F451" s="67"/>
      <c r="G451" s="67"/>
      <c r="H451" s="82"/>
      <c r="I451" s="82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</row>
    <row r="452">
      <c r="A452" s="67"/>
      <c r="B452" s="67"/>
      <c r="C452" s="67"/>
      <c r="D452" s="67"/>
      <c r="E452" s="67"/>
      <c r="F452" s="67"/>
      <c r="G452" s="67"/>
      <c r="H452" s="82"/>
      <c r="I452" s="82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</row>
    <row r="453">
      <c r="A453" s="67"/>
      <c r="B453" s="67"/>
      <c r="C453" s="67"/>
      <c r="D453" s="67"/>
      <c r="E453" s="67"/>
      <c r="F453" s="67"/>
      <c r="G453" s="67"/>
      <c r="H453" s="82"/>
      <c r="I453" s="82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</row>
    <row r="454">
      <c r="A454" s="67"/>
      <c r="B454" s="67"/>
      <c r="C454" s="67"/>
      <c r="D454" s="67"/>
      <c r="E454" s="67"/>
      <c r="F454" s="67"/>
      <c r="G454" s="67"/>
      <c r="H454" s="82"/>
      <c r="I454" s="82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</row>
    <row r="455">
      <c r="A455" s="67"/>
      <c r="B455" s="67"/>
      <c r="C455" s="67"/>
      <c r="D455" s="67"/>
      <c r="E455" s="67"/>
      <c r="F455" s="67"/>
      <c r="G455" s="67"/>
      <c r="H455" s="82"/>
      <c r="I455" s="82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</row>
    <row r="456">
      <c r="A456" s="67"/>
      <c r="B456" s="67"/>
      <c r="C456" s="67"/>
      <c r="D456" s="67"/>
      <c r="E456" s="67"/>
      <c r="F456" s="67"/>
      <c r="G456" s="67"/>
      <c r="H456" s="82"/>
      <c r="I456" s="82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</row>
    <row r="457">
      <c r="A457" s="67"/>
      <c r="B457" s="67"/>
      <c r="C457" s="67"/>
      <c r="D457" s="67"/>
      <c r="E457" s="67"/>
      <c r="F457" s="67"/>
      <c r="G457" s="67"/>
      <c r="H457" s="82"/>
      <c r="I457" s="82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</row>
    <row r="458">
      <c r="A458" s="67"/>
      <c r="B458" s="67"/>
      <c r="C458" s="67"/>
      <c r="D458" s="67"/>
      <c r="E458" s="67"/>
      <c r="F458" s="67"/>
      <c r="G458" s="67"/>
      <c r="H458" s="82"/>
      <c r="I458" s="82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</row>
    <row r="459">
      <c r="A459" s="67"/>
      <c r="B459" s="67"/>
      <c r="C459" s="67"/>
      <c r="D459" s="67"/>
      <c r="E459" s="67"/>
      <c r="F459" s="67"/>
      <c r="G459" s="67"/>
      <c r="H459" s="82"/>
      <c r="I459" s="82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</row>
    <row r="460">
      <c r="A460" s="67"/>
      <c r="B460" s="67"/>
      <c r="C460" s="67"/>
      <c r="D460" s="67"/>
      <c r="E460" s="67"/>
      <c r="F460" s="67"/>
      <c r="G460" s="67"/>
      <c r="H460" s="82"/>
      <c r="I460" s="82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</row>
    <row r="461">
      <c r="A461" s="67"/>
      <c r="B461" s="67"/>
      <c r="C461" s="67"/>
      <c r="D461" s="67"/>
      <c r="E461" s="67"/>
      <c r="F461" s="67"/>
      <c r="G461" s="67"/>
      <c r="H461" s="82"/>
      <c r="I461" s="82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</row>
    <row r="462">
      <c r="A462" s="67"/>
      <c r="B462" s="67"/>
      <c r="C462" s="67"/>
      <c r="D462" s="67"/>
      <c r="E462" s="67"/>
      <c r="F462" s="67"/>
      <c r="G462" s="67"/>
      <c r="H462" s="82"/>
      <c r="I462" s="82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</row>
    <row r="463">
      <c r="A463" s="67"/>
      <c r="B463" s="67"/>
      <c r="C463" s="67"/>
      <c r="D463" s="67"/>
      <c r="E463" s="67"/>
      <c r="F463" s="67"/>
      <c r="G463" s="67"/>
      <c r="H463" s="82"/>
      <c r="I463" s="82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</row>
    <row r="464">
      <c r="A464" s="67"/>
      <c r="B464" s="67"/>
      <c r="C464" s="67"/>
      <c r="D464" s="67"/>
      <c r="E464" s="67"/>
      <c r="F464" s="67"/>
      <c r="G464" s="67"/>
      <c r="H464" s="82"/>
      <c r="I464" s="82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</row>
    <row r="465">
      <c r="A465" s="67"/>
      <c r="B465" s="67"/>
      <c r="C465" s="67"/>
      <c r="D465" s="67"/>
      <c r="E465" s="67"/>
      <c r="F465" s="67"/>
      <c r="G465" s="67"/>
      <c r="H465" s="82"/>
      <c r="I465" s="82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</row>
    <row r="466">
      <c r="A466" s="67"/>
      <c r="B466" s="67"/>
      <c r="C466" s="67"/>
      <c r="D466" s="67"/>
      <c r="E466" s="67"/>
      <c r="F466" s="67"/>
      <c r="G466" s="67"/>
      <c r="H466" s="82"/>
      <c r="I466" s="82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</row>
    <row r="467">
      <c r="A467" s="67"/>
      <c r="B467" s="67"/>
      <c r="C467" s="67"/>
      <c r="D467" s="67"/>
      <c r="E467" s="67"/>
      <c r="F467" s="67"/>
      <c r="G467" s="67"/>
      <c r="H467" s="82"/>
      <c r="I467" s="82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</row>
    <row r="468">
      <c r="A468" s="67"/>
      <c r="B468" s="67"/>
      <c r="C468" s="67"/>
      <c r="D468" s="67"/>
      <c r="E468" s="67"/>
      <c r="F468" s="67"/>
      <c r="G468" s="67"/>
      <c r="H468" s="82"/>
      <c r="I468" s="82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</row>
    <row r="469">
      <c r="A469" s="67"/>
      <c r="B469" s="67"/>
      <c r="C469" s="67"/>
      <c r="D469" s="67"/>
      <c r="E469" s="67"/>
      <c r="F469" s="67"/>
      <c r="G469" s="67"/>
      <c r="H469" s="82"/>
      <c r="I469" s="82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</row>
    <row r="470">
      <c r="A470" s="67"/>
      <c r="B470" s="67"/>
      <c r="C470" s="67"/>
      <c r="D470" s="67"/>
      <c r="E470" s="67"/>
      <c r="F470" s="67"/>
      <c r="G470" s="67"/>
      <c r="H470" s="82"/>
      <c r="I470" s="82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</row>
    <row r="471">
      <c r="A471" s="67"/>
      <c r="B471" s="67"/>
      <c r="C471" s="67"/>
      <c r="D471" s="67"/>
      <c r="E471" s="67"/>
      <c r="F471" s="67"/>
      <c r="G471" s="67"/>
      <c r="H471" s="82"/>
      <c r="I471" s="82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</row>
    <row r="472">
      <c r="A472" s="67"/>
      <c r="B472" s="67"/>
      <c r="C472" s="67"/>
      <c r="D472" s="67"/>
      <c r="E472" s="67"/>
      <c r="F472" s="67"/>
      <c r="G472" s="67"/>
      <c r="H472" s="82"/>
      <c r="I472" s="82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</row>
    <row r="473">
      <c r="A473" s="67"/>
      <c r="B473" s="67"/>
      <c r="C473" s="67"/>
      <c r="D473" s="67"/>
      <c r="E473" s="67"/>
      <c r="F473" s="67"/>
      <c r="G473" s="67"/>
      <c r="H473" s="82"/>
      <c r="I473" s="82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</row>
    <row r="474">
      <c r="A474" s="67"/>
      <c r="B474" s="67"/>
      <c r="C474" s="67"/>
      <c r="D474" s="67"/>
      <c r="E474" s="67"/>
      <c r="F474" s="67"/>
      <c r="G474" s="67"/>
      <c r="H474" s="82"/>
      <c r="I474" s="82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</row>
    <row r="475">
      <c r="A475" s="67"/>
      <c r="B475" s="67"/>
      <c r="C475" s="67"/>
      <c r="D475" s="67"/>
      <c r="E475" s="67"/>
      <c r="F475" s="67"/>
      <c r="G475" s="67"/>
      <c r="H475" s="82"/>
      <c r="I475" s="82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</row>
    <row r="476">
      <c r="A476" s="67"/>
      <c r="B476" s="67"/>
      <c r="C476" s="67"/>
      <c r="D476" s="67"/>
      <c r="E476" s="67"/>
      <c r="F476" s="67"/>
      <c r="G476" s="67"/>
      <c r="H476" s="82"/>
      <c r="I476" s="82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</row>
    <row r="477">
      <c r="A477" s="67"/>
      <c r="B477" s="67"/>
      <c r="C477" s="67"/>
      <c r="D477" s="67"/>
      <c r="E477" s="67"/>
      <c r="F477" s="67"/>
      <c r="G477" s="67"/>
      <c r="H477" s="82"/>
      <c r="I477" s="82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</row>
    <row r="478">
      <c r="A478" s="67"/>
      <c r="B478" s="67"/>
      <c r="C478" s="67"/>
      <c r="D478" s="67"/>
      <c r="E478" s="67"/>
      <c r="F478" s="67"/>
      <c r="G478" s="67"/>
      <c r="H478" s="82"/>
      <c r="I478" s="82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</row>
    <row r="479">
      <c r="A479" s="67"/>
      <c r="B479" s="67"/>
      <c r="C479" s="67"/>
      <c r="D479" s="67"/>
      <c r="E479" s="67"/>
      <c r="F479" s="67"/>
      <c r="G479" s="67"/>
      <c r="H479" s="82"/>
      <c r="I479" s="82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</row>
    <row r="480">
      <c r="A480" s="67"/>
      <c r="B480" s="67"/>
      <c r="C480" s="67"/>
      <c r="D480" s="67"/>
      <c r="E480" s="67"/>
      <c r="F480" s="67"/>
      <c r="G480" s="67"/>
      <c r="H480" s="82"/>
      <c r="I480" s="82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</row>
    <row r="481">
      <c r="A481" s="67"/>
      <c r="B481" s="67"/>
      <c r="C481" s="67"/>
      <c r="D481" s="67"/>
      <c r="E481" s="67"/>
      <c r="F481" s="67"/>
      <c r="G481" s="67"/>
      <c r="H481" s="82"/>
      <c r="I481" s="82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</row>
    <row r="482">
      <c r="A482" s="67"/>
      <c r="B482" s="67"/>
      <c r="C482" s="67"/>
      <c r="D482" s="67"/>
      <c r="E482" s="67"/>
      <c r="F482" s="67"/>
      <c r="G482" s="67"/>
      <c r="H482" s="82"/>
      <c r="I482" s="82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</row>
    <row r="483">
      <c r="A483" s="67"/>
      <c r="B483" s="67"/>
      <c r="C483" s="67"/>
      <c r="D483" s="67"/>
      <c r="E483" s="67"/>
      <c r="F483" s="67"/>
      <c r="G483" s="67"/>
      <c r="H483" s="82"/>
      <c r="I483" s="82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</row>
    <row r="484">
      <c r="A484" s="67"/>
      <c r="B484" s="67"/>
      <c r="C484" s="67"/>
      <c r="D484" s="67"/>
      <c r="E484" s="67"/>
      <c r="F484" s="67"/>
      <c r="G484" s="67"/>
      <c r="H484" s="82"/>
      <c r="I484" s="82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</row>
    <row r="485">
      <c r="A485" s="67"/>
      <c r="B485" s="67"/>
      <c r="C485" s="67"/>
      <c r="D485" s="67"/>
      <c r="E485" s="67"/>
      <c r="F485" s="67"/>
      <c r="G485" s="67"/>
      <c r="H485" s="82"/>
      <c r="I485" s="82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</row>
    <row r="486">
      <c r="A486" s="67"/>
      <c r="B486" s="67"/>
      <c r="C486" s="67"/>
      <c r="D486" s="67"/>
      <c r="E486" s="67"/>
      <c r="F486" s="67"/>
      <c r="G486" s="67"/>
      <c r="H486" s="82"/>
      <c r="I486" s="82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</row>
    <row r="487">
      <c r="A487" s="67"/>
      <c r="B487" s="67"/>
      <c r="C487" s="67"/>
      <c r="D487" s="67"/>
      <c r="E487" s="67"/>
      <c r="F487" s="67"/>
      <c r="G487" s="67"/>
      <c r="H487" s="82"/>
      <c r="I487" s="82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</row>
    <row r="488">
      <c r="A488" s="67"/>
      <c r="B488" s="67"/>
      <c r="C488" s="67"/>
      <c r="D488" s="67"/>
      <c r="E488" s="67"/>
      <c r="F488" s="67"/>
      <c r="G488" s="67"/>
      <c r="H488" s="82"/>
      <c r="I488" s="82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</row>
    <row r="489">
      <c r="A489" s="67"/>
      <c r="B489" s="67"/>
      <c r="C489" s="67"/>
      <c r="D489" s="67"/>
      <c r="E489" s="67"/>
      <c r="F489" s="67"/>
      <c r="G489" s="67"/>
      <c r="H489" s="82"/>
      <c r="I489" s="82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</row>
    <row r="490">
      <c r="A490" s="67"/>
      <c r="B490" s="67"/>
      <c r="C490" s="67"/>
      <c r="D490" s="67"/>
      <c r="E490" s="67"/>
      <c r="F490" s="67"/>
      <c r="G490" s="67"/>
      <c r="H490" s="82"/>
      <c r="I490" s="82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</row>
    <row r="491">
      <c r="A491" s="67"/>
      <c r="B491" s="67"/>
      <c r="C491" s="67"/>
      <c r="D491" s="67"/>
      <c r="E491" s="67"/>
      <c r="F491" s="67"/>
      <c r="G491" s="67"/>
      <c r="H491" s="82"/>
      <c r="I491" s="82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</row>
    <row r="492">
      <c r="A492" s="67"/>
      <c r="B492" s="67"/>
      <c r="C492" s="67"/>
      <c r="D492" s="67"/>
      <c r="E492" s="67"/>
      <c r="F492" s="67"/>
      <c r="G492" s="67"/>
      <c r="H492" s="82"/>
      <c r="I492" s="82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</row>
    <row r="493">
      <c r="A493" s="67"/>
      <c r="B493" s="67"/>
      <c r="C493" s="67"/>
      <c r="D493" s="67"/>
      <c r="E493" s="67"/>
      <c r="F493" s="67"/>
      <c r="G493" s="67"/>
      <c r="H493" s="82"/>
      <c r="I493" s="82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</row>
    <row r="494">
      <c r="A494" s="67"/>
      <c r="B494" s="67"/>
      <c r="C494" s="67"/>
      <c r="D494" s="67"/>
      <c r="E494" s="67"/>
      <c r="F494" s="67"/>
      <c r="G494" s="67"/>
      <c r="H494" s="82"/>
      <c r="I494" s="82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</row>
    <row r="495">
      <c r="A495" s="67"/>
      <c r="B495" s="67"/>
      <c r="C495" s="67"/>
      <c r="D495" s="67"/>
      <c r="E495" s="67"/>
      <c r="F495" s="67"/>
      <c r="G495" s="67"/>
      <c r="H495" s="82"/>
      <c r="I495" s="82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</row>
    <row r="496">
      <c r="A496" s="67"/>
      <c r="B496" s="67"/>
      <c r="C496" s="67"/>
      <c r="D496" s="67"/>
      <c r="E496" s="67"/>
      <c r="F496" s="67"/>
      <c r="G496" s="67"/>
      <c r="H496" s="82"/>
      <c r="I496" s="82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</row>
    <row r="497">
      <c r="A497" s="67"/>
      <c r="B497" s="67"/>
      <c r="C497" s="67"/>
      <c r="D497" s="67"/>
      <c r="E497" s="67"/>
      <c r="F497" s="67"/>
      <c r="G497" s="67"/>
      <c r="H497" s="82"/>
      <c r="I497" s="82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</row>
    <row r="498">
      <c r="A498" s="67"/>
      <c r="B498" s="67"/>
      <c r="C498" s="67"/>
      <c r="D498" s="67"/>
      <c r="E498" s="67"/>
      <c r="F498" s="67"/>
      <c r="G498" s="67"/>
      <c r="H498" s="82"/>
      <c r="I498" s="82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</row>
    <row r="499">
      <c r="A499" s="67"/>
      <c r="B499" s="67"/>
      <c r="C499" s="67"/>
      <c r="D499" s="67"/>
      <c r="E499" s="67"/>
      <c r="F499" s="67"/>
      <c r="G499" s="67"/>
      <c r="H499" s="82"/>
      <c r="I499" s="82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</row>
    <row r="500">
      <c r="A500" s="67"/>
      <c r="B500" s="67"/>
      <c r="C500" s="67"/>
      <c r="D500" s="67"/>
      <c r="E500" s="67"/>
      <c r="F500" s="67"/>
      <c r="G500" s="67"/>
      <c r="H500" s="82"/>
      <c r="I500" s="82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</row>
    <row r="501">
      <c r="A501" s="67"/>
      <c r="B501" s="67"/>
      <c r="C501" s="67"/>
      <c r="D501" s="67"/>
      <c r="E501" s="67"/>
      <c r="F501" s="67"/>
      <c r="G501" s="67"/>
      <c r="H501" s="82"/>
      <c r="I501" s="82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</row>
    <row r="502">
      <c r="A502" s="67"/>
      <c r="B502" s="67"/>
      <c r="C502" s="67"/>
      <c r="D502" s="67"/>
      <c r="E502" s="67"/>
      <c r="F502" s="67"/>
      <c r="G502" s="67"/>
      <c r="H502" s="82"/>
      <c r="I502" s="82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</row>
    <row r="503">
      <c r="A503" s="67"/>
      <c r="B503" s="67"/>
      <c r="C503" s="67"/>
      <c r="D503" s="67"/>
      <c r="E503" s="67"/>
      <c r="F503" s="67"/>
      <c r="G503" s="67"/>
      <c r="H503" s="82"/>
      <c r="I503" s="82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</row>
    <row r="504">
      <c r="A504" s="67"/>
      <c r="B504" s="67"/>
      <c r="C504" s="67"/>
      <c r="D504" s="67"/>
      <c r="E504" s="67"/>
      <c r="F504" s="67"/>
      <c r="G504" s="67"/>
      <c r="H504" s="82"/>
      <c r="I504" s="82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</row>
    <row r="505">
      <c r="A505" s="67"/>
      <c r="B505" s="67"/>
      <c r="C505" s="67"/>
      <c r="D505" s="67"/>
      <c r="E505" s="67"/>
      <c r="F505" s="67"/>
      <c r="G505" s="67"/>
      <c r="H505" s="82"/>
      <c r="I505" s="82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</row>
    <row r="506">
      <c r="A506" s="67"/>
      <c r="B506" s="67"/>
      <c r="C506" s="67"/>
      <c r="D506" s="67"/>
      <c r="E506" s="67"/>
      <c r="F506" s="67"/>
      <c r="G506" s="67"/>
      <c r="H506" s="82"/>
      <c r="I506" s="82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</row>
    <row r="507">
      <c r="A507" s="67"/>
      <c r="B507" s="67"/>
      <c r="C507" s="67"/>
      <c r="D507" s="67"/>
      <c r="E507" s="67"/>
      <c r="F507" s="67"/>
      <c r="G507" s="67"/>
      <c r="H507" s="82"/>
      <c r="I507" s="82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</row>
    <row r="508">
      <c r="A508" s="67"/>
      <c r="B508" s="67"/>
      <c r="C508" s="67"/>
      <c r="D508" s="67"/>
      <c r="E508" s="67"/>
      <c r="F508" s="67"/>
      <c r="G508" s="67"/>
      <c r="H508" s="82"/>
      <c r="I508" s="82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</row>
    <row r="509">
      <c r="A509" s="67"/>
      <c r="B509" s="67"/>
      <c r="C509" s="67"/>
      <c r="D509" s="67"/>
      <c r="E509" s="67"/>
      <c r="F509" s="67"/>
      <c r="G509" s="67"/>
      <c r="H509" s="82"/>
      <c r="I509" s="82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</row>
    <row r="510">
      <c r="A510" s="67"/>
      <c r="B510" s="67"/>
      <c r="C510" s="67"/>
      <c r="D510" s="67"/>
      <c r="E510" s="67"/>
      <c r="F510" s="67"/>
      <c r="G510" s="67"/>
      <c r="H510" s="82"/>
      <c r="I510" s="82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</row>
    <row r="511">
      <c r="A511" s="67"/>
      <c r="B511" s="67"/>
      <c r="C511" s="67"/>
      <c r="D511" s="67"/>
      <c r="E511" s="67"/>
      <c r="F511" s="67"/>
      <c r="G511" s="67"/>
      <c r="H511" s="82"/>
      <c r="I511" s="82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</row>
    <row r="512">
      <c r="A512" s="67"/>
      <c r="B512" s="67"/>
      <c r="C512" s="67"/>
      <c r="D512" s="67"/>
      <c r="E512" s="67"/>
      <c r="F512" s="67"/>
      <c r="G512" s="67"/>
      <c r="H512" s="82"/>
      <c r="I512" s="82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</row>
    <row r="513">
      <c r="A513" s="67"/>
      <c r="B513" s="67"/>
      <c r="C513" s="67"/>
      <c r="D513" s="67"/>
      <c r="E513" s="67"/>
      <c r="F513" s="67"/>
      <c r="G513" s="67"/>
      <c r="H513" s="82"/>
      <c r="I513" s="82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</row>
    <row r="514">
      <c r="A514" s="67"/>
      <c r="B514" s="67"/>
      <c r="C514" s="67"/>
      <c r="D514" s="67"/>
      <c r="E514" s="67"/>
      <c r="F514" s="67"/>
      <c r="G514" s="67"/>
      <c r="H514" s="82"/>
      <c r="I514" s="82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</row>
    <row r="515">
      <c r="A515" s="67"/>
      <c r="B515" s="67"/>
      <c r="C515" s="67"/>
      <c r="D515" s="67"/>
      <c r="E515" s="67"/>
      <c r="F515" s="67"/>
      <c r="G515" s="67"/>
      <c r="H515" s="82"/>
      <c r="I515" s="82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</row>
    <row r="516">
      <c r="A516" s="67"/>
      <c r="B516" s="67"/>
      <c r="C516" s="67"/>
      <c r="D516" s="67"/>
      <c r="E516" s="67"/>
      <c r="F516" s="67"/>
      <c r="G516" s="67"/>
      <c r="H516" s="82"/>
      <c r="I516" s="82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</row>
    <row r="517">
      <c r="A517" s="67"/>
      <c r="B517" s="67"/>
      <c r="C517" s="67"/>
      <c r="D517" s="67"/>
      <c r="E517" s="67"/>
      <c r="F517" s="67"/>
      <c r="G517" s="67"/>
      <c r="H517" s="82"/>
      <c r="I517" s="82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</row>
    <row r="518">
      <c r="A518" s="67"/>
      <c r="B518" s="67"/>
      <c r="C518" s="67"/>
      <c r="D518" s="67"/>
      <c r="E518" s="67"/>
      <c r="F518" s="67"/>
      <c r="G518" s="67"/>
      <c r="H518" s="82"/>
      <c r="I518" s="82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</row>
    <row r="519">
      <c r="A519" s="67"/>
      <c r="B519" s="67"/>
      <c r="C519" s="67"/>
      <c r="D519" s="67"/>
      <c r="E519" s="67"/>
      <c r="F519" s="67"/>
      <c r="G519" s="67"/>
      <c r="H519" s="82"/>
      <c r="I519" s="82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</row>
    <row r="520">
      <c r="A520" s="67"/>
      <c r="B520" s="67"/>
      <c r="C520" s="67"/>
      <c r="D520" s="67"/>
      <c r="E520" s="67"/>
      <c r="F520" s="67"/>
      <c r="G520" s="67"/>
      <c r="H520" s="82"/>
      <c r="I520" s="82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</row>
    <row r="521">
      <c r="A521" s="67"/>
      <c r="B521" s="67"/>
      <c r="C521" s="67"/>
      <c r="D521" s="67"/>
      <c r="E521" s="67"/>
      <c r="F521" s="67"/>
      <c r="G521" s="67"/>
      <c r="H521" s="82"/>
      <c r="I521" s="82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</row>
    <row r="522">
      <c r="A522" s="67"/>
      <c r="B522" s="67"/>
      <c r="C522" s="67"/>
      <c r="D522" s="67"/>
      <c r="E522" s="67"/>
      <c r="F522" s="67"/>
      <c r="G522" s="67"/>
      <c r="H522" s="82"/>
      <c r="I522" s="82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</row>
    <row r="523">
      <c r="A523" s="67"/>
      <c r="B523" s="67"/>
      <c r="C523" s="67"/>
      <c r="D523" s="67"/>
      <c r="E523" s="67"/>
      <c r="F523" s="67"/>
      <c r="G523" s="67"/>
      <c r="H523" s="82"/>
      <c r="I523" s="82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</row>
    <row r="524">
      <c r="A524" s="67"/>
      <c r="B524" s="67"/>
      <c r="C524" s="67"/>
      <c r="D524" s="67"/>
      <c r="E524" s="67"/>
      <c r="F524" s="67"/>
      <c r="G524" s="67"/>
      <c r="H524" s="82"/>
      <c r="I524" s="82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</row>
    <row r="525">
      <c r="A525" s="67"/>
      <c r="B525" s="67"/>
      <c r="C525" s="67"/>
      <c r="D525" s="67"/>
      <c r="E525" s="67"/>
      <c r="F525" s="67"/>
      <c r="G525" s="67"/>
      <c r="H525" s="82"/>
      <c r="I525" s="82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</row>
    <row r="526">
      <c r="A526" s="67"/>
      <c r="B526" s="67"/>
      <c r="C526" s="67"/>
      <c r="D526" s="67"/>
      <c r="E526" s="67"/>
      <c r="F526" s="67"/>
      <c r="G526" s="67"/>
      <c r="H526" s="82"/>
      <c r="I526" s="82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</row>
    <row r="527">
      <c r="A527" s="67"/>
      <c r="B527" s="67"/>
      <c r="C527" s="67"/>
      <c r="D527" s="67"/>
      <c r="E527" s="67"/>
      <c r="F527" s="67"/>
      <c r="G527" s="67"/>
      <c r="H527" s="82"/>
      <c r="I527" s="82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</row>
    <row r="528">
      <c r="A528" s="67"/>
      <c r="B528" s="67"/>
      <c r="C528" s="67"/>
      <c r="D528" s="67"/>
      <c r="E528" s="67"/>
      <c r="F528" s="67"/>
      <c r="G528" s="67"/>
      <c r="H528" s="82"/>
      <c r="I528" s="82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</row>
    <row r="529">
      <c r="A529" s="67"/>
      <c r="B529" s="67"/>
      <c r="C529" s="67"/>
      <c r="D529" s="67"/>
      <c r="E529" s="67"/>
      <c r="F529" s="67"/>
      <c r="G529" s="67"/>
      <c r="H529" s="82"/>
      <c r="I529" s="82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</row>
    <row r="530">
      <c r="A530" s="67"/>
      <c r="B530" s="67"/>
      <c r="C530" s="67"/>
      <c r="D530" s="67"/>
      <c r="E530" s="67"/>
      <c r="F530" s="67"/>
      <c r="G530" s="67"/>
      <c r="H530" s="82"/>
      <c r="I530" s="82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</row>
    <row r="531">
      <c r="A531" s="67"/>
      <c r="B531" s="67"/>
      <c r="C531" s="67"/>
      <c r="D531" s="67"/>
      <c r="E531" s="67"/>
      <c r="F531" s="67"/>
      <c r="G531" s="67"/>
      <c r="H531" s="82"/>
      <c r="I531" s="82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</row>
    <row r="532">
      <c r="A532" s="67"/>
      <c r="B532" s="67"/>
      <c r="C532" s="67"/>
      <c r="D532" s="67"/>
      <c r="E532" s="67"/>
      <c r="F532" s="67"/>
      <c r="G532" s="67"/>
      <c r="H532" s="82"/>
      <c r="I532" s="82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</row>
    <row r="533">
      <c r="A533" s="67"/>
      <c r="B533" s="67"/>
      <c r="C533" s="67"/>
      <c r="D533" s="67"/>
      <c r="E533" s="67"/>
      <c r="F533" s="67"/>
      <c r="G533" s="67"/>
      <c r="H533" s="82"/>
      <c r="I533" s="82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</row>
    <row r="534">
      <c r="A534" s="67"/>
      <c r="B534" s="67"/>
      <c r="C534" s="67"/>
      <c r="D534" s="67"/>
      <c r="E534" s="67"/>
      <c r="F534" s="67"/>
      <c r="G534" s="67"/>
      <c r="H534" s="82"/>
      <c r="I534" s="82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</row>
    <row r="535">
      <c r="A535" s="67"/>
      <c r="B535" s="67"/>
      <c r="C535" s="67"/>
      <c r="D535" s="67"/>
      <c r="E535" s="67"/>
      <c r="F535" s="67"/>
      <c r="G535" s="67"/>
      <c r="H535" s="82"/>
      <c r="I535" s="82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</row>
    <row r="536">
      <c r="A536" s="67"/>
      <c r="B536" s="67"/>
      <c r="C536" s="67"/>
      <c r="D536" s="67"/>
      <c r="E536" s="67"/>
      <c r="F536" s="67"/>
      <c r="G536" s="67"/>
      <c r="H536" s="82"/>
      <c r="I536" s="82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</row>
    <row r="537">
      <c r="A537" s="67"/>
      <c r="B537" s="67"/>
      <c r="C537" s="67"/>
      <c r="D537" s="67"/>
      <c r="E537" s="67"/>
      <c r="F537" s="67"/>
      <c r="G537" s="67"/>
      <c r="H537" s="82"/>
      <c r="I537" s="82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</row>
    <row r="538">
      <c r="A538" s="67"/>
      <c r="B538" s="67"/>
      <c r="C538" s="67"/>
      <c r="D538" s="67"/>
      <c r="E538" s="67"/>
      <c r="F538" s="67"/>
      <c r="G538" s="67"/>
      <c r="H538" s="82"/>
      <c r="I538" s="82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</row>
    <row r="539">
      <c r="A539" s="67"/>
      <c r="B539" s="67"/>
      <c r="C539" s="67"/>
      <c r="D539" s="67"/>
      <c r="E539" s="67"/>
      <c r="F539" s="67"/>
      <c r="G539" s="67"/>
      <c r="H539" s="82"/>
      <c r="I539" s="82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</row>
    <row r="540">
      <c r="A540" s="67"/>
      <c r="B540" s="67"/>
      <c r="C540" s="67"/>
      <c r="D540" s="67"/>
      <c r="E540" s="67"/>
      <c r="F540" s="67"/>
      <c r="G540" s="67"/>
      <c r="H540" s="82"/>
      <c r="I540" s="82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</row>
    <row r="541">
      <c r="A541" s="67"/>
      <c r="B541" s="67"/>
      <c r="C541" s="67"/>
      <c r="D541" s="67"/>
      <c r="E541" s="67"/>
      <c r="F541" s="67"/>
      <c r="G541" s="67"/>
      <c r="H541" s="82"/>
      <c r="I541" s="82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</row>
    <row r="542">
      <c r="A542" s="67"/>
      <c r="B542" s="67"/>
      <c r="C542" s="67"/>
      <c r="D542" s="67"/>
      <c r="E542" s="67"/>
      <c r="F542" s="67"/>
      <c r="G542" s="67"/>
      <c r="H542" s="82"/>
      <c r="I542" s="82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</row>
    <row r="543">
      <c r="A543" s="67"/>
      <c r="B543" s="67"/>
      <c r="C543" s="67"/>
      <c r="D543" s="67"/>
      <c r="E543" s="67"/>
      <c r="F543" s="67"/>
      <c r="G543" s="67"/>
      <c r="H543" s="82"/>
      <c r="I543" s="82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</row>
    <row r="544">
      <c r="A544" s="67"/>
      <c r="B544" s="67"/>
      <c r="C544" s="67"/>
      <c r="D544" s="67"/>
      <c r="E544" s="67"/>
      <c r="F544" s="67"/>
      <c r="G544" s="67"/>
      <c r="H544" s="82"/>
      <c r="I544" s="82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</row>
    <row r="545">
      <c r="A545" s="67"/>
      <c r="B545" s="67"/>
      <c r="C545" s="67"/>
      <c r="D545" s="67"/>
      <c r="E545" s="67"/>
      <c r="F545" s="67"/>
      <c r="G545" s="67"/>
      <c r="H545" s="82"/>
      <c r="I545" s="82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</row>
    <row r="546">
      <c r="A546" s="67"/>
      <c r="B546" s="67"/>
      <c r="C546" s="67"/>
      <c r="D546" s="67"/>
      <c r="E546" s="67"/>
      <c r="F546" s="67"/>
      <c r="G546" s="67"/>
      <c r="H546" s="82"/>
      <c r="I546" s="82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</row>
    <row r="547">
      <c r="A547" s="67"/>
      <c r="B547" s="67"/>
      <c r="C547" s="67"/>
      <c r="D547" s="67"/>
      <c r="E547" s="67"/>
      <c r="F547" s="67"/>
      <c r="G547" s="67"/>
      <c r="H547" s="82"/>
      <c r="I547" s="82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</row>
    <row r="548">
      <c r="A548" s="67"/>
      <c r="B548" s="67"/>
      <c r="C548" s="67"/>
      <c r="D548" s="67"/>
      <c r="E548" s="67"/>
      <c r="F548" s="67"/>
      <c r="G548" s="67"/>
      <c r="H548" s="82"/>
      <c r="I548" s="82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</row>
    <row r="549">
      <c r="A549" s="67"/>
      <c r="B549" s="67"/>
      <c r="C549" s="67"/>
      <c r="D549" s="67"/>
      <c r="E549" s="67"/>
      <c r="F549" s="67"/>
      <c r="G549" s="67"/>
      <c r="H549" s="82"/>
      <c r="I549" s="82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</row>
    <row r="550">
      <c r="A550" s="67"/>
      <c r="B550" s="67"/>
      <c r="C550" s="67"/>
      <c r="D550" s="67"/>
      <c r="E550" s="67"/>
      <c r="F550" s="67"/>
      <c r="G550" s="67"/>
      <c r="H550" s="82"/>
      <c r="I550" s="82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</row>
    <row r="551">
      <c r="A551" s="67"/>
      <c r="B551" s="67"/>
      <c r="C551" s="67"/>
      <c r="D551" s="67"/>
      <c r="E551" s="67"/>
      <c r="F551" s="67"/>
      <c r="G551" s="67"/>
      <c r="H551" s="82"/>
      <c r="I551" s="82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</row>
    <row r="552">
      <c r="A552" s="67"/>
      <c r="B552" s="67"/>
      <c r="C552" s="67"/>
      <c r="D552" s="67"/>
      <c r="E552" s="67"/>
      <c r="F552" s="67"/>
      <c r="G552" s="67"/>
      <c r="H552" s="82"/>
      <c r="I552" s="82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</row>
    <row r="553">
      <c r="A553" s="67"/>
      <c r="B553" s="67"/>
      <c r="C553" s="67"/>
      <c r="D553" s="67"/>
      <c r="E553" s="67"/>
      <c r="F553" s="67"/>
      <c r="G553" s="67"/>
      <c r="H553" s="82"/>
      <c r="I553" s="82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</row>
    <row r="554">
      <c r="A554" s="67"/>
      <c r="B554" s="67"/>
      <c r="C554" s="67"/>
      <c r="D554" s="67"/>
      <c r="E554" s="67"/>
      <c r="F554" s="67"/>
      <c r="G554" s="67"/>
      <c r="H554" s="82"/>
      <c r="I554" s="82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</row>
    <row r="555">
      <c r="A555" s="67"/>
      <c r="B555" s="67"/>
      <c r="C555" s="67"/>
      <c r="D555" s="67"/>
      <c r="E555" s="67"/>
      <c r="F555" s="67"/>
      <c r="G555" s="67"/>
      <c r="H555" s="82"/>
      <c r="I555" s="82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</row>
    <row r="556">
      <c r="A556" s="67"/>
      <c r="B556" s="67"/>
      <c r="C556" s="67"/>
      <c r="D556" s="67"/>
      <c r="E556" s="67"/>
      <c r="F556" s="67"/>
      <c r="G556" s="67"/>
      <c r="H556" s="82"/>
      <c r="I556" s="82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</row>
    <row r="557">
      <c r="A557" s="67"/>
      <c r="B557" s="67"/>
      <c r="C557" s="67"/>
      <c r="D557" s="67"/>
      <c r="E557" s="67"/>
      <c r="F557" s="67"/>
      <c r="G557" s="67"/>
      <c r="H557" s="82"/>
      <c r="I557" s="82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</row>
    <row r="558">
      <c r="A558" s="67"/>
      <c r="B558" s="67"/>
      <c r="C558" s="67"/>
      <c r="D558" s="67"/>
      <c r="E558" s="67"/>
      <c r="F558" s="67"/>
      <c r="G558" s="67"/>
      <c r="H558" s="82"/>
      <c r="I558" s="82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</row>
    <row r="559">
      <c r="A559" s="67"/>
      <c r="B559" s="67"/>
      <c r="C559" s="67"/>
      <c r="D559" s="67"/>
      <c r="E559" s="67"/>
      <c r="F559" s="67"/>
      <c r="G559" s="67"/>
      <c r="H559" s="82"/>
      <c r="I559" s="82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</row>
    <row r="560">
      <c r="A560" s="67"/>
      <c r="B560" s="67"/>
      <c r="C560" s="67"/>
      <c r="D560" s="67"/>
      <c r="E560" s="67"/>
      <c r="F560" s="67"/>
      <c r="G560" s="67"/>
      <c r="H560" s="82"/>
      <c r="I560" s="82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</row>
    <row r="561">
      <c r="A561" s="67"/>
      <c r="B561" s="67"/>
      <c r="C561" s="67"/>
      <c r="D561" s="67"/>
      <c r="E561" s="67"/>
      <c r="F561" s="67"/>
      <c r="G561" s="67"/>
      <c r="H561" s="82"/>
      <c r="I561" s="82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</row>
    <row r="562">
      <c r="A562" s="67"/>
      <c r="B562" s="67"/>
      <c r="C562" s="67"/>
      <c r="D562" s="67"/>
      <c r="E562" s="67"/>
      <c r="F562" s="67"/>
      <c r="G562" s="67"/>
      <c r="H562" s="82"/>
      <c r="I562" s="82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</row>
    <row r="563">
      <c r="A563" s="67"/>
      <c r="B563" s="67"/>
      <c r="C563" s="67"/>
      <c r="D563" s="67"/>
      <c r="E563" s="67"/>
      <c r="F563" s="67"/>
      <c r="G563" s="67"/>
      <c r="H563" s="82"/>
      <c r="I563" s="82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</row>
    <row r="564">
      <c r="A564" s="67"/>
      <c r="B564" s="67"/>
      <c r="C564" s="67"/>
      <c r="D564" s="67"/>
      <c r="E564" s="67"/>
      <c r="F564" s="67"/>
      <c r="G564" s="67"/>
      <c r="H564" s="82"/>
      <c r="I564" s="82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</row>
    <row r="565">
      <c r="A565" s="67"/>
      <c r="B565" s="67"/>
      <c r="C565" s="67"/>
      <c r="D565" s="67"/>
      <c r="E565" s="67"/>
      <c r="F565" s="67"/>
      <c r="G565" s="67"/>
      <c r="H565" s="82"/>
      <c r="I565" s="82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</row>
    <row r="566">
      <c r="A566" s="67"/>
      <c r="B566" s="67"/>
      <c r="C566" s="67"/>
      <c r="D566" s="67"/>
      <c r="E566" s="67"/>
      <c r="F566" s="67"/>
      <c r="G566" s="67"/>
      <c r="H566" s="82"/>
      <c r="I566" s="82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</row>
    <row r="567">
      <c r="A567" s="67"/>
      <c r="B567" s="67"/>
      <c r="C567" s="67"/>
      <c r="D567" s="67"/>
      <c r="E567" s="67"/>
      <c r="F567" s="67"/>
      <c r="G567" s="67"/>
      <c r="H567" s="82"/>
      <c r="I567" s="82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</row>
    <row r="568">
      <c r="A568" s="67"/>
      <c r="B568" s="67"/>
      <c r="C568" s="67"/>
      <c r="D568" s="67"/>
      <c r="E568" s="67"/>
      <c r="F568" s="67"/>
      <c r="G568" s="67"/>
      <c r="H568" s="82"/>
      <c r="I568" s="82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</row>
    <row r="569">
      <c r="A569" s="67"/>
      <c r="B569" s="67"/>
      <c r="C569" s="67"/>
      <c r="D569" s="67"/>
      <c r="E569" s="67"/>
      <c r="F569" s="67"/>
      <c r="G569" s="67"/>
      <c r="H569" s="82"/>
      <c r="I569" s="82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</row>
    <row r="570">
      <c r="A570" s="67"/>
      <c r="B570" s="67"/>
      <c r="C570" s="67"/>
      <c r="D570" s="67"/>
      <c r="E570" s="67"/>
      <c r="F570" s="67"/>
      <c r="G570" s="67"/>
      <c r="H570" s="82"/>
      <c r="I570" s="82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</row>
    <row r="571">
      <c r="A571" s="67"/>
      <c r="B571" s="67"/>
      <c r="C571" s="67"/>
      <c r="D571" s="67"/>
      <c r="E571" s="67"/>
      <c r="F571" s="67"/>
      <c r="G571" s="67"/>
      <c r="H571" s="82"/>
      <c r="I571" s="82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</row>
    <row r="572">
      <c r="A572" s="67"/>
      <c r="B572" s="67"/>
      <c r="C572" s="67"/>
      <c r="D572" s="67"/>
      <c r="E572" s="67"/>
      <c r="F572" s="67"/>
      <c r="G572" s="67"/>
      <c r="H572" s="82"/>
      <c r="I572" s="82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</row>
    <row r="573">
      <c r="A573" s="67"/>
      <c r="B573" s="67"/>
      <c r="C573" s="67"/>
      <c r="D573" s="67"/>
      <c r="E573" s="67"/>
      <c r="F573" s="67"/>
      <c r="G573" s="67"/>
      <c r="H573" s="82"/>
      <c r="I573" s="82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</row>
    <row r="574">
      <c r="A574" s="67"/>
      <c r="B574" s="67"/>
      <c r="C574" s="67"/>
      <c r="D574" s="67"/>
      <c r="E574" s="67"/>
      <c r="F574" s="67"/>
      <c r="G574" s="67"/>
      <c r="H574" s="82"/>
      <c r="I574" s="82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</row>
    <row r="575">
      <c r="A575" s="67"/>
      <c r="B575" s="67"/>
      <c r="C575" s="67"/>
      <c r="D575" s="67"/>
      <c r="E575" s="67"/>
      <c r="F575" s="67"/>
      <c r="G575" s="67"/>
      <c r="H575" s="82"/>
      <c r="I575" s="82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</row>
    <row r="576">
      <c r="A576" s="67"/>
      <c r="B576" s="67"/>
      <c r="C576" s="67"/>
      <c r="D576" s="67"/>
      <c r="E576" s="67"/>
      <c r="F576" s="67"/>
      <c r="G576" s="67"/>
      <c r="H576" s="82"/>
      <c r="I576" s="82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</row>
    <row r="577">
      <c r="A577" s="67"/>
      <c r="B577" s="67"/>
      <c r="C577" s="67"/>
      <c r="D577" s="67"/>
      <c r="E577" s="67"/>
      <c r="F577" s="67"/>
      <c r="G577" s="67"/>
      <c r="H577" s="82"/>
      <c r="I577" s="82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</row>
    <row r="578">
      <c r="A578" s="67"/>
      <c r="B578" s="67"/>
      <c r="C578" s="67"/>
      <c r="D578" s="67"/>
      <c r="E578" s="67"/>
      <c r="F578" s="67"/>
      <c r="G578" s="67"/>
      <c r="H578" s="82"/>
      <c r="I578" s="82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</row>
    <row r="579">
      <c r="A579" s="67"/>
      <c r="B579" s="67"/>
      <c r="C579" s="67"/>
      <c r="D579" s="67"/>
      <c r="E579" s="67"/>
      <c r="F579" s="67"/>
      <c r="G579" s="67"/>
      <c r="H579" s="82"/>
      <c r="I579" s="82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</row>
    <row r="580">
      <c r="A580" s="67"/>
      <c r="B580" s="67"/>
      <c r="C580" s="67"/>
      <c r="D580" s="67"/>
      <c r="E580" s="67"/>
      <c r="F580" s="67"/>
      <c r="G580" s="67"/>
      <c r="H580" s="82"/>
      <c r="I580" s="82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</row>
    <row r="581">
      <c r="A581" s="67"/>
      <c r="B581" s="67"/>
      <c r="C581" s="67"/>
      <c r="D581" s="67"/>
      <c r="E581" s="67"/>
      <c r="F581" s="67"/>
      <c r="G581" s="67"/>
      <c r="H581" s="82"/>
      <c r="I581" s="82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</row>
    <row r="582">
      <c r="A582" s="67"/>
      <c r="B582" s="67"/>
      <c r="C582" s="67"/>
      <c r="D582" s="67"/>
      <c r="E582" s="67"/>
      <c r="F582" s="67"/>
      <c r="G582" s="67"/>
      <c r="H582" s="82"/>
      <c r="I582" s="82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</row>
    <row r="583">
      <c r="A583" s="67"/>
      <c r="B583" s="67"/>
      <c r="C583" s="67"/>
      <c r="D583" s="67"/>
      <c r="E583" s="67"/>
      <c r="F583" s="67"/>
      <c r="G583" s="67"/>
      <c r="H583" s="82"/>
      <c r="I583" s="82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</row>
    <row r="584">
      <c r="A584" s="67"/>
      <c r="B584" s="67"/>
      <c r="C584" s="67"/>
      <c r="D584" s="67"/>
      <c r="E584" s="67"/>
      <c r="F584" s="67"/>
      <c r="G584" s="67"/>
      <c r="H584" s="82"/>
      <c r="I584" s="82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</row>
    <row r="585">
      <c r="A585" s="67"/>
      <c r="B585" s="67"/>
      <c r="C585" s="67"/>
      <c r="D585" s="67"/>
      <c r="E585" s="67"/>
      <c r="F585" s="67"/>
      <c r="G585" s="67"/>
      <c r="H585" s="82"/>
      <c r="I585" s="82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</row>
    <row r="586">
      <c r="A586" s="67"/>
      <c r="B586" s="67"/>
      <c r="C586" s="67"/>
      <c r="D586" s="67"/>
      <c r="E586" s="67"/>
      <c r="F586" s="67"/>
      <c r="G586" s="67"/>
      <c r="H586" s="82"/>
      <c r="I586" s="82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</row>
    <row r="587">
      <c r="A587" s="67"/>
      <c r="B587" s="67"/>
      <c r="C587" s="67"/>
      <c r="D587" s="67"/>
      <c r="E587" s="67"/>
      <c r="F587" s="67"/>
      <c r="G587" s="67"/>
      <c r="H587" s="82"/>
      <c r="I587" s="82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</row>
    <row r="588">
      <c r="A588" s="67"/>
      <c r="B588" s="67"/>
      <c r="C588" s="67"/>
      <c r="D588" s="67"/>
      <c r="E588" s="67"/>
      <c r="F588" s="67"/>
      <c r="G588" s="67"/>
      <c r="H588" s="82"/>
      <c r="I588" s="82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</row>
    <row r="589">
      <c r="A589" s="67"/>
      <c r="B589" s="67"/>
      <c r="C589" s="67"/>
      <c r="D589" s="67"/>
      <c r="E589" s="67"/>
      <c r="F589" s="67"/>
      <c r="G589" s="67"/>
      <c r="H589" s="82"/>
      <c r="I589" s="82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</row>
    <row r="590">
      <c r="A590" s="67"/>
      <c r="B590" s="67"/>
      <c r="C590" s="67"/>
      <c r="D590" s="67"/>
      <c r="E590" s="67"/>
      <c r="F590" s="67"/>
      <c r="G590" s="67"/>
      <c r="H590" s="82"/>
      <c r="I590" s="82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</row>
    <row r="591">
      <c r="A591" s="67"/>
      <c r="B591" s="67"/>
      <c r="C591" s="67"/>
      <c r="D591" s="67"/>
      <c r="E591" s="67"/>
      <c r="F591" s="67"/>
      <c r="G591" s="67"/>
      <c r="H591" s="82"/>
      <c r="I591" s="82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</row>
    <row r="592">
      <c r="A592" s="67"/>
      <c r="B592" s="67"/>
      <c r="C592" s="67"/>
      <c r="D592" s="67"/>
      <c r="E592" s="67"/>
      <c r="F592" s="67"/>
      <c r="G592" s="67"/>
      <c r="H592" s="82"/>
      <c r="I592" s="82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</row>
    <row r="593">
      <c r="A593" s="67"/>
      <c r="B593" s="67"/>
      <c r="C593" s="67"/>
      <c r="D593" s="67"/>
      <c r="E593" s="67"/>
      <c r="F593" s="67"/>
      <c r="G593" s="67"/>
      <c r="H593" s="82"/>
      <c r="I593" s="82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</row>
    <row r="594">
      <c r="A594" s="67"/>
      <c r="B594" s="67"/>
      <c r="C594" s="67"/>
      <c r="D594" s="67"/>
      <c r="E594" s="67"/>
      <c r="F594" s="67"/>
      <c r="G594" s="67"/>
      <c r="H594" s="82"/>
      <c r="I594" s="82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</row>
    <row r="595">
      <c r="A595" s="67"/>
      <c r="B595" s="67"/>
      <c r="C595" s="67"/>
      <c r="D595" s="67"/>
      <c r="E595" s="67"/>
      <c r="F595" s="67"/>
      <c r="G595" s="67"/>
      <c r="H595" s="82"/>
      <c r="I595" s="82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</row>
    <row r="596">
      <c r="A596" s="67"/>
      <c r="B596" s="67"/>
      <c r="C596" s="67"/>
      <c r="D596" s="67"/>
      <c r="E596" s="67"/>
      <c r="F596" s="67"/>
      <c r="G596" s="67"/>
      <c r="H596" s="82"/>
      <c r="I596" s="82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</row>
    <row r="597">
      <c r="A597" s="67"/>
      <c r="B597" s="67"/>
      <c r="C597" s="67"/>
      <c r="D597" s="67"/>
      <c r="E597" s="67"/>
      <c r="F597" s="67"/>
      <c r="G597" s="67"/>
      <c r="H597" s="82"/>
      <c r="I597" s="82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</row>
    <row r="598">
      <c r="A598" s="67"/>
      <c r="B598" s="67"/>
      <c r="C598" s="67"/>
      <c r="D598" s="67"/>
      <c r="E598" s="67"/>
      <c r="F598" s="67"/>
      <c r="G598" s="67"/>
      <c r="H598" s="82"/>
      <c r="I598" s="82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</row>
    <row r="599">
      <c r="A599" s="67"/>
      <c r="B599" s="67"/>
      <c r="C599" s="67"/>
      <c r="D599" s="67"/>
      <c r="E599" s="67"/>
      <c r="F599" s="67"/>
      <c r="G599" s="67"/>
      <c r="H599" s="82"/>
      <c r="I599" s="82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</row>
    <row r="600">
      <c r="A600" s="67"/>
      <c r="B600" s="67"/>
      <c r="C600" s="67"/>
      <c r="D600" s="67"/>
      <c r="E600" s="67"/>
      <c r="F600" s="67"/>
      <c r="G600" s="67"/>
      <c r="H600" s="82"/>
      <c r="I600" s="82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</row>
    <row r="601">
      <c r="A601" s="67"/>
      <c r="B601" s="67"/>
      <c r="C601" s="67"/>
      <c r="D601" s="67"/>
      <c r="E601" s="67"/>
      <c r="F601" s="67"/>
      <c r="G601" s="67"/>
      <c r="H601" s="82"/>
      <c r="I601" s="82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</row>
    <row r="602">
      <c r="A602" s="67"/>
      <c r="B602" s="67"/>
      <c r="C602" s="67"/>
      <c r="D602" s="67"/>
      <c r="E602" s="67"/>
      <c r="F602" s="67"/>
      <c r="G602" s="67"/>
      <c r="H602" s="82"/>
      <c r="I602" s="82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</row>
    <row r="603">
      <c r="A603" s="67"/>
      <c r="B603" s="67"/>
      <c r="C603" s="67"/>
      <c r="D603" s="67"/>
      <c r="E603" s="67"/>
      <c r="F603" s="67"/>
      <c r="G603" s="67"/>
      <c r="H603" s="82"/>
      <c r="I603" s="82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</row>
    <row r="604">
      <c r="A604" s="67"/>
      <c r="B604" s="67"/>
      <c r="C604" s="67"/>
      <c r="D604" s="67"/>
      <c r="E604" s="67"/>
      <c r="F604" s="67"/>
      <c r="G604" s="67"/>
      <c r="H604" s="82"/>
      <c r="I604" s="82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</row>
    <row r="605">
      <c r="A605" s="67"/>
      <c r="B605" s="67"/>
      <c r="C605" s="67"/>
      <c r="D605" s="67"/>
      <c r="E605" s="67"/>
      <c r="F605" s="67"/>
      <c r="G605" s="67"/>
      <c r="H605" s="82"/>
      <c r="I605" s="82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</row>
    <row r="606">
      <c r="A606" s="67"/>
      <c r="B606" s="67"/>
      <c r="C606" s="67"/>
      <c r="D606" s="67"/>
      <c r="E606" s="67"/>
      <c r="F606" s="67"/>
      <c r="G606" s="67"/>
      <c r="H606" s="82"/>
      <c r="I606" s="82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</row>
    <row r="607">
      <c r="A607" s="67"/>
      <c r="B607" s="67"/>
      <c r="C607" s="67"/>
      <c r="D607" s="67"/>
      <c r="E607" s="67"/>
      <c r="F607" s="67"/>
      <c r="G607" s="67"/>
      <c r="H607" s="82"/>
      <c r="I607" s="82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</row>
    <row r="608">
      <c r="A608" s="67"/>
      <c r="B608" s="67"/>
      <c r="C608" s="67"/>
      <c r="D608" s="67"/>
      <c r="E608" s="67"/>
      <c r="F608" s="67"/>
      <c r="G608" s="67"/>
      <c r="H608" s="82"/>
      <c r="I608" s="82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</row>
    <row r="609">
      <c r="A609" s="67"/>
      <c r="B609" s="67"/>
      <c r="C609" s="67"/>
      <c r="D609" s="67"/>
      <c r="E609" s="67"/>
      <c r="F609" s="67"/>
      <c r="G609" s="67"/>
      <c r="H609" s="82"/>
      <c r="I609" s="82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</row>
    <row r="610">
      <c r="A610" s="67"/>
      <c r="B610" s="67"/>
      <c r="C610" s="67"/>
      <c r="D610" s="67"/>
      <c r="E610" s="67"/>
      <c r="F610" s="67"/>
      <c r="G610" s="67"/>
      <c r="H610" s="82"/>
      <c r="I610" s="82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</row>
    <row r="611">
      <c r="A611" s="67"/>
      <c r="B611" s="67"/>
      <c r="C611" s="67"/>
      <c r="D611" s="67"/>
      <c r="E611" s="67"/>
      <c r="F611" s="67"/>
      <c r="G611" s="67"/>
      <c r="H611" s="82"/>
      <c r="I611" s="82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</row>
    <row r="612">
      <c r="A612" s="67"/>
      <c r="B612" s="67"/>
      <c r="C612" s="67"/>
      <c r="D612" s="67"/>
      <c r="E612" s="67"/>
      <c r="F612" s="67"/>
      <c r="G612" s="67"/>
      <c r="H612" s="82"/>
      <c r="I612" s="82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</row>
    <row r="613">
      <c r="A613" s="67"/>
      <c r="B613" s="67"/>
      <c r="C613" s="67"/>
      <c r="D613" s="67"/>
      <c r="E613" s="67"/>
      <c r="F613" s="67"/>
      <c r="G613" s="67"/>
      <c r="H613" s="82"/>
      <c r="I613" s="82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</row>
    <row r="614">
      <c r="A614" s="67"/>
      <c r="B614" s="67"/>
      <c r="C614" s="67"/>
      <c r="D614" s="67"/>
      <c r="E614" s="67"/>
      <c r="F614" s="67"/>
      <c r="G614" s="67"/>
      <c r="H614" s="82"/>
      <c r="I614" s="82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</row>
    <row r="615">
      <c r="A615" s="67"/>
      <c r="B615" s="67"/>
      <c r="C615" s="67"/>
      <c r="D615" s="67"/>
      <c r="E615" s="67"/>
      <c r="F615" s="67"/>
      <c r="G615" s="67"/>
      <c r="H615" s="82"/>
      <c r="I615" s="82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</row>
    <row r="616">
      <c r="A616" s="67"/>
      <c r="B616" s="67"/>
      <c r="C616" s="67"/>
      <c r="D616" s="67"/>
      <c r="E616" s="67"/>
      <c r="F616" s="67"/>
      <c r="G616" s="67"/>
      <c r="H616" s="82"/>
      <c r="I616" s="82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</row>
    <row r="617">
      <c r="A617" s="67"/>
      <c r="B617" s="67"/>
      <c r="C617" s="67"/>
      <c r="D617" s="67"/>
      <c r="E617" s="67"/>
      <c r="F617" s="67"/>
      <c r="G617" s="67"/>
      <c r="H617" s="82"/>
      <c r="I617" s="82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</row>
    <row r="618">
      <c r="A618" s="67"/>
      <c r="B618" s="67"/>
      <c r="C618" s="67"/>
      <c r="D618" s="67"/>
      <c r="E618" s="67"/>
      <c r="F618" s="67"/>
      <c r="G618" s="67"/>
      <c r="H618" s="82"/>
      <c r="I618" s="82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</row>
    <row r="619">
      <c r="A619" s="67"/>
      <c r="B619" s="67"/>
      <c r="C619" s="67"/>
      <c r="D619" s="67"/>
      <c r="E619" s="67"/>
      <c r="F619" s="67"/>
      <c r="G619" s="67"/>
      <c r="H619" s="82"/>
      <c r="I619" s="82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</row>
    <row r="620">
      <c r="A620" s="67"/>
      <c r="B620" s="67"/>
      <c r="C620" s="67"/>
      <c r="D620" s="67"/>
      <c r="E620" s="67"/>
      <c r="F620" s="67"/>
      <c r="G620" s="67"/>
      <c r="H620" s="82"/>
      <c r="I620" s="82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</row>
    <row r="621">
      <c r="A621" s="67"/>
      <c r="B621" s="67"/>
      <c r="C621" s="67"/>
      <c r="D621" s="67"/>
      <c r="E621" s="67"/>
      <c r="F621" s="67"/>
      <c r="G621" s="67"/>
      <c r="H621" s="82"/>
      <c r="I621" s="82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</row>
    <row r="622">
      <c r="A622" s="67"/>
      <c r="B622" s="67"/>
      <c r="C622" s="67"/>
      <c r="D622" s="67"/>
      <c r="E622" s="67"/>
      <c r="F622" s="67"/>
      <c r="G622" s="67"/>
      <c r="H622" s="82"/>
      <c r="I622" s="82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</row>
    <row r="623">
      <c r="A623" s="67"/>
      <c r="B623" s="67"/>
      <c r="C623" s="67"/>
      <c r="D623" s="67"/>
      <c r="E623" s="67"/>
      <c r="F623" s="67"/>
      <c r="G623" s="67"/>
      <c r="H623" s="82"/>
      <c r="I623" s="82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</row>
    <row r="624">
      <c r="A624" s="67"/>
      <c r="B624" s="67"/>
      <c r="C624" s="67"/>
      <c r="D624" s="67"/>
      <c r="E624" s="67"/>
      <c r="F624" s="67"/>
      <c r="G624" s="67"/>
      <c r="H624" s="82"/>
      <c r="I624" s="82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</row>
    <row r="625">
      <c r="A625" s="67"/>
      <c r="B625" s="67"/>
      <c r="C625" s="67"/>
      <c r="D625" s="67"/>
      <c r="E625" s="67"/>
      <c r="F625" s="67"/>
      <c r="G625" s="67"/>
      <c r="H625" s="82"/>
      <c r="I625" s="82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</row>
    <row r="626">
      <c r="A626" s="67"/>
      <c r="B626" s="67"/>
      <c r="C626" s="67"/>
      <c r="D626" s="67"/>
      <c r="E626" s="67"/>
      <c r="F626" s="67"/>
      <c r="G626" s="67"/>
      <c r="H626" s="82"/>
      <c r="I626" s="82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</row>
    <row r="627">
      <c r="A627" s="67"/>
      <c r="B627" s="67"/>
      <c r="C627" s="67"/>
      <c r="D627" s="67"/>
      <c r="E627" s="67"/>
      <c r="F627" s="67"/>
      <c r="G627" s="67"/>
      <c r="H627" s="82"/>
      <c r="I627" s="82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</row>
    <row r="628">
      <c r="A628" s="67"/>
      <c r="B628" s="67"/>
      <c r="C628" s="67"/>
      <c r="D628" s="67"/>
      <c r="E628" s="67"/>
      <c r="F628" s="67"/>
      <c r="G628" s="67"/>
      <c r="H628" s="82"/>
      <c r="I628" s="82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</row>
    <row r="629">
      <c r="A629" s="67"/>
      <c r="B629" s="67"/>
      <c r="C629" s="67"/>
      <c r="D629" s="67"/>
      <c r="E629" s="67"/>
      <c r="F629" s="67"/>
      <c r="G629" s="67"/>
      <c r="H629" s="82"/>
      <c r="I629" s="82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</row>
    <row r="630">
      <c r="A630" s="67"/>
      <c r="B630" s="67"/>
      <c r="C630" s="67"/>
      <c r="D630" s="67"/>
      <c r="E630" s="67"/>
      <c r="F630" s="67"/>
      <c r="G630" s="67"/>
      <c r="H630" s="82"/>
      <c r="I630" s="82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</row>
    <row r="631">
      <c r="A631" s="67"/>
      <c r="B631" s="67"/>
      <c r="C631" s="67"/>
      <c r="D631" s="67"/>
      <c r="E631" s="67"/>
      <c r="F631" s="67"/>
      <c r="G631" s="67"/>
      <c r="H631" s="82"/>
      <c r="I631" s="82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</row>
    <row r="632">
      <c r="A632" s="67"/>
      <c r="B632" s="67"/>
      <c r="C632" s="67"/>
      <c r="D632" s="67"/>
      <c r="E632" s="67"/>
      <c r="F632" s="67"/>
      <c r="G632" s="67"/>
      <c r="H632" s="82"/>
      <c r="I632" s="82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</row>
    <row r="633">
      <c r="A633" s="67"/>
      <c r="B633" s="67"/>
      <c r="C633" s="67"/>
      <c r="D633" s="67"/>
      <c r="E633" s="67"/>
      <c r="F633" s="67"/>
      <c r="G633" s="67"/>
      <c r="H633" s="82"/>
      <c r="I633" s="82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</row>
    <row r="634">
      <c r="A634" s="67"/>
      <c r="B634" s="67"/>
      <c r="C634" s="67"/>
      <c r="D634" s="67"/>
      <c r="E634" s="67"/>
      <c r="F634" s="67"/>
      <c r="G634" s="67"/>
      <c r="H634" s="82"/>
      <c r="I634" s="82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</row>
    <row r="635">
      <c r="A635" s="67"/>
      <c r="B635" s="67"/>
      <c r="C635" s="67"/>
      <c r="D635" s="67"/>
      <c r="E635" s="67"/>
      <c r="F635" s="67"/>
      <c r="G635" s="67"/>
      <c r="H635" s="82"/>
      <c r="I635" s="82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</row>
    <row r="636">
      <c r="A636" s="67"/>
      <c r="B636" s="67"/>
      <c r="C636" s="67"/>
      <c r="D636" s="67"/>
      <c r="E636" s="67"/>
      <c r="F636" s="67"/>
      <c r="G636" s="67"/>
      <c r="H636" s="82"/>
      <c r="I636" s="82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</row>
    <row r="637">
      <c r="A637" s="67"/>
      <c r="B637" s="67"/>
      <c r="C637" s="67"/>
      <c r="D637" s="67"/>
      <c r="E637" s="67"/>
      <c r="F637" s="67"/>
      <c r="G637" s="67"/>
      <c r="H637" s="82"/>
      <c r="I637" s="82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</row>
    <row r="638">
      <c r="A638" s="67"/>
      <c r="B638" s="67"/>
      <c r="C638" s="67"/>
      <c r="D638" s="67"/>
      <c r="E638" s="67"/>
      <c r="F638" s="67"/>
      <c r="G638" s="67"/>
      <c r="H638" s="82"/>
      <c r="I638" s="82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</row>
    <row r="639">
      <c r="A639" s="67"/>
      <c r="B639" s="67"/>
      <c r="C639" s="67"/>
      <c r="D639" s="67"/>
      <c r="E639" s="67"/>
      <c r="F639" s="67"/>
      <c r="G639" s="67"/>
      <c r="H639" s="82"/>
      <c r="I639" s="82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</row>
    <row r="640">
      <c r="A640" s="67"/>
      <c r="B640" s="67"/>
      <c r="C640" s="67"/>
      <c r="D640" s="67"/>
      <c r="E640" s="67"/>
      <c r="F640" s="67"/>
      <c r="G640" s="67"/>
      <c r="H640" s="82"/>
      <c r="I640" s="82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</row>
    <row r="641">
      <c r="A641" s="67"/>
      <c r="B641" s="67"/>
      <c r="C641" s="67"/>
      <c r="D641" s="67"/>
      <c r="E641" s="67"/>
      <c r="F641" s="67"/>
      <c r="G641" s="67"/>
      <c r="H641" s="82"/>
      <c r="I641" s="82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</row>
    <row r="642">
      <c r="A642" s="67"/>
      <c r="B642" s="67"/>
      <c r="C642" s="67"/>
      <c r="D642" s="67"/>
      <c r="E642" s="67"/>
      <c r="F642" s="67"/>
      <c r="G642" s="67"/>
      <c r="H642" s="82"/>
      <c r="I642" s="82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</row>
    <row r="643">
      <c r="A643" s="67"/>
      <c r="B643" s="67"/>
      <c r="C643" s="67"/>
      <c r="D643" s="67"/>
      <c r="E643" s="67"/>
      <c r="F643" s="67"/>
      <c r="G643" s="67"/>
      <c r="H643" s="82"/>
      <c r="I643" s="82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</row>
    <row r="644">
      <c r="A644" s="67"/>
      <c r="B644" s="67"/>
      <c r="C644" s="67"/>
      <c r="D644" s="67"/>
      <c r="E644" s="67"/>
      <c r="F644" s="67"/>
      <c r="G644" s="67"/>
      <c r="H644" s="82"/>
      <c r="I644" s="82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</row>
    <row r="645">
      <c r="A645" s="67"/>
      <c r="B645" s="67"/>
      <c r="C645" s="67"/>
      <c r="D645" s="67"/>
      <c r="E645" s="67"/>
      <c r="F645" s="67"/>
      <c r="G645" s="67"/>
      <c r="H645" s="82"/>
      <c r="I645" s="82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</row>
    <row r="646">
      <c r="A646" s="67"/>
      <c r="B646" s="67"/>
      <c r="C646" s="67"/>
      <c r="D646" s="67"/>
      <c r="E646" s="67"/>
      <c r="F646" s="67"/>
      <c r="G646" s="67"/>
      <c r="H646" s="82"/>
      <c r="I646" s="82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</row>
    <row r="647">
      <c r="A647" s="67"/>
      <c r="B647" s="67"/>
      <c r="C647" s="67"/>
      <c r="D647" s="67"/>
      <c r="E647" s="67"/>
      <c r="F647" s="67"/>
      <c r="G647" s="67"/>
      <c r="H647" s="82"/>
      <c r="I647" s="82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</row>
    <row r="648">
      <c r="A648" s="67"/>
      <c r="B648" s="67"/>
      <c r="C648" s="67"/>
      <c r="D648" s="67"/>
      <c r="E648" s="67"/>
      <c r="F648" s="67"/>
      <c r="G648" s="67"/>
      <c r="H648" s="82"/>
      <c r="I648" s="82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</row>
    <row r="649">
      <c r="A649" s="67"/>
      <c r="B649" s="67"/>
      <c r="C649" s="67"/>
      <c r="D649" s="67"/>
      <c r="E649" s="67"/>
      <c r="F649" s="67"/>
      <c r="G649" s="67"/>
      <c r="H649" s="82"/>
      <c r="I649" s="82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</row>
    <row r="650">
      <c r="A650" s="67"/>
      <c r="B650" s="67"/>
      <c r="C650" s="67"/>
      <c r="D650" s="67"/>
      <c r="E650" s="67"/>
      <c r="F650" s="67"/>
      <c r="G650" s="67"/>
      <c r="H650" s="82"/>
      <c r="I650" s="82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</row>
    <row r="651">
      <c r="A651" s="67"/>
      <c r="B651" s="67"/>
      <c r="C651" s="67"/>
      <c r="D651" s="67"/>
      <c r="E651" s="67"/>
      <c r="F651" s="67"/>
      <c r="G651" s="67"/>
      <c r="H651" s="82"/>
      <c r="I651" s="82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</row>
    <row r="652">
      <c r="A652" s="67"/>
      <c r="B652" s="67"/>
      <c r="C652" s="67"/>
      <c r="D652" s="67"/>
      <c r="E652" s="67"/>
      <c r="F652" s="67"/>
      <c r="G652" s="67"/>
      <c r="H652" s="82"/>
      <c r="I652" s="82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</row>
    <row r="653">
      <c r="A653" s="67"/>
      <c r="B653" s="67"/>
      <c r="C653" s="67"/>
      <c r="D653" s="67"/>
      <c r="E653" s="67"/>
      <c r="F653" s="67"/>
      <c r="G653" s="67"/>
      <c r="H653" s="82"/>
      <c r="I653" s="82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</row>
    <row r="654">
      <c r="A654" s="67"/>
      <c r="B654" s="67"/>
      <c r="C654" s="67"/>
      <c r="D654" s="67"/>
      <c r="E654" s="67"/>
      <c r="F654" s="67"/>
      <c r="G654" s="67"/>
      <c r="H654" s="82"/>
      <c r="I654" s="82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</row>
    <row r="655">
      <c r="A655" s="67"/>
      <c r="B655" s="67"/>
      <c r="C655" s="67"/>
      <c r="D655" s="67"/>
      <c r="E655" s="67"/>
      <c r="F655" s="67"/>
      <c r="G655" s="67"/>
      <c r="H655" s="82"/>
      <c r="I655" s="82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</row>
    <row r="656">
      <c r="A656" s="67"/>
      <c r="B656" s="67"/>
      <c r="C656" s="67"/>
      <c r="D656" s="67"/>
      <c r="E656" s="67"/>
      <c r="F656" s="67"/>
      <c r="G656" s="67"/>
      <c r="H656" s="82"/>
      <c r="I656" s="82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</row>
    <row r="657">
      <c r="A657" s="67"/>
      <c r="B657" s="67"/>
      <c r="C657" s="67"/>
      <c r="D657" s="67"/>
      <c r="E657" s="67"/>
      <c r="F657" s="67"/>
      <c r="G657" s="67"/>
      <c r="H657" s="82"/>
      <c r="I657" s="82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</row>
    <row r="658">
      <c r="A658" s="67"/>
      <c r="B658" s="67"/>
      <c r="C658" s="67"/>
      <c r="D658" s="67"/>
      <c r="E658" s="67"/>
      <c r="F658" s="67"/>
      <c r="G658" s="67"/>
      <c r="H658" s="82"/>
      <c r="I658" s="82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</row>
    <row r="659">
      <c r="A659" s="67"/>
      <c r="B659" s="67"/>
      <c r="C659" s="67"/>
      <c r="D659" s="67"/>
      <c r="E659" s="67"/>
      <c r="F659" s="67"/>
      <c r="G659" s="67"/>
      <c r="H659" s="82"/>
      <c r="I659" s="82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</row>
    <row r="660">
      <c r="A660" s="67"/>
      <c r="B660" s="67"/>
      <c r="C660" s="67"/>
      <c r="D660" s="67"/>
      <c r="E660" s="67"/>
      <c r="F660" s="67"/>
      <c r="G660" s="67"/>
      <c r="H660" s="82"/>
      <c r="I660" s="82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</row>
    <row r="661">
      <c r="A661" s="67"/>
      <c r="B661" s="67"/>
      <c r="C661" s="67"/>
      <c r="D661" s="67"/>
      <c r="E661" s="67"/>
      <c r="F661" s="67"/>
      <c r="G661" s="67"/>
      <c r="H661" s="82"/>
      <c r="I661" s="82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</row>
    <row r="662">
      <c r="A662" s="67"/>
      <c r="B662" s="67"/>
      <c r="C662" s="67"/>
      <c r="D662" s="67"/>
      <c r="E662" s="67"/>
      <c r="F662" s="67"/>
      <c r="G662" s="67"/>
      <c r="H662" s="82"/>
      <c r="I662" s="82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</row>
    <row r="663">
      <c r="A663" s="67"/>
      <c r="B663" s="67"/>
      <c r="C663" s="67"/>
      <c r="D663" s="67"/>
      <c r="E663" s="67"/>
      <c r="F663" s="67"/>
      <c r="G663" s="67"/>
      <c r="H663" s="82"/>
      <c r="I663" s="82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</row>
    <row r="664">
      <c r="A664" s="67"/>
      <c r="B664" s="67"/>
      <c r="C664" s="67"/>
      <c r="D664" s="67"/>
      <c r="E664" s="67"/>
      <c r="F664" s="67"/>
      <c r="G664" s="67"/>
      <c r="H664" s="82"/>
      <c r="I664" s="82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</row>
    <row r="665">
      <c r="A665" s="67"/>
      <c r="B665" s="67"/>
      <c r="C665" s="67"/>
      <c r="D665" s="67"/>
      <c r="E665" s="67"/>
      <c r="F665" s="67"/>
      <c r="G665" s="67"/>
      <c r="H665" s="82"/>
      <c r="I665" s="82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</row>
    <row r="666">
      <c r="A666" s="67"/>
      <c r="B666" s="67"/>
      <c r="C666" s="67"/>
      <c r="D666" s="67"/>
      <c r="E666" s="67"/>
      <c r="F666" s="67"/>
      <c r="G666" s="67"/>
      <c r="H666" s="82"/>
      <c r="I666" s="82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</row>
    <row r="667">
      <c r="A667" s="67"/>
      <c r="B667" s="67"/>
      <c r="C667" s="67"/>
      <c r="D667" s="67"/>
      <c r="E667" s="67"/>
      <c r="F667" s="67"/>
      <c r="G667" s="67"/>
      <c r="H667" s="82"/>
      <c r="I667" s="82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</row>
    <row r="668">
      <c r="A668" s="67"/>
      <c r="B668" s="67"/>
      <c r="C668" s="67"/>
      <c r="D668" s="67"/>
      <c r="E668" s="67"/>
      <c r="F668" s="67"/>
      <c r="G668" s="67"/>
      <c r="H668" s="82"/>
      <c r="I668" s="82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</row>
    <row r="669">
      <c r="A669" s="67"/>
      <c r="B669" s="67"/>
      <c r="C669" s="67"/>
      <c r="D669" s="67"/>
      <c r="E669" s="67"/>
      <c r="F669" s="67"/>
      <c r="G669" s="67"/>
      <c r="H669" s="82"/>
      <c r="I669" s="82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</row>
    <row r="670">
      <c r="A670" s="67"/>
      <c r="B670" s="67"/>
      <c r="C670" s="67"/>
      <c r="D670" s="67"/>
      <c r="E670" s="67"/>
      <c r="F670" s="67"/>
      <c r="G670" s="67"/>
      <c r="H670" s="82"/>
      <c r="I670" s="82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</row>
    <row r="671">
      <c r="A671" s="67"/>
      <c r="B671" s="67"/>
      <c r="C671" s="67"/>
      <c r="D671" s="67"/>
      <c r="E671" s="67"/>
      <c r="F671" s="67"/>
      <c r="G671" s="67"/>
      <c r="H671" s="82"/>
      <c r="I671" s="82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</row>
    <row r="672">
      <c r="A672" s="67"/>
      <c r="B672" s="67"/>
      <c r="C672" s="67"/>
      <c r="D672" s="67"/>
      <c r="E672" s="67"/>
      <c r="F672" s="67"/>
      <c r="G672" s="67"/>
      <c r="H672" s="82"/>
      <c r="I672" s="82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</row>
    <row r="673">
      <c r="A673" s="67"/>
      <c r="B673" s="67"/>
      <c r="C673" s="67"/>
      <c r="D673" s="67"/>
      <c r="E673" s="67"/>
      <c r="F673" s="67"/>
      <c r="G673" s="67"/>
      <c r="H673" s="82"/>
      <c r="I673" s="82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</row>
    <row r="674">
      <c r="A674" s="67"/>
      <c r="B674" s="67"/>
      <c r="C674" s="67"/>
      <c r="D674" s="67"/>
      <c r="E674" s="67"/>
      <c r="F674" s="67"/>
      <c r="G674" s="67"/>
      <c r="H674" s="82"/>
      <c r="I674" s="82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</row>
    <row r="675">
      <c r="A675" s="67"/>
      <c r="B675" s="67"/>
      <c r="C675" s="67"/>
      <c r="D675" s="67"/>
      <c r="E675" s="67"/>
      <c r="F675" s="67"/>
      <c r="G675" s="67"/>
      <c r="H675" s="82"/>
      <c r="I675" s="82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</row>
    <row r="676">
      <c r="A676" s="67"/>
      <c r="B676" s="67"/>
      <c r="C676" s="67"/>
      <c r="D676" s="67"/>
      <c r="E676" s="67"/>
      <c r="F676" s="67"/>
      <c r="G676" s="67"/>
      <c r="H676" s="82"/>
      <c r="I676" s="82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</row>
    <row r="677">
      <c r="A677" s="67"/>
      <c r="B677" s="67"/>
      <c r="C677" s="67"/>
      <c r="D677" s="67"/>
      <c r="E677" s="67"/>
      <c r="F677" s="67"/>
      <c r="G677" s="67"/>
      <c r="H677" s="82"/>
      <c r="I677" s="82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</row>
    <row r="678">
      <c r="A678" s="67"/>
      <c r="B678" s="67"/>
      <c r="C678" s="67"/>
      <c r="D678" s="67"/>
      <c r="E678" s="67"/>
      <c r="F678" s="67"/>
      <c r="G678" s="67"/>
      <c r="H678" s="82"/>
      <c r="I678" s="82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</row>
    <row r="679">
      <c r="A679" s="67"/>
      <c r="B679" s="67"/>
      <c r="C679" s="67"/>
      <c r="D679" s="67"/>
      <c r="E679" s="67"/>
      <c r="F679" s="67"/>
      <c r="G679" s="67"/>
      <c r="H679" s="82"/>
      <c r="I679" s="82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</row>
    <row r="680">
      <c r="A680" s="67"/>
      <c r="B680" s="67"/>
      <c r="C680" s="67"/>
      <c r="D680" s="67"/>
      <c r="E680" s="67"/>
      <c r="F680" s="67"/>
      <c r="G680" s="67"/>
      <c r="H680" s="82"/>
      <c r="I680" s="82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</row>
    <row r="681">
      <c r="A681" s="67"/>
      <c r="B681" s="67"/>
      <c r="C681" s="67"/>
      <c r="D681" s="67"/>
      <c r="E681" s="67"/>
      <c r="F681" s="67"/>
      <c r="G681" s="67"/>
      <c r="H681" s="82"/>
      <c r="I681" s="82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</row>
    <row r="682">
      <c r="A682" s="67"/>
      <c r="B682" s="67"/>
      <c r="C682" s="67"/>
      <c r="D682" s="67"/>
      <c r="E682" s="67"/>
      <c r="F682" s="67"/>
      <c r="G682" s="67"/>
      <c r="H682" s="82"/>
      <c r="I682" s="82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</row>
    <row r="683">
      <c r="A683" s="67"/>
      <c r="B683" s="67"/>
      <c r="C683" s="67"/>
      <c r="D683" s="67"/>
      <c r="E683" s="67"/>
      <c r="F683" s="67"/>
      <c r="G683" s="67"/>
      <c r="H683" s="82"/>
      <c r="I683" s="82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</row>
    <row r="684">
      <c r="A684" s="67"/>
      <c r="B684" s="67"/>
      <c r="C684" s="67"/>
      <c r="D684" s="67"/>
      <c r="E684" s="67"/>
      <c r="F684" s="67"/>
      <c r="G684" s="67"/>
      <c r="H684" s="82"/>
      <c r="I684" s="82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</row>
    <row r="685">
      <c r="A685" s="67"/>
      <c r="B685" s="67"/>
      <c r="C685" s="67"/>
      <c r="D685" s="67"/>
      <c r="E685" s="67"/>
      <c r="F685" s="67"/>
      <c r="G685" s="67"/>
      <c r="H685" s="82"/>
      <c r="I685" s="82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</row>
    <row r="686">
      <c r="A686" s="67"/>
      <c r="B686" s="67"/>
      <c r="C686" s="67"/>
      <c r="D686" s="67"/>
      <c r="E686" s="67"/>
      <c r="F686" s="67"/>
      <c r="G686" s="67"/>
      <c r="H686" s="82"/>
      <c r="I686" s="82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</row>
    <row r="687">
      <c r="A687" s="67"/>
      <c r="B687" s="67"/>
      <c r="C687" s="67"/>
      <c r="D687" s="67"/>
      <c r="E687" s="67"/>
      <c r="F687" s="67"/>
      <c r="G687" s="67"/>
      <c r="H687" s="82"/>
      <c r="I687" s="82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</row>
    <row r="688">
      <c r="A688" s="67"/>
      <c r="B688" s="67"/>
      <c r="C688" s="67"/>
      <c r="D688" s="67"/>
      <c r="E688" s="67"/>
      <c r="F688" s="67"/>
      <c r="G688" s="67"/>
      <c r="H688" s="82"/>
      <c r="I688" s="82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</row>
    <row r="689">
      <c r="A689" s="67"/>
      <c r="B689" s="67"/>
      <c r="C689" s="67"/>
      <c r="D689" s="67"/>
      <c r="E689" s="67"/>
      <c r="F689" s="67"/>
      <c r="G689" s="67"/>
      <c r="H689" s="82"/>
      <c r="I689" s="82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</row>
    <row r="690">
      <c r="A690" s="67"/>
      <c r="B690" s="67"/>
      <c r="C690" s="67"/>
      <c r="D690" s="67"/>
      <c r="E690" s="67"/>
      <c r="F690" s="67"/>
      <c r="G690" s="67"/>
      <c r="H690" s="82"/>
      <c r="I690" s="82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</row>
    <row r="691">
      <c r="A691" s="67"/>
      <c r="B691" s="67"/>
      <c r="C691" s="67"/>
      <c r="D691" s="67"/>
      <c r="E691" s="67"/>
      <c r="F691" s="67"/>
      <c r="G691" s="67"/>
      <c r="H691" s="82"/>
      <c r="I691" s="82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</row>
    <row r="692">
      <c r="A692" s="67"/>
      <c r="B692" s="67"/>
      <c r="C692" s="67"/>
      <c r="D692" s="67"/>
      <c r="E692" s="67"/>
      <c r="F692" s="67"/>
      <c r="G692" s="67"/>
      <c r="H692" s="82"/>
      <c r="I692" s="82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</row>
    <row r="693">
      <c r="A693" s="67"/>
      <c r="B693" s="67"/>
      <c r="C693" s="67"/>
      <c r="D693" s="67"/>
      <c r="E693" s="67"/>
      <c r="F693" s="67"/>
      <c r="G693" s="67"/>
      <c r="H693" s="82"/>
      <c r="I693" s="82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</row>
    <row r="694">
      <c r="A694" s="67"/>
      <c r="B694" s="67"/>
      <c r="C694" s="67"/>
      <c r="D694" s="67"/>
      <c r="E694" s="67"/>
      <c r="F694" s="67"/>
      <c r="G694" s="67"/>
      <c r="H694" s="82"/>
      <c r="I694" s="82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</row>
    <row r="695">
      <c r="A695" s="67"/>
      <c r="B695" s="67"/>
      <c r="C695" s="67"/>
      <c r="D695" s="67"/>
      <c r="E695" s="67"/>
      <c r="F695" s="67"/>
      <c r="G695" s="67"/>
      <c r="H695" s="82"/>
      <c r="I695" s="82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</row>
    <row r="696">
      <c r="A696" s="67"/>
      <c r="B696" s="67"/>
      <c r="C696" s="67"/>
      <c r="D696" s="67"/>
      <c r="E696" s="67"/>
      <c r="F696" s="67"/>
      <c r="G696" s="67"/>
      <c r="H696" s="82"/>
      <c r="I696" s="82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</row>
    <row r="697">
      <c r="A697" s="67"/>
      <c r="B697" s="67"/>
      <c r="C697" s="67"/>
      <c r="D697" s="67"/>
      <c r="E697" s="67"/>
      <c r="F697" s="67"/>
      <c r="G697" s="67"/>
      <c r="H697" s="82"/>
      <c r="I697" s="82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</row>
    <row r="698">
      <c r="A698" s="67"/>
      <c r="B698" s="67"/>
      <c r="C698" s="67"/>
      <c r="D698" s="67"/>
      <c r="E698" s="67"/>
      <c r="F698" s="67"/>
      <c r="G698" s="67"/>
      <c r="H698" s="82"/>
      <c r="I698" s="82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</row>
    <row r="699">
      <c r="A699" s="67"/>
      <c r="B699" s="67"/>
      <c r="C699" s="67"/>
      <c r="D699" s="67"/>
      <c r="E699" s="67"/>
      <c r="F699" s="67"/>
      <c r="G699" s="67"/>
      <c r="H699" s="82"/>
      <c r="I699" s="82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</row>
    <row r="700">
      <c r="A700" s="67"/>
      <c r="B700" s="67"/>
      <c r="C700" s="67"/>
      <c r="D700" s="67"/>
      <c r="E700" s="67"/>
      <c r="F700" s="67"/>
      <c r="G700" s="67"/>
      <c r="H700" s="82"/>
      <c r="I700" s="82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</row>
    <row r="701">
      <c r="A701" s="67"/>
      <c r="B701" s="67"/>
      <c r="C701" s="67"/>
      <c r="D701" s="67"/>
      <c r="E701" s="67"/>
      <c r="F701" s="67"/>
      <c r="G701" s="67"/>
      <c r="H701" s="82"/>
      <c r="I701" s="82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</row>
    <row r="702">
      <c r="A702" s="67"/>
      <c r="B702" s="67"/>
      <c r="C702" s="67"/>
      <c r="D702" s="67"/>
      <c r="E702" s="67"/>
      <c r="F702" s="67"/>
      <c r="G702" s="67"/>
      <c r="H702" s="82"/>
      <c r="I702" s="82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</row>
    <row r="703">
      <c r="A703" s="67"/>
      <c r="B703" s="67"/>
      <c r="C703" s="67"/>
      <c r="D703" s="67"/>
      <c r="E703" s="67"/>
      <c r="F703" s="67"/>
      <c r="G703" s="67"/>
      <c r="H703" s="82"/>
      <c r="I703" s="82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</row>
    <row r="704">
      <c r="A704" s="67"/>
      <c r="B704" s="67"/>
      <c r="C704" s="67"/>
      <c r="D704" s="67"/>
      <c r="E704" s="67"/>
      <c r="F704" s="67"/>
      <c r="G704" s="67"/>
      <c r="H704" s="82"/>
      <c r="I704" s="82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</row>
    <row r="705">
      <c r="A705" s="67"/>
      <c r="B705" s="67"/>
      <c r="C705" s="67"/>
      <c r="D705" s="67"/>
      <c r="E705" s="67"/>
      <c r="F705" s="67"/>
      <c r="G705" s="67"/>
      <c r="H705" s="82"/>
      <c r="I705" s="82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</row>
    <row r="706">
      <c r="A706" s="67"/>
      <c r="B706" s="67"/>
      <c r="C706" s="67"/>
      <c r="D706" s="67"/>
      <c r="E706" s="67"/>
      <c r="F706" s="67"/>
      <c r="G706" s="67"/>
      <c r="H706" s="82"/>
      <c r="I706" s="82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</row>
    <row r="707">
      <c r="A707" s="67"/>
      <c r="B707" s="67"/>
      <c r="C707" s="67"/>
      <c r="D707" s="67"/>
      <c r="E707" s="67"/>
      <c r="F707" s="67"/>
      <c r="G707" s="67"/>
      <c r="H707" s="82"/>
      <c r="I707" s="82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</row>
    <row r="708">
      <c r="A708" s="67"/>
      <c r="B708" s="67"/>
      <c r="C708" s="67"/>
      <c r="D708" s="67"/>
      <c r="E708" s="67"/>
      <c r="F708" s="67"/>
      <c r="G708" s="67"/>
      <c r="H708" s="82"/>
      <c r="I708" s="82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</row>
    <row r="709">
      <c r="A709" s="67"/>
      <c r="B709" s="67"/>
      <c r="C709" s="67"/>
      <c r="D709" s="67"/>
      <c r="E709" s="67"/>
      <c r="F709" s="67"/>
      <c r="G709" s="67"/>
      <c r="H709" s="82"/>
      <c r="I709" s="82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</row>
    <row r="710">
      <c r="A710" s="67"/>
      <c r="B710" s="67"/>
      <c r="C710" s="67"/>
      <c r="D710" s="67"/>
      <c r="E710" s="67"/>
      <c r="F710" s="67"/>
      <c r="G710" s="67"/>
      <c r="H710" s="82"/>
      <c r="I710" s="82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</row>
    <row r="711">
      <c r="A711" s="67"/>
      <c r="B711" s="67"/>
      <c r="C711" s="67"/>
      <c r="D711" s="67"/>
      <c r="E711" s="67"/>
      <c r="F711" s="67"/>
      <c r="G711" s="67"/>
      <c r="H711" s="82"/>
      <c r="I711" s="82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</row>
    <row r="712">
      <c r="A712" s="67"/>
      <c r="B712" s="67"/>
      <c r="C712" s="67"/>
      <c r="D712" s="67"/>
      <c r="E712" s="67"/>
      <c r="F712" s="67"/>
      <c r="G712" s="67"/>
      <c r="H712" s="82"/>
      <c r="I712" s="82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</row>
    <row r="713">
      <c r="A713" s="67"/>
      <c r="B713" s="67"/>
      <c r="C713" s="67"/>
      <c r="D713" s="67"/>
      <c r="E713" s="67"/>
      <c r="F713" s="67"/>
      <c r="G713" s="67"/>
      <c r="H713" s="82"/>
      <c r="I713" s="82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</row>
    <row r="714">
      <c r="A714" s="67"/>
      <c r="B714" s="67"/>
      <c r="C714" s="67"/>
      <c r="D714" s="67"/>
      <c r="E714" s="67"/>
      <c r="F714" s="67"/>
      <c r="G714" s="67"/>
      <c r="H714" s="82"/>
      <c r="I714" s="82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</row>
    <row r="715">
      <c r="A715" s="67"/>
      <c r="B715" s="67"/>
      <c r="C715" s="67"/>
      <c r="D715" s="67"/>
      <c r="E715" s="67"/>
      <c r="F715" s="67"/>
      <c r="G715" s="67"/>
      <c r="H715" s="82"/>
      <c r="I715" s="82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</row>
    <row r="716">
      <c r="A716" s="67"/>
      <c r="B716" s="67"/>
      <c r="C716" s="67"/>
      <c r="D716" s="67"/>
      <c r="E716" s="67"/>
      <c r="F716" s="67"/>
      <c r="G716" s="67"/>
      <c r="H716" s="82"/>
      <c r="I716" s="82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</row>
    <row r="717">
      <c r="A717" s="67"/>
      <c r="B717" s="67"/>
      <c r="C717" s="67"/>
      <c r="D717" s="67"/>
      <c r="E717" s="67"/>
      <c r="F717" s="67"/>
      <c r="G717" s="67"/>
      <c r="H717" s="82"/>
      <c r="I717" s="82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</row>
    <row r="718">
      <c r="A718" s="67"/>
      <c r="B718" s="67"/>
      <c r="C718" s="67"/>
      <c r="D718" s="67"/>
      <c r="E718" s="67"/>
      <c r="F718" s="67"/>
      <c r="G718" s="67"/>
      <c r="H718" s="82"/>
      <c r="I718" s="82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</row>
    <row r="719">
      <c r="A719" s="67"/>
      <c r="B719" s="67"/>
      <c r="C719" s="67"/>
      <c r="D719" s="67"/>
      <c r="E719" s="67"/>
      <c r="F719" s="67"/>
      <c r="G719" s="67"/>
      <c r="H719" s="82"/>
      <c r="I719" s="82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</row>
    <row r="720">
      <c r="A720" s="67"/>
      <c r="B720" s="67"/>
      <c r="C720" s="67"/>
      <c r="D720" s="67"/>
      <c r="E720" s="67"/>
      <c r="F720" s="67"/>
      <c r="G720" s="67"/>
      <c r="H720" s="82"/>
      <c r="I720" s="82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</row>
    <row r="721">
      <c r="A721" s="67"/>
      <c r="B721" s="67"/>
      <c r="C721" s="67"/>
      <c r="D721" s="67"/>
      <c r="E721" s="67"/>
      <c r="F721" s="67"/>
      <c r="G721" s="67"/>
      <c r="H721" s="82"/>
      <c r="I721" s="82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</row>
    <row r="722">
      <c r="A722" s="67"/>
      <c r="B722" s="67"/>
      <c r="C722" s="67"/>
      <c r="D722" s="67"/>
      <c r="E722" s="67"/>
      <c r="F722" s="67"/>
      <c r="G722" s="67"/>
      <c r="H722" s="82"/>
      <c r="I722" s="82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</row>
    <row r="723">
      <c r="A723" s="67"/>
      <c r="B723" s="67"/>
      <c r="C723" s="67"/>
      <c r="D723" s="67"/>
      <c r="E723" s="67"/>
      <c r="F723" s="67"/>
      <c r="G723" s="67"/>
      <c r="H723" s="82"/>
      <c r="I723" s="82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</row>
    <row r="724">
      <c r="A724" s="67"/>
      <c r="B724" s="67"/>
      <c r="C724" s="67"/>
      <c r="D724" s="67"/>
      <c r="E724" s="67"/>
      <c r="F724" s="67"/>
      <c r="G724" s="67"/>
      <c r="H724" s="82"/>
      <c r="I724" s="82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</row>
    <row r="725">
      <c r="A725" s="67"/>
      <c r="B725" s="67"/>
      <c r="C725" s="67"/>
      <c r="D725" s="67"/>
      <c r="E725" s="67"/>
      <c r="F725" s="67"/>
      <c r="G725" s="67"/>
      <c r="H725" s="82"/>
      <c r="I725" s="82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</row>
    <row r="726">
      <c r="A726" s="67"/>
      <c r="B726" s="67"/>
      <c r="C726" s="67"/>
      <c r="D726" s="67"/>
      <c r="E726" s="67"/>
      <c r="F726" s="67"/>
      <c r="G726" s="67"/>
      <c r="H726" s="82"/>
      <c r="I726" s="82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</row>
    <row r="727">
      <c r="A727" s="67"/>
      <c r="B727" s="67"/>
      <c r="C727" s="67"/>
      <c r="D727" s="67"/>
      <c r="E727" s="67"/>
      <c r="F727" s="67"/>
      <c r="G727" s="67"/>
      <c r="H727" s="82"/>
      <c r="I727" s="82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</row>
    <row r="728">
      <c r="A728" s="67"/>
      <c r="B728" s="67"/>
      <c r="C728" s="67"/>
      <c r="D728" s="67"/>
      <c r="E728" s="67"/>
      <c r="F728" s="67"/>
      <c r="G728" s="67"/>
      <c r="H728" s="82"/>
      <c r="I728" s="82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</row>
    <row r="729">
      <c r="A729" s="67"/>
      <c r="B729" s="67"/>
      <c r="C729" s="67"/>
      <c r="D729" s="67"/>
      <c r="E729" s="67"/>
      <c r="F729" s="67"/>
      <c r="G729" s="67"/>
      <c r="H729" s="82"/>
      <c r="I729" s="82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</row>
    <row r="730">
      <c r="A730" s="67"/>
      <c r="B730" s="67"/>
      <c r="C730" s="67"/>
      <c r="D730" s="67"/>
      <c r="E730" s="67"/>
      <c r="F730" s="67"/>
      <c r="G730" s="67"/>
      <c r="H730" s="82"/>
      <c r="I730" s="82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</row>
    <row r="731">
      <c r="A731" s="67"/>
      <c r="B731" s="67"/>
      <c r="C731" s="67"/>
      <c r="D731" s="67"/>
      <c r="E731" s="67"/>
      <c r="F731" s="67"/>
      <c r="G731" s="67"/>
      <c r="H731" s="82"/>
      <c r="I731" s="82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</row>
    <row r="732">
      <c r="A732" s="67"/>
      <c r="B732" s="67"/>
      <c r="C732" s="67"/>
      <c r="D732" s="67"/>
      <c r="E732" s="67"/>
      <c r="F732" s="67"/>
      <c r="G732" s="67"/>
      <c r="H732" s="82"/>
      <c r="I732" s="82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</row>
    <row r="733">
      <c r="A733" s="67"/>
      <c r="B733" s="67"/>
      <c r="C733" s="67"/>
      <c r="D733" s="67"/>
      <c r="E733" s="67"/>
      <c r="F733" s="67"/>
      <c r="G733" s="67"/>
      <c r="H733" s="82"/>
      <c r="I733" s="82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</row>
    <row r="734">
      <c r="A734" s="67"/>
      <c r="B734" s="67"/>
      <c r="C734" s="67"/>
      <c r="D734" s="67"/>
      <c r="E734" s="67"/>
      <c r="F734" s="67"/>
      <c r="G734" s="67"/>
      <c r="H734" s="82"/>
      <c r="I734" s="82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</row>
    <row r="735">
      <c r="A735" s="67"/>
      <c r="B735" s="67"/>
      <c r="C735" s="67"/>
      <c r="D735" s="67"/>
      <c r="E735" s="67"/>
      <c r="F735" s="67"/>
      <c r="G735" s="67"/>
      <c r="H735" s="82"/>
      <c r="I735" s="82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</row>
    <row r="736">
      <c r="A736" s="67"/>
      <c r="B736" s="67"/>
      <c r="C736" s="67"/>
      <c r="D736" s="67"/>
      <c r="E736" s="67"/>
      <c r="F736" s="67"/>
      <c r="G736" s="67"/>
      <c r="H736" s="82"/>
      <c r="I736" s="82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</row>
    <row r="737">
      <c r="A737" s="67"/>
      <c r="B737" s="67"/>
      <c r="C737" s="67"/>
      <c r="D737" s="67"/>
      <c r="E737" s="67"/>
      <c r="F737" s="67"/>
      <c r="G737" s="67"/>
      <c r="H737" s="82"/>
      <c r="I737" s="82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</row>
    <row r="738">
      <c r="A738" s="67"/>
      <c r="B738" s="67"/>
      <c r="C738" s="67"/>
      <c r="D738" s="67"/>
      <c r="E738" s="67"/>
      <c r="F738" s="67"/>
      <c r="G738" s="67"/>
      <c r="H738" s="82"/>
      <c r="I738" s="82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</row>
    <row r="739">
      <c r="A739" s="67"/>
      <c r="B739" s="67"/>
      <c r="C739" s="67"/>
      <c r="D739" s="67"/>
      <c r="E739" s="67"/>
      <c r="F739" s="67"/>
      <c r="G739" s="67"/>
      <c r="H739" s="82"/>
      <c r="I739" s="82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</row>
    <row r="740">
      <c r="A740" s="67"/>
      <c r="B740" s="67"/>
      <c r="C740" s="67"/>
      <c r="D740" s="67"/>
      <c r="E740" s="67"/>
      <c r="F740" s="67"/>
      <c r="G740" s="67"/>
      <c r="H740" s="82"/>
      <c r="I740" s="82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</row>
    <row r="741">
      <c r="A741" s="67"/>
      <c r="B741" s="67"/>
      <c r="C741" s="67"/>
      <c r="D741" s="67"/>
      <c r="E741" s="67"/>
      <c r="F741" s="67"/>
      <c r="G741" s="67"/>
      <c r="H741" s="82"/>
      <c r="I741" s="82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</row>
    <row r="742">
      <c r="A742" s="67"/>
      <c r="B742" s="67"/>
      <c r="C742" s="67"/>
      <c r="D742" s="67"/>
      <c r="E742" s="67"/>
      <c r="F742" s="67"/>
      <c r="G742" s="67"/>
      <c r="H742" s="82"/>
      <c r="I742" s="82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</row>
    <row r="743">
      <c r="A743" s="67"/>
      <c r="B743" s="67"/>
      <c r="C743" s="67"/>
      <c r="D743" s="67"/>
      <c r="E743" s="67"/>
      <c r="F743" s="67"/>
      <c r="G743" s="67"/>
      <c r="H743" s="82"/>
      <c r="I743" s="82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</row>
    <row r="744">
      <c r="A744" s="67"/>
      <c r="B744" s="67"/>
      <c r="C744" s="67"/>
      <c r="D744" s="67"/>
      <c r="E744" s="67"/>
      <c r="F744" s="67"/>
      <c r="G744" s="67"/>
      <c r="H744" s="82"/>
      <c r="I744" s="82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</row>
    <row r="745">
      <c r="A745" s="67"/>
      <c r="B745" s="67"/>
      <c r="C745" s="67"/>
      <c r="D745" s="67"/>
      <c r="E745" s="67"/>
      <c r="F745" s="67"/>
      <c r="G745" s="67"/>
      <c r="H745" s="82"/>
      <c r="I745" s="82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</row>
    <row r="746">
      <c r="A746" s="67"/>
      <c r="B746" s="67"/>
      <c r="C746" s="67"/>
      <c r="D746" s="67"/>
      <c r="E746" s="67"/>
      <c r="F746" s="67"/>
      <c r="G746" s="67"/>
      <c r="H746" s="82"/>
      <c r="I746" s="82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</row>
    <row r="747">
      <c r="A747" s="67"/>
      <c r="B747" s="67"/>
      <c r="C747" s="67"/>
      <c r="D747" s="67"/>
      <c r="E747" s="67"/>
      <c r="F747" s="67"/>
      <c r="G747" s="67"/>
      <c r="H747" s="82"/>
      <c r="I747" s="82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</row>
    <row r="748">
      <c r="A748" s="67"/>
      <c r="B748" s="67"/>
      <c r="C748" s="67"/>
      <c r="D748" s="67"/>
      <c r="E748" s="67"/>
      <c r="F748" s="67"/>
      <c r="G748" s="67"/>
      <c r="H748" s="82"/>
      <c r="I748" s="82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</row>
    <row r="749">
      <c r="A749" s="67"/>
      <c r="B749" s="67"/>
      <c r="C749" s="67"/>
      <c r="D749" s="67"/>
      <c r="E749" s="67"/>
      <c r="F749" s="67"/>
      <c r="G749" s="67"/>
      <c r="H749" s="82"/>
      <c r="I749" s="82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</row>
    <row r="750">
      <c r="A750" s="67"/>
      <c r="B750" s="67"/>
      <c r="C750" s="67"/>
      <c r="D750" s="67"/>
      <c r="E750" s="67"/>
      <c r="F750" s="67"/>
      <c r="G750" s="67"/>
      <c r="H750" s="82"/>
      <c r="I750" s="82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</row>
    <row r="751">
      <c r="A751" s="67"/>
      <c r="B751" s="67"/>
      <c r="C751" s="67"/>
      <c r="D751" s="67"/>
      <c r="E751" s="67"/>
      <c r="F751" s="67"/>
      <c r="G751" s="67"/>
      <c r="H751" s="82"/>
      <c r="I751" s="82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</row>
    <row r="752">
      <c r="A752" s="67"/>
      <c r="B752" s="67"/>
      <c r="C752" s="67"/>
      <c r="D752" s="67"/>
      <c r="E752" s="67"/>
      <c r="F752" s="67"/>
      <c r="G752" s="67"/>
      <c r="H752" s="82"/>
      <c r="I752" s="82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</row>
    <row r="753">
      <c r="A753" s="67"/>
      <c r="B753" s="67"/>
      <c r="C753" s="67"/>
      <c r="D753" s="67"/>
      <c r="E753" s="67"/>
      <c r="F753" s="67"/>
      <c r="G753" s="67"/>
      <c r="H753" s="82"/>
      <c r="I753" s="82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</row>
    <row r="754">
      <c r="A754" s="67"/>
      <c r="B754" s="67"/>
      <c r="C754" s="67"/>
      <c r="D754" s="67"/>
      <c r="E754" s="67"/>
      <c r="F754" s="67"/>
      <c r="G754" s="67"/>
      <c r="H754" s="82"/>
      <c r="I754" s="82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</row>
    <row r="755">
      <c r="A755" s="67"/>
      <c r="B755" s="67"/>
      <c r="C755" s="67"/>
      <c r="D755" s="67"/>
      <c r="E755" s="67"/>
      <c r="F755" s="67"/>
      <c r="G755" s="67"/>
      <c r="H755" s="82"/>
      <c r="I755" s="82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</row>
    <row r="756">
      <c r="A756" s="67"/>
      <c r="B756" s="67"/>
      <c r="C756" s="67"/>
      <c r="D756" s="67"/>
      <c r="E756" s="67"/>
      <c r="F756" s="67"/>
      <c r="G756" s="67"/>
      <c r="H756" s="82"/>
      <c r="I756" s="82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</row>
    <row r="757">
      <c r="A757" s="67"/>
      <c r="B757" s="67"/>
      <c r="C757" s="67"/>
      <c r="D757" s="67"/>
      <c r="E757" s="67"/>
      <c r="F757" s="67"/>
      <c r="G757" s="67"/>
      <c r="H757" s="82"/>
      <c r="I757" s="82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</row>
    <row r="758">
      <c r="A758" s="67"/>
      <c r="B758" s="67"/>
      <c r="C758" s="67"/>
      <c r="D758" s="67"/>
      <c r="E758" s="67"/>
      <c r="F758" s="67"/>
      <c r="G758" s="67"/>
      <c r="H758" s="82"/>
      <c r="I758" s="82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</row>
    <row r="759">
      <c r="A759" s="67"/>
      <c r="B759" s="67"/>
      <c r="C759" s="67"/>
      <c r="D759" s="67"/>
      <c r="E759" s="67"/>
      <c r="F759" s="67"/>
      <c r="G759" s="67"/>
      <c r="H759" s="82"/>
      <c r="I759" s="82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</row>
    <row r="760">
      <c r="A760" s="67"/>
      <c r="B760" s="67"/>
      <c r="C760" s="67"/>
      <c r="D760" s="67"/>
      <c r="E760" s="67"/>
      <c r="F760" s="67"/>
      <c r="G760" s="67"/>
      <c r="H760" s="82"/>
      <c r="I760" s="82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</row>
    <row r="761">
      <c r="A761" s="67"/>
      <c r="B761" s="67"/>
      <c r="C761" s="67"/>
      <c r="D761" s="67"/>
      <c r="E761" s="67"/>
      <c r="F761" s="67"/>
      <c r="G761" s="67"/>
      <c r="H761" s="82"/>
      <c r="I761" s="82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</row>
    <row r="762">
      <c r="A762" s="67"/>
      <c r="B762" s="67"/>
      <c r="C762" s="67"/>
      <c r="D762" s="67"/>
      <c r="E762" s="67"/>
      <c r="F762" s="67"/>
      <c r="G762" s="67"/>
      <c r="H762" s="82"/>
      <c r="I762" s="82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</row>
    <row r="763">
      <c r="A763" s="67"/>
      <c r="B763" s="67"/>
      <c r="C763" s="67"/>
      <c r="D763" s="67"/>
      <c r="E763" s="67"/>
      <c r="F763" s="67"/>
      <c r="G763" s="67"/>
      <c r="H763" s="82"/>
      <c r="I763" s="82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</row>
    <row r="764">
      <c r="A764" s="67"/>
      <c r="B764" s="67"/>
      <c r="C764" s="67"/>
      <c r="D764" s="67"/>
      <c r="E764" s="67"/>
      <c r="F764" s="67"/>
      <c r="G764" s="67"/>
      <c r="H764" s="82"/>
      <c r="I764" s="82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</row>
    <row r="765">
      <c r="A765" s="67"/>
      <c r="B765" s="67"/>
      <c r="C765" s="67"/>
      <c r="D765" s="67"/>
      <c r="E765" s="67"/>
      <c r="F765" s="67"/>
      <c r="G765" s="67"/>
      <c r="H765" s="82"/>
      <c r="I765" s="82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</row>
    <row r="766">
      <c r="A766" s="67"/>
      <c r="B766" s="67"/>
      <c r="C766" s="67"/>
      <c r="D766" s="67"/>
      <c r="E766" s="67"/>
      <c r="F766" s="67"/>
      <c r="G766" s="67"/>
      <c r="H766" s="82"/>
      <c r="I766" s="82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</row>
    <row r="767">
      <c r="A767" s="67"/>
      <c r="B767" s="67"/>
      <c r="C767" s="67"/>
      <c r="D767" s="67"/>
      <c r="E767" s="67"/>
      <c r="F767" s="67"/>
      <c r="G767" s="67"/>
      <c r="H767" s="82"/>
      <c r="I767" s="82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</row>
    <row r="768">
      <c r="A768" s="67"/>
      <c r="B768" s="67"/>
      <c r="C768" s="67"/>
      <c r="D768" s="67"/>
      <c r="E768" s="67"/>
      <c r="F768" s="67"/>
      <c r="G768" s="67"/>
      <c r="H768" s="82"/>
      <c r="I768" s="82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</row>
    <row r="769">
      <c r="A769" s="67"/>
      <c r="B769" s="67"/>
      <c r="C769" s="67"/>
      <c r="D769" s="67"/>
      <c r="E769" s="67"/>
      <c r="F769" s="67"/>
      <c r="G769" s="67"/>
      <c r="H769" s="82"/>
      <c r="I769" s="82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</row>
    <row r="770">
      <c r="A770" s="67"/>
      <c r="B770" s="67"/>
      <c r="C770" s="67"/>
      <c r="D770" s="67"/>
      <c r="E770" s="67"/>
      <c r="F770" s="67"/>
      <c r="G770" s="67"/>
      <c r="H770" s="82"/>
      <c r="I770" s="82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</row>
    <row r="771">
      <c r="A771" s="67"/>
      <c r="B771" s="67"/>
      <c r="C771" s="67"/>
      <c r="D771" s="67"/>
      <c r="E771" s="67"/>
      <c r="F771" s="67"/>
      <c r="G771" s="67"/>
      <c r="H771" s="82"/>
      <c r="I771" s="82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</row>
    <row r="772">
      <c r="A772" s="67"/>
      <c r="B772" s="67"/>
      <c r="C772" s="67"/>
      <c r="D772" s="67"/>
      <c r="E772" s="67"/>
      <c r="F772" s="67"/>
      <c r="G772" s="67"/>
      <c r="H772" s="82"/>
      <c r="I772" s="82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</row>
    <row r="773">
      <c r="A773" s="67"/>
      <c r="B773" s="67"/>
      <c r="C773" s="67"/>
      <c r="D773" s="67"/>
      <c r="E773" s="67"/>
      <c r="F773" s="67"/>
      <c r="G773" s="67"/>
      <c r="H773" s="82"/>
      <c r="I773" s="82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</row>
    <row r="774">
      <c r="A774" s="67"/>
      <c r="B774" s="67"/>
      <c r="C774" s="67"/>
      <c r="D774" s="67"/>
      <c r="E774" s="67"/>
      <c r="F774" s="67"/>
      <c r="G774" s="67"/>
      <c r="H774" s="82"/>
      <c r="I774" s="82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</row>
    <row r="775">
      <c r="A775" s="67"/>
      <c r="B775" s="67"/>
      <c r="C775" s="67"/>
      <c r="D775" s="67"/>
      <c r="E775" s="67"/>
      <c r="F775" s="67"/>
      <c r="G775" s="67"/>
      <c r="H775" s="82"/>
      <c r="I775" s="82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</row>
    <row r="776">
      <c r="A776" s="67"/>
      <c r="B776" s="67"/>
      <c r="C776" s="67"/>
      <c r="D776" s="67"/>
      <c r="E776" s="67"/>
      <c r="F776" s="67"/>
      <c r="G776" s="67"/>
      <c r="H776" s="82"/>
      <c r="I776" s="82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</row>
    <row r="777">
      <c r="A777" s="67"/>
      <c r="B777" s="67"/>
      <c r="C777" s="67"/>
      <c r="D777" s="67"/>
      <c r="E777" s="67"/>
      <c r="F777" s="67"/>
      <c r="G777" s="67"/>
      <c r="H777" s="82"/>
      <c r="I777" s="82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</row>
    <row r="778">
      <c r="A778" s="67"/>
      <c r="B778" s="67"/>
      <c r="C778" s="67"/>
      <c r="D778" s="67"/>
      <c r="E778" s="67"/>
      <c r="F778" s="67"/>
      <c r="G778" s="67"/>
      <c r="H778" s="82"/>
      <c r="I778" s="82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</row>
    <row r="779">
      <c r="A779" s="67"/>
      <c r="B779" s="67"/>
      <c r="C779" s="67"/>
      <c r="D779" s="67"/>
      <c r="E779" s="67"/>
      <c r="F779" s="67"/>
      <c r="G779" s="67"/>
      <c r="H779" s="82"/>
      <c r="I779" s="82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</row>
    <row r="780">
      <c r="A780" s="67"/>
      <c r="B780" s="67"/>
      <c r="C780" s="67"/>
      <c r="D780" s="67"/>
      <c r="E780" s="67"/>
      <c r="F780" s="67"/>
      <c r="G780" s="67"/>
      <c r="H780" s="82"/>
      <c r="I780" s="82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</row>
    <row r="781">
      <c r="A781" s="67"/>
      <c r="B781" s="67"/>
      <c r="C781" s="67"/>
      <c r="D781" s="67"/>
      <c r="E781" s="67"/>
      <c r="F781" s="67"/>
      <c r="G781" s="67"/>
      <c r="H781" s="82"/>
      <c r="I781" s="82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</row>
    <row r="782">
      <c r="A782" s="67"/>
      <c r="B782" s="67"/>
      <c r="C782" s="67"/>
      <c r="D782" s="67"/>
      <c r="E782" s="67"/>
      <c r="F782" s="67"/>
      <c r="G782" s="67"/>
      <c r="H782" s="82"/>
      <c r="I782" s="82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</row>
    <row r="783">
      <c r="A783" s="67"/>
      <c r="B783" s="67"/>
      <c r="C783" s="67"/>
      <c r="D783" s="67"/>
      <c r="E783" s="67"/>
      <c r="F783" s="67"/>
      <c r="G783" s="67"/>
      <c r="H783" s="82"/>
      <c r="I783" s="82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</row>
    <row r="784">
      <c r="A784" s="67"/>
      <c r="B784" s="67"/>
      <c r="C784" s="67"/>
      <c r="D784" s="67"/>
      <c r="E784" s="67"/>
      <c r="F784" s="67"/>
      <c r="G784" s="67"/>
      <c r="H784" s="82"/>
      <c r="I784" s="82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</row>
    <row r="785">
      <c r="A785" s="67"/>
      <c r="B785" s="67"/>
      <c r="C785" s="67"/>
      <c r="D785" s="67"/>
      <c r="E785" s="67"/>
      <c r="F785" s="67"/>
      <c r="G785" s="67"/>
      <c r="H785" s="82"/>
      <c r="I785" s="82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</row>
    <row r="786">
      <c r="A786" s="67"/>
      <c r="B786" s="67"/>
      <c r="C786" s="67"/>
      <c r="D786" s="67"/>
      <c r="E786" s="67"/>
      <c r="F786" s="67"/>
      <c r="G786" s="67"/>
      <c r="H786" s="82"/>
      <c r="I786" s="82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</row>
    <row r="787">
      <c r="A787" s="67"/>
      <c r="B787" s="67"/>
      <c r="C787" s="67"/>
      <c r="D787" s="67"/>
      <c r="E787" s="67"/>
      <c r="F787" s="67"/>
      <c r="G787" s="67"/>
      <c r="H787" s="82"/>
      <c r="I787" s="82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</row>
    <row r="788">
      <c r="A788" s="67"/>
      <c r="B788" s="67"/>
      <c r="C788" s="67"/>
      <c r="D788" s="67"/>
      <c r="E788" s="67"/>
      <c r="F788" s="67"/>
      <c r="G788" s="67"/>
      <c r="H788" s="82"/>
      <c r="I788" s="82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</row>
    <row r="789">
      <c r="A789" s="67"/>
      <c r="B789" s="67"/>
      <c r="C789" s="67"/>
      <c r="D789" s="67"/>
      <c r="E789" s="67"/>
      <c r="F789" s="67"/>
      <c r="G789" s="67"/>
      <c r="H789" s="82"/>
      <c r="I789" s="82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</row>
    <row r="790">
      <c r="A790" s="67"/>
      <c r="B790" s="67"/>
      <c r="C790" s="67"/>
      <c r="D790" s="67"/>
      <c r="E790" s="67"/>
      <c r="F790" s="67"/>
      <c r="G790" s="67"/>
      <c r="H790" s="82"/>
      <c r="I790" s="82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</row>
    <row r="791">
      <c r="A791" s="67"/>
      <c r="B791" s="67"/>
      <c r="C791" s="67"/>
      <c r="D791" s="67"/>
      <c r="E791" s="67"/>
      <c r="F791" s="67"/>
      <c r="G791" s="67"/>
      <c r="H791" s="82"/>
      <c r="I791" s="82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</row>
    <row r="792">
      <c r="A792" s="67"/>
      <c r="B792" s="67"/>
      <c r="C792" s="67"/>
      <c r="D792" s="67"/>
      <c r="E792" s="67"/>
      <c r="F792" s="67"/>
      <c r="G792" s="67"/>
      <c r="H792" s="82"/>
      <c r="I792" s="82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</row>
    <row r="793">
      <c r="A793" s="67"/>
      <c r="B793" s="67"/>
      <c r="C793" s="67"/>
      <c r="D793" s="67"/>
      <c r="E793" s="67"/>
      <c r="F793" s="67"/>
      <c r="G793" s="67"/>
      <c r="H793" s="82"/>
      <c r="I793" s="82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</row>
    <row r="794">
      <c r="A794" s="67"/>
      <c r="B794" s="67"/>
      <c r="C794" s="67"/>
      <c r="D794" s="67"/>
      <c r="E794" s="67"/>
      <c r="F794" s="67"/>
      <c r="G794" s="67"/>
      <c r="H794" s="82"/>
      <c r="I794" s="82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</row>
    <row r="795">
      <c r="A795" s="67"/>
      <c r="B795" s="67"/>
      <c r="C795" s="67"/>
      <c r="D795" s="67"/>
      <c r="E795" s="67"/>
      <c r="F795" s="67"/>
      <c r="G795" s="67"/>
      <c r="H795" s="82"/>
      <c r="I795" s="82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</row>
    <row r="796">
      <c r="A796" s="67"/>
      <c r="B796" s="67"/>
      <c r="C796" s="67"/>
      <c r="D796" s="67"/>
      <c r="E796" s="67"/>
      <c r="F796" s="67"/>
      <c r="G796" s="67"/>
      <c r="H796" s="82"/>
      <c r="I796" s="82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</row>
    <row r="797">
      <c r="A797" s="67"/>
      <c r="B797" s="67"/>
      <c r="C797" s="67"/>
      <c r="D797" s="67"/>
      <c r="E797" s="67"/>
      <c r="F797" s="67"/>
      <c r="G797" s="67"/>
      <c r="H797" s="82"/>
      <c r="I797" s="82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</row>
    <row r="798">
      <c r="A798" s="67"/>
      <c r="B798" s="67"/>
      <c r="C798" s="67"/>
      <c r="D798" s="67"/>
      <c r="E798" s="67"/>
      <c r="F798" s="67"/>
      <c r="G798" s="67"/>
      <c r="H798" s="82"/>
      <c r="I798" s="82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</row>
    <row r="799">
      <c r="A799" s="67"/>
      <c r="B799" s="67"/>
      <c r="C799" s="67"/>
      <c r="D799" s="67"/>
      <c r="E799" s="67"/>
      <c r="F799" s="67"/>
      <c r="G799" s="67"/>
      <c r="H799" s="82"/>
      <c r="I799" s="82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</row>
    <row r="800">
      <c r="A800" s="67"/>
      <c r="B800" s="67"/>
      <c r="C800" s="67"/>
      <c r="D800" s="67"/>
      <c r="E800" s="67"/>
      <c r="F800" s="67"/>
      <c r="G800" s="67"/>
      <c r="H800" s="82"/>
      <c r="I800" s="82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</row>
    <row r="801">
      <c r="A801" s="67"/>
      <c r="B801" s="67"/>
      <c r="C801" s="67"/>
      <c r="D801" s="67"/>
      <c r="E801" s="67"/>
      <c r="F801" s="67"/>
      <c r="G801" s="67"/>
      <c r="H801" s="82"/>
      <c r="I801" s="82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</row>
    <row r="802">
      <c r="A802" s="67"/>
      <c r="B802" s="67"/>
      <c r="C802" s="67"/>
      <c r="D802" s="67"/>
      <c r="E802" s="67"/>
      <c r="F802" s="67"/>
      <c r="G802" s="67"/>
      <c r="H802" s="82"/>
      <c r="I802" s="82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</row>
    <row r="803">
      <c r="A803" s="67"/>
      <c r="B803" s="67"/>
      <c r="C803" s="67"/>
      <c r="D803" s="67"/>
      <c r="E803" s="67"/>
      <c r="F803" s="67"/>
      <c r="G803" s="67"/>
      <c r="H803" s="82"/>
      <c r="I803" s="82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</row>
    <row r="804">
      <c r="A804" s="67"/>
      <c r="B804" s="67"/>
      <c r="C804" s="67"/>
      <c r="D804" s="67"/>
      <c r="E804" s="67"/>
      <c r="F804" s="67"/>
      <c r="G804" s="67"/>
      <c r="H804" s="82"/>
      <c r="I804" s="82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</row>
    <row r="805">
      <c r="A805" s="67"/>
      <c r="B805" s="67"/>
      <c r="C805" s="67"/>
      <c r="D805" s="67"/>
      <c r="E805" s="67"/>
      <c r="F805" s="67"/>
      <c r="G805" s="67"/>
      <c r="H805" s="82"/>
      <c r="I805" s="82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</row>
    <row r="806">
      <c r="A806" s="67"/>
      <c r="B806" s="67"/>
      <c r="C806" s="67"/>
      <c r="D806" s="67"/>
      <c r="E806" s="67"/>
      <c r="F806" s="67"/>
      <c r="G806" s="67"/>
      <c r="H806" s="82"/>
      <c r="I806" s="82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</row>
    <row r="807">
      <c r="A807" s="67"/>
      <c r="B807" s="67"/>
      <c r="C807" s="67"/>
      <c r="D807" s="67"/>
      <c r="E807" s="67"/>
      <c r="F807" s="67"/>
      <c r="G807" s="67"/>
      <c r="H807" s="82"/>
      <c r="I807" s="82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</row>
    <row r="808">
      <c r="A808" s="67"/>
      <c r="B808" s="67"/>
      <c r="C808" s="67"/>
      <c r="D808" s="67"/>
      <c r="E808" s="67"/>
      <c r="F808" s="67"/>
      <c r="G808" s="67"/>
      <c r="H808" s="82"/>
      <c r="I808" s="82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</row>
    <row r="809">
      <c r="A809" s="67"/>
      <c r="B809" s="67"/>
      <c r="C809" s="67"/>
      <c r="D809" s="67"/>
      <c r="E809" s="67"/>
      <c r="F809" s="67"/>
      <c r="G809" s="67"/>
      <c r="H809" s="82"/>
      <c r="I809" s="82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</row>
    <row r="810">
      <c r="A810" s="67"/>
      <c r="B810" s="67"/>
      <c r="C810" s="67"/>
      <c r="D810" s="67"/>
      <c r="E810" s="67"/>
      <c r="F810" s="67"/>
      <c r="G810" s="67"/>
      <c r="H810" s="82"/>
      <c r="I810" s="82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</row>
    <row r="811">
      <c r="A811" s="67"/>
      <c r="B811" s="67"/>
      <c r="C811" s="67"/>
      <c r="D811" s="67"/>
      <c r="E811" s="67"/>
      <c r="F811" s="67"/>
      <c r="G811" s="67"/>
      <c r="H811" s="82"/>
      <c r="I811" s="82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</row>
    <row r="812">
      <c r="A812" s="67"/>
      <c r="B812" s="67"/>
      <c r="C812" s="67"/>
      <c r="D812" s="67"/>
      <c r="E812" s="67"/>
      <c r="F812" s="67"/>
      <c r="G812" s="67"/>
      <c r="H812" s="82"/>
      <c r="I812" s="82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</row>
    <row r="813">
      <c r="A813" s="67"/>
      <c r="B813" s="67"/>
      <c r="C813" s="67"/>
      <c r="D813" s="67"/>
      <c r="E813" s="67"/>
      <c r="F813" s="67"/>
      <c r="G813" s="67"/>
      <c r="H813" s="82"/>
      <c r="I813" s="82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</row>
    <row r="814">
      <c r="A814" s="67"/>
      <c r="B814" s="67"/>
      <c r="C814" s="67"/>
      <c r="D814" s="67"/>
      <c r="E814" s="67"/>
      <c r="F814" s="67"/>
      <c r="G814" s="67"/>
      <c r="H814" s="82"/>
      <c r="I814" s="82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</row>
    <row r="815">
      <c r="A815" s="67"/>
      <c r="B815" s="67"/>
      <c r="C815" s="67"/>
      <c r="D815" s="67"/>
      <c r="E815" s="67"/>
      <c r="F815" s="67"/>
      <c r="G815" s="67"/>
      <c r="H815" s="82"/>
      <c r="I815" s="82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</row>
    <row r="816">
      <c r="A816" s="67"/>
      <c r="B816" s="67"/>
      <c r="C816" s="67"/>
      <c r="D816" s="67"/>
      <c r="E816" s="67"/>
      <c r="F816" s="67"/>
      <c r="G816" s="67"/>
      <c r="H816" s="82"/>
      <c r="I816" s="82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</row>
    <row r="817">
      <c r="A817" s="67"/>
      <c r="B817" s="67"/>
      <c r="C817" s="67"/>
      <c r="D817" s="67"/>
      <c r="E817" s="67"/>
      <c r="F817" s="67"/>
      <c r="G817" s="67"/>
      <c r="H817" s="82"/>
      <c r="I817" s="82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</row>
    <row r="818">
      <c r="A818" s="67"/>
      <c r="B818" s="67"/>
      <c r="C818" s="67"/>
      <c r="D818" s="67"/>
      <c r="E818" s="67"/>
      <c r="F818" s="67"/>
      <c r="G818" s="67"/>
      <c r="H818" s="82"/>
      <c r="I818" s="82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</row>
    <row r="819">
      <c r="A819" s="67"/>
      <c r="B819" s="67"/>
      <c r="C819" s="67"/>
      <c r="D819" s="67"/>
      <c r="E819" s="67"/>
      <c r="F819" s="67"/>
      <c r="G819" s="67"/>
      <c r="H819" s="82"/>
      <c r="I819" s="82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</row>
    <row r="820">
      <c r="A820" s="67"/>
      <c r="B820" s="67"/>
      <c r="C820" s="67"/>
      <c r="D820" s="67"/>
      <c r="E820" s="67"/>
      <c r="F820" s="67"/>
      <c r="G820" s="67"/>
      <c r="H820" s="82"/>
      <c r="I820" s="82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</row>
    <row r="821">
      <c r="A821" s="67"/>
      <c r="B821" s="67"/>
      <c r="C821" s="67"/>
      <c r="D821" s="67"/>
      <c r="E821" s="67"/>
      <c r="F821" s="67"/>
      <c r="G821" s="67"/>
      <c r="H821" s="82"/>
      <c r="I821" s="82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</row>
    <row r="822">
      <c r="A822" s="67"/>
      <c r="B822" s="67"/>
      <c r="C822" s="67"/>
      <c r="D822" s="67"/>
      <c r="E822" s="67"/>
      <c r="F822" s="67"/>
      <c r="G822" s="67"/>
      <c r="H822" s="82"/>
      <c r="I822" s="82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</row>
    <row r="823">
      <c r="A823" s="67"/>
      <c r="B823" s="67"/>
      <c r="C823" s="67"/>
      <c r="D823" s="67"/>
      <c r="E823" s="67"/>
      <c r="F823" s="67"/>
      <c r="G823" s="67"/>
      <c r="H823" s="82"/>
      <c r="I823" s="82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</row>
    <row r="824">
      <c r="A824" s="67"/>
      <c r="B824" s="67"/>
      <c r="C824" s="67"/>
      <c r="D824" s="67"/>
      <c r="E824" s="67"/>
      <c r="F824" s="67"/>
      <c r="G824" s="67"/>
      <c r="H824" s="82"/>
      <c r="I824" s="82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</row>
    <row r="825">
      <c r="A825" s="67"/>
      <c r="B825" s="67"/>
      <c r="C825" s="67"/>
      <c r="D825" s="67"/>
      <c r="E825" s="67"/>
      <c r="F825" s="67"/>
      <c r="G825" s="67"/>
      <c r="H825" s="82"/>
      <c r="I825" s="82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</row>
    <row r="826">
      <c r="A826" s="67"/>
      <c r="B826" s="67"/>
      <c r="C826" s="67"/>
      <c r="D826" s="67"/>
      <c r="E826" s="67"/>
      <c r="F826" s="67"/>
      <c r="G826" s="67"/>
      <c r="H826" s="82"/>
      <c r="I826" s="82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</row>
    <row r="827">
      <c r="A827" s="67"/>
      <c r="B827" s="67"/>
      <c r="C827" s="67"/>
      <c r="D827" s="67"/>
      <c r="E827" s="67"/>
      <c r="F827" s="67"/>
      <c r="G827" s="67"/>
      <c r="H827" s="82"/>
      <c r="I827" s="82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</row>
    <row r="828">
      <c r="A828" s="67"/>
      <c r="B828" s="67"/>
      <c r="C828" s="67"/>
      <c r="D828" s="67"/>
      <c r="E828" s="67"/>
      <c r="F828" s="67"/>
      <c r="G828" s="67"/>
      <c r="H828" s="82"/>
      <c r="I828" s="82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</row>
    <row r="829">
      <c r="A829" s="67"/>
      <c r="B829" s="67"/>
      <c r="C829" s="67"/>
      <c r="D829" s="67"/>
      <c r="E829" s="67"/>
      <c r="F829" s="67"/>
      <c r="G829" s="67"/>
      <c r="H829" s="82"/>
      <c r="I829" s="82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</row>
    <row r="830">
      <c r="A830" s="67"/>
      <c r="B830" s="67"/>
      <c r="C830" s="67"/>
      <c r="D830" s="67"/>
      <c r="E830" s="67"/>
      <c r="F830" s="67"/>
      <c r="G830" s="67"/>
      <c r="H830" s="82"/>
      <c r="I830" s="82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</row>
    <row r="831">
      <c r="A831" s="67"/>
      <c r="B831" s="67"/>
      <c r="C831" s="67"/>
      <c r="D831" s="67"/>
      <c r="E831" s="67"/>
      <c r="F831" s="67"/>
      <c r="G831" s="67"/>
      <c r="H831" s="82"/>
      <c r="I831" s="82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</row>
    <row r="832">
      <c r="A832" s="67"/>
      <c r="B832" s="67"/>
      <c r="C832" s="67"/>
      <c r="D832" s="67"/>
      <c r="E832" s="67"/>
      <c r="F832" s="67"/>
      <c r="G832" s="67"/>
      <c r="H832" s="82"/>
      <c r="I832" s="82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</row>
    <row r="833">
      <c r="A833" s="67"/>
      <c r="B833" s="67"/>
      <c r="C833" s="67"/>
      <c r="D833" s="67"/>
      <c r="E833" s="67"/>
      <c r="F833" s="67"/>
      <c r="G833" s="67"/>
      <c r="H833" s="82"/>
      <c r="I833" s="82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</row>
    <row r="834">
      <c r="A834" s="67"/>
      <c r="B834" s="67"/>
      <c r="C834" s="67"/>
      <c r="D834" s="67"/>
      <c r="E834" s="67"/>
      <c r="F834" s="67"/>
      <c r="G834" s="67"/>
      <c r="H834" s="82"/>
      <c r="I834" s="82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</row>
    <row r="835">
      <c r="A835" s="67"/>
      <c r="B835" s="67"/>
      <c r="C835" s="67"/>
      <c r="D835" s="67"/>
      <c r="E835" s="67"/>
      <c r="F835" s="67"/>
      <c r="G835" s="67"/>
      <c r="H835" s="82"/>
      <c r="I835" s="82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</row>
    <row r="836">
      <c r="A836" s="67"/>
      <c r="B836" s="67"/>
      <c r="C836" s="67"/>
      <c r="D836" s="67"/>
      <c r="E836" s="67"/>
      <c r="F836" s="67"/>
      <c r="G836" s="67"/>
      <c r="H836" s="82"/>
      <c r="I836" s="82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</row>
    <row r="837">
      <c r="A837" s="67"/>
      <c r="B837" s="67"/>
      <c r="C837" s="67"/>
      <c r="D837" s="67"/>
      <c r="E837" s="67"/>
      <c r="F837" s="67"/>
      <c r="G837" s="67"/>
      <c r="H837" s="82"/>
      <c r="I837" s="82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</row>
    <row r="838">
      <c r="A838" s="67"/>
      <c r="B838" s="67"/>
      <c r="C838" s="67"/>
      <c r="D838" s="67"/>
      <c r="E838" s="67"/>
      <c r="F838" s="67"/>
      <c r="G838" s="67"/>
      <c r="H838" s="82"/>
      <c r="I838" s="82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</row>
    <row r="839">
      <c r="A839" s="67"/>
      <c r="B839" s="67"/>
      <c r="C839" s="67"/>
      <c r="D839" s="67"/>
      <c r="E839" s="67"/>
      <c r="F839" s="67"/>
      <c r="G839" s="67"/>
      <c r="H839" s="82"/>
      <c r="I839" s="82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</row>
    <row r="840">
      <c r="A840" s="67"/>
      <c r="B840" s="67"/>
      <c r="C840" s="67"/>
      <c r="D840" s="67"/>
      <c r="E840" s="67"/>
      <c r="F840" s="67"/>
      <c r="G840" s="67"/>
      <c r="H840" s="82"/>
      <c r="I840" s="82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</row>
    <row r="841">
      <c r="A841" s="67"/>
      <c r="B841" s="67"/>
      <c r="C841" s="67"/>
      <c r="D841" s="67"/>
      <c r="E841" s="67"/>
      <c r="F841" s="67"/>
      <c r="G841" s="67"/>
      <c r="H841" s="82"/>
      <c r="I841" s="82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</row>
    <row r="842">
      <c r="A842" s="67"/>
      <c r="B842" s="67"/>
      <c r="C842" s="67"/>
      <c r="D842" s="67"/>
      <c r="E842" s="67"/>
      <c r="F842" s="67"/>
      <c r="G842" s="67"/>
      <c r="H842" s="82"/>
      <c r="I842" s="82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</row>
    <row r="843">
      <c r="A843" s="67"/>
      <c r="B843" s="67"/>
      <c r="C843" s="67"/>
      <c r="D843" s="67"/>
      <c r="E843" s="67"/>
      <c r="F843" s="67"/>
      <c r="G843" s="67"/>
      <c r="H843" s="82"/>
      <c r="I843" s="82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</row>
    <row r="844">
      <c r="A844" s="67"/>
      <c r="B844" s="67"/>
      <c r="C844" s="67"/>
      <c r="D844" s="67"/>
      <c r="E844" s="67"/>
      <c r="F844" s="67"/>
      <c r="G844" s="67"/>
      <c r="H844" s="82"/>
      <c r="I844" s="82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</row>
    <row r="845">
      <c r="A845" s="67"/>
      <c r="B845" s="67"/>
      <c r="C845" s="67"/>
      <c r="D845" s="67"/>
      <c r="E845" s="67"/>
      <c r="F845" s="67"/>
      <c r="G845" s="67"/>
      <c r="H845" s="82"/>
      <c r="I845" s="82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</row>
    <row r="846">
      <c r="A846" s="67"/>
      <c r="B846" s="67"/>
      <c r="C846" s="67"/>
      <c r="D846" s="67"/>
      <c r="E846" s="67"/>
      <c r="F846" s="67"/>
      <c r="G846" s="67"/>
      <c r="H846" s="82"/>
      <c r="I846" s="82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</row>
    <row r="847">
      <c r="A847" s="67"/>
      <c r="B847" s="67"/>
      <c r="C847" s="67"/>
      <c r="D847" s="67"/>
      <c r="E847" s="67"/>
      <c r="F847" s="67"/>
      <c r="G847" s="67"/>
      <c r="H847" s="82"/>
      <c r="I847" s="82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</row>
    <row r="848">
      <c r="A848" s="67"/>
      <c r="B848" s="67"/>
      <c r="C848" s="67"/>
      <c r="D848" s="67"/>
      <c r="E848" s="67"/>
      <c r="F848" s="67"/>
      <c r="G848" s="67"/>
      <c r="H848" s="82"/>
      <c r="I848" s="82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</row>
    <row r="849">
      <c r="A849" s="67"/>
      <c r="B849" s="67"/>
      <c r="C849" s="67"/>
      <c r="D849" s="67"/>
      <c r="E849" s="67"/>
      <c r="F849" s="67"/>
      <c r="G849" s="67"/>
      <c r="H849" s="82"/>
      <c r="I849" s="82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</row>
    <row r="850">
      <c r="A850" s="67"/>
      <c r="B850" s="67"/>
      <c r="C850" s="67"/>
      <c r="D850" s="67"/>
      <c r="E850" s="67"/>
      <c r="F850" s="67"/>
      <c r="G850" s="67"/>
      <c r="H850" s="82"/>
      <c r="I850" s="82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</row>
    <row r="851">
      <c r="A851" s="67"/>
      <c r="B851" s="67"/>
      <c r="C851" s="67"/>
      <c r="D851" s="67"/>
      <c r="E851" s="67"/>
      <c r="F851" s="67"/>
      <c r="G851" s="67"/>
      <c r="H851" s="82"/>
      <c r="I851" s="82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</row>
    <row r="852">
      <c r="A852" s="67"/>
      <c r="B852" s="67"/>
      <c r="C852" s="67"/>
      <c r="D852" s="67"/>
      <c r="E852" s="67"/>
      <c r="F852" s="67"/>
      <c r="G852" s="67"/>
      <c r="H852" s="82"/>
      <c r="I852" s="82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</row>
    <row r="853">
      <c r="A853" s="67"/>
      <c r="B853" s="67"/>
      <c r="C853" s="67"/>
      <c r="D853" s="67"/>
      <c r="E853" s="67"/>
      <c r="F853" s="67"/>
      <c r="G853" s="67"/>
      <c r="H853" s="82"/>
      <c r="I853" s="82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</row>
    <row r="854">
      <c r="A854" s="67"/>
      <c r="B854" s="67"/>
      <c r="C854" s="67"/>
      <c r="D854" s="67"/>
      <c r="E854" s="67"/>
      <c r="F854" s="67"/>
      <c r="G854" s="67"/>
      <c r="H854" s="82"/>
      <c r="I854" s="82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</row>
    <row r="855">
      <c r="A855" s="67"/>
      <c r="B855" s="67"/>
      <c r="C855" s="67"/>
      <c r="D855" s="67"/>
      <c r="E855" s="67"/>
      <c r="F855" s="67"/>
      <c r="G855" s="67"/>
      <c r="H855" s="82"/>
      <c r="I855" s="82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</row>
    <row r="856">
      <c r="A856" s="67"/>
      <c r="B856" s="67"/>
      <c r="C856" s="67"/>
      <c r="D856" s="67"/>
      <c r="E856" s="67"/>
      <c r="F856" s="67"/>
      <c r="G856" s="67"/>
      <c r="H856" s="82"/>
      <c r="I856" s="82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</row>
    <row r="857">
      <c r="A857" s="67"/>
      <c r="B857" s="67"/>
      <c r="C857" s="67"/>
      <c r="D857" s="67"/>
      <c r="E857" s="67"/>
      <c r="F857" s="67"/>
      <c r="G857" s="67"/>
      <c r="H857" s="82"/>
      <c r="I857" s="82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</row>
    <row r="858">
      <c r="A858" s="67"/>
      <c r="B858" s="67"/>
      <c r="C858" s="67"/>
      <c r="D858" s="67"/>
      <c r="E858" s="67"/>
      <c r="F858" s="67"/>
      <c r="G858" s="67"/>
      <c r="H858" s="82"/>
      <c r="I858" s="82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</row>
    <row r="859">
      <c r="A859" s="67"/>
      <c r="B859" s="67"/>
      <c r="C859" s="67"/>
      <c r="D859" s="67"/>
      <c r="E859" s="67"/>
      <c r="F859" s="67"/>
      <c r="G859" s="67"/>
      <c r="H859" s="82"/>
      <c r="I859" s="82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</row>
    <row r="860">
      <c r="A860" s="67"/>
      <c r="B860" s="67"/>
      <c r="C860" s="67"/>
      <c r="D860" s="67"/>
      <c r="E860" s="67"/>
      <c r="F860" s="67"/>
      <c r="G860" s="67"/>
      <c r="H860" s="82"/>
      <c r="I860" s="82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</row>
    <row r="861">
      <c r="A861" s="67"/>
      <c r="B861" s="67"/>
      <c r="C861" s="67"/>
      <c r="D861" s="67"/>
      <c r="E861" s="67"/>
      <c r="F861" s="67"/>
      <c r="G861" s="67"/>
      <c r="H861" s="82"/>
      <c r="I861" s="82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</row>
    <row r="862">
      <c r="A862" s="67"/>
      <c r="B862" s="67"/>
      <c r="C862" s="67"/>
      <c r="D862" s="67"/>
      <c r="E862" s="67"/>
      <c r="F862" s="67"/>
      <c r="G862" s="67"/>
      <c r="H862" s="82"/>
      <c r="I862" s="82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</row>
    <row r="863">
      <c r="A863" s="67"/>
      <c r="B863" s="67"/>
      <c r="C863" s="67"/>
      <c r="D863" s="67"/>
      <c r="E863" s="67"/>
      <c r="F863" s="67"/>
      <c r="G863" s="67"/>
      <c r="H863" s="82"/>
      <c r="I863" s="82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</row>
    <row r="864">
      <c r="A864" s="67"/>
      <c r="B864" s="67"/>
      <c r="C864" s="67"/>
      <c r="D864" s="67"/>
      <c r="E864" s="67"/>
      <c r="F864" s="67"/>
      <c r="G864" s="67"/>
      <c r="H864" s="82"/>
      <c r="I864" s="82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</row>
    <row r="865">
      <c r="A865" s="67"/>
      <c r="B865" s="67"/>
      <c r="C865" s="67"/>
      <c r="D865" s="67"/>
      <c r="E865" s="67"/>
      <c r="F865" s="67"/>
      <c r="G865" s="67"/>
      <c r="H865" s="82"/>
      <c r="I865" s="82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</row>
    <row r="866">
      <c r="A866" s="67"/>
      <c r="B866" s="67"/>
      <c r="C866" s="67"/>
      <c r="D866" s="67"/>
      <c r="E866" s="67"/>
      <c r="F866" s="67"/>
      <c r="G866" s="67"/>
      <c r="H866" s="82"/>
      <c r="I866" s="82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</row>
    <row r="867">
      <c r="A867" s="67"/>
      <c r="B867" s="67"/>
      <c r="C867" s="67"/>
      <c r="D867" s="67"/>
      <c r="E867" s="67"/>
      <c r="F867" s="67"/>
      <c r="G867" s="67"/>
      <c r="H867" s="82"/>
      <c r="I867" s="82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</row>
    <row r="868">
      <c r="A868" s="67"/>
      <c r="B868" s="67"/>
      <c r="C868" s="67"/>
      <c r="D868" s="67"/>
      <c r="E868" s="67"/>
      <c r="F868" s="67"/>
      <c r="G868" s="67"/>
      <c r="H868" s="82"/>
      <c r="I868" s="82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</row>
    <row r="869">
      <c r="A869" s="67"/>
      <c r="B869" s="67"/>
      <c r="C869" s="67"/>
      <c r="D869" s="67"/>
      <c r="E869" s="67"/>
      <c r="F869" s="67"/>
      <c r="G869" s="67"/>
      <c r="H869" s="82"/>
      <c r="I869" s="82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</row>
    <row r="870">
      <c r="A870" s="67"/>
      <c r="B870" s="67"/>
      <c r="C870" s="67"/>
      <c r="D870" s="67"/>
      <c r="E870" s="67"/>
      <c r="F870" s="67"/>
      <c r="G870" s="67"/>
      <c r="H870" s="82"/>
      <c r="I870" s="82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</row>
    <row r="871">
      <c r="A871" s="67"/>
      <c r="B871" s="67"/>
      <c r="C871" s="67"/>
      <c r="D871" s="67"/>
      <c r="E871" s="67"/>
      <c r="F871" s="67"/>
      <c r="G871" s="67"/>
      <c r="H871" s="82"/>
      <c r="I871" s="82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</row>
    <row r="872">
      <c r="A872" s="67"/>
      <c r="B872" s="67"/>
      <c r="C872" s="67"/>
      <c r="D872" s="67"/>
      <c r="E872" s="67"/>
      <c r="F872" s="67"/>
      <c r="G872" s="67"/>
      <c r="H872" s="82"/>
      <c r="I872" s="82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</row>
    <row r="873">
      <c r="A873" s="67"/>
      <c r="B873" s="67"/>
      <c r="C873" s="67"/>
      <c r="D873" s="67"/>
      <c r="E873" s="67"/>
      <c r="F873" s="67"/>
      <c r="G873" s="67"/>
      <c r="H873" s="82"/>
      <c r="I873" s="82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</row>
    <row r="874">
      <c r="A874" s="67"/>
      <c r="B874" s="67"/>
      <c r="C874" s="67"/>
      <c r="D874" s="67"/>
      <c r="E874" s="67"/>
      <c r="F874" s="67"/>
      <c r="G874" s="67"/>
      <c r="H874" s="82"/>
      <c r="I874" s="82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</row>
    <row r="875">
      <c r="A875" s="67"/>
      <c r="B875" s="67"/>
      <c r="C875" s="67"/>
      <c r="D875" s="67"/>
      <c r="E875" s="67"/>
      <c r="F875" s="67"/>
      <c r="G875" s="67"/>
      <c r="H875" s="82"/>
      <c r="I875" s="82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</row>
    <row r="876">
      <c r="A876" s="67"/>
      <c r="B876" s="67"/>
      <c r="C876" s="67"/>
      <c r="D876" s="67"/>
      <c r="E876" s="67"/>
      <c r="F876" s="67"/>
      <c r="G876" s="67"/>
      <c r="H876" s="82"/>
      <c r="I876" s="82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</row>
    <row r="877">
      <c r="A877" s="67"/>
      <c r="B877" s="67"/>
      <c r="C877" s="67"/>
      <c r="D877" s="67"/>
      <c r="E877" s="67"/>
      <c r="F877" s="67"/>
      <c r="G877" s="67"/>
      <c r="H877" s="82"/>
      <c r="I877" s="82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</row>
    <row r="878">
      <c r="A878" s="67"/>
      <c r="B878" s="67"/>
      <c r="C878" s="67"/>
      <c r="D878" s="67"/>
      <c r="E878" s="67"/>
      <c r="F878" s="67"/>
      <c r="G878" s="67"/>
      <c r="H878" s="82"/>
      <c r="I878" s="82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</row>
    <row r="879">
      <c r="A879" s="67"/>
      <c r="B879" s="67"/>
      <c r="C879" s="67"/>
      <c r="D879" s="67"/>
      <c r="E879" s="67"/>
      <c r="F879" s="67"/>
      <c r="G879" s="67"/>
      <c r="H879" s="82"/>
      <c r="I879" s="82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</row>
    <row r="880">
      <c r="A880" s="67"/>
      <c r="B880" s="67"/>
      <c r="C880" s="67"/>
      <c r="D880" s="67"/>
      <c r="E880" s="67"/>
      <c r="F880" s="67"/>
      <c r="G880" s="67"/>
      <c r="H880" s="82"/>
      <c r="I880" s="82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</row>
    <row r="881">
      <c r="A881" s="67"/>
      <c r="B881" s="67"/>
      <c r="C881" s="67"/>
      <c r="D881" s="67"/>
      <c r="E881" s="67"/>
      <c r="F881" s="67"/>
      <c r="G881" s="67"/>
      <c r="H881" s="82"/>
      <c r="I881" s="82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</row>
    <row r="882">
      <c r="A882" s="67"/>
      <c r="B882" s="67"/>
      <c r="C882" s="67"/>
      <c r="D882" s="67"/>
      <c r="E882" s="67"/>
      <c r="F882" s="67"/>
      <c r="G882" s="67"/>
      <c r="H882" s="82"/>
      <c r="I882" s="82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</row>
    <row r="883">
      <c r="A883" s="67"/>
      <c r="B883" s="67"/>
      <c r="C883" s="67"/>
      <c r="D883" s="67"/>
      <c r="E883" s="67"/>
      <c r="F883" s="67"/>
      <c r="G883" s="67"/>
      <c r="H883" s="82"/>
      <c r="I883" s="82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</row>
    <row r="884">
      <c r="A884" s="67"/>
      <c r="B884" s="67"/>
      <c r="C884" s="67"/>
      <c r="D884" s="67"/>
      <c r="E884" s="67"/>
      <c r="F884" s="67"/>
      <c r="G884" s="67"/>
      <c r="H884" s="82"/>
      <c r="I884" s="82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</row>
    <row r="885">
      <c r="A885" s="67"/>
      <c r="B885" s="67"/>
      <c r="C885" s="67"/>
      <c r="D885" s="67"/>
      <c r="E885" s="67"/>
      <c r="F885" s="67"/>
      <c r="G885" s="67"/>
      <c r="H885" s="82"/>
      <c r="I885" s="82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</row>
    <row r="886">
      <c r="A886" s="67"/>
      <c r="B886" s="67"/>
      <c r="C886" s="67"/>
      <c r="D886" s="67"/>
      <c r="E886" s="67"/>
      <c r="F886" s="67"/>
      <c r="G886" s="67"/>
      <c r="H886" s="82"/>
      <c r="I886" s="82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</row>
    <row r="887">
      <c r="A887" s="67"/>
      <c r="B887" s="67"/>
      <c r="C887" s="67"/>
      <c r="D887" s="67"/>
      <c r="E887" s="67"/>
      <c r="F887" s="67"/>
      <c r="G887" s="67"/>
      <c r="H887" s="82"/>
      <c r="I887" s="82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</row>
    <row r="888">
      <c r="A888" s="67"/>
      <c r="B888" s="67"/>
      <c r="C888" s="67"/>
      <c r="D888" s="67"/>
      <c r="E888" s="67"/>
      <c r="F888" s="67"/>
      <c r="G888" s="67"/>
      <c r="H888" s="82"/>
      <c r="I888" s="82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</row>
    <row r="889">
      <c r="A889" s="67"/>
      <c r="B889" s="67"/>
      <c r="C889" s="67"/>
      <c r="D889" s="67"/>
      <c r="E889" s="67"/>
      <c r="F889" s="67"/>
      <c r="G889" s="67"/>
      <c r="H889" s="82"/>
      <c r="I889" s="82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</row>
    <row r="890">
      <c r="A890" s="67"/>
      <c r="B890" s="67"/>
      <c r="C890" s="67"/>
      <c r="D890" s="67"/>
      <c r="E890" s="67"/>
      <c r="F890" s="67"/>
      <c r="G890" s="67"/>
      <c r="H890" s="82"/>
      <c r="I890" s="82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</row>
    <row r="891">
      <c r="A891" s="67"/>
      <c r="B891" s="67"/>
      <c r="C891" s="67"/>
      <c r="D891" s="67"/>
      <c r="E891" s="67"/>
      <c r="F891" s="67"/>
      <c r="G891" s="67"/>
      <c r="H891" s="82"/>
      <c r="I891" s="82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</row>
    <row r="892">
      <c r="A892" s="67"/>
      <c r="B892" s="67"/>
      <c r="C892" s="67"/>
      <c r="D892" s="67"/>
      <c r="E892" s="67"/>
      <c r="F892" s="67"/>
      <c r="G892" s="67"/>
      <c r="H892" s="82"/>
      <c r="I892" s="82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</row>
    <row r="893">
      <c r="A893" s="67"/>
      <c r="B893" s="67"/>
      <c r="C893" s="67"/>
      <c r="D893" s="67"/>
      <c r="E893" s="67"/>
      <c r="F893" s="67"/>
      <c r="G893" s="67"/>
      <c r="H893" s="82"/>
      <c r="I893" s="82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</row>
    <row r="894">
      <c r="A894" s="67"/>
      <c r="B894" s="67"/>
      <c r="C894" s="67"/>
      <c r="D894" s="67"/>
      <c r="E894" s="67"/>
      <c r="F894" s="67"/>
      <c r="G894" s="67"/>
      <c r="H894" s="82"/>
      <c r="I894" s="82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</row>
    <row r="895">
      <c r="A895" s="67"/>
      <c r="B895" s="67"/>
      <c r="C895" s="67"/>
      <c r="D895" s="67"/>
      <c r="E895" s="67"/>
      <c r="F895" s="67"/>
      <c r="G895" s="67"/>
      <c r="H895" s="82"/>
      <c r="I895" s="82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</row>
    <row r="896">
      <c r="A896" s="67"/>
      <c r="B896" s="67"/>
      <c r="C896" s="67"/>
      <c r="D896" s="67"/>
      <c r="E896" s="67"/>
      <c r="F896" s="67"/>
      <c r="G896" s="67"/>
      <c r="H896" s="82"/>
      <c r="I896" s="82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</row>
    <row r="897">
      <c r="A897" s="67"/>
      <c r="B897" s="67"/>
      <c r="C897" s="67"/>
      <c r="D897" s="67"/>
      <c r="E897" s="67"/>
      <c r="F897" s="67"/>
      <c r="G897" s="67"/>
      <c r="H897" s="82"/>
      <c r="I897" s="82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</row>
    <row r="898">
      <c r="A898" s="67"/>
      <c r="B898" s="67"/>
      <c r="C898" s="67"/>
      <c r="D898" s="67"/>
      <c r="E898" s="67"/>
      <c r="F898" s="67"/>
      <c r="G898" s="67"/>
      <c r="H898" s="82"/>
      <c r="I898" s="82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</row>
    <row r="899">
      <c r="A899" s="67"/>
      <c r="B899" s="67"/>
      <c r="C899" s="67"/>
      <c r="D899" s="67"/>
      <c r="E899" s="67"/>
      <c r="F899" s="67"/>
      <c r="G899" s="67"/>
      <c r="H899" s="82"/>
      <c r="I899" s="82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</row>
    <row r="900">
      <c r="A900" s="67"/>
      <c r="B900" s="67"/>
      <c r="C900" s="67"/>
      <c r="D900" s="67"/>
      <c r="E900" s="67"/>
      <c r="F900" s="67"/>
      <c r="G900" s="67"/>
      <c r="H900" s="82"/>
      <c r="I900" s="82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</row>
    <row r="901">
      <c r="A901" s="67"/>
      <c r="B901" s="67"/>
      <c r="C901" s="67"/>
      <c r="D901" s="67"/>
      <c r="E901" s="67"/>
      <c r="F901" s="67"/>
      <c r="G901" s="67"/>
      <c r="H901" s="82"/>
      <c r="I901" s="82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</row>
    <row r="902">
      <c r="A902" s="67"/>
      <c r="B902" s="67"/>
      <c r="C902" s="67"/>
      <c r="D902" s="67"/>
      <c r="E902" s="67"/>
      <c r="F902" s="67"/>
      <c r="G902" s="67"/>
      <c r="H902" s="82"/>
      <c r="I902" s="82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</row>
    <row r="903">
      <c r="A903" s="67"/>
      <c r="B903" s="67"/>
      <c r="C903" s="67"/>
      <c r="D903" s="67"/>
      <c r="E903" s="67"/>
      <c r="F903" s="67"/>
      <c r="G903" s="67"/>
      <c r="H903" s="82"/>
      <c r="I903" s="82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</row>
    <row r="904">
      <c r="A904" s="67"/>
      <c r="B904" s="67"/>
      <c r="C904" s="67"/>
      <c r="D904" s="67"/>
      <c r="E904" s="67"/>
      <c r="F904" s="67"/>
      <c r="G904" s="67"/>
      <c r="H904" s="82"/>
      <c r="I904" s="82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</row>
    <row r="905">
      <c r="A905" s="67"/>
      <c r="B905" s="67"/>
      <c r="C905" s="67"/>
      <c r="D905" s="67"/>
      <c r="E905" s="67"/>
      <c r="F905" s="67"/>
      <c r="G905" s="67"/>
      <c r="H905" s="82"/>
      <c r="I905" s="82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</row>
    <row r="906">
      <c r="A906" s="67"/>
      <c r="B906" s="67"/>
      <c r="C906" s="67"/>
      <c r="D906" s="67"/>
      <c r="E906" s="67"/>
      <c r="F906" s="67"/>
      <c r="G906" s="67"/>
      <c r="H906" s="82"/>
      <c r="I906" s="82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</row>
    <row r="907">
      <c r="A907" s="67"/>
      <c r="B907" s="67"/>
      <c r="C907" s="67"/>
      <c r="D907" s="67"/>
      <c r="E907" s="67"/>
      <c r="F907" s="67"/>
      <c r="G907" s="67"/>
      <c r="H907" s="82"/>
      <c r="I907" s="82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</row>
    <row r="908">
      <c r="A908" s="67"/>
      <c r="B908" s="67"/>
      <c r="C908" s="67"/>
      <c r="D908" s="67"/>
      <c r="E908" s="67"/>
      <c r="F908" s="67"/>
      <c r="G908" s="67"/>
      <c r="H908" s="82"/>
      <c r="I908" s="82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</row>
    <row r="909">
      <c r="A909" s="67"/>
      <c r="B909" s="67"/>
      <c r="C909" s="67"/>
      <c r="D909" s="67"/>
      <c r="E909" s="67"/>
      <c r="F909" s="67"/>
      <c r="G909" s="67"/>
      <c r="H909" s="82"/>
      <c r="I909" s="82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</row>
    <row r="910">
      <c r="A910" s="67"/>
      <c r="B910" s="67"/>
      <c r="C910" s="67"/>
      <c r="D910" s="67"/>
      <c r="E910" s="67"/>
      <c r="F910" s="67"/>
      <c r="G910" s="67"/>
      <c r="H910" s="82"/>
      <c r="I910" s="82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</row>
    <row r="911">
      <c r="A911" s="67"/>
      <c r="B911" s="67"/>
      <c r="C911" s="67"/>
      <c r="D911" s="67"/>
      <c r="E911" s="67"/>
      <c r="F911" s="67"/>
      <c r="G911" s="67"/>
      <c r="H911" s="82"/>
      <c r="I911" s="82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</row>
    <row r="912">
      <c r="A912" s="67"/>
      <c r="B912" s="67"/>
      <c r="C912" s="67"/>
      <c r="D912" s="67"/>
      <c r="E912" s="67"/>
      <c r="F912" s="67"/>
      <c r="G912" s="67"/>
      <c r="H912" s="82"/>
      <c r="I912" s="82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</row>
    <row r="913">
      <c r="A913" s="67"/>
      <c r="B913" s="67"/>
      <c r="C913" s="67"/>
      <c r="D913" s="67"/>
      <c r="E913" s="67"/>
      <c r="F913" s="67"/>
      <c r="G913" s="67"/>
      <c r="H913" s="82"/>
      <c r="I913" s="82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</row>
    <row r="914">
      <c r="A914" s="67"/>
      <c r="B914" s="67"/>
      <c r="C914" s="67"/>
      <c r="D914" s="67"/>
      <c r="E914" s="67"/>
      <c r="F914" s="67"/>
      <c r="G914" s="67"/>
      <c r="H914" s="82"/>
      <c r="I914" s="82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</row>
    <row r="915">
      <c r="A915" s="67"/>
      <c r="B915" s="67"/>
      <c r="C915" s="67"/>
      <c r="D915" s="67"/>
      <c r="E915" s="67"/>
      <c r="F915" s="67"/>
      <c r="G915" s="67"/>
      <c r="H915" s="82"/>
      <c r="I915" s="82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</row>
    <row r="916">
      <c r="A916" s="67"/>
      <c r="B916" s="67"/>
      <c r="C916" s="67"/>
      <c r="D916" s="67"/>
      <c r="E916" s="67"/>
      <c r="F916" s="67"/>
      <c r="G916" s="67"/>
      <c r="H916" s="82"/>
      <c r="I916" s="82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</row>
    <row r="917">
      <c r="A917" s="67"/>
      <c r="B917" s="67"/>
      <c r="C917" s="67"/>
      <c r="D917" s="67"/>
      <c r="E917" s="67"/>
      <c r="F917" s="67"/>
      <c r="G917" s="67"/>
      <c r="H917" s="82"/>
      <c r="I917" s="82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</row>
    <row r="918">
      <c r="A918" s="67"/>
      <c r="B918" s="67"/>
      <c r="C918" s="67"/>
      <c r="D918" s="67"/>
      <c r="E918" s="67"/>
      <c r="F918" s="67"/>
      <c r="G918" s="67"/>
      <c r="H918" s="82"/>
      <c r="I918" s="82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</row>
    <row r="919">
      <c r="A919" s="67"/>
      <c r="B919" s="67"/>
      <c r="C919" s="67"/>
      <c r="D919" s="67"/>
      <c r="E919" s="67"/>
      <c r="F919" s="67"/>
      <c r="G919" s="67"/>
      <c r="H919" s="82"/>
      <c r="I919" s="82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</row>
    <row r="920">
      <c r="A920" s="67"/>
      <c r="B920" s="67"/>
      <c r="C920" s="67"/>
      <c r="D920" s="67"/>
      <c r="E920" s="67"/>
      <c r="F920" s="67"/>
      <c r="G920" s="67"/>
      <c r="H920" s="82"/>
      <c r="I920" s="82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</row>
    <row r="921">
      <c r="A921" s="67"/>
      <c r="B921" s="67"/>
      <c r="C921" s="67"/>
      <c r="D921" s="67"/>
      <c r="E921" s="67"/>
      <c r="F921" s="67"/>
      <c r="G921" s="67"/>
      <c r="H921" s="82"/>
      <c r="I921" s="82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</row>
    <row r="922">
      <c r="A922" s="67"/>
      <c r="B922" s="67"/>
      <c r="C922" s="67"/>
      <c r="D922" s="67"/>
      <c r="E922" s="67"/>
      <c r="F922" s="67"/>
      <c r="G922" s="67"/>
      <c r="H922" s="82"/>
      <c r="I922" s="82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</row>
    <row r="923">
      <c r="A923" s="67"/>
      <c r="B923" s="67"/>
      <c r="C923" s="67"/>
      <c r="D923" s="67"/>
      <c r="E923" s="67"/>
      <c r="F923" s="67"/>
      <c r="G923" s="67"/>
      <c r="H923" s="82"/>
      <c r="I923" s="82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</row>
    <row r="924">
      <c r="A924" s="67"/>
      <c r="B924" s="67"/>
      <c r="C924" s="67"/>
      <c r="D924" s="67"/>
      <c r="E924" s="67"/>
      <c r="F924" s="67"/>
      <c r="G924" s="67"/>
      <c r="H924" s="82"/>
      <c r="I924" s="82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</row>
    <row r="925">
      <c r="A925" s="67"/>
      <c r="B925" s="67"/>
      <c r="C925" s="67"/>
      <c r="D925" s="67"/>
      <c r="E925" s="67"/>
      <c r="F925" s="67"/>
      <c r="G925" s="67"/>
      <c r="H925" s="82"/>
      <c r="I925" s="82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</row>
    <row r="926">
      <c r="A926" s="67"/>
      <c r="B926" s="67"/>
      <c r="C926" s="67"/>
      <c r="D926" s="67"/>
      <c r="E926" s="67"/>
      <c r="F926" s="67"/>
      <c r="G926" s="67"/>
      <c r="H926" s="82"/>
      <c r="I926" s="82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</row>
    <row r="927">
      <c r="A927" s="67"/>
      <c r="B927" s="67"/>
      <c r="C927" s="67"/>
      <c r="D927" s="67"/>
      <c r="E927" s="67"/>
      <c r="F927" s="67"/>
      <c r="G927" s="67"/>
      <c r="H927" s="82"/>
      <c r="I927" s="82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</row>
    <row r="928">
      <c r="A928" s="67"/>
      <c r="B928" s="67"/>
      <c r="C928" s="67"/>
      <c r="D928" s="67"/>
      <c r="E928" s="67"/>
      <c r="F928" s="67"/>
      <c r="G928" s="67"/>
      <c r="H928" s="82"/>
      <c r="I928" s="82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</row>
    <row r="929">
      <c r="A929" s="67"/>
      <c r="B929" s="67"/>
      <c r="C929" s="67"/>
      <c r="D929" s="67"/>
      <c r="E929" s="67"/>
      <c r="F929" s="67"/>
      <c r="G929" s="67"/>
      <c r="H929" s="82"/>
      <c r="I929" s="82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</row>
    <row r="930">
      <c r="A930" s="67"/>
      <c r="B930" s="67"/>
      <c r="C930" s="67"/>
      <c r="D930" s="67"/>
      <c r="E930" s="67"/>
      <c r="F930" s="67"/>
      <c r="G930" s="67"/>
      <c r="H930" s="82"/>
      <c r="I930" s="82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</row>
    <row r="931">
      <c r="A931" s="67"/>
      <c r="B931" s="67"/>
      <c r="C931" s="67"/>
      <c r="D931" s="67"/>
      <c r="E931" s="67"/>
      <c r="F931" s="67"/>
      <c r="G931" s="67"/>
      <c r="H931" s="82"/>
      <c r="I931" s="82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</row>
    <row r="932">
      <c r="A932" s="67"/>
      <c r="B932" s="67"/>
      <c r="C932" s="67"/>
      <c r="D932" s="67"/>
      <c r="E932" s="67"/>
      <c r="F932" s="67"/>
      <c r="G932" s="67"/>
      <c r="H932" s="82"/>
      <c r="I932" s="82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</row>
    <row r="933">
      <c r="A933" s="67"/>
      <c r="B933" s="67"/>
      <c r="C933" s="67"/>
      <c r="D933" s="67"/>
      <c r="E933" s="67"/>
      <c r="F933" s="67"/>
      <c r="G933" s="67"/>
      <c r="H933" s="82"/>
      <c r="I933" s="82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</row>
    <row r="934">
      <c r="A934" s="67"/>
      <c r="B934" s="67"/>
      <c r="C934" s="67"/>
      <c r="D934" s="67"/>
      <c r="E934" s="67"/>
      <c r="F934" s="67"/>
      <c r="G934" s="67"/>
      <c r="H934" s="82"/>
      <c r="I934" s="82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</row>
    <row r="935">
      <c r="A935" s="67"/>
      <c r="B935" s="67"/>
      <c r="C935" s="67"/>
      <c r="D935" s="67"/>
      <c r="E935" s="67"/>
      <c r="F935" s="67"/>
      <c r="G935" s="67"/>
      <c r="H935" s="82"/>
      <c r="I935" s="82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</row>
    <row r="936">
      <c r="A936" s="67"/>
      <c r="B936" s="67"/>
      <c r="C936" s="67"/>
      <c r="D936" s="67"/>
      <c r="E936" s="67"/>
      <c r="F936" s="67"/>
      <c r="G936" s="67"/>
      <c r="H936" s="82"/>
      <c r="I936" s="82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</row>
    <row r="937">
      <c r="A937" s="67"/>
      <c r="B937" s="67"/>
      <c r="C937" s="67"/>
      <c r="D937" s="67"/>
      <c r="E937" s="67"/>
      <c r="F937" s="67"/>
      <c r="G937" s="67"/>
      <c r="H937" s="82"/>
      <c r="I937" s="82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</row>
    <row r="938">
      <c r="A938" s="67"/>
      <c r="B938" s="67"/>
      <c r="C938" s="67"/>
      <c r="D938" s="67"/>
      <c r="E938" s="67"/>
      <c r="F938" s="67"/>
      <c r="G938" s="67"/>
      <c r="H938" s="82"/>
      <c r="I938" s="82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</row>
    <row r="939">
      <c r="A939" s="67"/>
      <c r="B939" s="67"/>
      <c r="C939" s="67"/>
      <c r="D939" s="67"/>
      <c r="E939" s="67"/>
      <c r="F939" s="67"/>
      <c r="G939" s="67"/>
      <c r="H939" s="82"/>
      <c r="I939" s="82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</row>
    <row r="940">
      <c r="A940" s="67"/>
      <c r="B940" s="67"/>
      <c r="C940" s="67"/>
      <c r="D940" s="67"/>
      <c r="E940" s="67"/>
      <c r="F940" s="67"/>
      <c r="G940" s="67"/>
      <c r="H940" s="82"/>
      <c r="I940" s="82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</row>
    <row r="941">
      <c r="A941" s="67"/>
      <c r="B941" s="67"/>
      <c r="C941" s="67"/>
      <c r="D941" s="67"/>
      <c r="E941" s="67"/>
      <c r="F941" s="67"/>
      <c r="G941" s="67"/>
      <c r="H941" s="82"/>
      <c r="I941" s="82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</row>
    <row r="942">
      <c r="A942" s="67"/>
      <c r="B942" s="67"/>
      <c r="C942" s="67"/>
      <c r="D942" s="67"/>
      <c r="E942" s="67"/>
      <c r="F942" s="67"/>
      <c r="G942" s="67"/>
      <c r="H942" s="82"/>
      <c r="I942" s="82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</row>
    <row r="943">
      <c r="A943" s="67"/>
      <c r="B943" s="67"/>
      <c r="C943" s="67"/>
      <c r="D943" s="67"/>
      <c r="E943" s="67"/>
      <c r="F943" s="67"/>
      <c r="G943" s="67"/>
      <c r="H943" s="82"/>
      <c r="I943" s="82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</row>
    <row r="944">
      <c r="A944" s="67"/>
      <c r="B944" s="67"/>
      <c r="C944" s="67"/>
      <c r="D944" s="67"/>
      <c r="E944" s="67"/>
      <c r="F944" s="67"/>
      <c r="G944" s="67"/>
      <c r="H944" s="82"/>
      <c r="I944" s="82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</row>
    <row r="945">
      <c r="A945" s="67"/>
      <c r="B945" s="67"/>
      <c r="C945" s="67"/>
      <c r="D945" s="67"/>
      <c r="E945" s="67"/>
      <c r="F945" s="67"/>
      <c r="G945" s="67"/>
      <c r="H945" s="82"/>
      <c r="I945" s="82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</row>
    <row r="946">
      <c r="A946" s="67"/>
      <c r="B946" s="67"/>
      <c r="C946" s="67"/>
      <c r="D946" s="67"/>
      <c r="E946" s="67"/>
      <c r="F946" s="67"/>
      <c r="G946" s="67"/>
      <c r="H946" s="82"/>
      <c r="I946" s="82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</row>
    <row r="947">
      <c r="A947" s="67"/>
      <c r="B947" s="67"/>
      <c r="C947" s="67"/>
      <c r="D947" s="67"/>
      <c r="E947" s="67"/>
      <c r="F947" s="67"/>
      <c r="G947" s="67"/>
      <c r="H947" s="82"/>
      <c r="I947" s="82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</row>
    <row r="948">
      <c r="A948" s="67"/>
      <c r="B948" s="67"/>
      <c r="C948" s="67"/>
      <c r="D948" s="67"/>
      <c r="E948" s="67"/>
      <c r="F948" s="67"/>
      <c r="G948" s="67"/>
      <c r="H948" s="82"/>
      <c r="I948" s="82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</row>
    <row r="949">
      <c r="A949" s="67"/>
      <c r="B949" s="67"/>
      <c r="C949" s="67"/>
      <c r="D949" s="67"/>
      <c r="E949" s="67"/>
      <c r="F949" s="67"/>
      <c r="G949" s="67"/>
      <c r="H949" s="82"/>
      <c r="I949" s="82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</row>
    <row r="950">
      <c r="A950" s="67"/>
      <c r="B950" s="67"/>
      <c r="C950" s="67"/>
      <c r="D950" s="67"/>
      <c r="E950" s="67"/>
      <c r="F950" s="67"/>
      <c r="G950" s="67"/>
      <c r="H950" s="82"/>
      <c r="I950" s="82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</row>
    <row r="951">
      <c r="A951" s="67"/>
      <c r="B951" s="67"/>
      <c r="C951" s="67"/>
      <c r="D951" s="67"/>
      <c r="E951" s="67"/>
      <c r="F951" s="67"/>
      <c r="G951" s="67"/>
      <c r="H951" s="82"/>
      <c r="I951" s="82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</row>
    <row r="952">
      <c r="A952" s="67"/>
      <c r="B952" s="67"/>
      <c r="C952" s="67"/>
      <c r="D952" s="67"/>
      <c r="E952" s="67"/>
      <c r="F952" s="67"/>
      <c r="G952" s="67"/>
      <c r="H952" s="82"/>
      <c r="I952" s="82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</row>
    <row r="953">
      <c r="A953" s="67"/>
      <c r="B953" s="67"/>
      <c r="C953" s="67"/>
      <c r="D953" s="67"/>
      <c r="E953" s="67"/>
      <c r="F953" s="67"/>
      <c r="G953" s="67"/>
      <c r="H953" s="82"/>
      <c r="I953" s="82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</row>
    <row r="954">
      <c r="A954" s="67"/>
      <c r="B954" s="67"/>
      <c r="C954" s="67"/>
      <c r="D954" s="67"/>
      <c r="E954" s="67"/>
      <c r="F954" s="67"/>
      <c r="G954" s="67"/>
      <c r="H954" s="82"/>
      <c r="I954" s="82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</row>
    <row r="955">
      <c r="A955" s="67"/>
      <c r="B955" s="67"/>
      <c r="C955" s="67"/>
      <c r="D955" s="67"/>
      <c r="E955" s="67"/>
      <c r="F955" s="67"/>
      <c r="G955" s="67"/>
      <c r="H955" s="82"/>
      <c r="I955" s="82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</row>
    <row r="956">
      <c r="A956" s="67"/>
      <c r="B956" s="67"/>
      <c r="C956" s="67"/>
      <c r="D956" s="67"/>
      <c r="E956" s="67"/>
      <c r="F956" s="67"/>
      <c r="G956" s="67"/>
      <c r="H956" s="82"/>
      <c r="I956" s="82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</row>
    <row r="957">
      <c r="A957" s="67"/>
      <c r="B957" s="67"/>
      <c r="C957" s="67"/>
      <c r="D957" s="67"/>
      <c r="E957" s="67"/>
      <c r="F957" s="67"/>
      <c r="G957" s="67"/>
      <c r="H957" s="82"/>
      <c r="I957" s="82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</row>
    <row r="958">
      <c r="A958" s="67"/>
      <c r="B958" s="67"/>
      <c r="C958" s="67"/>
      <c r="D958" s="67"/>
      <c r="E958" s="67"/>
      <c r="F958" s="67"/>
      <c r="G958" s="67"/>
      <c r="H958" s="82"/>
      <c r="I958" s="82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</row>
    <row r="959">
      <c r="A959" s="67"/>
      <c r="B959" s="67"/>
      <c r="C959" s="67"/>
      <c r="D959" s="67"/>
      <c r="E959" s="67"/>
      <c r="F959" s="67"/>
      <c r="G959" s="67"/>
      <c r="H959" s="82"/>
      <c r="I959" s="82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</row>
    <row r="960">
      <c r="A960" s="67"/>
      <c r="B960" s="67"/>
      <c r="C960" s="67"/>
      <c r="D960" s="67"/>
      <c r="E960" s="67"/>
      <c r="F960" s="67"/>
      <c r="G960" s="67"/>
      <c r="H960" s="82"/>
      <c r="I960" s="82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</row>
    <row r="961">
      <c r="A961" s="67"/>
      <c r="B961" s="67"/>
      <c r="C961" s="67"/>
      <c r="D961" s="67"/>
      <c r="E961" s="67"/>
      <c r="F961" s="67"/>
      <c r="G961" s="67"/>
      <c r="H961" s="82"/>
      <c r="I961" s="82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</row>
    <row r="962">
      <c r="A962" s="67"/>
      <c r="B962" s="67"/>
      <c r="C962" s="67"/>
      <c r="D962" s="67"/>
      <c r="E962" s="67"/>
      <c r="F962" s="67"/>
      <c r="G962" s="67"/>
      <c r="H962" s="82"/>
      <c r="I962" s="82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</row>
    <row r="963">
      <c r="A963" s="67"/>
      <c r="B963" s="67"/>
      <c r="C963" s="67"/>
      <c r="D963" s="67"/>
      <c r="E963" s="67"/>
      <c r="F963" s="67"/>
      <c r="G963" s="67"/>
      <c r="H963" s="82"/>
      <c r="I963" s="82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</row>
    <row r="964">
      <c r="A964" s="67"/>
      <c r="B964" s="67"/>
      <c r="C964" s="67"/>
      <c r="D964" s="67"/>
      <c r="E964" s="67"/>
      <c r="F964" s="67"/>
      <c r="G964" s="67"/>
      <c r="H964" s="82"/>
      <c r="I964" s="82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</row>
    <row r="965">
      <c r="A965" s="67"/>
      <c r="B965" s="67"/>
      <c r="C965" s="67"/>
      <c r="D965" s="67"/>
      <c r="E965" s="67"/>
      <c r="F965" s="67"/>
      <c r="G965" s="67"/>
      <c r="H965" s="82"/>
      <c r="I965" s="82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</row>
    <row r="966">
      <c r="A966" s="67"/>
      <c r="B966" s="67"/>
      <c r="C966" s="67"/>
      <c r="D966" s="67"/>
      <c r="E966" s="67"/>
      <c r="F966" s="67"/>
      <c r="G966" s="67"/>
      <c r="H966" s="82"/>
      <c r="I966" s="82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</row>
    <row r="967">
      <c r="A967" s="67"/>
      <c r="B967" s="67"/>
      <c r="C967" s="67"/>
      <c r="D967" s="67"/>
      <c r="E967" s="67"/>
      <c r="F967" s="67"/>
      <c r="G967" s="67"/>
      <c r="H967" s="82"/>
      <c r="I967" s="82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</row>
    <row r="968">
      <c r="A968" s="67"/>
      <c r="B968" s="67"/>
      <c r="C968" s="67"/>
      <c r="D968" s="67"/>
      <c r="E968" s="67"/>
      <c r="F968" s="67"/>
      <c r="G968" s="67"/>
      <c r="H968" s="82"/>
      <c r="I968" s="82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</row>
    <row r="969">
      <c r="A969" s="67"/>
      <c r="B969" s="67"/>
      <c r="C969" s="67"/>
      <c r="D969" s="67"/>
      <c r="E969" s="67"/>
      <c r="F969" s="67"/>
      <c r="G969" s="67"/>
      <c r="H969" s="82"/>
      <c r="I969" s="82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</row>
    <row r="970">
      <c r="A970" s="67"/>
      <c r="B970" s="67"/>
      <c r="C970" s="67"/>
      <c r="D970" s="67"/>
      <c r="E970" s="67"/>
      <c r="F970" s="67"/>
      <c r="G970" s="67"/>
      <c r="H970" s="82"/>
      <c r="I970" s="82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</row>
    <row r="971">
      <c r="A971" s="67"/>
      <c r="B971" s="67"/>
      <c r="C971" s="67"/>
      <c r="D971" s="67"/>
      <c r="E971" s="67"/>
      <c r="F971" s="67"/>
      <c r="G971" s="67"/>
      <c r="H971" s="82"/>
      <c r="I971" s="82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</row>
    <row r="972">
      <c r="A972" s="67"/>
      <c r="B972" s="67"/>
      <c r="C972" s="67"/>
      <c r="D972" s="67"/>
      <c r="E972" s="67"/>
      <c r="F972" s="67"/>
      <c r="G972" s="67"/>
      <c r="H972" s="82"/>
      <c r="I972" s="82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</row>
    <row r="973">
      <c r="A973" s="67"/>
      <c r="B973" s="67"/>
      <c r="C973" s="67"/>
      <c r="D973" s="67"/>
      <c r="E973" s="67"/>
      <c r="F973" s="67"/>
      <c r="G973" s="67"/>
      <c r="H973" s="82"/>
      <c r="I973" s="82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</row>
    <row r="974">
      <c r="A974" s="67"/>
      <c r="B974" s="67"/>
      <c r="C974" s="67"/>
      <c r="D974" s="67"/>
      <c r="E974" s="67"/>
      <c r="F974" s="67"/>
      <c r="G974" s="67"/>
      <c r="H974" s="82"/>
      <c r="I974" s="82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</row>
    <row r="975">
      <c r="A975" s="67"/>
      <c r="B975" s="67"/>
      <c r="C975" s="67"/>
      <c r="D975" s="67"/>
      <c r="E975" s="67"/>
      <c r="F975" s="67"/>
      <c r="G975" s="67"/>
      <c r="H975" s="82"/>
      <c r="I975" s="82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</row>
    <row r="976">
      <c r="A976" s="67"/>
      <c r="B976" s="67"/>
      <c r="C976" s="67"/>
      <c r="D976" s="67"/>
      <c r="E976" s="67"/>
      <c r="F976" s="67"/>
      <c r="G976" s="67"/>
      <c r="H976" s="82"/>
      <c r="I976" s="82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</row>
    <row r="977">
      <c r="A977" s="67"/>
      <c r="B977" s="67"/>
      <c r="C977" s="67"/>
      <c r="D977" s="67"/>
      <c r="E977" s="67"/>
      <c r="F977" s="67"/>
      <c r="G977" s="67"/>
      <c r="H977" s="82"/>
      <c r="I977" s="82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</row>
    <row r="978">
      <c r="A978" s="67"/>
      <c r="B978" s="67"/>
      <c r="C978" s="67"/>
      <c r="D978" s="67"/>
      <c r="E978" s="67"/>
      <c r="F978" s="67"/>
      <c r="G978" s="67"/>
      <c r="H978" s="82"/>
      <c r="I978" s="82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</row>
    <row r="979">
      <c r="A979" s="67"/>
      <c r="B979" s="67"/>
      <c r="C979" s="67"/>
      <c r="D979" s="67"/>
      <c r="E979" s="67"/>
      <c r="F979" s="67"/>
      <c r="G979" s="67"/>
      <c r="H979" s="82"/>
      <c r="I979" s="82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</row>
    <row r="980">
      <c r="A980" s="67"/>
      <c r="B980" s="67"/>
      <c r="C980" s="67"/>
      <c r="D980" s="67"/>
      <c r="E980" s="67"/>
      <c r="F980" s="67"/>
      <c r="G980" s="67"/>
      <c r="H980" s="82"/>
      <c r="I980" s="82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</row>
    <row r="981">
      <c r="A981" s="67"/>
      <c r="B981" s="67"/>
      <c r="C981" s="67"/>
      <c r="D981" s="67"/>
      <c r="E981" s="67"/>
      <c r="F981" s="67"/>
      <c r="G981" s="67"/>
      <c r="H981" s="82"/>
      <c r="I981" s="82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</row>
    <row r="982">
      <c r="A982" s="67"/>
      <c r="B982" s="67"/>
      <c r="C982" s="67"/>
      <c r="D982" s="67"/>
      <c r="E982" s="67"/>
      <c r="F982" s="67"/>
      <c r="G982" s="67"/>
      <c r="H982" s="82"/>
      <c r="I982" s="82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</row>
    <row r="983">
      <c r="A983" s="67"/>
      <c r="B983" s="67"/>
      <c r="C983" s="67"/>
      <c r="D983" s="67"/>
      <c r="E983" s="67"/>
      <c r="F983" s="67"/>
      <c r="G983" s="67"/>
      <c r="H983" s="82"/>
      <c r="I983" s="82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5" max="15" width="25.25"/>
  </cols>
  <sheetData>
    <row r="1">
      <c r="A1" s="67" t="s">
        <v>389</v>
      </c>
      <c r="B1" s="67" t="s">
        <v>390</v>
      </c>
      <c r="C1" s="67" t="s">
        <v>391</v>
      </c>
      <c r="D1" s="67" t="s">
        <v>392</v>
      </c>
      <c r="E1" s="67" t="s">
        <v>43</v>
      </c>
      <c r="F1" s="67" t="s">
        <v>393</v>
      </c>
      <c r="G1" s="67" t="s">
        <v>394</v>
      </c>
      <c r="H1" s="82" t="s">
        <v>395</v>
      </c>
      <c r="I1" s="42" t="s">
        <v>396</v>
      </c>
      <c r="J1" s="67" t="s">
        <v>397</v>
      </c>
      <c r="K1" s="67" t="s">
        <v>46</v>
      </c>
      <c r="L1" s="47" t="s">
        <v>398</v>
      </c>
      <c r="M1" s="47" t="s">
        <v>399</v>
      </c>
      <c r="N1" s="67" t="s">
        <v>400</v>
      </c>
      <c r="O1" s="67" t="s">
        <v>401</v>
      </c>
      <c r="P1" s="67" t="s">
        <v>402</v>
      </c>
      <c r="Q1" s="67" t="s">
        <v>74</v>
      </c>
      <c r="R1" s="67" t="s">
        <v>403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</row>
    <row r="2">
      <c r="A2" s="22">
        <v>128.0</v>
      </c>
      <c r="B2" s="67" t="s">
        <v>439</v>
      </c>
      <c r="C2" s="67" t="s">
        <v>508</v>
      </c>
      <c r="D2" s="67"/>
      <c r="E2" s="22">
        <v>0.92</v>
      </c>
      <c r="F2" s="67"/>
      <c r="G2" s="67"/>
      <c r="H2" s="88">
        <v>0.04</v>
      </c>
      <c r="I2" s="25">
        <f> 0.06 </f>
        <v>0.06</v>
      </c>
      <c r="J2" s="22">
        <v>12.0</v>
      </c>
      <c r="K2" s="22">
        <f t="shared" ref="K2:K14" si="1">H2*sqrt(J2)</f>
        <v>0.1385640646</v>
      </c>
      <c r="L2" s="25">
        <f t="shared" ref="L2:L14" si="2"> I2 * sqrt(J2)</f>
        <v>0.2078460969</v>
      </c>
      <c r="M2" s="22">
        <f t="shared" ref="M2:M14" si="3"> sqrt((K2^2 +L2^2)/2)</f>
        <v>0.1766352173</v>
      </c>
      <c r="N2" s="22">
        <v>0.18</v>
      </c>
      <c r="O2" s="44">
        <f t="shared" ref="O2:O69" si="4">(E2-N2)/M2</f>
        <v>4.189425026</v>
      </c>
      <c r="P2" s="67"/>
      <c r="Q2" s="67" t="s">
        <v>154</v>
      </c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</row>
    <row r="3">
      <c r="A3" s="67"/>
      <c r="B3" s="67"/>
      <c r="C3" s="67" t="s">
        <v>509</v>
      </c>
      <c r="D3" s="67"/>
      <c r="E3" s="22">
        <v>0.82</v>
      </c>
      <c r="F3" s="67"/>
      <c r="G3" s="67"/>
      <c r="H3" s="88">
        <v>0.08</v>
      </c>
      <c r="I3" s="24">
        <f> 0.05</f>
        <v>0.05</v>
      </c>
      <c r="J3" s="22">
        <v>12.0</v>
      </c>
      <c r="K3" s="22">
        <f t="shared" si="1"/>
        <v>0.2771281292</v>
      </c>
      <c r="L3" s="25">
        <f t="shared" si="2"/>
        <v>0.1732050808</v>
      </c>
      <c r="M3" s="22">
        <f t="shared" si="3"/>
        <v>0.2310844002</v>
      </c>
      <c r="N3" s="22">
        <v>0.09</v>
      </c>
      <c r="O3" s="44">
        <f t="shared" si="4"/>
        <v>3.159018954</v>
      </c>
      <c r="P3" s="67"/>
      <c r="Q3" s="67" t="s">
        <v>154</v>
      </c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</row>
    <row r="4">
      <c r="A4" s="67"/>
      <c r="B4" s="67"/>
      <c r="C4" s="67" t="s">
        <v>510</v>
      </c>
      <c r="D4" s="67"/>
      <c r="E4" s="22">
        <v>0.76</v>
      </c>
      <c r="F4" s="67"/>
      <c r="G4" s="67"/>
      <c r="H4" s="88">
        <v>0.07</v>
      </c>
      <c r="I4" s="24">
        <f> 0.08 </f>
        <v>0.08</v>
      </c>
      <c r="J4" s="22">
        <v>12.0</v>
      </c>
      <c r="K4" s="22">
        <f t="shared" si="1"/>
        <v>0.2424871131</v>
      </c>
      <c r="L4" s="25">
        <f t="shared" si="2"/>
        <v>0.2771281292</v>
      </c>
      <c r="M4" s="22">
        <f t="shared" si="3"/>
        <v>0.2603843313</v>
      </c>
      <c r="N4" s="22">
        <v>0.25</v>
      </c>
      <c r="O4" s="44">
        <f t="shared" si="4"/>
        <v>1.9586432</v>
      </c>
      <c r="P4" s="67"/>
      <c r="Q4" s="67" t="s">
        <v>154</v>
      </c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</row>
    <row r="5">
      <c r="A5" s="67"/>
      <c r="B5" s="67"/>
      <c r="C5" s="67" t="s">
        <v>511</v>
      </c>
      <c r="D5" s="67"/>
      <c r="E5" s="22">
        <v>0.41</v>
      </c>
      <c r="F5" s="67"/>
      <c r="G5" s="67"/>
      <c r="H5" s="88">
        <v>0.1</v>
      </c>
      <c r="I5" s="24">
        <v>0.08</v>
      </c>
      <c r="J5" s="22">
        <v>12.0</v>
      </c>
      <c r="K5" s="22">
        <f t="shared" si="1"/>
        <v>0.3464101615</v>
      </c>
      <c r="L5" s="25">
        <f t="shared" si="2"/>
        <v>0.2771281292</v>
      </c>
      <c r="M5" s="22">
        <f t="shared" si="3"/>
        <v>0.3136877428</v>
      </c>
      <c r="N5" s="22">
        <v>0.34</v>
      </c>
      <c r="O5" s="44">
        <f t="shared" si="4"/>
        <v>0.2231518496</v>
      </c>
      <c r="P5" s="67"/>
      <c r="Q5" s="67" t="s">
        <v>154</v>
      </c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</row>
    <row r="6">
      <c r="A6" s="67"/>
      <c r="B6" s="67" t="s">
        <v>435</v>
      </c>
      <c r="C6" s="67" t="s">
        <v>512</v>
      </c>
      <c r="D6" s="67"/>
      <c r="E6" s="22">
        <v>0.73</v>
      </c>
      <c r="F6" s="67"/>
      <c r="G6" s="67"/>
      <c r="H6" s="88">
        <v>0.08</v>
      </c>
      <c r="I6" s="25">
        <v>0.12</v>
      </c>
      <c r="J6" s="22">
        <v>12.0</v>
      </c>
      <c r="K6" s="22">
        <f t="shared" si="1"/>
        <v>0.2771281292</v>
      </c>
      <c r="L6" s="25">
        <f t="shared" si="2"/>
        <v>0.4156921938</v>
      </c>
      <c r="M6" s="22">
        <f t="shared" si="3"/>
        <v>0.3532704347</v>
      </c>
      <c r="N6" s="22">
        <v>0.41</v>
      </c>
      <c r="O6" s="44">
        <f t="shared" si="4"/>
        <v>0.9058216273</v>
      </c>
      <c r="P6" s="67"/>
      <c r="Q6" s="67" t="s">
        <v>154</v>
      </c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</row>
    <row r="7">
      <c r="A7" s="67"/>
      <c r="B7" s="67"/>
      <c r="C7" s="67" t="s">
        <v>508</v>
      </c>
      <c r="D7" s="67"/>
      <c r="E7" s="22">
        <v>0.72</v>
      </c>
      <c r="F7" s="67"/>
      <c r="G7" s="67"/>
      <c r="H7" s="88">
        <v>0.11</v>
      </c>
      <c r="I7" s="25">
        <v>0.13</v>
      </c>
      <c r="J7" s="22">
        <v>12.0</v>
      </c>
      <c r="K7" s="22">
        <f t="shared" si="1"/>
        <v>0.3810511777</v>
      </c>
      <c r="L7" s="25">
        <f t="shared" si="2"/>
        <v>0.45033321</v>
      </c>
      <c r="M7" s="22">
        <f t="shared" si="3"/>
        <v>0.4171330723</v>
      </c>
      <c r="N7" s="22">
        <v>0.25</v>
      </c>
      <c r="O7" s="44">
        <f t="shared" si="4"/>
        <v>1.126738758</v>
      </c>
      <c r="P7" s="67"/>
      <c r="Q7" s="67" t="s">
        <v>154</v>
      </c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</row>
    <row r="8">
      <c r="A8" s="67"/>
      <c r="B8" s="67"/>
      <c r="C8" s="67" t="s">
        <v>509</v>
      </c>
      <c r="D8" s="67"/>
      <c r="E8" s="22">
        <v>0.49</v>
      </c>
      <c r="F8" s="67"/>
      <c r="G8" s="67"/>
      <c r="H8" s="88">
        <v>0.11</v>
      </c>
      <c r="I8" s="24">
        <v>0.08</v>
      </c>
      <c r="J8" s="22">
        <v>12.0</v>
      </c>
      <c r="K8" s="22">
        <f t="shared" si="1"/>
        <v>0.3810511777</v>
      </c>
      <c r="L8" s="25">
        <f t="shared" si="2"/>
        <v>0.2771281292</v>
      </c>
      <c r="M8" s="22">
        <f t="shared" si="3"/>
        <v>0.333166625</v>
      </c>
      <c r="N8" s="22">
        <v>0.08</v>
      </c>
      <c r="O8" s="44">
        <f t="shared" si="4"/>
        <v>1.230615462</v>
      </c>
      <c r="P8" s="67"/>
      <c r="Q8" s="67" t="s">
        <v>154</v>
      </c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</row>
    <row r="9">
      <c r="A9" s="67"/>
      <c r="B9" s="67"/>
      <c r="C9" s="67" t="s">
        <v>513</v>
      </c>
      <c r="D9" s="67"/>
      <c r="E9" s="22">
        <v>0.76</v>
      </c>
      <c r="F9" s="67"/>
      <c r="G9" s="67"/>
      <c r="H9" s="88">
        <v>0.08</v>
      </c>
      <c r="I9" s="25">
        <v>0.12</v>
      </c>
      <c r="J9" s="22">
        <v>12.0</v>
      </c>
      <c r="K9" s="22">
        <f t="shared" si="1"/>
        <v>0.2771281292</v>
      </c>
      <c r="L9" s="25">
        <f t="shared" si="2"/>
        <v>0.4156921938</v>
      </c>
      <c r="M9" s="22">
        <f t="shared" si="3"/>
        <v>0.3532704347</v>
      </c>
      <c r="N9" s="22">
        <v>0.41</v>
      </c>
      <c r="O9" s="44">
        <f t="shared" si="4"/>
        <v>0.9907424049</v>
      </c>
      <c r="P9" s="67"/>
      <c r="Q9" s="67" t="s">
        <v>154</v>
      </c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</row>
    <row r="10">
      <c r="A10" s="67"/>
      <c r="B10" s="67"/>
      <c r="C10" s="67" t="s">
        <v>510</v>
      </c>
      <c r="D10" s="67"/>
      <c r="E10" s="22">
        <v>0.73</v>
      </c>
      <c r="F10" s="67"/>
      <c r="G10" s="67"/>
      <c r="H10" s="88">
        <v>0.07</v>
      </c>
      <c r="I10" s="24">
        <v>0.13</v>
      </c>
      <c r="J10" s="22">
        <v>12.0</v>
      </c>
      <c r="K10" s="22">
        <f t="shared" si="1"/>
        <v>0.2424871131</v>
      </c>
      <c r="L10" s="25">
        <f t="shared" si="2"/>
        <v>0.45033321</v>
      </c>
      <c r="M10" s="22">
        <f t="shared" si="3"/>
        <v>0.3616628264</v>
      </c>
      <c r="N10" s="22">
        <v>0.32</v>
      </c>
      <c r="O10" s="44">
        <f t="shared" si="4"/>
        <v>1.13365259</v>
      </c>
      <c r="P10" s="67"/>
      <c r="Q10" s="67" t="s">
        <v>154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</row>
    <row r="11">
      <c r="A11" s="67"/>
      <c r="B11" s="67"/>
      <c r="C11" s="67" t="s">
        <v>511</v>
      </c>
      <c r="D11" s="67"/>
      <c r="E11" s="25">
        <v>0.52</v>
      </c>
      <c r="F11" s="67"/>
      <c r="G11" s="67"/>
      <c r="H11" s="88">
        <v>0.11</v>
      </c>
      <c r="I11" s="93">
        <v>0.08</v>
      </c>
      <c r="J11" s="22">
        <v>12.0</v>
      </c>
      <c r="K11" s="22">
        <f t="shared" si="1"/>
        <v>0.3810511777</v>
      </c>
      <c r="L11" s="25">
        <f t="shared" si="2"/>
        <v>0.2771281292</v>
      </c>
      <c r="M11" s="22">
        <f t="shared" si="3"/>
        <v>0.333166625</v>
      </c>
      <c r="N11" s="22">
        <v>0.78</v>
      </c>
      <c r="O11" s="44">
        <f t="shared" si="4"/>
        <v>-0.7803902927</v>
      </c>
      <c r="P11" s="67"/>
      <c r="Q11" s="67" t="s">
        <v>154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</row>
    <row r="12">
      <c r="A12" s="67"/>
      <c r="B12" s="67" t="s">
        <v>514</v>
      </c>
      <c r="C12" s="67" t="s">
        <v>515</v>
      </c>
      <c r="D12" s="67"/>
      <c r="E12" s="22">
        <v>0.67</v>
      </c>
      <c r="F12" s="67"/>
      <c r="G12" s="67"/>
      <c r="H12" s="88">
        <v>0.08</v>
      </c>
      <c r="I12" s="93">
        <v>0.08</v>
      </c>
      <c r="J12" s="22">
        <v>12.0</v>
      </c>
      <c r="K12" s="22">
        <f t="shared" si="1"/>
        <v>0.2771281292</v>
      </c>
      <c r="L12" s="25">
        <f t="shared" si="2"/>
        <v>0.2771281292</v>
      </c>
      <c r="M12" s="22">
        <f t="shared" si="3"/>
        <v>0.2771281292</v>
      </c>
      <c r="N12" s="22">
        <v>0.38</v>
      </c>
      <c r="O12" s="44">
        <f t="shared" si="4"/>
        <v>1.046447363</v>
      </c>
      <c r="P12" s="67"/>
      <c r="Q12" s="67" t="s">
        <v>154</v>
      </c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</row>
    <row r="13">
      <c r="A13" s="67"/>
      <c r="B13" s="67"/>
      <c r="C13" s="67" t="s">
        <v>285</v>
      </c>
      <c r="D13" s="67"/>
      <c r="E13" s="22">
        <v>0.88</v>
      </c>
      <c r="F13" s="67"/>
      <c r="G13" s="67"/>
      <c r="H13" s="88">
        <v>0.05</v>
      </c>
      <c r="I13" s="93">
        <v>0.08</v>
      </c>
      <c r="J13" s="22">
        <v>11.0</v>
      </c>
      <c r="K13" s="22">
        <f t="shared" si="1"/>
        <v>0.1658312395</v>
      </c>
      <c r="L13" s="25">
        <f t="shared" si="2"/>
        <v>0.2653299832</v>
      </c>
      <c r="M13" s="22">
        <f t="shared" si="3"/>
        <v>0.2212464689</v>
      </c>
      <c r="N13" s="22">
        <v>0.32</v>
      </c>
      <c r="O13" s="44">
        <f t="shared" si="4"/>
        <v>2.531113842</v>
      </c>
      <c r="P13" s="67"/>
      <c r="Q13" s="67" t="s">
        <v>154</v>
      </c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</row>
    <row r="14">
      <c r="A14" s="67"/>
      <c r="B14" s="67"/>
      <c r="C14" s="67" t="s">
        <v>516</v>
      </c>
      <c r="D14" s="67"/>
      <c r="E14" s="22">
        <v>0.54</v>
      </c>
      <c r="F14" s="67"/>
      <c r="G14" s="67"/>
      <c r="H14" s="88">
        <v>0.08</v>
      </c>
      <c r="I14" s="93">
        <v>0.07</v>
      </c>
      <c r="J14" s="22">
        <v>11.0</v>
      </c>
      <c r="K14" s="22">
        <f t="shared" si="1"/>
        <v>0.2653299832</v>
      </c>
      <c r="L14" s="25">
        <f t="shared" si="2"/>
        <v>0.2321637353</v>
      </c>
      <c r="M14" s="22">
        <f t="shared" si="3"/>
        <v>0.2492990172</v>
      </c>
      <c r="N14" s="22">
        <v>0.21</v>
      </c>
      <c r="O14" s="44">
        <f t="shared" si="4"/>
        <v>1.323711596</v>
      </c>
      <c r="P14" s="67"/>
      <c r="Q14" s="67" t="s">
        <v>154</v>
      </c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</row>
    <row r="15">
      <c r="A15" s="22">
        <v>125.0</v>
      </c>
      <c r="B15" s="67" t="s">
        <v>439</v>
      </c>
      <c r="C15" s="90" t="s">
        <v>517</v>
      </c>
      <c r="D15" s="67"/>
      <c r="E15" s="22">
        <v>0.81</v>
      </c>
      <c r="F15" s="67"/>
      <c r="G15" s="67"/>
      <c r="H15" s="82"/>
      <c r="I15" s="82"/>
      <c r="J15" s="67"/>
      <c r="K15" s="22">
        <v>0.36</v>
      </c>
      <c r="L15" s="25">
        <v>0.44</v>
      </c>
      <c r="M15" s="22">
        <f t="shared" ref="M15:M99" si="5">sqrt((K15^2 + L15^2)/2) </f>
        <v>0.4019950248</v>
      </c>
      <c r="N15" s="22">
        <v>0.69</v>
      </c>
      <c r="O15" s="44">
        <f t="shared" si="4"/>
        <v>0.2985111571</v>
      </c>
      <c r="P15" s="67"/>
      <c r="Q15" s="67" t="s">
        <v>154</v>
      </c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</row>
    <row r="16">
      <c r="A16" s="67"/>
      <c r="B16" s="67"/>
      <c r="C16" s="90" t="s">
        <v>518</v>
      </c>
      <c r="D16" s="67"/>
      <c r="E16" s="22">
        <v>0.31</v>
      </c>
      <c r="F16" s="67"/>
      <c r="G16" s="67"/>
      <c r="H16" s="82"/>
      <c r="I16" s="82"/>
      <c r="J16" s="67"/>
      <c r="K16" s="22">
        <v>0.43</v>
      </c>
      <c r="L16" s="25">
        <v>0.46</v>
      </c>
      <c r="M16" s="22">
        <f t="shared" si="5"/>
        <v>0.4452527372</v>
      </c>
      <c r="N16" s="22">
        <v>0.67</v>
      </c>
      <c r="O16" s="44">
        <f t="shared" si="4"/>
        <v>-0.8085295606</v>
      </c>
      <c r="P16" s="67"/>
      <c r="Q16" s="67" t="s">
        <v>154</v>
      </c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</row>
    <row r="17">
      <c r="A17" s="67"/>
      <c r="B17" s="67"/>
      <c r="C17" s="90" t="s">
        <v>519</v>
      </c>
      <c r="D17" s="67"/>
      <c r="E17" s="22">
        <v>0.83</v>
      </c>
      <c r="F17" s="67"/>
      <c r="G17" s="67"/>
      <c r="H17" s="82"/>
      <c r="I17" s="82"/>
      <c r="J17" s="67"/>
      <c r="K17" s="22">
        <v>0.33</v>
      </c>
      <c r="L17" s="25">
        <v>0.44</v>
      </c>
      <c r="M17" s="22">
        <f t="shared" si="5"/>
        <v>0.3889087297</v>
      </c>
      <c r="N17" s="22">
        <v>0.31</v>
      </c>
      <c r="O17" s="44">
        <f t="shared" si="4"/>
        <v>1.337074641</v>
      </c>
      <c r="P17" s="67"/>
      <c r="Q17" s="67" t="s">
        <v>154</v>
      </c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</row>
    <row r="18">
      <c r="A18" s="67"/>
      <c r="B18" s="67"/>
      <c r="C18" s="90" t="s">
        <v>520</v>
      </c>
      <c r="D18" s="67"/>
      <c r="E18" s="22">
        <v>0.3</v>
      </c>
      <c r="F18" s="67"/>
      <c r="G18" s="67"/>
      <c r="H18" s="82"/>
      <c r="I18" s="82"/>
      <c r="J18" s="67"/>
      <c r="K18" s="22">
        <v>0.37</v>
      </c>
      <c r="L18" s="25">
        <v>0.35</v>
      </c>
      <c r="M18" s="22">
        <f t="shared" si="5"/>
        <v>0.3601388621</v>
      </c>
      <c r="N18" s="22">
        <v>0.79</v>
      </c>
      <c r="O18" s="44">
        <f t="shared" si="4"/>
        <v>-1.360586295</v>
      </c>
      <c r="P18" s="67"/>
      <c r="Q18" s="67" t="s">
        <v>154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</row>
    <row r="19">
      <c r="A19" s="67"/>
      <c r="B19" s="67"/>
      <c r="C19" s="67" t="s">
        <v>521</v>
      </c>
      <c r="D19" s="67"/>
      <c r="E19" s="22">
        <v>1.0</v>
      </c>
      <c r="F19" s="67"/>
      <c r="G19" s="67"/>
      <c r="H19" s="82"/>
      <c r="I19" s="82"/>
      <c r="J19" s="67"/>
      <c r="K19" s="95">
        <v>0.33</v>
      </c>
      <c r="L19" s="95">
        <v>0.33</v>
      </c>
      <c r="M19" s="22">
        <f t="shared" si="5"/>
        <v>0.33</v>
      </c>
      <c r="N19" s="22">
        <v>0.23</v>
      </c>
      <c r="O19" s="44">
        <f t="shared" si="4"/>
        <v>2.333333333</v>
      </c>
      <c r="P19" s="67"/>
      <c r="Q19" s="67" t="s">
        <v>154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</row>
    <row r="20">
      <c r="A20" s="67"/>
      <c r="B20" s="67"/>
      <c r="C20" s="67" t="s">
        <v>522</v>
      </c>
      <c r="D20" s="67"/>
      <c r="E20" s="22">
        <v>0.86</v>
      </c>
      <c r="F20" s="67"/>
      <c r="G20" s="67"/>
      <c r="H20" s="82"/>
      <c r="I20" s="82"/>
      <c r="J20" s="67"/>
      <c r="K20" s="22">
        <v>0.22</v>
      </c>
      <c r="L20" s="25">
        <v>0.46</v>
      </c>
      <c r="M20" s="22">
        <f t="shared" si="5"/>
        <v>0.3605551275</v>
      </c>
      <c r="N20" s="22">
        <v>0.47</v>
      </c>
      <c r="O20" s="44">
        <f t="shared" si="4"/>
        <v>1.081665383</v>
      </c>
      <c r="P20" s="67"/>
      <c r="Q20" s="67" t="s">
        <v>154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</row>
    <row r="21">
      <c r="A21" s="67"/>
      <c r="B21" s="67"/>
      <c r="C21" s="67" t="s">
        <v>523</v>
      </c>
      <c r="D21" s="67"/>
      <c r="E21" s="22">
        <v>0.63</v>
      </c>
      <c r="F21" s="67"/>
      <c r="G21" s="67"/>
      <c r="H21" s="82"/>
      <c r="I21" s="82"/>
      <c r="J21" s="67"/>
      <c r="K21" s="22">
        <v>0.41</v>
      </c>
      <c r="L21" s="25">
        <v>0.45</v>
      </c>
      <c r="M21" s="22">
        <f t="shared" si="5"/>
        <v>0.430464865</v>
      </c>
      <c r="N21" s="22">
        <v>0.28</v>
      </c>
      <c r="O21" s="44">
        <f t="shared" si="4"/>
        <v>0.8130744887</v>
      </c>
      <c r="P21" s="67"/>
      <c r="Q21" s="67" t="s">
        <v>154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</row>
    <row r="22">
      <c r="A22" s="67"/>
      <c r="B22" s="67"/>
      <c r="C22" s="67" t="s">
        <v>524</v>
      </c>
      <c r="D22" s="67"/>
      <c r="E22" s="22">
        <v>0.63</v>
      </c>
      <c r="F22" s="67"/>
      <c r="G22" s="67"/>
      <c r="H22" s="82"/>
      <c r="I22" s="82"/>
      <c r="J22" s="67"/>
      <c r="K22" s="22">
        <v>0.38</v>
      </c>
      <c r="L22" s="25">
        <v>0.43</v>
      </c>
      <c r="M22" s="22">
        <f t="shared" si="5"/>
        <v>0.4057708713</v>
      </c>
      <c r="N22" s="22">
        <v>0.52</v>
      </c>
      <c r="O22" s="44">
        <f t="shared" si="4"/>
        <v>0.2710889514</v>
      </c>
      <c r="P22" s="67"/>
      <c r="Q22" s="67" t="s">
        <v>154</v>
      </c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</row>
    <row r="23">
      <c r="A23" s="24">
        <v>27.0</v>
      </c>
      <c r="C23" s="24" t="s">
        <v>197</v>
      </c>
      <c r="E23" s="24">
        <v>0.62</v>
      </c>
      <c r="K23" s="24">
        <v>0.19</v>
      </c>
      <c r="L23" s="24">
        <v>0.19</v>
      </c>
      <c r="M23" s="22">
        <f t="shared" si="5"/>
        <v>0.19</v>
      </c>
      <c r="N23" s="24">
        <v>0.5</v>
      </c>
      <c r="O23" s="44">
        <f t="shared" si="4"/>
        <v>0.6315789474</v>
      </c>
    </row>
    <row r="24">
      <c r="C24" s="24" t="s">
        <v>203</v>
      </c>
      <c r="E24" s="24">
        <v>0.46</v>
      </c>
      <c r="K24" s="24">
        <v>0.15</v>
      </c>
      <c r="L24" s="24">
        <v>0.15</v>
      </c>
      <c r="M24" s="22">
        <f t="shared" si="5"/>
        <v>0.15</v>
      </c>
      <c r="N24" s="24">
        <v>0.5</v>
      </c>
      <c r="O24" s="44">
        <f t="shared" si="4"/>
        <v>-0.2666666667</v>
      </c>
    </row>
    <row r="25">
      <c r="A25" s="24">
        <v>34.0</v>
      </c>
      <c r="C25" s="24" t="s">
        <v>70</v>
      </c>
      <c r="E25" s="24">
        <v>0.482</v>
      </c>
      <c r="J25" s="24">
        <v>16.0</v>
      </c>
      <c r="K25" s="24">
        <v>0.189</v>
      </c>
      <c r="L25" s="24">
        <v>0.189</v>
      </c>
      <c r="M25" s="22">
        <f t="shared" si="5"/>
        <v>0.189</v>
      </c>
      <c r="N25" s="24">
        <v>0.25</v>
      </c>
      <c r="O25" s="44">
        <f t="shared" si="4"/>
        <v>1.227513228</v>
      </c>
    </row>
    <row r="26">
      <c r="C26" s="24" t="s">
        <v>160</v>
      </c>
      <c r="E26" s="24">
        <v>0.279</v>
      </c>
      <c r="J26" s="24">
        <v>16.0</v>
      </c>
      <c r="K26" s="24">
        <v>0.18</v>
      </c>
      <c r="L26" s="24">
        <v>0.18</v>
      </c>
      <c r="M26" s="22">
        <f t="shared" si="5"/>
        <v>0.18</v>
      </c>
      <c r="N26" s="24">
        <v>0.25</v>
      </c>
      <c r="O26" s="44">
        <f t="shared" si="4"/>
        <v>0.1611111111</v>
      </c>
    </row>
    <row r="27">
      <c r="A27" s="24">
        <v>43.0</v>
      </c>
      <c r="C27" s="24" t="s">
        <v>525</v>
      </c>
      <c r="E27" s="24">
        <v>16.8</v>
      </c>
      <c r="J27" s="24">
        <v>16.0</v>
      </c>
      <c r="K27" s="24">
        <v>5.1</v>
      </c>
      <c r="L27" s="24">
        <v>5.1</v>
      </c>
      <c r="M27" s="22">
        <f t="shared" si="5"/>
        <v>5.1</v>
      </c>
      <c r="N27" s="24">
        <v>8.0</v>
      </c>
      <c r="O27" s="44">
        <f t="shared" si="4"/>
        <v>1.725490196</v>
      </c>
    </row>
    <row r="28">
      <c r="C28" s="24" t="s">
        <v>225</v>
      </c>
      <c r="E28" s="24">
        <v>9.7</v>
      </c>
      <c r="J28" s="24">
        <v>16.0</v>
      </c>
      <c r="K28" s="24">
        <v>6.8</v>
      </c>
      <c r="L28" s="24">
        <v>6.8</v>
      </c>
      <c r="M28" s="22">
        <f t="shared" si="5"/>
        <v>6.8</v>
      </c>
      <c r="N28" s="24">
        <v>8.0</v>
      </c>
      <c r="O28" s="44">
        <f t="shared" si="4"/>
        <v>0.25</v>
      </c>
    </row>
    <row r="29">
      <c r="A29" s="24">
        <v>44.0</v>
      </c>
      <c r="C29" s="24" t="s">
        <v>526</v>
      </c>
      <c r="E29" s="69">
        <v>0.73</v>
      </c>
      <c r="H29" s="34">
        <v>0.11098986440211557</v>
      </c>
      <c r="I29" s="34">
        <v>0.11098986440211557</v>
      </c>
      <c r="J29" s="24">
        <v>16.0</v>
      </c>
      <c r="K29" s="34">
        <f t="shared" ref="K29:K31" si="6">sqrt(J29)*H29</f>
        <v>0.4439594576</v>
      </c>
      <c r="L29" s="34">
        <f t="shared" ref="L29:L31" si="7">sqrt(J29)*I29</f>
        <v>0.4439594576</v>
      </c>
      <c r="M29" s="22">
        <f t="shared" si="5"/>
        <v>0.4439594576</v>
      </c>
      <c r="N29" s="24">
        <v>0.5</v>
      </c>
      <c r="O29" s="44">
        <f t="shared" si="4"/>
        <v>0.5180653234</v>
      </c>
    </row>
    <row r="30">
      <c r="C30" s="24" t="s">
        <v>219</v>
      </c>
      <c r="E30" s="69">
        <v>0.84</v>
      </c>
      <c r="H30" s="34">
        <v>0.09165151389911681</v>
      </c>
      <c r="I30" s="34">
        <v>0.09165151389911681</v>
      </c>
      <c r="J30" s="24">
        <v>16.0</v>
      </c>
      <c r="K30" s="34">
        <f t="shared" si="6"/>
        <v>0.3666060556</v>
      </c>
      <c r="L30" s="34">
        <f t="shared" si="7"/>
        <v>0.3666060556</v>
      </c>
      <c r="M30" s="22">
        <f t="shared" si="5"/>
        <v>0.3666060556</v>
      </c>
      <c r="N30" s="24">
        <v>0.5</v>
      </c>
      <c r="O30" s="44">
        <f t="shared" si="4"/>
        <v>0.9274260335</v>
      </c>
    </row>
    <row r="31">
      <c r="C31" s="24" t="s">
        <v>527</v>
      </c>
      <c r="E31" s="69">
        <v>0.41</v>
      </c>
      <c r="H31" s="34">
        <v>0.12295832627357939</v>
      </c>
      <c r="I31" s="34">
        <v>0.12295832627357939</v>
      </c>
      <c r="J31" s="24">
        <v>16.0</v>
      </c>
      <c r="K31" s="34">
        <f t="shared" si="6"/>
        <v>0.4918333051</v>
      </c>
      <c r="L31" s="34">
        <f t="shared" si="7"/>
        <v>0.4918333051</v>
      </c>
      <c r="M31" s="22">
        <f t="shared" si="5"/>
        <v>0.4918333051</v>
      </c>
      <c r="N31" s="24">
        <v>0.5</v>
      </c>
      <c r="O31" s="44">
        <f t="shared" si="4"/>
        <v>-0.1829888279</v>
      </c>
    </row>
    <row r="32">
      <c r="A32" s="45">
        <v>51.0</v>
      </c>
      <c r="B32" s="49" t="s">
        <v>234</v>
      </c>
      <c r="C32" s="24" t="s">
        <v>82</v>
      </c>
      <c r="D32" s="24" t="s">
        <v>285</v>
      </c>
      <c r="E32" s="24">
        <v>63.4</v>
      </c>
      <c r="K32" s="24">
        <v>20.3</v>
      </c>
      <c r="L32" s="24">
        <v>20.3</v>
      </c>
      <c r="M32" s="22">
        <f t="shared" si="5"/>
        <v>20.3</v>
      </c>
      <c r="N32" s="24">
        <v>50.0</v>
      </c>
      <c r="O32" s="44">
        <f t="shared" si="4"/>
        <v>0.6600985222</v>
      </c>
    </row>
    <row r="33">
      <c r="C33" s="24" t="s">
        <v>200</v>
      </c>
      <c r="D33" s="24" t="s">
        <v>285</v>
      </c>
      <c r="E33" s="24">
        <v>57.8</v>
      </c>
      <c r="K33" s="24">
        <v>20.8</v>
      </c>
      <c r="L33" s="24">
        <v>20.8</v>
      </c>
      <c r="M33" s="22">
        <f t="shared" si="5"/>
        <v>20.8</v>
      </c>
      <c r="N33" s="24">
        <v>50.0</v>
      </c>
      <c r="O33" s="44">
        <f t="shared" si="4"/>
        <v>0.375</v>
      </c>
    </row>
    <row r="34">
      <c r="C34" s="24" t="s">
        <v>82</v>
      </c>
      <c r="D34" s="24" t="s">
        <v>516</v>
      </c>
      <c r="E34" s="24">
        <v>61.3</v>
      </c>
      <c r="K34" s="24">
        <v>32.0</v>
      </c>
      <c r="L34" s="24">
        <v>32.0</v>
      </c>
      <c r="M34" s="22">
        <f t="shared" si="5"/>
        <v>32</v>
      </c>
      <c r="N34" s="24">
        <v>50.0</v>
      </c>
      <c r="O34" s="44">
        <f t="shared" si="4"/>
        <v>0.353125</v>
      </c>
    </row>
    <row r="35">
      <c r="C35" s="24" t="s">
        <v>200</v>
      </c>
      <c r="D35" s="24" t="s">
        <v>516</v>
      </c>
      <c r="E35" s="24">
        <v>56.7</v>
      </c>
      <c r="K35" s="24">
        <v>20.8</v>
      </c>
      <c r="L35" s="24">
        <v>20.8</v>
      </c>
      <c r="M35" s="22">
        <f t="shared" si="5"/>
        <v>20.8</v>
      </c>
      <c r="N35" s="24">
        <v>50.0</v>
      </c>
      <c r="O35" s="44">
        <f t="shared" si="4"/>
        <v>0.3221153846</v>
      </c>
    </row>
    <row r="36">
      <c r="A36" s="38">
        <v>64.0</v>
      </c>
      <c r="B36" s="28"/>
      <c r="C36" s="38" t="s">
        <v>528</v>
      </c>
      <c r="D36" s="38" t="s">
        <v>211</v>
      </c>
      <c r="E36" s="38">
        <v>51.7</v>
      </c>
      <c r="F36" s="28"/>
      <c r="G36" s="28"/>
      <c r="H36" s="38">
        <v>0.111738</v>
      </c>
      <c r="I36" s="38">
        <v>0.111738</v>
      </c>
      <c r="J36" s="38">
        <v>20.0</v>
      </c>
      <c r="K36" s="38">
        <v>21.7</v>
      </c>
      <c r="L36" s="38">
        <f t="shared" ref="L36:L38" si="8"> sqrt(J36) *I36</f>
        <v>0.4997075273</v>
      </c>
      <c r="M36" s="91">
        <f t="shared" si="5"/>
        <v>15.34828504</v>
      </c>
      <c r="N36" s="38">
        <v>33.3</v>
      </c>
      <c r="O36" s="40">
        <f t="shared" si="4"/>
        <v>1.198831006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>
      <c r="C37" s="24" t="s">
        <v>529</v>
      </c>
      <c r="E37" s="24">
        <v>25.4</v>
      </c>
      <c r="H37" s="24">
        <v>0.09986</v>
      </c>
      <c r="I37" s="24">
        <v>0.09986</v>
      </c>
      <c r="J37" s="24">
        <v>19.0</v>
      </c>
      <c r="K37" s="24">
        <v>26.1</v>
      </c>
      <c r="L37" s="24">
        <f t="shared" si="8"/>
        <v>0.4352796485</v>
      </c>
      <c r="M37" s="22">
        <f t="shared" si="5"/>
        <v>18.45805337</v>
      </c>
      <c r="N37" s="24">
        <v>33.3</v>
      </c>
      <c r="O37" s="44">
        <f t="shared" si="4"/>
        <v>-0.4279974622</v>
      </c>
    </row>
    <row r="38">
      <c r="C38" s="24" t="s">
        <v>530</v>
      </c>
      <c r="E38" s="24">
        <v>33.8</v>
      </c>
      <c r="H38" s="24">
        <v>18.3</v>
      </c>
      <c r="I38" s="24">
        <v>18.3</v>
      </c>
      <c r="J38" s="24">
        <v>17.0</v>
      </c>
      <c r="K38" s="24">
        <v>18.3</v>
      </c>
      <c r="L38" s="24">
        <f t="shared" si="8"/>
        <v>75.45283295</v>
      </c>
      <c r="M38" s="22">
        <f t="shared" si="5"/>
        <v>54.9</v>
      </c>
      <c r="N38" s="24">
        <v>33.3</v>
      </c>
      <c r="O38" s="44">
        <f t="shared" si="4"/>
        <v>0.009107468124</v>
      </c>
    </row>
    <row r="39">
      <c r="A39" s="24">
        <v>71.0</v>
      </c>
      <c r="C39" s="24" t="s">
        <v>531</v>
      </c>
      <c r="D39" s="24" t="s">
        <v>532</v>
      </c>
      <c r="E39" s="24">
        <v>0.55</v>
      </c>
      <c r="K39" s="24">
        <v>0.08</v>
      </c>
      <c r="L39" s="24">
        <v>0.08</v>
      </c>
      <c r="M39" s="22">
        <f t="shared" si="5"/>
        <v>0.08</v>
      </c>
      <c r="N39" s="24">
        <v>0.5</v>
      </c>
      <c r="O39" s="44">
        <f t="shared" si="4"/>
        <v>0.625</v>
      </c>
    </row>
    <row r="40">
      <c r="C40" s="24" t="s">
        <v>419</v>
      </c>
      <c r="E40" s="24">
        <v>0.55</v>
      </c>
      <c r="K40" s="24">
        <v>0.13</v>
      </c>
      <c r="L40" s="24">
        <v>0.13</v>
      </c>
      <c r="M40" s="22">
        <f t="shared" si="5"/>
        <v>0.13</v>
      </c>
      <c r="N40" s="24">
        <v>0.5</v>
      </c>
      <c r="O40" s="44">
        <f t="shared" si="4"/>
        <v>0.3846153846</v>
      </c>
    </row>
    <row r="41">
      <c r="C41" s="24" t="s">
        <v>420</v>
      </c>
      <c r="E41" s="24">
        <v>0.57</v>
      </c>
      <c r="K41" s="24">
        <v>0.11</v>
      </c>
      <c r="L41" s="24">
        <v>0.11</v>
      </c>
      <c r="M41" s="22">
        <f t="shared" si="5"/>
        <v>0.11</v>
      </c>
      <c r="N41" s="24">
        <v>0.5</v>
      </c>
      <c r="O41" s="44">
        <f t="shared" si="4"/>
        <v>0.6363636364</v>
      </c>
    </row>
    <row r="42">
      <c r="C42" s="24" t="s">
        <v>421</v>
      </c>
      <c r="E42" s="24">
        <v>0.57</v>
      </c>
      <c r="K42" s="24">
        <v>0.08</v>
      </c>
      <c r="L42" s="24">
        <v>0.08</v>
      </c>
      <c r="M42" s="22">
        <f t="shared" si="5"/>
        <v>0.08</v>
      </c>
      <c r="N42" s="24">
        <v>0.5</v>
      </c>
      <c r="O42" s="44">
        <f t="shared" si="4"/>
        <v>0.875</v>
      </c>
    </row>
    <row r="43">
      <c r="C43" s="24" t="s">
        <v>531</v>
      </c>
      <c r="D43" s="24" t="s">
        <v>533</v>
      </c>
      <c r="E43" s="24">
        <v>0.51</v>
      </c>
      <c r="K43" s="24">
        <v>0.14</v>
      </c>
      <c r="L43" s="24">
        <v>0.14</v>
      </c>
      <c r="M43" s="22">
        <f t="shared" si="5"/>
        <v>0.14</v>
      </c>
      <c r="N43" s="24">
        <v>0.5</v>
      </c>
      <c r="O43" s="44">
        <f t="shared" si="4"/>
        <v>0.07142857143</v>
      </c>
    </row>
    <row r="44">
      <c r="C44" s="24" t="s">
        <v>419</v>
      </c>
      <c r="E44" s="24">
        <v>0.55</v>
      </c>
      <c r="K44" s="24">
        <v>0.15</v>
      </c>
      <c r="L44" s="24">
        <v>0.15</v>
      </c>
      <c r="M44" s="22">
        <f t="shared" si="5"/>
        <v>0.15</v>
      </c>
      <c r="N44" s="24">
        <v>0.5</v>
      </c>
      <c r="O44" s="44">
        <f t="shared" si="4"/>
        <v>0.3333333333</v>
      </c>
    </row>
    <row r="45">
      <c r="C45" s="24" t="s">
        <v>420</v>
      </c>
      <c r="E45" s="24">
        <v>0.53</v>
      </c>
      <c r="K45" s="24">
        <v>0.11</v>
      </c>
      <c r="L45" s="24">
        <v>0.11</v>
      </c>
      <c r="M45" s="22">
        <f t="shared" si="5"/>
        <v>0.11</v>
      </c>
      <c r="N45" s="24">
        <v>0.5</v>
      </c>
      <c r="O45" s="44">
        <f t="shared" si="4"/>
        <v>0.2727272727</v>
      </c>
    </row>
    <row r="46">
      <c r="C46" s="24" t="s">
        <v>421</v>
      </c>
      <c r="E46" s="24">
        <v>0.52</v>
      </c>
      <c r="K46" s="24">
        <v>0.09</v>
      </c>
      <c r="L46" s="24">
        <v>0.09</v>
      </c>
      <c r="M46" s="22">
        <f t="shared" si="5"/>
        <v>0.09</v>
      </c>
      <c r="N46" s="24">
        <v>0.5</v>
      </c>
      <c r="O46" s="44">
        <f t="shared" si="4"/>
        <v>0.2222222222</v>
      </c>
    </row>
    <row r="47">
      <c r="C47" s="24" t="s">
        <v>534</v>
      </c>
      <c r="E47" s="24">
        <v>0.5</v>
      </c>
      <c r="K47" s="24">
        <v>0.13</v>
      </c>
      <c r="L47" s="24">
        <v>0.13</v>
      </c>
      <c r="M47" s="22">
        <f t="shared" si="5"/>
        <v>0.13</v>
      </c>
      <c r="N47" s="24">
        <v>0.5</v>
      </c>
      <c r="O47" s="44">
        <f t="shared" si="4"/>
        <v>0</v>
      </c>
    </row>
    <row r="48">
      <c r="C48" s="24" t="s">
        <v>535</v>
      </c>
      <c r="E48" s="24">
        <v>0.49</v>
      </c>
      <c r="K48" s="24">
        <v>0.12</v>
      </c>
      <c r="L48" s="24">
        <v>0.12</v>
      </c>
      <c r="M48" s="22">
        <f t="shared" si="5"/>
        <v>0.12</v>
      </c>
      <c r="N48" s="24">
        <v>0.5</v>
      </c>
      <c r="O48" s="44">
        <f t="shared" si="4"/>
        <v>-0.08333333333</v>
      </c>
    </row>
    <row r="49">
      <c r="A49" s="24">
        <v>85.0</v>
      </c>
      <c r="E49" s="24">
        <v>22.66</v>
      </c>
      <c r="H49" s="24">
        <v>7.400431575</v>
      </c>
      <c r="I49" s="24"/>
      <c r="J49" s="24">
        <v>32.0</v>
      </c>
      <c r="K49" s="24">
        <f t="shared" ref="K49:K50" si="9">sqrt(J49)*H49</f>
        <v>41.8631628</v>
      </c>
      <c r="L49" s="24">
        <v>41.86316280311634</v>
      </c>
      <c r="M49" s="22">
        <f t="shared" si="5"/>
        <v>41.8631628</v>
      </c>
      <c r="N49" s="24">
        <v>50.0</v>
      </c>
      <c r="O49" s="44">
        <f t="shared" si="4"/>
        <v>-0.6530801346</v>
      </c>
    </row>
    <row r="50">
      <c r="E50" s="24">
        <v>92.97</v>
      </c>
      <c r="H50" s="24">
        <v>4.519330357</v>
      </c>
      <c r="I50" s="24"/>
      <c r="J50" s="24">
        <v>32.0</v>
      </c>
      <c r="K50" s="24">
        <f t="shared" si="9"/>
        <v>25.56519313</v>
      </c>
      <c r="L50" s="24">
        <v>25.56519313485537</v>
      </c>
      <c r="M50" s="22">
        <f t="shared" si="5"/>
        <v>25.56519313</v>
      </c>
      <c r="N50" s="24">
        <v>50.0</v>
      </c>
      <c r="O50" s="44">
        <f t="shared" si="4"/>
        <v>1.680800914</v>
      </c>
    </row>
    <row r="51">
      <c r="A51" s="24">
        <v>86.0</v>
      </c>
      <c r="C51" s="24" t="s">
        <v>536</v>
      </c>
      <c r="D51" s="24" t="s">
        <v>61</v>
      </c>
      <c r="E51" s="24">
        <v>0.61</v>
      </c>
      <c r="J51" s="24">
        <v>80.0</v>
      </c>
      <c r="K51" s="24">
        <v>0.34</v>
      </c>
      <c r="L51" s="24">
        <v>0.34</v>
      </c>
      <c r="M51" s="22">
        <f t="shared" si="5"/>
        <v>0.34</v>
      </c>
      <c r="N51" s="24">
        <v>0.5</v>
      </c>
      <c r="O51" s="44">
        <f t="shared" si="4"/>
        <v>0.3235294118</v>
      </c>
    </row>
    <row r="52">
      <c r="C52" s="24" t="s">
        <v>537</v>
      </c>
      <c r="D52" s="24"/>
      <c r="E52" s="24">
        <v>0.68</v>
      </c>
      <c r="J52" s="24">
        <v>80.0</v>
      </c>
      <c r="K52" s="24">
        <v>0.32</v>
      </c>
      <c r="L52" s="24">
        <v>0.32</v>
      </c>
      <c r="M52" s="22">
        <f t="shared" si="5"/>
        <v>0.32</v>
      </c>
      <c r="N52" s="24">
        <v>0.5</v>
      </c>
      <c r="O52" s="44">
        <f t="shared" si="4"/>
        <v>0.5625</v>
      </c>
    </row>
    <row r="53">
      <c r="C53" s="24" t="s">
        <v>536</v>
      </c>
      <c r="D53" s="31" t="s">
        <v>275</v>
      </c>
      <c r="E53" s="24">
        <v>0.56</v>
      </c>
      <c r="J53" s="24">
        <v>80.0</v>
      </c>
      <c r="K53" s="24">
        <v>0.36</v>
      </c>
      <c r="L53" s="24">
        <v>0.36</v>
      </c>
      <c r="M53" s="22">
        <f t="shared" si="5"/>
        <v>0.36</v>
      </c>
      <c r="N53" s="24">
        <v>0.5</v>
      </c>
      <c r="O53" s="44">
        <f t="shared" si="4"/>
        <v>0.1666666667</v>
      </c>
    </row>
    <row r="54">
      <c r="C54" s="24" t="s">
        <v>537</v>
      </c>
      <c r="E54" s="24">
        <v>0.44</v>
      </c>
      <c r="J54" s="24">
        <v>80.0</v>
      </c>
      <c r="K54" s="24">
        <v>0.41</v>
      </c>
      <c r="L54" s="24">
        <v>0.41</v>
      </c>
      <c r="M54" s="22">
        <f t="shared" si="5"/>
        <v>0.41</v>
      </c>
      <c r="N54" s="24">
        <v>0.5</v>
      </c>
      <c r="O54" s="44">
        <f t="shared" si="4"/>
        <v>-0.1463414634</v>
      </c>
    </row>
    <row r="55">
      <c r="A55" s="24">
        <v>88.0</v>
      </c>
      <c r="B55" s="24" t="s">
        <v>439</v>
      </c>
      <c r="C55" s="24" t="s">
        <v>538</v>
      </c>
      <c r="E55" s="24">
        <v>78.3</v>
      </c>
      <c r="H55" s="24">
        <v>6.077596064</v>
      </c>
      <c r="I55" s="24"/>
      <c r="J55" s="96">
        <v>46.0</v>
      </c>
      <c r="K55" s="34">
        <f t="shared" ref="K55:K61" si="10">sqrt(J55)*H55</f>
        <v>41.22026201</v>
      </c>
      <c r="L55" s="34">
        <v>41.22026201019131</v>
      </c>
      <c r="M55" s="22">
        <f t="shared" si="5"/>
        <v>41.22026201</v>
      </c>
      <c r="N55" s="24">
        <v>50.0</v>
      </c>
      <c r="O55" s="44">
        <f t="shared" si="4"/>
        <v>0.6865555584</v>
      </c>
    </row>
    <row r="56">
      <c r="C56" s="24" t="s">
        <v>539</v>
      </c>
      <c r="E56" s="24">
        <v>67.4</v>
      </c>
      <c r="H56" s="24">
        <v>6.911301394</v>
      </c>
      <c r="I56" s="24"/>
      <c r="J56" s="96">
        <v>46.0</v>
      </c>
      <c r="K56" s="34">
        <f t="shared" si="10"/>
        <v>46.87472667</v>
      </c>
      <c r="L56" s="34">
        <v>46.87472666694166</v>
      </c>
      <c r="M56" s="22">
        <f t="shared" si="5"/>
        <v>46.87472667</v>
      </c>
      <c r="N56" s="24">
        <v>50.0</v>
      </c>
      <c r="O56" s="44">
        <f t="shared" si="4"/>
        <v>0.3712021645</v>
      </c>
    </row>
    <row r="57">
      <c r="C57" s="24" t="s">
        <v>540</v>
      </c>
      <c r="E57" s="24">
        <v>87.0</v>
      </c>
      <c r="H57" s="24">
        <v>4.958523623</v>
      </c>
      <c r="I57" s="24"/>
      <c r="J57" s="96">
        <v>46.0</v>
      </c>
      <c r="K57" s="34">
        <f t="shared" si="10"/>
        <v>33.63034344</v>
      </c>
      <c r="L57" s="34">
        <v>33.63034344030783</v>
      </c>
      <c r="M57" s="22">
        <f t="shared" si="5"/>
        <v>33.63034344</v>
      </c>
      <c r="N57" s="24">
        <v>50.0</v>
      </c>
      <c r="O57" s="44">
        <f t="shared" si="4"/>
        <v>1.100196912</v>
      </c>
    </row>
    <row r="58">
      <c r="B58" s="24" t="s">
        <v>435</v>
      </c>
      <c r="C58" s="24" t="s">
        <v>538</v>
      </c>
      <c r="E58" s="24">
        <v>70.3</v>
      </c>
      <c r="H58" s="24">
        <v>7.511990415</v>
      </c>
      <c r="I58" s="24"/>
      <c r="J58" s="24">
        <v>37.0</v>
      </c>
      <c r="K58" s="34">
        <f t="shared" si="10"/>
        <v>45.69365382</v>
      </c>
      <c r="L58" s="34">
        <v>45.693653824321366</v>
      </c>
      <c r="M58" s="22">
        <f t="shared" si="5"/>
        <v>45.69365382</v>
      </c>
      <c r="N58" s="24">
        <v>50.0</v>
      </c>
      <c r="O58" s="44">
        <f t="shared" si="4"/>
        <v>0.4442630059</v>
      </c>
    </row>
    <row r="59">
      <c r="C59" s="24" t="s">
        <v>539</v>
      </c>
      <c r="E59" s="24">
        <v>86.5</v>
      </c>
      <c r="H59" s="24">
        <v>5.617900926</v>
      </c>
      <c r="I59" s="24"/>
      <c r="J59" s="24">
        <v>37.0</v>
      </c>
      <c r="K59" s="34">
        <f t="shared" si="10"/>
        <v>34.17235725</v>
      </c>
      <c r="L59" s="34">
        <v>34.17235725160047</v>
      </c>
      <c r="M59" s="22">
        <f t="shared" si="5"/>
        <v>34.17235725</v>
      </c>
      <c r="N59" s="24">
        <v>50.0</v>
      </c>
      <c r="O59" s="44">
        <f t="shared" si="4"/>
        <v>1.068114784</v>
      </c>
    </row>
    <row r="60">
      <c r="A60" s="24">
        <v>119.0</v>
      </c>
      <c r="B60" s="24" t="s">
        <v>435</v>
      </c>
      <c r="C60" s="24" t="s">
        <v>541</v>
      </c>
      <c r="E60" s="24">
        <v>0.34</v>
      </c>
      <c r="H60" s="24">
        <v>0.16748</v>
      </c>
      <c r="I60" s="24"/>
      <c r="J60" s="24">
        <v>8.0</v>
      </c>
      <c r="K60" s="34">
        <f t="shared" si="10"/>
        <v>0.4737049749</v>
      </c>
      <c r="L60" s="34">
        <v>0.4737049748524919</v>
      </c>
      <c r="M60" s="22">
        <f t="shared" si="5"/>
        <v>0.4737049749</v>
      </c>
      <c r="N60" s="24">
        <v>0.33</v>
      </c>
      <c r="O60" s="44">
        <f t="shared" si="4"/>
        <v>0.02111018573</v>
      </c>
    </row>
    <row r="61">
      <c r="C61" s="24" t="s">
        <v>333</v>
      </c>
      <c r="E61" s="24">
        <v>0.32</v>
      </c>
      <c r="H61" s="24">
        <v>0.16492</v>
      </c>
      <c r="I61" s="24"/>
      <c r="J61" s="24">
        <v>8.0</v>
      </c>
      <c r="K61" s="34">
        <f t="shared" si="10"/>
        <v>0.4664642014</v>
      </c>
      <c r="L61" s="34">
        <v>0.4664642014131417</v>
      </c>
      <c r="M61" s="22">
        <f t="shared" si="5"/>
        <v>0.4664642014</v>
      </c>
      <c r="N61" s="24">
        <v>0.33</v>
      </c>
      <c r="O61" s="44">
        <f t="shared" si="4"/>
        <v>-0.02143787234</v>
      </c>
    </row>
    <row r="62">
      <c r="A62" s="24">
        <v>118.0</v>
      </c>
      <c r="B62" s="24" t="s">
        <v>542</v>
      </c>
      <c r="C62" s="24" t="s">
        <v>70</v>
      </c>
      <c r="D62" s="24" t="s">
        <v>543</v>
      </c>
      <c r="E62" s="24">
        <v>0.82</v>
      </c>
      <c r="K62" s="24">
        <v>0.22</v>
      </c>
      <c r="L62" s="24">
        <v>0.22</v>
      </c>
      <c r="M62" s="22">
        <f t="shared" si="5"/>
        <v>0.22</v>
      </c>
      <c r="N62" s="24">
        <v>0.33</v>
      </c>
      <c r="O62" s="44">
        <f t="shared" si="4"/>
        <v>2.227272727</v>
      </c>
    </row>
    <row r="63">
      <c r="D63" s="24" t="s">
        <v>544</v>
      </c>
      <c r="E63" s="24">
        <v>0.23</v>
      </c>
      <c r="K63" s="24">
        <v>0.2</v>
      </c>
      <c r="L63" s="24">
        <v>0.2</v>
      </c>
      <c r="M63" s="22">
        <f t="shared" si="5"/>
        <v>0.2</v>
      </c>
      <c r="N63" s="24">
        <v>0.33</v>
      </c>
      <c r="O63" s="44">
        <f t="shared" si="4"/>
        <v>-0.5</v>
      </c>
    </row>
    <row r="64">
      <c r="C64" s="24" t="s">
        <v>177</v>
      </c>
      <c r="D64" s="24" t="s">
        <v>543</v>
      </c>
      <c r="E64" s="24">
        <v>0.87</v>
      </c>
      <c r="K64" s="24">
        <v>0.21</v>
      </c>
      <c r="L64" s="24">
        <v>0.21</v>
      </c>
      <c r="M64" s="22">
        <f t="shared" si="5"/>
        <v>0.21</v>
      </c>
      <c r="N64" s="24">
        <v>0.33</v>
      </c>
      <c r="O64" s="44">
        <f t="shared" si="4"/>
        <v>2.571428571</v>
      </c>
    </row>
    <row r="65">
      <c r="D65" s="24" t="s">
        <v>544</v>
      </c>
      <c r="E65" s="24">
        <v>0.38</v>
      </c>
      <c r="K65" s="24">
        <v>0.31</v>
      </c>
      <c r="L65" s="24">
        <v>0.31</v>
      </c>
      <c r="M65" s="22">
        <f t="shared" si="5"/>
        <v>0.31</v>
      </c>
      <c r="N65" s="24">
        <v>0.33</v>
      </c>
      <c r="O65" s="44">
        <f t="shared" si="4"/>
        <v>0.1612903226</v>
      </c>
    </row>
    <row r="66">
      <c r="B66" s="24" t="s">
        <v>545</v>
      </c>
      <c r="C66" s="24" t="s">
        <v>70</v>
      </c>
      <c r="E66" s="24">
        <v>0.71</v>
      </c>
      <c r="H66" s="24">
        <v>0.14349</v>
      </c>
      <c r="I66" s="24"/>
      <c r="J66" s="24">
        <v>10.0</v>
      </c>
      <c r="K66" s="34">
        <f t="shared" ref="K66:K67" si="11">sqrt(J66) *H66</f>
        <v>0.4537552215</v>
      </c>
      <c r="L66" s="34">
        <v>0.4537552214575608</v>
      </c>
      <c r="M66" s="22">
        <f t="shared" si="5"/>
        <v>0.4537552215</v>
      </c>
      <c r="N66" s="24">
        <v>0.33</v>
      </c>
      <c r="O66" s="44">
        <f t="shared" si="4"/>
        <v>0.8374559278</v>
      </c>
    </row>
    <row r="67">
      <c r="C67" s="24" t="s">
        <v>177</v>
      </c>
      <c r="E67" s="24">
        <v>0.78</v>
      </c>
      <c r="H67" s="24">
        <v>0.13099</v>
      </c>
      <c r="I67" s="24"/>
      <c r="J67" s="24">
        <v>10.0</v>
      </c>
      <c r="K67" s="34">
        <f t="shared" si="11"/>
        <v>0.4142267507</v>
      </c>
      <c r="L67" s="34">
        <v>0.414226750705456</v>
      </c>
      <c r="M67" s="22">
        <f t="shared" si="5"/>
        <v>0.4142267507</v>
      </c>
      <c r="N67" s="24">
        <v>0.33</v>
      </c>
      <c r="O67" s="44">
        <f t="shared" si="4"/>
        <v>1.086361514</v>
      </c>
    </row>
    <row r="68">
      <c r="A68" s="24">
        <v>124.0</v>
      </c>
      <c r="B68" s="24" t="s">
        <v>449</v>
      </c>
      <c r="C68" s="24" t="s">
        <v>546</v>
      </c>
      <c r="E68" s="24">
        <v>33.3</v>
      </c>
      <c r="J68" s="24">
        <v>20.0</v>
      </c>
      <c r="K68" s="24">
        <v>24.0</v>
      </c>
      <c r="L68" s="24">
        <v>24.0</v>
      </c>
      <c r="M68" s="22">
        <f t="shared" si="5"/>
        <v>24</v>
      </c>
      <c r="N68" s="24">
        <v>50.0</v>
      </c>
      <c r="O68" s="44">
        <f t="shared" si="4"/>
        <v>-0.6958333333</v>
      </c>
    </row>
    <row r="69">
      <c r="C69" s="24" t="s">
        <v>547</v>
      </c>
      <c r="E69" s="24">
        <v>71.3</v>
      </c>
      <c r="J69" s="24">
        <v>20.0</v>
      </c>
      <c r="K69" s="24">
        <v>14.7</v>
      </c>
      <c r="L69" s="24">
        <v>14.7</v>
      </c>
      <c r="M69" s="22">
        <f t="shared" si="5"/>
        <v>14.7</v>
      </c>
      <c r="N69" s="24">
        <v>50.0</v>
      </c>
      <c r="O69" s="44">
        <f t="shared" si="4"/>
        <v>1.448979592</v>
      </c>
    </row>
    <row r="70">
      <c r="B70" s="24" t="s">
        <v>545</v>
      </c>
      <c r="C70" s="24" t="s">
        <v>546</v>
      </c>
      <c r="M70" s="22">
        <f t="shared" si="5"/>
        <v>0</v>
      </c>
      <c r="O70" s="44"/>
    </row>
    <row r="71">
      <c r="C71" s="24" t="s">
        <v>547</v>
      </c>
      <c r="M71" s="22">
        <f t="shared" si="5"/>
        <v>0</v>
      </c>
      <c r="O71" s="44"/>
    </row>
    <row r="72">
      <c r="A72" s="24">
        <v>146.0</v>
      </c>
      <c r="B72" s="24" t="s">
        <v>160</v>
      </c>
      <c r="C72" s="24" t="s">
        <v>548</v>
      </c>
      <c r="E72" s="24">
        <v>5.5</v>
      </c>
      <c r="K72" s="24">
        <v>1.8</v>
      </c>
      <c r="L72" s="24">
        <v>1.8</v>
      </c>
      <c r="M72" s="22">
        <f t="shared" si="5"/>
        <v>1.8</v>
      </c>
      <c r="N72" s="24">
        <v>3.3</v>
      </c>
      <c r="O72" s="44">
        <f t="shared" ref="O72:O99" si="12">(E72-N72)/M72</f>
        <v>1.222222222</v>
      </c>
    </row>
    <row r="73">
      <c r="B73" s="24" t="s">
        <v>160</v>
      </c>
      <c r="C73" s="24" t="s">
        <v>549</v>
      </c>
      <c r="E73" s="24">
        <v>5.5</v>
      </c>
      <c r="K73" s="24">
        <v>0.5</v>
      </c>
      <c r="L73" s="24">
        <v>0.5</v>
      </c>
      <c r="M73" s="22">
        <f t="shared" si="5"/>
        <v>0.5</v>
      </c>
      <c r="N73" s="24">
        <v>3.3</v>
      </c>
      <c r="O73" s="44">
        <f t="shared" si="12"/>
        <v>4.4</v>
      </c>
    </row>
    <row r="74">
      <c r="B74" s="24" t="s">
        <v>360</v>
      </c>
      <c r="C74" s="24" t="s">
        <v>548</v>
      </c>
      <c r="E74" s="24">
        <v>5.0</v>
      </c>
      <c r="K74" s="24">
        <v>1.8</v>
      </c>
      <c r="L74" s="24">
        <v>1.8</v>
      </c>
      <c r="M74" s="22">
        <f t="shared" si="5"/>
        <v>1.8</v>
      </c>
      <c r="N74" s="24">
        <v>3.3</v>
      </c>
      <c r="O74" s="44">
        <f t="shared" si="12"/>
        <v>0.9444444444</v>
      </c>
    </row>
    <row r="75">
      <c r="B75" s="24" t="s">
        <v>360</v>
      </c>
      <c r="C75" s="24" t="s">
        <v>549</v>
      </c>
      <c r="E75" s="24">
        <v>3.0</v>
      </c>
      <c r="K75" s="24">
        <v>1.3</v>
      </c>
      <c r="L75" s="24">
        <v>1.3</v>
      </c>
      <c r="M75" s="22">
        <f t="shared" si="5"/>
        <v>1.3</v>
      </c>
      <c r="N75" s="24">
        <v>3.3</v>
      </c>
      <c r="O75" s="44">
        <f t="shared" si="12"/>
        <v>-0.2307692308</v>
      </c>
    </row>
    <row r="76">
      <c r="B76" s="24" t="s">
        <v>70</v>
      </c>
      <c r="C76" s="24" t="s">
        <v>548</v>
      </c>
      <c r="E76" s="24">
        <v>6.3</v>
      </c>
      <c r="K76" s="24">
        <v>1.8</v>
      </c>
      <c r="L76" s="24">
        <v>1.8</v>
      </c>
      <c r="M76" s="22">
        <f t="shared" si="5"/>
        <v>1.8</v>
      </c>
      <c r="N76" s="24">
        <v>3.3</v>
      </c>
      <c r="O76" s="44">
        <f t="shared" si="12"/>
        <v>1.666666667</v>
      </c>
    </row>
    <row r="77">
      <c r="B77" s="24" t="s">
        <v>70</v>
      </c>
      <c r="C77" s="24" t="s">
        <v>549</v>
      </c>
      <c r="E77" s="24">
        <v>5.4</v>
      </c>
      <c r="K77" s="24">
        <v>1.4</v>
      </c>
      <c r="L77" s="24">
        <v>1.4</v>
      </c>
      <c r="M77" s="22">
        <f t="shared" si="5"/>
        <v>1.4</v>
      </c>
      <c r="N77" s="24">
        <v>3.3</v>
      </c>
      <c r="O77" s="44">
        <f t="shared" si="12"/>
        <v>1.5</v>
      </c>
    </row>
    <row r="78">
      <c r="A78" s="24">
        <v>149.0</v>
      </c>
      <c r="B78" s="24" t="s">
        <v>449</v>
      </c>
      <c r="E78" s="24">
        <v>6.2</v>
      </c>
      <c r="K78" s="24">
        <v>3.8</v>
      </c>
      <c r="L78" s="24">
        <v>3.8</v>
      </c>
      <c r="M78" s="22">
        <f t="shared" si="5"/>
        <v>3.8</v>
      </c>
      <c r="N78" s="24">
        <v>5.0</v>
      </c>
      <c r="O78" s="44">
        <f t="shared" si="12"/>
        <v>0.3157894737</v>
      </c>
    </row>
    <row r="79">
      <c r="B79" s="24" t="s">
        <v>477</v>
      </c>
      <c r="E79" s="24">
        <v>5.4</v>
      </c>
      <c r="K79" s="24">
        <v>1.9</v>
      </c>
      <c r="L79" s="24">
        <v>1.9</v>
      </c>
      <c r="M79" s="22">
        <f t="shared" si="5"/>
        <v>1.9</v>
      </c>
      <c r="N79" s="24">
        <v>5.0</v>
      </c>
      <c r="O79" s="44">
        <f t="shared" si="12"/>
        <v>0.2105263158</v>
      </c>
    </row>
    <row r="80">
      <c r="A80" s="22">
        <v>120.0</v>
      </c>
      <c r="B80" s="47" t="s">
        <v>449</v>
      </c>
      <c r="C80" s="67" t="s">
        <v>203</v>
      </c>
      <c r="D80" s="24" t="s">
        <v>432</v>
      </c>
      <c r="E80" s="24">
        <f t="shared" ref="E80:E81" si="13"> 1-0.13</f>
        <v>0.87</v>
      </c>
      <c r="H80" s="24">
        <v>0.06</v>
      </c>
      <c r="I80" s="24">
        <v>0.02</v>
      </c>
      <c r="J80" s="24">
        <v>12.0</v>
      </c>
      <c r="K80" s="34">
        <f t="shared" ref="K80:K99" si="14">H80*sqrt(J80)</f>
        <v>0.2078460969</v>
      </c>
      <c r="L80" s="34">
        <f t="shared" ref="L80:L83" si="15"> sqrt(J80) *I80</f>
        <v>0.0692820323</v>
      </c>
      <c r="M80" s="22">
        <f t="shared" si="5"/>
        <v>0.1549193338</v>
      </c>
      <c r="N80" s="24">
        <v>0.98</v>
      </c>
      <c r="O80" s="44">
        <f t="shared" si="12"/>
        <v>-0.7100469468</v>
      </c>
    </row>
    <row r="81">
      <c r="A81" s="22"/>
      <c r="B81" s="47"/>
      <c r="C81" s="67"/>
      <c r="D81" s="24" t="s">
        <v>438</v>
      </c>
      <c r="E81" s="24">
        <f t="shared" si="13"/>
        <v>0.87</v>
      </c>
      <c r="H81" s="24">
        <v>0.06</v>
      </c>
      <c r="I81" s="24">
        <v>0.14</v>
      </c>
      <c r="J81" s="24">
        <v>12.0</v>
      </c>
      <c r="K81" s="34">
        <f t="shared" si="14"/>
        <v>0.2078460969</v>
      </c>
      <c r="L81" s="34">
        <f t="shared" si="15"/>
        <v>0.4849742261</v>
      </c>
      <c r="M81" s="22">
        <f t="shared" si="5"/>
        <v>0.3730951621</v>
      </c>
      <c r="N81" s="24">
        <v>0.9</v>
      </c>
      <c r="O81" s="44">
        <f t="shared" si="12"/>
        <v>-0.08040844011</v>
      </c>
    </row>
    <row r="82">
      <c r="A82" s="67"/>
      <c r="B82" s="67"/>
      <c r="C82" s="67" t="s">
        <v>275</v>
      </c>
      <c r="D82" s="24" t="s">
        <v>432</v>
      </c>
      <c r="E82" s="24">
        <f t="shared" ref="E82:E83" si="16"> 1- 0.29</f>
        <v>0.71</v>
      </c>
      <c r="H82" s="24">
        <v>0.131</v>
      </c>
      <c r="I82" s="24">
        <v>0.0</v>
      </c>
      <c r="J82" s="24">
        <v>12.0</v>
      </c>
      <c r="K82" s="34">
        <f t="shared" si="14"/>
        <v>0.4537973116</v>
      </c>
      <c r="L82" s="34">
        <f t="shared" si="15"/>
        <v>0</v>
      </c>
      <c r="M82" s="22">
        <f t="shared" si="5"/>
        <v>0.3208831563</v>
      </c>
      <c r="N82" s="24">
        <v>1.0</v>
      </c>
      <c r="O82" s="44">
        <f t="shared" si="12"/>
        <v>-0.9037557575</v>
      </c>
    </row>
    <row r="83">
      <c r="A83" s="67"/>
      <c r="B83" s="67"/>
      <c r="C83" s="67"/>
      <c r="D83" s="24" t="s">
        <v>438</v>
      </c>
      <c r="E83" s="24">
        <f t="shared" si="16"/>
        <v>0.71</v>
      </c>
      <c r="H83" s="24">
        <v>0.131</v>
      </c>
      <c r="I83" s="24">
        <v>0.06</v>
      </c>
      <c r="J83" s="24">
        <v>12.0</v>
      </c>
      <c r="K83" s="34">
        <f t="shared" si="14"/>
        <v>0.4537973116</v>
      </c>
      <c r="L83" s="34">
        <f t="shared" si="15"/>
        <v>0.2078460969</v>
      </c>
      <c r="M83" s="22">
        <f t="shared" si="5"/>
        <v>0.3529390882</v>
      </c>
      <c r="N83" s="24">
        <v>0.54</v>
      </c>
      <c r="O83" s="44">
        <f t="shared" si="12"/>
        <v>0.4816695166</v>
      </c>
    </row>
    <row r="84">
      <c r="B84" s="24" t="s">
        <v>545</v>
      </c>
      <c r="C84" s="67" t="s">
        <v>203</v>
      </c>
      <c r="D84" s="24" t="s">
        <v>373</v>
      </c>
      <c r="E84" s="34">
        <f> 1-0.13</f>
        <v>0.87</v>
      </c>
      <c r="H84" s="24">
        <v>0.08</v>
      </c>
      <c r="I84" s="24"/>
      <c r="J84" s="24">
        <v>16.0</v>
      </c>
      <c r="K84" s="34">
        <f t="shared" si="14"/>
        <v>0.32</v>
      </c>
      <c r="L84" s="34">
        <v>0.32</v>
      </c>
      <c r="M84" s="22">
        <f t="shared" si="5"/>
        <v>0.32</v>
      </c>
      <c r="N84" s="24">
        <v>0.33</v>
      </c>
      <c r="O84" s="44">
        <f t="shared" si="12"/>
        <v>1.6875</v>
      </c>
    </row>
    <row r="85">
      <c r="C85" s="67" t="s">
        <v>275</v>
      </c>
      <c r="E85" s="34">
        <f t="shared" ref="E85:E86" si="17"> 1-0.31</f>
        <v>0.69</v>
      </c>
      <c r="H85" s="24">
        <v>0.116</v>
      </c>
      <c r="I85" s="24"/>
      <c r="J85" s="24">
        <v>16.0</v>
      </c>
      <c r="K85" s="34">
        <f t="shared" si="14"/>
        <v>0.464</v>
      </c>
      <c r="L85" s="34">
        <v>0.464</v>
      </c>
      <c r="M85" s="22">
        <f t="shared" si="5"/>
        <v>0.464</v>
      </c>
      <c r="N85" s="24">
        <v>0.33</v>
      </c>
      <c r="O85" s="44">
        <f t="shared" si="12"/>
        <v>0.775862069</v>
      </c>
    </row>
    <row r="86">
      <c r="D86" s="24" t="s">
        <v>375</v>
      </c>
      <c r="E86" s="34">
        <f t="shared" si="17"/>
        <v>0.69</v>
      </c>
      <c r="H86" s="24">
        <v>0.116</v>
      </c>
      <c r="I86" s="24"/>
      <c r="J86" s="24">
        <v>16.0</v>
      </c>
      <c r="K86" s="34">
        <f t="shared" si="14"/>
        <v>0.464</v>
      </c>
      <c r="L86" s="34">
        <v>0.464</v>
      </c>
      <c r="M86" s="22">
        <f t="shared" si="5"/>
        <v>0.464</v>
      </c>
      <c r="N86" s="24">
        <v>0.33</v>
      </c>
      <c r="O86" s="44">
        <f t="shared" si="12"/>
        <v>0.775862069</v>
      </c>
    </row>
    <row r="87">
      <c r="E87" s="34">
        <f> 1-0.5</f>
        <v>0.5</v>
      </c>
      <c r="H87" s="24">
        <v>0.125</v>
      </c>
      <c r="I87" s="24"/>
      <c r="J87" s="24">
        <v>16.0</v>
      </c>
      <c r="K87" s="34">
        <f t="shared" si="14"/>
        <v>0.5</v>
      </c>
      <c r="L87" s="34">
        <v>0.5</v>
      </c>
      <c r="M87" s="22">
        <f t="shared" si="5"/>
        <v>0.5</v>
      </c>
      <c r="N87" s="24">
        <v>0.33</v>
      </c>
      <c r="O87" s="44">
        <f t="shared" si="12"/>
        <v>0.34</v>
      </c>
    </row>
    <row r="88">
      <c r="B88" s="24" t="s">
        <v>477</v>
      </c>
      <c r="C88" s="67" t="s">
        <v>203</v>
      </c>
      <c r="D88" s="24" t="s">
        <v>373</v>
      </c>
      <c r="E88" s="34">
        <f> 1- 0.19</f>
        <v>0.81</v>
      </c>
      <c r="H88" s="24">
        <v>0.098</v>
      </c>
      <c r="I88" s="24"/>
      <c r="J88" s="24">
        <v>16.0</v>
      </c>
      <c r="K88" s="34">
        <f t="shared" si="14"/>
        <v>0.392</v>
      </c>
      <c r="L88" s="34">
        <v>0.392</v>
      </c>
      <c r="M88" s="22">
        <f t="shared" si="5"/>
        <v>0.392</v>
      </c>
      <c r="N88" s="24">
        <v>0.33</v>
      </c>
      <c r="O88" s="44">
        <f t="shared" si="12"/>
        <v>1.224489796</v>
      </c>
    </row>
    <row r="89">
      <c r="C89" s="67" t="s">
        <v>275</v>
      </c>
      <c r="E89" s="34">
        <f>1- 0.25</f>
        <v>0.75</v>
      </c>
      <c r="H89" s="24">
        <v>0.108</v>
      </c>
      <c r="I89" s="24"/>
      <c r="J89" s="24">
        <v>16.0</v>
      </c>
      <c r="K89" s="34">
        <f t="shared" si="14"/>
        <v>0.432</v>
      </c>
      <c r="L89" s="34">
        <v>0.432</v>
      </c>
      <c r="M89" s="22">
        <f t="shared" si="5"/>
        <v>0.432</v>
      </c>
      <c r="N89" s="24">
        <v>0.33</v>
      </c>
      <c r="O89" s="44">
        <f t="shared" si="12"/>
        <v>0.9722222222</v>
      </c>
    </row>
    <row r="90">
      <c r="C90" s="67" t="s">
        <v>203</v>
      </c>
      <c r="D90" s="24" t="s">
        <v>375</v>
      </c>
      <c r="E90" s="34">
        <f> 1-0.38</f>
        <v>0.62</v>
      </c>
      <c r="H90" s="24">
        <v>0.121</v>
      </c>
      <c r="I90" s="24"/>
      <c r="J90" s="24">
        <v>16.0</v>
      </c>
      <c r="K90" s="34">
        <f t="shared" si="14"/>
        <v>0.484</v>
      </c>
      <c r="L90" s="34">
        <v>0.484</v>
      </c>
      <c r="M90" s="22">
        <f t="shared" si="5"/>
        <v>0.484</v>
      </c>
      <c r="N90" s="24">
        <v>0.33</v>
      </c>
      <c r="O90" s="44">
        <f t="shared" si="12"/>
        <v>0.5991735537</v>
      </c>
    </row>
    <row r="91">
      <c r="C91" s="67" t="s">
        <v>275</v>
      </c>
      <c r="E91" s="34">
        <f>1- 0.25</f>
        <v>0.75</v>
      </c>
      <c r="H91" s="24">
        <v>0.108</v>
      </c>
      <c r="I91" s="24"/>
      <c r="J91" s="24">
        <v>16.0</v>
      </c>
      <c r="K91" s="34">
        <f t="shared" si="14"/>
        <v>0.432</v>
      </c>
      <c r="L91" s="34">
        <v>0.432</v>
      </c>
      <c r="M91" s="22">
        <f t="shared" si="5"/>
        <v>0.432</v>
      </c>
      <c r="N91" s="24">
        <v>0.33</v>
      </c>
      <c r="O91" s="44">
        <f t="shared" si="12"/>
        <v>0.9722222222</v>
      </c>
    </row>
    <row r="92">
      <c r="A92" s="24">
        <v>132.0</v>
      </c>
      <c r="B92" s="24" t="s">
        <v>449</v>
      </c>
      <c r="C92" s="24" t="s">
        <v>550</v>
      </c>
      <c r="E92" s="24">
        <v>0.89</v>
      </c>
      <c r="H92" s="24">
        <v>0.078</v>
      </c>
      <c r="I92" s="24">
        <v>0.11</v>
      </c>
      <c r="J92" s="24">
        <v>16.0</v>
      </c>
      <c r="K92" s="34">
        <f t="shared" si="14"/>
        <v>0.312</v>
      </c>
      <c r="L92" s="34">
        <f t="shared" ref="L92:L99" si="18"> sqrt(J92)*I92</f>
        <v>0.44</v>
      </c>
      <c r="M92" s="22">
        <f t="shared" si="5"/>
        <v>0.3814079181</v>
      </c>
      <c r="N92" s="24">
        <v>0.29</v>
      </c>
      <c r="O92" s="44">
        <f t="shared" si="12"/>
        <v>1.573118888</v>
      </c>
    </row>
    <row r="93">
      <c r="C93" s="24" t="s">
        <v>551</v>
      </c>
      <c r="E93" s="24">
        <v>0.81</v>
      </c>
      <c r="H93" s="24">
        <v>0.098</v>
      </c>
      <c r="I93" s="24">
        <v>0.08</v>
      </c>
      <c r="J93" s="24">
        <v>16.0</v>
      </c>
      <c r="K93" s="34">
        <f t="shared" si="14"/>
        <v>0.392</v>
      </c>
      <c r="L93" s="34">
        <f t="shared" si="18"/>
        <v>0.32</v>
      </c>
      <c r="M93" s="22">
        <f t="shared" si="5"/>
        <v>0.357815595</v>
      </c>
      <c r="N93" s="24">
        <v>0.12</v>
      </c>
      <c r="O93" s="44">
        <f t="shared" si="12"/>
        <v>1.9283676</v>
      </c>
    </row>
    <row r="94">
      <c r="B94" s="24" t="s">
        <v>545</v>
      </c>
      <c r="C94" s="24" t="s">
        <v>550</v>
      </c>
      <c r="E94" s="24">
        <v>0.89</v>
      </c>
      <c r="H94" s="24">
        <v>0.078</v>
      </c>
      <c r="I94" s="24">
        <v>0.1109</v>
      </c>
      <c r="J94" s="24">
        <v>16.0</v>
      </c>
      <c r="K94" s="34">
        <f t="shared" si="14"/>
        <v>0.312</v>
      </c>
      <c r="L94" s="34">
        <f t="shared" si="18"/>
        <v>0.4436</v>
      </c>
      <c r="M94" s="22">
        <f t="shared" si="5"/>
        <v>0.3834872618</v>
      </c>
      <c r="N94" s="24">
        <v>0.27</v>
      </c>
      <c r="O94" s="44">
        <f t="shared" si="12"/>
        <v>1.616742097</v>
      </c>
    </row>
    <row r="95">
      <c r="C95" s="24" t="s">
        <v>551</v>
      </c>
      <c r="E95" s="24">
        <v>0.83</v>
      </c>
      <c r="H95" s="24">
        <v>0.093</v>
      </c>
      <c r="I95" s="24">
        <v>0.089</v>
      </c>
      <c r="J95" s="24">
        <v>16.0</v>
      </c>
      <c r="K95" s="34">
        <f t="shared" si="14"/>
        <v>0.372</v>
      </c>
      <c r="L95" s="34">
        <f t="shared" si="18"/>
        <v>0.356</v>
      </c>
      <c r="M95" s="22">
        <f t="shared" si="5"/>
        <v>0.3640879015</v>
      </c>
      <c r="N95" s="24">
        <v>0.15</v>
      </c>
      <c r="O95" s="44">
        <f t="shared" si="12"/>
        <v>1.867680846</v>
      </c>
    </row>
    <row r="96">
      <c r="B96" s="24" t="s">
        <v>477</v>
      </c>
      <c r="C96" s="24" t="s">
        <v>550</v>
      </c>
      <c r="E96" s="24">
        <v>1.0</v>
      </c>
      <c r="H96" s="38">
        <v>0.1125</v>
      </c>
      <c r="I96" s="38">
        <v>0.1125</v>
      </c>
      <c r="J96" s="24">
        <v>14.0</v>
      </c>
      <c r="K96" s="34">
        <f t="shared" si="14"/>
        <v>0.420936456</v>
      </c>
      <c r="L96" s="34">
        <f t="shared" si="18"/>
        <v>0.420936456</v>
      </c>
      <c r="M96" s="22">
        <f t="shared" si="5"/>
        <v>0.420936456</v>
      </c>
      <c r="N96" s="24">
        <v>0.23</v>
      </c>
      <c r="O96" s="44">
        <f t="shared" si="12"/>
        <v>1.829254722</v>
      </c>
    </row>
    <row r="97">
      <c r="C97" s="24" t="s">
        <v>551</v>
      </c>
      <c r="E97" s="24">
        <v>0.88</v>
      </c>
      <c r="H97" s="24">
        <v>0.08</v>
      </c>
      <c r="I97" s="24">
        <v>0.127</v>
      </c>
      <c r="J97" s="24">
        <v>14.0</v>
      </c>
      <c r="K97" s="34">
        <f t="shared" si="14"/>
        <v>0.2993325909</v>
      </c>
      <c r="L97" s="34">
        <f t="shared" si="18"/>
        <v>0.4751904881</v>
      </c>
      <c r="M97" s="22">
        <f t="shared" si="5"/>
        <v>0.3971183703</v>
      </c>
      <c r="N97" s="24">
        <v>0.35</v>
      </c>
      <c r="O97" s="44">
        <f t="shared" si="12"/>
        <v>1.334614663</v>
      </c>
    </row>
    <row r="98">
      <c r="A98" s="24">
        <v>110.0</v>
      </c>
      <c r="B98" s="24" t="s">
        <v>545</v>
      </c>
      <c r="E98" s="24">
        <v>0.34</v>
      </c>
      <c r="H98" s="24">
        <v>0.1674</v>
      </c>
      <c r="I98" s="24">
        <v>0.1674</v>
      </c>
      <c r="J98" s="24">
        <v>8.0</v>
      </c>
      <c r="K98" s="34">
        <f t="shared" si="14"/>
        <v>0.4734787007</v>
      </c>
      <c r="L98" s="34">
        <f t="shared" si="18"/>
        <v>0.4734787007</v>
      </c>
      <c r="M98" s="22">
        <f t="shared" si="5"/>
        <v>0.4734787007</v>
      </c>
      <c r="N98" s="24">
        <v>0.33</v>
      </c>
      <c r="O98" s="44">
        <f t="shared" si="12"/>
        <v>0.02112027423</v>
      </c>
    </row>
    <row r="99">
      <c r="E99" s="24">
        <v>0.32</v>
      </c>
      <c r="H99" s="24">
        <v>0.1649</v>
      </c>
      <c r="I99" s="24">
        <v>0.1649</v>
      </c>
      <c r="J99" s="24">
        <v>8.0</v>
      </c>
      <c r="K99" s="34">
        <f t="shared" si="14"/>
        <v>0.4664076329</v>
      </c>
      <c r="L99" s="34">
        <f t="shared" si="18"/>
        <v>0.4664076329</v>
      </c>
      <c r="M99" s="22">
        <f t="shared" si="5"/>
        <v>0.4664076329</v>
      </c>
      <c r="N99" s="24">
        <v>0.33</v>
      </c>
      <c r="O99" s="44">
        <f t="shared" si="12"/>
        <v>-0.02144047244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4.38"/>
    <col customWidth="1" min="2" max="2" width="17.0"/>
  </cols>
  <sheetData>
    <row r="1">
      <c r="A1" s="24" t="s">
        <v>552</v>
      </c>
    </row>
    <row r="2">
      <c r="A2" s="24" t="s">
        <v>553</v>
      </c>
    </row>
    <row r="3">
      <c r="A3" s="24" t="s">
        <v>554</v>
      </c>
    </row>
    <row r="4">
      <c r="A4" s="24" t="s">
        <v>555</v>
      </c>
    </row>
    <row r="5">
      <c r="A5" s="24" t="s">
        <v>556</v>
      </c>
      <c r="B5" s="24" t="s">
        <v>557</v>
      </c>
    </row>
    <row r="6">
      <c r="A6" s="97" t="s">
        <v>558</v>
      </c>
    </row>
    <row r="7">
      <c r="A7" s="24" t="s">
        <v>559</v>
      </c>
    </row>
    <row r="8">
      <c r="A8" s="97" t="s">
        <v>560</v>
      </c>
    </row>
    <row r="9">
      <c r="A9" s="24" t="s">
        <v>561</v>
      </c>
    </row>
    <row r="10">
      <c r="A10" s="24" t="s">
        <v>562</v>
      </c>
    </row>
    <row r="11">
      <c r="A11" s="24" t="s">
        <v>563</v>
      </c>
    </row>
    <row r="12">
      <c r="A12" s="24" t="s">
        <v>564</v>
      </c>
    </row>
    <row r="13">
      <c r="A13" s="24" t="s">
        <v>565</v>
      </c>
    </row>
    <row r="14">
      <c r="A14" s="97" t="s">
        <v>566</v>
      </c>
    </row>
    <row r="15">
      <c r="A15" s="24" t="s">
        <v>567</v>
      </c>
    </row>
    <row r="16">
      <c r="A16" s="24" t="s">
        <v>568</v>
      </c>
    </row>
    <row r="17">
      <c r="A17" s="97" t="s">
        <v>569</v>
      </c>
    </row>
  </sheetData>
  <hyperlinks>
    <hyperlink r:id="rId1" ref="A6"/>
    <hyperlink r:id="rId2" ref="A8"/>
    <hyperlink r:id="rId3" location="what-is-es" ref="A14"/>
    <hyperlink r:id="rId4" ref="A17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4</v>
      </c>
      <c r="E1" s="1" t="s">
        <v>5</v>
      </c>
      <c r="F1" s="2" t="s">
        <v>6</v>
      </c>
      <c r="G1" s="4" t="s">
        <v>7</v>
      </c>
      <c r="H1" s="3" t="s">
        <v>570</v>
      </c>
      <c r="I1" s="3" t="s">
        <v>10</v>
      </c>
      <c r="J1" s="4" t="s">
        <v>11</v>
      </c>
      <c r="K1" s="3" t="s">
        <v>12</v>
      </c>
      <c r="L1" s="4" t="s">
        <v>13</v>
      </c>
      <c r="M1" s="4" t="s">
        <v>14</v>
      </c>
      <c r="N1" s="4" t="s">
        <v>16</v>
      </c>
      <c r="O1" s="4" t="s">
        <v>17</v>
      </c>
      <c r="P1" s="4" t="s">
        <v>18</v>
      </c>
      <c r="Q1" s="4" t="s">
        <v>20</v>
      </c>
      <c r="R1" s="3" t="s">
        <v>22</v>
      </c>
      <c r="S1" s="3" t="s">
        <v>23</v>
      </c>
      <c r="T1" s="3" t="s">
        <v>24</v>
      </c>
      <c r="U1" s="4" t="s">
        <v>25</v>
      </c>
      <c r="V1" s="4" t="s">
        <v>26</v>
      </c>
      <c r="W1" s="3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5" t="s">
        <v>39</v>
      </c>
      <c r="AJ1" s="5" t="s">
        <v>40</v>
      </c>
      <c r="AK1" s="5" t="s">
        <v>41</v>
      </c>
      <c r="AL1" s="6" t="s">
        <v>42</v>
      </c>
      <c r="AM1" s="7" t="s">
        <v>43</v>
      </c>
      <c r="AN1" s="8" t="s">
        <v>44</v>
      </c>
      <c r="AO1" s="8" t="s">
        <v>46</v>
      </c>
      <c r="AP1" s="7" t="s">
        <v>47</v>
      </c>
      <c r="AQ1" s="8" t="s">
        <v>48</v>
      </c>
      <c r="AR1" s="7" t="s">
        <v>49</v>
      </c>
      <c r="AS1" s="7" t="s">
        <v>50</v>
      </c>
      <c r="AT1" s="9" t="s">
        <v>51</v>
      </c>
      <c r="AU1" s="9" t="s">
        <v>52</v>
      </c>
      <c r="AV1" s="11" t="s">
        <v>54</v>
      </c>
      <c r="AW1" s="11" t="s">
        <v>571</v>
      </c>
    </row>
    <row r="2">
      <c r="A2" s="94">
        <v>140.0</v>
      </c>
      <c r="B2" s="19" t="s">
        <v>146</v>
      </c>
      <c r="C2" s="19" t="s">
        <v>147</v>
      </c>
      <c r="D2" s="94">
        <v>2.0</v>
      </c>
      <c r="E2" s="19"/>
      <c r="F2" s="94">
        <v>48.0</v>
      </c>
      <c r="G2" s="19" t="s">
        <v>149</v>
      </c>
      <c r="H2" s="19"/>
      <c r="I2" s="94">
        <v>24.48</v>
      </c>
      <c r="J2" s="67" t="s">
        <v>60</v>
      </c>
      <c r="K2" s="19"/>
      <c r="L2" s="19" t="s">
        <v>62</v>
      </c>
      <c r="M2" s="19" t="s">
        <v>63</v>
      </c>
      <c r="N2" s="19" t="s">
        <v>122</v>
      </c>
      <c r="O2" s="19"/>
      <c r="P2" s="19"/>
      <c r="Q2" s="19" t="s">
        <v>61</v>
      </c>
      <c r="R2" s="19" t="s">
        <v>66</v>
      </c>
      <c r="S2" s="19" t="s">
        <v>81</v>
      </c>
      <c r="T2" s="19"/>
      <c r="U2" s="19" t="s">
        <v>123</v>
      </c>
      <c r="V2" s="19"/>
      <c r="W2" s="19"/>
      <c r="X2" s="19" t="s">
        <v>68</v>
      </c>
      <c r="Y2" s="19"/>
      <c r="Z2" s="19"/>
      <c r="AA2" s="19" t="s">
        <v>69</v>
      </c>
      <c r="AB2" s="19" t="s">
        <v>70</v>
      </c>
      <c r="AC2" s="19" t="s">
        <v>150</v>
      </c>
      <c r="AD2" s="19"/>
      <c r="AE2" s="19" t="s">
        <v>72</v>
      </c>
      <c r="AF2" s="94">
        <v>2.0</v>
      </c>
      <c r="AG2" s="19" t="s">
        <v>525</v>
      </c>
      <c r="AH2" s="19" t="s">
        <v>38</v>
      </c>
      <c r="AI2" s="19"/>
      <c r="AJ2" s="19"/>
      <c r="AK2" s="19"/>
      <c r="AL2" s="19"/>
      <c r="AM2" s="19"/>
      <c r="AN2" s="19"/>
      <c r="AO2" s="19"/>
      <c r="AP2" s="94">
        <v>1.75</v>
      </c>
      <c r="AQ2" s="94">
        <v>47.0</v>
      </c>
      <c r="AR2" s="19"/>
      <c r="AS2" s="19"/>
      <c r="AT2" s="98">
        <v>0.5052</v>
      </c>
      <c r="AU2" s="99">
        <f t="shared" ref="AU2:AU3" si="1"> (1/F2) + (AT2^2)/(2*F2)</f>
        <v>0.02349194833</v>
      </c>
      <c r="AV2" s="19" t="s">
        <v>151</v>
      </c>
      <c r="AW2" s="19"/>
    </row>
    <row r="3">
      <c r="A3" s="94">
        <v>140.0</v>
      </c>
      <c r="B3" s="19" t="s">
        <v>152</v>
      </c>
      <c r="C3" s="19" t="s">
        <v>147</v>
      </c>
      <c r="D3" s="94">
        <v>3.0</v>
      </c>
      <c r="E3" s="19"/>
      <c r="F3" s="94">
        <v>39.0</v>
      </c>
      <c r="G3" s="19" t="s">
        <v>153</v>
      </c>
      <c r="H3" s="19"/>
      <c r="I3" s="94">
        <v>18.67</v>
      </c>
      <c r="J3" s="67" t="s">
        <v>60</v>
      </c>
      <c r="K3" s="19"/>
      <c r="L3" s="19" t="s">
        <v>62</v>
      </c>
      <c r="M3" s="19" t="s">
        <v>63</v>
      </c>
      <c r="N3" s="19" t="s">
        <v>122</v>
      </c>
      <c r="O3" s="19"/>
      <c r="P3" s="19"/>
      <c r="Q3" s="19" t="s">
        <v>61</v>
      </c>
      <c r="R3" s="19" t="s">
        <v>66</v>
      </c>
      <c r="S3" s="19" t="s">
        <v>154</v>
      </c>
      <c r="T3" s="19"/>
      <c r="U3" s="19" t="s">
        <v>123</v>
      </c>
      <c r="V3" s="94">
        <v>100.0</v>
      </c>
      <c r="W3" s="27"/>
      <c r="X3" s="19" t="s">
        <v>68</v>
      </c>
      <c r="Y3" s="19"/>
      <c r="Z3" s="19"/>
      <c r="AA3" s="19" t="s">
        <v>69</v>
      </c>
      <c r="AB3" s="19" t="s">
        <v>70</v>
      </c>
      <c r="AC3" s="19" t="s">
        <v>572</v>
      </c>
      <c r="AD3" s="94">
        <v>10.0</v>
      </c>
      <c r="AE3" s="19" t="s">
        <v>72</v>
      </c>
      <c r="AF3" s="94">
        <v>2.0</v>
      </c>
      <c r="AG3" s="19" t="s">
        <v>525</v>
      </c>
      <c r="AH3" s="19" t="s">
        <v>38</v>
      </c>
      <c r="AI3" s="19"/>
      <c r="AJ3" s="19"/>
      <c r="AK3" s="19"/>
      <c r="AL3" s="19"/>
      <c r="AM3" s="19"/>
      <c r="AN3" s="19"/>
      <c r="AO3" s="19"/>
      <c r="AP3" s="94">
        <v>3.0</v>
      </c>
      <c r="AQ3" s="94">
        <v>38.0</v>
      </c>
      <c r="AR3" s="19"/>
      <c r="AS3" s="19"/>
      <c r="AT3" s="100">
        <v>0.9608</v>
      </c>
      <c r="AU3" s="101">
        <f t="shared" si="1"/>
        <v>0.03747611077</v>
      </c>
      <c r="AV3" s="19" t="s">
        <v>151</v>
      </c>
      <c r="AW3" s="19"/>
    </row>
    <row r="4">
      <c r="A4" s="94">
        <v>140.0</v>
      </c>
      <c r="B4" s="102" t="s">
        <v>152</v>
      </c>
      <c r="C4" s="19" t="s">
        <v>147</v>
      </c>
      <c r="D4" s="103">
        <v>3.0</v>
      </c>
      <c r="E4" s="102"/>
      <c r="F4" s="103">
        <v>39.0</v>
      </c>
      <c r="G4" s="102" t="s">
        <v>573</v>
      </c>
      <c r="H4" s="102"/>
      <c r="I4" s="104"/>
      <c r="J4" s="67" t="s">
        <v>60</v>
      </c>
      <c r="K4" s="102"/>
      <c r="L4" s="102" t="s">
        <v>62</v>
      </c>
      <c r="M4" s="102" t="s">
        <v>63</v>
      </c>
      <c r="N4" s="102" t="s">
        <v>122</v>
      </c>
      <c r="O4" s="102"/>
      <c r="P4" s="102"/>
      <c r="Q4" s="102" t="s">
        <v>61</v>
      </c>
      <c r="R4" s="102" t="s">
        <v>66</v>
      </c>
      <c r="S4" s="102" t="s">
        <v>154</v>
      </c>
      <c r="T4" s="102"/>
      <c r="U4" s="102" t="s">
        <v>123</v>
      </c>
      <c r="V4" s="102"/>
      <c r="W4" s="102"/>
      <c r="X4" s="102" t="s">
        <v>68</v>
      </c>
      <c r="Y4" s="102"/>
      <c r="Z4" s="102"/>
      <c r="AA4" s="102" t="s">
        <v>69</v>
      </c>
      <c r="AB4" s="102" t="s">
        <v>70</v>
      </c>
      <c r="AC4" s="102" t="s">
        <v>572</v>
      </c>
      <c r="AD4" s="103">
        <v>10.0</v>
      </c>
      <c r="AE4" s="102" t="s">
        <v>72</v>
      </c>
      <c r="AF4" s="103">
        <v>2.0</v>
      </c>
      <c r="AG4" s="102" t="s">
        <v>525</v>
      </c>
      <c r="AH4" s="102" t="s">
        <v>38</v>
      </c>
      <c r="AI4" s="102"/>
      <c r="AJ4" s="102"/>
      <c r="AK4" s="102"/>
      <c r="AL4" s="102" t="s">
        <v>574</v>
      </c>
      <c r="AM4" s="102"/>
      <c r="AN4" s="102"/>
      <c r="AO4" s="102"/>
      <c r="AP4" s="102"/>
      <c r="AQ4" s="102"/>
      <c r="AR4" s="102"/>
      <c r="AS4" s="102"/>
      <c r="AT4" s="29"/>
      <c r="AU4" s="21"/>
      <c r="AV4" s="19" t="s">
        <v>151</v>
      </c>
      <c r="AW4" s="19"/>
    </row>
    <row r="5">
      <c r="A5" s="94">
        <v>145.0</v>
      </c>
      <c r="B5" s="19" t="s">
        <v>155</v>
      </c>
      <c r="C5" s="19" t="s">
        <v>156</v>
      </c>
      <c r="D5" s="94">
        <v>1.0</v>
      </c>
      <c r="E5" s="19"/>
      <c r="F5" s="94">
        <v>39.0</v>
      </c>
      <c r="G5" s="19" t="s">
        <v>158</v>
      </c>
      <c r="H5" s="19"/>
      <c r="I5" s="94">
        <f>2.7*12</f>
        <v>32.4</v>
      </c>
      <c r="J5" s="67" t="s">
        <v>60</v>
      </c>
      <c r="K5" s="19"/>
      <c r="L5" s="19" t="s">
        <v>62</v>
      </c>
      <c r="M5" s="19" t="s">
        <v>63</v>
      </c>
      <c r="N5" s="19" t="s">
        <v>64</v>
      </c>
      <c r="O5" s="19" t="s">
        <v>65</v>
      </c>
      <c r="P5" s="19"/>
      <c r="Q5" s="19" t="s">
        <v>61</v>
      </c>
      <c r="R5" s="19" t="s">
        <v>66</v>
      </c>
      <c r="S5" s="19" t="s">
        <v>154</v>
      </c>
      <c r="T5" s="94">
        <v>6.0</v>
      </c>
      <c r="U5" s="19" t="s">
        <v>67</v>
      </c>
      <c r="V5" s="94">
        <v>70.28</v>
      </c>
      <c r="W5" s="27"/>
      <c r="X5" s="19" t="s">
        <v>145</v>
      </c>
      <c r="Y5" s="19"/>
      <c r="Z5" s="19"/>
      <c r="AA5" s="19" t="s">
        <v>69</v>
      </c>
      <c r="AB5" s="19" t="s">
        <v>70</v>
      </c>
      <c r="AC5" s="19"/>
      <c r="AD5" s="94">
        <v>2.0</v>
      </c>
      <c r="AE5" s="19" t="s">
        <v>72</v>
      </c>
      <c r="AF5" s="94">
        <v>3.0</v>
      </c>
      <c r="AG5" s="19" t="s">
        <v>525</v>
      </c>
      <c r="AH5" s="19" t="s">
        <v>38</v>
      </c>
      <c r="AI5" s="19"/>
      <c r="AJ5" s="19"/>
      <c r="AK5" s="19"/>
      <c r="AL5" s="19"/>
      <c r="AM5" s="19"/>
      <c r="AN5" s="19"/>
      <c r="AO5" s="19"/>
      <c r="AP5" s="94">
        <v>1.27</v>
      </c>
      <c r="AQ5" s="94">
        <v>38.0</v>
      </c>
      <c r="AR5" s="19"/>
      <c r="AS5" s="19"/>
      <c r="AT5" s="105">
        <v>0.4067</v>
      </c>
      <c r="AU5" s="106">
        <f t="shared" ref="AU5:AU21" si="2"> (1/F5) + (AT5^2)/(2*F5)</f>
        <v>0.02776160115</v>
      </c>
      <c r="AV5" s="19" t="s">
        <v>151</v>
      </c>
      <c r="AW5" s="19"/>
    </row>
    <row r="6">
      <c r="A6" s="94">
        <v>145.0</v>
      </c>
      <c r="B6" s="19" t="s">
        <v>155</v>
      </c>
      <c r="C6" s="19" t="s">
        <v>156</v>
      </c>
      <c r="D6" s="94">
        <v>1.0</v>
      </c>
      <c r="E6" s="19"/>
      <c r="F6" s="94">
        <v>30.0</v>
      </c>
      <c r="G6" s="19" t="s">
        <v>98</v>
      </c>
      <c r="H6" s="19"/>
      <c r="I6" s="94">
        <f>2.6*12</f>
        <v>31.2</v>
      </c>
      <c r="J6" s="67" t="s">
        <v>60</v>
      </c>
      <c r="K6" s="19"/>
      <c r="L6" s="19" t="s">
        <v>62</v>
      </c>
      <c r="M6" s="19" t="s">
        <v>63</v>
      </c>
      <c r="N6" s="19" t="s">
        <v>64</v>
      </c>
      <c r="O6" s="19" t="s">
        <v>65</v>
      </c>
      <c r="P6" s="19"/>
      <c r="Q6" s="19" t="s">
        <v>61</v>
      </c>
      <c r="R6" s="19" t="s">
        <v>66</v>
      </c>
      <c r="S6" s="19" t="s">
        <v>154</v>
      </c>
      <c r="T6" s="94">
        <v>6.0</v>
      </c>
      <c r="U6" s="19" t="s">
        <v>67</v>
      </c>
      <c r="V6" s="94">
        <v>61.29</v>
      </c>
      <c r="W6" s="19"/>
      <c r="X6" s="19" t="s">
        <v>145</v>
      </c>
      <c r="Y6" s="19"/>
      <c r="Z6" s="19"/>
      <c r="AA6" s="19" t="s">
        <v>159</v>
      </c>
      <c r="AB6" s="19" t="s">
        <v>160</v>
      </c>
      <c r="AC6" s="19"/>
      <c r="AD6" s="94">
        <v>2.0</v>
      </c>
      <c r="AE6" s="19" t="s">
        <v>72</v>
      </c>
      <c r="AF6" s="94">
        <v>3.0</v>
      </c>
      <c r="AG6" s="19" t="s">
        <v>525</v>
      </c>
      <c r="AH6" s="19" t="s">
        <v>38</v>
      </c>
      <c r="AI6" s="19"/>
      <c r="AJ6" s="19"/>
      <c r="AK6" s="19"/>
      <c r="AL6" s="19"/>
      <c r="AM6" s="19"/>
      <c r="AN6" s="19"/>
      <c r="AO6" s="19"/>
      <c r="AP6" s="94">
        <v>5.21</v>
      </c>
      <c r="AQ6" s="94">
        <v>29.0</v>
      </c>
      <c r="AR6" s="19"/>
      <c r="AS6" s="19"/>
      <c r="AT6" s="107">
        <v>1.9024</v>
      </c>
      <c r="AU6" s="43">
        <f t="shared" si="2"/>
        <v>0.093652096</v>
      </c>
      <c r="AV6" s="19" t="s">
        <v>151</v>
      </c>
      <c r="AW6" s="19"/>
    </row>
    <row r="7">
      <c r="A7" s="22">
        <v>36.0</v>
      </c>
      <c r="B7" s="19" t="s">
        <v>208</v>
      </c>
      <c r="C7" s="67" t="s">
        <v>209</v>
      </c>
      <c r="D7" s="22">
        <v>1.0</v>
      </c>
      <c r="E7" s="22">
        <v>1.0</v>
      </c>
      <c r="F7" s="22">
        <v>32.0</v>
      </c>
      <c r="G7" s="22">
        <v>22.0</v>
      </c>
      <c r="H7" s="67" t="s">
        <v>107</v>
      </c>
      <c r="I7" s="22">
        <v>22.0</v>
      </c>
      <c r="J7" s="67" t="s">
        <v>171</v>
      </c>
      <c r="K7" s="67"/>
      <c r="L7" s="67"/>
      <c r="M7" s="67"/>
      <c r="N7" s="67" t="s">
        <v>64</v>
      </c>
      <c r="O7" s="67" t="s">
        <v>211</v>
      </c>
      <c r="P7" s="67"/>
      <c r="Q7" s="19" t="s">
        <v>61</v>
      </c>
      <c r="R7" s="67"/>
      <c r="S7" s="67"/>
      <c r="T7" s="22">
        <v>3.0</v>
      </c>
      <c r="U7" s="67" t="s">
        <v>67</v>
      </c>
      <c r="V7" s="67" t="s">
        <v>212</v>
      </c>
      <c r="W7" s="67"/>
      <c r="X7" s="67" t="s">
        <v>145</v>
      </c>
      <c r="Y7" s="67"/>
      <c r="Z7" s="67"/>
      <c r="AA7" s="67" t="s">
        <v>69</v>
      </c>
      <c r="AB7" s="67" t="s">
        <v>70</v>
      </c>
      <c r="AC7" s="67"/>
      <c r="AD7" s="22">
        <v>16.0</v>
      </c>
      <c r="AE7" s="67" t="s">
        <v>72</v>
      </c>
      <c r="AF7" s="22">
        <v>2.0</v>
      </c>
      <c r="AG7" s="67" t="s">
        <v>525</v>
      </c>
      <c r="AH7" s="67" t="s">
        <v>38</v>
      </c>
      <c r="AI7" s="67"/>
      <c r="AJ7" s="67"/>
      <c r="AK7" s="67"/>
      <c r="AL7" s="67"/>
      <c r="AM7" s="67"/>
      <c r="AN7" s="67"/>
      <c r="AO7" s="67"/>
      <c r="AP7" s="22">
        <v>8.34</v>
      </c>
      <c r="AQ7" s="22">
        <v>31.0</v>
      </c>
      <c r="AR7" s="67"/>
      <c r="AS7" s="67"/>
      <c r="AT7" s="42">
        <v>2.9486</v>
      </c>
      <c r="AU7" s="43">
        <f t="shared" si="2"/>
        <v>0.1670975306</v>
      </c>
      <c r="AV7" s="19" t="s">
        <v>151</v>
      </c>
      <c r="AW7" s="19"/>
    </row>
    <row r="8">
      <c r="A8" s="22">
        <v>36.0</v>
      </c>
      <c r="B8" s="19" t="s">
        <v>208</v>
      </c>
      <c r="C8" s="67" t="s">
        <v>209</v>
      </c>
      <c r="D8" s="22">
        <v>1.0</v>
      </c>
      <c r="E8" s="22">
        <v>2.0</v>
      </c>
      <c r="F8" s="22">
        <v>32.0</v>
      </c>
      <c r="G8" s="22">
        <v>22.0</v>
      </c>
      <c r="H8" s="67" t="s">
        <v>107</v>
      </c>
      <c r="I8" s="22">
        <v>22.0</v>
      </c>
      <c r="J8" s="67" t="s">
        <v>171</v>
      </c>
      <c r="K8" s="67"/>
      <c r="L8" s="67"/>
      <c r="M8" s="67"/>
      <c r="N8" s="67" t="s">
        <v>64</v>
      </c>
      <c r="O8" s="67"/>
      <c r="P8" s="67"/>
      <c r="Q8" s="19" t="s">
        <v>61</v>
      </c>
      <c r="R8" s="67"/>
      <c r="S8" s="67"/>
      <c r="T8" s="22">
        <v>3.0</v>
      </c>
      <c r="U8" s="67" t="s">
        <v>67</v>
      </c>
      <c r="V8" s="67" t="s">
        <v>212</v>
      </c>
      <c r="W8" s="67"/>
      <c r="X8" s="67" t="s">
        <v>145</v>
      </c>
      <c r="Y8" s="67"/>
      <c r="Z8" s="67"/>
      <c r="AA8" s="67" t="s">
        <v>69</v>
      </c>
      <c r="AB8" s="67" t="s">
        <v>70</v>
      </c>
      <c r="AC8" s="67"/>
      <c r="AD8" s="22">
        <v>16.0</v>
      </c>
      <c r="AE8" s="67" t="s">
        <v>72</v>
      </c>
      <c r="AF8" s="22">
        <v>2.0</v>
      </c>
      <c r="AG8" s="67" t="s">
        <v>575</v>
      </c>
      <c r="AH8" s="67" t="s">
        <v>38</v>
      </c>
      <c r="AI8" s="67"/>
      <c r="AJ8" s="67"/>
      <c r="AK8" s="67"/>
      <c r="AL8" s="67"/>
      <c r="AM8" s="67"/>
      <c r="AN8" s="67"/>
      <c r="AO8" s="67"/>
      <c r="AP8" s="22">
        <v>2.36</v>
      </c>
      <c r="AQ8" s="22">
        <v>31.0</v>
      </c>
      <c r="AR8" s="67"/>
      <c r="AS8" s="67"/>
      <c r="AT8" s="42">
        <v>0.8344</v>
      </c>
      <c r="AU8" s="43">
        <f t="shared" si="2"/>
        <v>0.04212849</v>
      </c>
      <c r="AV8" s="19" t="s">
        <v>151</v>
      </c>
      <c r="AW8" s="19"/>
    </row>
    <row r="9">
      <c r="A9" s="24">
        <v>39.0</v>
      </c>
      <c r="B9" s="24" t="s">
        <v>192</v>
      </c>
      <c r="C9" s="24" t="s">
        <v>193</v>
      </c>
      <c r="D9" s="24">
        <v>1.0</v>
      </c>
      <c r="E9" s="24">
        <v>1.0</v>
      </c>
      <c r="F9" s="24">
        <v>75.0</v>
      </c>
      <c r="G9" s="24" t="s">
        <v>576</v>
      </c>
      <c r="H9" s="24" t="s">
        <v>59</v>
      </c>
      <c r="I9" s="24">
        <v>19.466</v>
      </c>
      <c r="J9" s="24" t="s">
        <v>171</v>
      </c>
      <c r="L9" s="24" t="s">
        <v>62</v>
      </c>
      <c r="N9" s="24" t="s">
        <v>64</v>
      </c>
      <c r="Q9" s="16" t="s">
        <v>61</v>
      </c>
      <c r="R9" s="24" t="s">
        <v>66</v>
      </c>
      <c r="U9" s="16" t="s">
        <v>67</v>
      </c>
      <c r="AG9" s="24" t="s">
        <v>525</v>
      </c>
      <c r="AH9" s="16" t="s">
        <v>38</v>
      </c>
      <c r="AP9" s="24">
        <v>3.75</v>
      </c>
      <c r="AQ9" s="24">
        <v>74.0</v>
      </c>
      <c r="AT9" s="108">
        <v>0.866</v>
      </c>
      <c r="AU9" s="43">
        <f t="shared" si="2"/>
        <v>0.01833304</v>
      </c>
      <c r="AV9" s="19" t="s">
        <v>151</v>
      </c>
      <c r="AW9" s="19"/>
    </row>
    <row r="10">
      <c r="A10" s="22">
        <v>39.0</v>
      </c>
      <c r="B10" s="67" t="s">
        <v>192</v>
      </c>
      <c r="C10" s="67" t="s">
        <v>193</v>
      </c>
      <c r="D10" s="22">
        <v>1.0</v>
      </c>
      <c r="E10" s="22">
        <v>1.0</v>
      </c>
      <c r="F10" s="22">
        <v>75.0</v>
      </c>
      <c r="G10" s="67" t="s">
        <v>576</v>
      </c>
      <c r="H10" s="67" t="s">
        <v>59</v>
      </c>
      <c r="I10" s="22">
        <v>19.733</v>
      </c>
      <c r="J10" s="67" t="s">
        <v>171</v>
      </c>
      <c r="K10" s="67"/>
      <c r="L10" s="67" t="s">
        <v>62</v>
      </c>
      <c r="M10" s="67"/>
      <c r="N10" s="67" t="s">
        <v>64</v>
      </c>
      <c r="O10" s="67"/>
      <c r="P10" s="67"/>
      <c r="Q10" s="19" t="s">
        <v>61</v>
      </c>
      <c r="R10" s="67" t="s">
        <v>66</v>
      </c>
      <c r="S10" s="67"/>
      <c r="T10" s="67"/>
      <c r="U10" s="19" t="s">
        <v>67</v>
      </c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 t="s">
        <v>525</v>
      </c>
      <c r="AH10" s="19" t="s">
        <v>38</v>
      </c>
      <c r="AI10" s="67"/>
      <c r="AJ10" s="67"/>
      <c r="AK10" s="67"/>
      <c r="AL10" s="67"/>
      <c r="AM10" s="67"/>
      <c r="AN10" s="67"/>
      <c r="AO10" s="67"/>
      <c r="AP10" s="47">
        <v>3.76</v>
      </c>
      <c r="AQ10" s="47">
        <v>74.0</v>
      </c>
      <c r="AR10" s="67"/>
      <c r="AS10" s="67"/>
      <c r="AT10" s="42">
        <v>0.8683</v>
      </c>
      <c r="AU10" s="43">
        <f t="shared" si="2"/>
        <v>0.0183596326</v>
      </c>
      <c r="AV10" s="19" t="s">
        <v>151</v>
      </c>
      <c r="AW10" s="19"/>
    </row>
    <row r="11">
      <c r="A11" s="22">
        <v>39.0</v>
      </c>
      <c r="B11" s="67" t="s">
        <v>192</v>
      </c>
      <c r="C11" s="67" t="s">
        <v>193</v>
      </c>
      <c r="D11" s="22">
        <v>1.0</v>
      </c>
      <c r="E11" s="22">
        <v>1.0</v>
      </c>
      <c r="F11" s="22">
        <v>75.0</v>
      </c>
      <c r="G11" s="67" t="s">
        <v>576</v>
      </c>
      <c r="H11" s="67" t="s">
        <v>59</v>
      </c>
      <c r="I11" s="22">
        <v>20.0</v>
      </c>
      <c r="J11" s="67" t="s">
        <v>171</v>
      </c>
      <c r="K11" s="67"/>
      <c r="L11" s="67" t="s">
        <v>62</v>
      </c>
      <c r="M11" s="67"/>
      <c r="N11" s="67" t="s">
        <v>64</v>
      </c>
      <c r="O11" s="67"/>
      <c r="P11" s="67"/>
      <c r="Q11" s="19" t="s">
        <v>61</v>
      </c>
      <c r="R11" s="67" t="s">
        <v>66</v>
      </c>
      <c r="S11" s="67"/>
      <c r="T11" s="67"/>
      <c r="U11" s="19" t="s">
        <v>67</v>
      </c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 t="s">
        <v>525</v>
      </c>
      <c r="AH11" s="19" t="s">
        <v>38</v>
      </c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42">
        <v>0.1076415756</v>
      </c>
      <c r="AU11" s="43">
        <f t="shared" si="2"/>
        <v>0.01341057806</v>
      </c>
      <c r="AV11" s="47" t="s">
        <v>74</v>
      </c>
      <c r="AW11" s="47"/>
    </row>
    <row r="12">
      <c r="A12" s="22">
        <v>40.0</v>
      </c>
      <c r="B12" s="33" t="s">
        <v>213</v>
      </c>
      <c r="C12" s="67"/>
      <c r="D12" s="22">
        <v>1.0</v>
      </c>
      <c r="E12" s="22">
        <v>1.0</v>
      </c>
      <c r="F12" s="22">
        <v>16.0</v>
      </c>
      <c r="G12" s="22">
        <v>36.0</v>
      </c>
      <c r="H12" s="67" t="s">
        <v>107</v>
      </c>
      <c r="I12" s="22">
        <v>36.0</v>
      </c>
      <c r="J12" s="67" t="s">
        <v>171</v>
      </c>
      <c r="K12" s="67"/>
      <c r="L12" s="67" t="s">
        <v>62</v>
      </c>
      <c r="M12" s="67"/>
      <c r="N12" s="67" t="s">
        <v>64</v>
      </c>
      <c r="O12" s="67"/>
      <c r="P12" s="67"/>
      <c r="Q12" s="19" t="s">
        <v>61</v>
      </c>
      <c r="R12" s="67" t="s">
        <v>22</v>
      </c>
      <c r="S12" s="67" t="s">
        <v>81</v>
      </c>
      <c r="T12" s="67"/>
      <c r="U12" s="67" t="s">
        <v>67</v>
      </c>
      <c r="V12" s="67"/>
      <c r="W12" s="67"/>
      <c r="X12" s="67" t="s">
        <v>145</v>
      </c>
      <c r="Y12" s="67"/>
      <c r="Z12" s="67"/>
      <c r="AA12" s="67" t="s">
        <v>215</v>
      </c>
      <c r="AB12" s="67" t="s">
        <v>70</v>
      </c>
      <c r="AC12" s="67"/>
      <c r="AD12" s="22">
        <v>12.0</v>
      </c>
      <c r="AE12" s="67" t="s">
        <v>72</v>
      </c>
      <c r="AF12" s="22">
        <v>2.0</v>
      </c>
      <c r="AG12" s="67" t="s">
        <v>525</v>
      </c>
      <c r="AH12" s="67" t="s">
        <v>38</v>
      </c>
      <c r="AI12" s="67"/>
      <c r="AJ12" s="67"/>
      <c r="AK12" s="67"/>
      <c r="AL12" s="67"/>
      <c r="AM12" s="67"/>
      <c r="AN12" s="67"/>
      <c r="AO12" s="67"/>
      <c r="AP12" s="22">
        <v>2.15</v>
      </c>
      <c r="AQ12" s="22">
        <v>15.0</v>
      </c>
      <c r="AR12" s="67"/>
      <c r="AS12" s="67"/>
      <c r="AT12" s="42">
        <v>1.075</v>
      </c>
      <c r="AU12" s="43">
        <f t="shared" si="2"/>
        <v>0.09861328125</v>
      </c>
      <c r="AV12" s="47" t="s">
        <v>151</v>
      </c>
      <c r="AW12" s="47">
        <v>0.54</v>
      </c>
    </row>
    <row r="13">
      <c r="A13" s="22">
        <v>40.0</v>
      </c>
      <c r="B13" s="33" t="s">
        <v>213</v>
      </c>
      <c r="C13" s="67"/>
      <c r="D13" s="22">
        <v>1.0</v>
      </c>
      <c r="E13" s="22">
        <v>2.0</v>
      </c>
      <c r="F13" s="22">
        <v>16.0</v>
      </c>
      <c r="G13" s="22">
        <v>48.0</v>
      </c>
      <c r="H13" s="67" t="s">
        <v>107</v>
      </c>
      <c r="I13" s="22">
        <v>48.0</v>
      </c>
      <c r="J13" s="67" t="s">
        <v>171</v>
      </c>
      <c r="K13" s="67"/>
      <c r="L13" s="67" t="s">
        <v>62</v>
      </c>
      <c r="M13" s="67"/>
      <c r="N13" s="67" t="s">
        <v>64</v>
      </c>
      <c r="O13" s="67"/>
      <c r="P13" s="67"/>
      <c r="Q13" s="19" t="s">
        <v>61</v>
      </c>
      <c r="R13" s="67" t="s">
        <v>22</v>
      </c>
      <c r="S13" s="67" t="s">
        <v>81</v>
      </c>
      <c r="T13" s="67"/>
      <c r="U13" s="67" t="s">
        <v>67</v>
      </c>
      <c r="V13" s="67"/>
      <c r="W13" s="67"/>
      <c r="X13" s="67" t="s">
        <v>145</v>
      </c>
      <c r="Y13" s="67"/>
      <c r="Z13" s="67"/>
      <c r="AA13" s="67" t="s">
        <v>215</v>
      </c>
      <c r="AB13" s="67" t="s">
        <v>70</v>
      </c>
      <c r="AC13" s="67"/>
      <c r="AD13" s="22">
        <v>12.0</v>
      </c>
      <c r="AE13" s="67" t="s">
        <v>72</v>
      </c>
      <c r="AF13" s="22">
        <v>2.0</v>
      </c>
      <c r="AG13" s="67" t="s">
        <v>525</v>
      </c>
      <c r="AH13" s="67" t="s">
        <v>38</v>
      </c>
      <c r="AI13" s="67"/>
      <c r="AJ13" s="67"/>
      <c r="AK13" s="67"/>
      <c r="AL13" s="67"/>
      <c r="AM13" s="67"/>
      <c r="AN13" s="67"/>
      <c r="AO13" s="67"/>
      <c r="AP13" s="22">
        <v>4.04</v>
      </c>
      <c r="AQ13" s="22">
        <v>15.0</v>
      </c>
      <c r="AR13" s="67"/>
      <c r="AS13" s="67"/>
      <c r="AT13" s="42">
        <v>2.02</v>
      </c>
      <c r="AU13" s="43">
        <f t="shared" si="2"/>
        <v>0.1900125</v>
      </c>
      <c r="AV13" s="47" t="s">
        <v>151</v>
      </c>
      <c r="AW13" s="47">
        <v>1.01</v>
      </c>
    </row>
    <row r="14">
      <c r="A14" s="22">
        <v>40.0</v>
      </c>
      <c r="B14" s="33" t="s">
        <v>213</v>
      </c>
      <c r="C14" s="67"/>
      <c r="D14" s="22">
        <v>1.0</v>
      </c>
      <c r="E14" s="22">
        <v>1.0</v>
      </c>
      <c r="F14" s="22">
        <v>16.0</v>
      </c>
      <c r="G14" s="22">
        <v>36.0</v>
      </c>
      <c r="H14" s="67" t="s">
        <v>107</v>
      </c>
      <c r="I14" s="22">
        <v>36.0</v>
      </c>
      <c r="J14" s="67" t="s">
        <v>171</v>
      </c>
      <c r="K14" s="67"/>
      <c r="L14" s="67" t="s">
        <v>62</v>
      </c>
      <c r="M14" s="67"/>
      <c r="N14" s="67"/>
      <c r="O14" s="67" t="s">
        <v>65</v>
      </c>
      <c r="P14" s="67"/>
      <c r="Q14" s="19" t="s">
        <v>61</v>
      </c>
      <c r="R14" s="67" t="s">
        <v>22</v>
      </c>
      <c r="S14" s="67" t="s">
        <v>81</v>
      </c>
      <c r="T14" s="67"/>
      <c r="U14" s="67" t="s">
        <v>67</v>
      </c>
      <c r="V14" s="67"/>
      <c r="W14" s="67"/>
      <c r="X14" s="67" t="s">
        <v>145</v>
      </c>
      <c r="Y14" s="67"/>
      <c r="Z14" s="67"/>
      <c r="AA14" s="67" t="s">
        <v>215</v>
      </c>
      <c r="AB14" s="67" t="s">
        <v>70</v>
      </c>
      <c r="AC14" s="67"/>
      <c r="AD14" s="22">
        <v>12.0</v>
      </c>
      <c r="AE14" s="67" t="s">
        <v>72</v>
      </c>
      <c r="AF14" s="22">
        <v>2.0</v>
      </c>
      <c r="AG14" s="67" t="s">
        <v>525</v>
      </c>
      <c r="AH14" s="67" t="s">
        <v>38</v>
      </c>
      <c r="AI14" s="67"/>
      <c r="AJ14" s="67"/>
      <c r="AK14" s="67"/>
      <c r="AL14" s="67"/>
      <c r="AM14" s="67"/>
      <c r="AN14" s="67"/>
      <c r="AO14" s="67"/>
      <c r="AP14" s="22">
        <v>4.57</v>
      </c>
      <c r="AQ14" s="22">
        <v>15.0</v>
      </c>
      <c r="AR14" s="67"/>
      <c r="AS14" s="67"/>
      <c r="AT14" s="42">
        <v>2.285</v>
      </c>
      <c r="AU14" s="43">
        <f t="shared" si="2"/>
        <v>0.2256632813</v>
      </c>
      <c r="AV14" s="47" t="s">
        <v>151</v>
      </c>
      <c r="AW14" s="47">
        <v>1.14</v>
      </c>
    </row>
    <row r="15">
      <c r="A15" s="22">
        <v>40.0</v>
      </c>
      <c r="B15" s="33" t="s">
        <v>213</v>
      </c>
      <c r="C15" s="67"/>
      <c r="D15" s="22">
        <v>1.0</v>
      </c>
      <c r="E15" s="22">
        <v>2.0</v>
      </c>
      <c r="F15" s="22">
        <v>16.0</v>
      </c>
      <c r="G15" s="22">
        <v>48.0</v>
      </c>
      <c r="H15" s="67" t="s">
        <v>107</v>
      </c>
      <c r="I15" s="22">
        <v>48.0</v>
      </c>
      <c r="J15" s="67" t="s">
        <v>171</v>
      </c>
      <c r="K15" s="67"/>
      <c r="L15" s="67" t="s">
        <v>62</v>
      </c>
      <c r="M15" s="67"/>
      <c r="N15" s="67"/>
      <c r="O15" s="67" t="s">
        <v>65</v>
      </c>
      <c r="P15" s="67"/>
      <c r="Q15" s="19" t="s">
        <v>61</v>
      </c>
      <c r="R15" s="67" t="s">
        <v>22</v>
      </c>
      <c r="S15" s="67" t="s">
        <v>81</v>
      </c>
      <c r="T15" s="67"/>
      <c r="U15" s="67" t="s">
        <v>67</v>
      </c>
      <c r="V15" s="67"/>
      <c r="W15" s="67"/>
      <c r="X15" s="67" t="s">
        <v>145</v>
      </c>
      <c r="Y15" s="67"/>
      <c r="Z15" s="67"/>
      <c r="AA15" s="67" t="s">
        <v>215</v>
      </c>
      <c r="AB15" s="67" t="s">
        <v>70</v>
      </c>
      <c r="AC15" s="67"/>
      <c r="AD15" s="22">
        <v>12.0</v>
      </c>
      <c r="AE15" s="67" t="s">
        <v>72</v>
      </c>
      <c r="AF15" s="22">
        <v>2.0</v>
      </c>
      <c r="AG15" s="67" t="s">
        <v>525</v>
      </c>
      <c r="AH15" s="67" t="s">
        <v>38</v>
      </c>
      <c r="AI15" s="67"/>
      <c r="AJ15" s="67"/>
      <c r="AK15" s="67"/>
      <c r="AL15" s="67"/>
      <c r="AM15" s="67"/>
      <c r="AN15" s="67"/>
      <c r="AO15" s="67"/>
      <c r="AP15" s="22">
        <v>3.9</v>
      </c>
      <c r="AQ15" s="22">
        <v>15.0</v>
      </c>
      <c r="AR15" s="67"/>
      <c r="AS15" s="67"/>
      <c r="AT15" s="42">
        <v>1.95</v>
      </c>
      <c r="AU15" s="43">
        <f t="shared" si="2"/>
        <v>0.181328125</v>
      </c>
      <c r="AV15" s="47" t="s">
        <v>151</v>
      </c>
      <c r="AW15" s="47">
        <v>1.15</v>
      </c>
    </row>
    <row r="16">
      <c r="A16" s="22">
        <v>40.0</v>
      </c>
      <c r="B16" s="33" t="s">
        <v>213</v>
      </c>
      <c r="C16" s="67"/>
      <c r="D16" s="22">
        <v>1.0</v>
      </c>
      <c r="E16" s="22">
        <v>1.0</v>
      </c>
      <c r="F16" s="22">
        <v>16.0</v>
      </c>
      <c r="G16" s="22">
        <v>36.0</v>
      </c>
      <c r="H16" s="67" t="s">
        <v>107</v>
      </c>
      <c r="I16" s="22">
        <v>36.0</v>
      </c>
      <c r="J16" s="67" t="s">
        <v>171</v>
      </c>
      <c r="K16" s="67"/>
      <c r="L16" s="67" t="s">
        <v>62</v>
      </c>
      <c r="M16" s="67"/>
      <c r="N16" s="67" t="s">
        <v>216</v>
      </c>
      <c r="O16" s="67"/>
      <c r="P16" s="67" t="s">
        <v>65</v>
      </c>
      <c r="Q16" s="19" t="s">
        <v>61</v>
      </c>
      <c r="R16" s="67" t="s">
        <v>22</v>
      </c>
      <c r="S16" s="67" t="s">
        <v>81</v>
      </c>
      <c r="U16" s="67" t="s">
        <v>67</v>
      </c>
      <c r="W16" s="67"/>
      <c r="X16" s="67"/>
      <c r="Y16" s="67" t="s">
        <v>145</v>
      </c>
      <c r="Z16" s="67"/>
      <c r="AA16" s="67"/>
      <c r="AB16" s="67" t="s">
        <v>215</v>
      </c>
      <c r="AC16" s="67" t="s">
        <v>70</v>
      </c>
      <c r="AD16" s="67"/>
      <c r="AE16" s="22">
        <v>6.0</v>
      </c>
      <c r="AF16" s="67" t="s">
        <v>72</v>
      </c>
      <c r="AG16" s="22">
        <v>2.0</v>
      </c>
      <c r="AH16" s="67" t="s">
        <v>525</v>
      </c>
      <c r="AI16" s="67" t="s">
        <v>38</v>
      </c>
      <c r="AJ16" s="67"/>
      <c r="AK16" s="67"/>
      <c r="AL16" s="67"/>
      <c r="AM16" s="67"/>
      <c r="AN16" s="67"/>
      <c r="AO16" s="67"/>
      <c r="AP16" s="22">
        <v>8.06</v>
      </c>
      <c r="AQ16" s="22">
        <v>15.0</v>
      </c>
      <c r="AS16" s="67"/>
      <c r="AT16" s="47">
        <v>4.03</v>
      </c>
      <c r="AU16" s="43">
        <f t="shared" si="2"/>
        <v>0.570028125</v>
      </c>
      <c r="AV16" s="82"/>
      <c r="AW16" s="47">
        <v>2.02</v>
      </c>
    </row>
    <row r="17">
      <c r="A17" s="22">
        <v>40.0</v>
      </c>
      <c r="B17" s="33" t="s">
        <v>213</v>
      </c>
      <c r="C17" s="67"/>
      <c r="D17" s="22">
        <v>1.0</v>
      </c>
      <c r="E17" s="22">
        <v>2.0</v>
      </c>
      <c r="F17" s="22">
        <v>16.0</v>
      </c>
      <c r="G17" s="22">
        <v>48.0</v>
      </c>
      <c r="H17" s="67" t="s">
        <v>107</v>
      </c>
      <c r="I17" s="22">
        <v>48.0</v>
      </c>
      <c r="J17" s="67" t="s">
        <v>171</v>
      </c>
      <c r="K17" s="67"/>
      <c r="L17" s="67" t="s">
        <v>62</v>
      </c>
      <c r="M17" s="67"/>
      <c r="N17" s="67" t="s">
        <v>217</v>
      </c>
      <c r="O17" s="67" t="s">
        <v>218</v>
      </c>
      <c r="P17" s="67"/>
      <c r="Q17" s="19" t="s">
        <v>61</v>
      </c>
      <c r="R17" s="67" t="s">
        <v>22</v>
      </c>
      <c r="S17" s="67" t="s">
        <v>81</v>
      </c>
      <c r="U17" s="67" t="s">
        <v>67</v>
      </c>
      <c r="W17" s="67"/>
      <c r="X17" s="67"/>
      <c r="Y17" s="67" t="s">
        <v>145</v>
      </c>
      <c r="Z17" s="67"/>
      <c r="AA17" s="67"/>
      <c r="AB17" s="67" t="s">
        <v>215</v>
      </c>
      <c r="AC17" s="67" t="s">
        <v>70</v>
      </c>
      <c r="AD17" s="67"/>
      <c r="AE17" s="22">
        <v>6.0</v>
      </c>
      <c r="AF17" s="67" t="s">
        <v>72</v>
      </c>
      <c r="AG17" s="22">
        <v>2.0</v>
      </c>
      <c r="AH17" s="67" t="s">
        <v>525</v>
      </c>
      <c r="AI17" s="67" t="s">
        <v>38</v>
      </c>
      <c r="AJ17" s="67"/>
      <c r="AK17" s="67"/>
      <c r="AL17" s="67"/>
      <c r="AM17" s="67"/>
      <c r="AN17" s="67"/>
      <c r="AO17" s="67"/>
      <c r="AP17" s="22">
        <v>5.2</v>
      </c>
      <c r="AQ17" s="22">
        <v>15.0</v>
      </c>
      <c r="AS17" s="67"/>
      <c r="AT17" s="47">
        <v>2.6</v>
      </c>
      <c r="AU17" s="43">
        <f t="shared" si="2"/>
        <v>0.27375</v>
      </c>
      <c r="AV17" s="82"/>
      <c r="AW17" s="47">
        <v>1.3</v>
      </c>
    </row>
    <row r="18">
      <c r="A18" s="22">
        <v>40.0</v>
      </c>
      <c r="B18" s="33" t="s">
        <v>213</v>
      </c>
      <c r="C18" s="67"/>
      <c r="D18" s="22">
        <v>1.0</v>
      </c>
      <c r="E18" s="22">
        <v>1.0</v>
      </c>
      <c r="F18" s="22">
        <v>16.0</v>
      </c>
      <c r="G18" s="22">
        <v>36.0</v>
      </c>
      <c r="H18" s="67" t="s">
        <v>107</v>
      </c>
      <c r="I18" s="22">
        <v>36.0</v>
      </c>
      <c r="J18" s="67" t="s">
        <v>171</v>
      </c>
      <c r="K18" s="67"/>
      <c r="L18" s="67" t="s">
        <v>62</v>
      </c>
      <c r="M18" s="67"/>
      <c r="N18" s="67" t="s">
        <v>216</v>
      </c>
      <c r="O18" s="67"/>
      <c r="P18" s="19" t="s">
        <v>65</v>
      </c>
      <c r="Q18" s="19" t="s">
        <v>61</v>
      </c>
      <c r="R18" s="67" t="s">
        <v>22</v>
      </c>
      <c r="S18" s="67" t="s">
        <v>81</v>
      </c>
      <c r="U18" s="67" t="s">
        <v>67</v>
      </c>
      <c r="W18" s="67"/>
      <c r="X18" s="67"/>
      <c r="Y18" s="67" t="s">
        <v>145</v>
      </c>
      <c r="Z18" s="67"/>
      <c r="AA18" s="67"/>
      <c r="AB18" s="67" t="s">
        <v>215</v>
      </c>
      <c r="AC18" s="67" t="s">
        <v>70</v>
      </c>
      <c r="AD18" s="67"/>
      <c r="AE18" s="22">
        <v>6.0</v>
      </c>
      <c r="AF18" s="67" t="s">
        <v>72</v>
      </c>
      <c r="AG18" s="22">
        <v>2.0</v>
      </c>
      <c r="AH18" s="67" t="s">
        <v>525</v>
      </c>
      <c r="AI18" s="67" t="s">
        <v>38</v>
      </c>
      <c r="AJ18" s="67"/>
      <c r="AK18" s="67"/>
      <c r="AL18" s="67"/>
      <c r="AM18" s="67"/>
      <c r="AN18" s="67"/>
      <c r="AO18" s="67"/>
      <c r="AP18" s="22">
        <v>5.2</v>
      </c>
      <c r="AQ18" s="22">
        <v>15.0</v>
      </c>
      <c r="AS18" s="67"/>
      <c r="AT18" s="47">
        <v>2.6</v>
      </c>
      <c r="AU18" s="43">
        <f t="shared" si="2"/>
        <v>0.27375</v>
      </c>
      <c r="AV18" s="82"/>
      <c r="AW18" s="47">
        <v>1.3</v>
      </c>
    </row>
    <row r="19">
      <c r="A19" s="22">
        <v>40.0</v>
      </c>
      <c r="B19" s="33" t="s">
        <v>213</v>
      </c>
      <c r="C19" s="67"/>
      <c r="D19" s="22">
        <v>1.0</v>
      </c>
      <c r="E19" s="22">
        <v>2.0</v>
      </c>
      <c r="F19" s="22">
        <v>16.0</v>
      </c>
      <c r="G19" s="22">
        <v>48.0</v>
      </c>
      <c r="H19" s="67" t="s">
        <v>107</v>
      </c>
      <c r="I19" s="22">
        <v>48.0</v>
      </c>
      <c r="J19" s="67" t="s">
        <v>171</v>
      </c>
      <c r="K19" s="67"/>
      <c r="L19" s="67" t="s">
        <v>62</v>
      </c>
      <c r="M19" s="67"/>
      <c r="N19" s="67" t="s">
        <v>217</v>
      </c>
      <c r="O19" s="67" t="s">
        <v>64</v>
      </c>
      <c r="P19" s="67"/>
      <c r="Q19" s="19" t="s">
        <v>61</v>
      </c>
      <c r="R19" s="67" t="s">
        <v>22</v>
      </c>
      <c r="S19" s="67" t="s">
        <v>81</v>
      </c>
      <c r="U19" s="67" t="s">
        <v>67</v>
      </c>
      <c r="W19" s="67"/>
      <c r="X19" s="67"/>
      <c r="Y19" s="67" t="s">
        <v>145</v>
      </c>
      <c r="Z19" s="67"/>
      <c r="AA19" s="67"/>
      <c r="AB19" s="67" t="s">
        <v>215</v>
      </c>
      <c r="AC19" s="67" t="s">
        <v>70</v>
      </c>
      <c r="AD19" s="67"/>
      <c r="AE19" s="22">
        <v>6.0</v>
      </c>
      <c r="AF19" s="67" t="s">
        <v>72</v>
      </c>
      <c r="AG19" s="22">
        <v>2.0</v>
      </c>
      <c r="AH19" s="67" t="s">
        <v>525</v>
      </c>
      <c r="AI19" s="67" t="s">
        <v>38</v>
      </c>
      <c r="AJ19" s="67"/>
      <c r="AK19" s="67"/>
      <c r="AL19" s="67"/>
      <c r="AM19" s="67"/>
      <c r="AN19" s="67"/>
      <c r="AO19" s="67"/>
      <c r="AP19" s="22">
        <v>5.98</v>
      </c>
      <c r="AQ19" s="22">
        <v>15.0</v>
      </c>
      <c r="AS19" s="67"/>
      <c r="AT19" s="47">
        <v>2.99</v>
      </c>
      <c r="AU19" s="43">
        <f t="shared" si="2"/>
        <v>0.341878125</v>
      </c>
      <c r="AV19" s="82"/>
      <c r="AW19" s="47">
        <v>1.49</v>
      </c>
    </row>
    <row r="20">
      <c r="A20" s="22">
        <v>40.0</v>
      </c>
      <c r="B20" s="33" t="s">
        <v>213</v>
      </c>
      <c r="C20" s="67"/>
      <c r="D20" s="22">
        <v>1.0</v>
      </c>
      <c r="E20" s="22">
        <v>1.0</v>
      </c>
      <c r="F20" s="22">
        <v>16.0</v>
      </c>
      <c r="G20" s="22">
        <v>36.0</v>
      </c>
      <c r="H20" s="67" t="s">
        <v>107</v>
      </c>
      <c r="I20" s="22">
        <v>36.0</v>
      </c>
      <c r="J20" s="67" t="s">
        <v>171</v>
      </c>
      <c r="K20" s="67"/>
      <c r="L20" s="67" t="s">
        <v>62</v>
      </c>
      <c r="M20" s="67"/>
      <c r="N20" s="67" t="s">
        <v>219</v>
      </c>
      <c r="O20" s="67" t="s">
        <v>220</v>
      </c>
      <c r="P20" s="19"/>
      <c r="Q20" s="19" t="s">
        <v>61</v>
      </c>
      <c r="R20" s="67" t="s">
        <v>22</v>
      </c>
      <c r="S20" s="67" t="s">
        <v>81</v>
      </c>
      <c r="U20" s="67" t="s">
        <v>67</v>
      </c>
      <c r="W20" s="67"/>
      <c r="X20" s="67"/>
      <c r="Y20" s="67" t="s">
        <v>145</v>
      </c>
      <c r="Z20" s="67"/>
      <c r="AA20" s="67"/>
      <c r="AB20" s="67" t="s">
        <v>215</v>
      </c>
      <c r="AC20" s="67" t="s">
        <v>70</v>
      </c>
      <c r="AD20" s="67"/>
      <c r="AE20" s="22">
        <v>6.0</v>
      </c>
      <c r="AF20" s="67" t="s">
        <v>72</v>
      </c>
      <c r="AG20" s="22">
        <v>2.0</v>
      </c>
      <c r="AH20" s="67" t="s">
        <v>525</v>
      </c>
      <c r="AI20" s="67" t="s">
        <v>38</v>
      </c>
      <c r="AJ20" s="67"/>
      <c r="AK20" s="67"/>
      <c r="AL20" s="67"/>
      <c r="AM20" s="67"/>
      <c r="AN20" s="67"/>
      <c r="AO20" s="67"/>
      <c r="AP20" s="22">
        <v>1.7</v>
      </c>
      <c r="AQ20" s="22">
        <v>15.0</v>
      </c>
      <c r="AS20" s="67"/>
      <c r="AT20" s="47">
        <v>0.85</v>
      </c>
      <c r="AU20" s="43">
        <f t="shared" si="2"/>
        <v>0.085078125</v>
      </c>
      <c r="AV20" s="82"/>
      <c r="AW20" s="47">
        <v>0.42</v>
      </c>
    </row>
    <row r="21">
      <c r="A21" s="24">
        <v>40.0</v>
      </c>
      <c r="B21" s="33" t="s">
        <v>213</v>
      </c>
      <c r="C21" s="67"/>
      <c r="D21" s="22">
        <v>1.0</v>
      </c>
      <c r="E21" s="22">
        <v>2.0</v>
      </c>
      <c r="F21" s="22">
        <v>16.0</v>
      </c>
      <c r="G21" s="22">
        <v>48.0</v>
      </c>
      <c r="H21" s="67" t="s">
        <v>107</v>
      </c>
      <c r="I21" s="22">
        <v>48.0</v>
      </c>
      <c r="J21" s="67" t="s">
        <v>171</v>
      </c>
      <c r="K21" s="67"/>
      <c r="L21" s="67" t="s">
        <v>62</v>
      </c>
      <c r="M21" s="67"/>
      <c r="N21" s="67" t="s">
        <v>219</v>
      </c>
      <c r="O21" s="67" t="s">
        <v>220</v>
      </c>
      <c r="P21" s="67"/>
      <c r="Q21" s="19" t="s">
        <v>61</v>
      </c>
      <c r="R21" s="67" t="s">
        <v>22</v>
      </c>
      <c r="S21" s="67" t="s">
        <v>81</v>
      </c>
      <c r="U21" s="67" t="s">
        <v>67</v>
      </c>
      <c r="W21" s="67"/>
      <c r="X21" s="67"/>
      <c r="Y21" s="67" t="s">
        <v>145</v>
      </c>
      <c r="Z21" s="67"/>
      <c r="AA21" s="67"/>
      <c r="AB21" s="67" t="s">
        <v>215</v>
      </c>
      <c r="AC21" s="67" t="s">
        <v>70</v>
      </c>
      <c r="AD21" s="67"/>
      <c r="AE21" s="22">
        <v>6.0</v>
      </c>
      <c r="AF21" s="67" t="s">
        <v>72</v>
      </c>
      <c r="AG21" s="22">
        <v>2.0</v>
      </c>
      <c r="AH21" s="67" t="s">
        <v>525</v>
      </c>
      <c r="AI21" s="67" t="s">
        <v>38</v>
      </c>
      <c r="AJ21" s="67"/>
      <c r="AK21" s="67"/>
      <c r="AL21" s="67"/>
      <c r="AM21" s="67"/>
      <c r="AN21" s="67"/>
      <c r="AO21" s="67"/>
      <c r="AP21" s="22">
        <v>2.15</v>
      </c>
      <c r="AQ21" s="22">
        <v>15.0</v>
      </c>
      <c r="AS21" s="67"/>
      <c r="AT21" s="47">
        <v>1.075</v>
      </c>
      <c r="AU21" s="43">
        <f t="shared" si="2"/>
        <v>0.09861328125</v>
      </c>
      <c r="AV21" s="82"/>
      <c r="AW21" s="47">
        <v>0.54</v>
      </c>
    </row>
    <row r="22">
      <c r="A22" s="25"/>
    </row>
  </sheetData>
  <conditionalFormatting sqref="I1 I9">
    <cfRule type="containsBlanks" dxfId="0" priority="1">
      <formula>LEN(TRIM(I1))=0</formula>
    </cfRule>
  </conditionalFormatting>
  <conditionalFormatting sqref="AT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U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ataValidations>
    <dataValidation type="list" allowBlank="1" showErrorMessage="1" sqref="R1">
      <formula1>"solid ,substance"</formula1>
    </dataValidation>
    <dataValidation type="list" allowBlank="1" showErrorMessage="1" sqref="R7:R21">
      <formula1>"solid ,substance,plant"</formula1>
    </dataValidation>
    <dataValidation type="list" allowBlank="1" showErrorMessage="1" sqref="J1:J21">
      <formula1>"informative,neutral"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63"/>
    <col customWidth="1" min="2" max="2" width="20.5"/>
    <col customWidth="1" min="3" max="3" width="23.5"/>
  </cols>
  <sheetData>
    <row r="1">
      <c r="A1" s="109" t="s">
        <v>577</v>
      </c>
      <c r="B1" s="110"/>
      <c r="C1" s="110"/>
      <c r="D1" s="110"/>
      <c r="E1" s="110"/>
      <c r="F1" s="110"/>
      <c r="G1" s="110"/>
    </row>
    <row r="3">
      <c r="A3" s="111" t="s">
        <v>578</v>
      </c>
      <c r="B3" s="111" t="s">
        <v>579</v>
      </c>
      <c r="C3" s="111" t="s">
        <v>580</v>
      </c>
      <c r="D3" s="111" t="s">
        <v>581</v>
      </c>
    </row>
    <row r="4">
      <c r="A4" s="112" t="s">
        <v>582</v>
      </c>
      <c r="B4" s="112" t="s">
        <v>583</v>
      </c>
      <c r="C4" s="112" t="s">
        <v>584</v>
      </c>
      <c r="D4" s="112" t="s">
        <v>585</v>
      </c>
    </row>
    <row r="5">
      <c r="A5" s="24" t="s">
        <v>586</v>
      </c>
      <c r="B5" s="24" t="s">
        <v>587</v>
      </c>
    </row>
    <row r="6">
      <c r="A6" s="24" t="s">
        <v>588</v>
      </c>
    </row>
    <row r="7">
      <c r="A7" s="24" t="s">
        <v>589</v>
      </c>
    </row>
    <row r="8">
      <c r="A8" s="24" t="s">
        <v>590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25"/>
    <col customWidth="1" min="3" max="3" width="50.88"/>
  </cols>
  <sheetData>
    <row r="2">
      <c r="A2" s="97" t="s">
        <v>591</v>
      </c>
      <c r="B2" s="24" t="s">
        <v>449</v>
      </c>
      <c r="C2" s="24" t="s">
        <v>592</v>
      </c>
    </row>
  </sheetData>
  <hyperlinks>
    <hyperlink r:id="rId1" ref="A2"/>
  </hyperlinks>
  <drawing r:id="rId2"/>
</worksheet>
</file>